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autoCompressPictures="0" defaultThemeVersion="124226"/>
  <mc:AlternateContent xmlns:mc="http://schemas.openxmlformats.org/markup-compatibility/2006">
    <mc:Choice Requires="x15">
      <x15ac:absPath xmlns:x15ac="http://schemas.microsoft.com/office/spreadsheetml/2010/11/ac" url="C:\Users\mmahajan\Documents\eps-india\InputData\indst\BIFUbC\"/>
    </mc:Choice>
  </mc:AlternateContent>
  <xr:revisionPtr revIDLastSave="0" documentId="13_ncr:1_{24984802-6758-4B9A-96D7-8F61DD155AEA}" xr6:coauthVersionLast="47" xr6:coauthVersionMax="47" xr10:uidLastSave="{00000000-0000-0000-0000-000000000000}"/>
  <bookViews>
    <workbookView xWindow="-120" yWindow="-120" windowWidth="29040" windowHeight="17640" xr2:uid="{00000000-000D-0000-FFFF-FFFF00000000}"/>
  </bookViews>
  <sheets>
    <sheet name="About" sheetId="1" r:id="rId1"/>
    <sheet name="Unit Conversions" sheetId="41" r:id="rId2"/>
    <sheet name="Heat content of coal" sheetId="55" r:id="rId3"/>
    <sheet name="Elec Use" sheetId="53" r:id="rId4"/>
    <sheet name="Coal" sheetId="54" r:id="rId5"/>
    <sheet name="Min. of Petr. &amp; NG" sheetId="40" r:id="rId6"/>
    <sheet name="Crude Oil" sheetId="52" r:id="rId7"/>
    <sheet name="Annual Survey of Industries" sheetId="36" r:id="rId8"/>
    <sheet name="India Crop Residue Burning" sheetId="44" r:id="rId9"/>
    <sheet name="GREET1 Fuel_Specs" sheetId="47" r:id="rId10"/>
    <sheet name="Future Year Scaling" sheetId="43" r:id="rId11"/>
    <sheet name="Aggregate Calcs" sheetId="42" r:id="rId12"/>
    <sheet name="BIFUbC-electricity" sheetId="15" r:id="rId13"/>
    <sheet name="BIFUbC-coal" sheetId="16" r:id="rId14"/>
    <sheet name="BIFUbC-natural-gas" sheetId="17" r:id="rId15"/>
    <sheet name="BIFUbC-biomass" sheetId="18" r:id="rId16"/>
    <sheet name="BIFUbC-petroleum-diesel" sheetId="19" r:id="rId17"/>
    <sheet name="BIFUbC-heat" sheetId="20" r:id="rId18"/>
    <sheet name="BIFUbC-crude-oil" sheetId="48" r:id="rId19"/>
    <sheet name="BIFUbC-heavy-or-residual-oil" sheetId="49" r:id="rId20"/>
    <sheet name="BIFUbC-LPG-propane-or-butane" sheetId="50" r:id="rId21"/>
    <sheet name="BIFUbC-hydrogen" sheetId="51" r:id="rId22"/>
  </sheets>
  <externalReferences>
    <externalReference r:id="rId23"/>
    <externalReference r:id="rId24"/>
    <externalReference r:id="rId25"/>
    <externalReference r:id="rId26"/>
    <externalReference r:id="rId27"/>
    <externalReference r:id="rId28"/>
    <externalReference r:id="rId29"/>
    <externalReference r:id="rId30"/>
  </externalReferences>
  <definedNames>
    <definedName name="_xlnm._FilterDatabase" localSheetId="11" hidden="1">'Aggregate Calcs'!$A$1:$AM$90</definedName>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 localSheetId="2">[4]About!$A$63</definedName>
    <definedName name="gal_per_barrel">[5]About!$A$63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 localSheetId="2">[6]Preferences!$C$3</definedName>
    <definedName name="Preferences.EnergyUnits">[1]Preferences!$C$3</definedName>
    <definedName name="Preferences.moneyunits">[1]Preferences!$C$9</definedName>
    <definedName name="Preferences.PowerUnits" localSheetId="2">[6]Preferences!$C$5</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[7]Conversions!$F$15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tce">[8]Conversions!$F$25</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5" i="40" l="1"/>
  <c r="B196" i="40"/>
  <c r="B197" i="40"/>
  <c r="B198" i="40"/>
  <c r="B199" i="40"/>
  <c r="B200" i="40"/>
  <c r="B201" i="40"/>
  <c r="B194" i="40"/>
  <c r="E194" i="40"/>
  <c r="E195" i="40"/>
  <c r="E196" i="40"/>
  <c r="E197" i="40"/>
  <c r="E198" i="40"/>
  <c r="E199" i="40"/>
  <c r="E200" i="40"/>
  <c r="E201" i="40"/>
  <c r="F194" i="40"/>
  <c r="F195" i="40"/>
  <c r="F196" i="40"/>
  <c r="F197" i="40"/>
  <c r="F198" i="40"/>
  <c r="F199" i="40"/>
  <c r="F200" i="40"/>
  <c r="F201" i="40"/>
  <c r="F51" i="42"/>
  <c r="C32" i="42"/>
  <c r="J10" i="42"/>
  <c r="K10" i="42"/>
  <c r="L10" i="42"/>
  <c r="M10" i="42"/>
  <c r="N10" i="42"/>
  <c r="O10" i="42"/>
  <c r="P10" i="42"/>
  <c r="Q10" i="42"/>
  <c r="R10" i="42"/>
  <c r="S10" i="42"/>
  <c r="T10" i="42"/>
  <c r="U10" i="42"/>
  <c r="V10" i="42"/>
  <c r="W10" i="42"/>
  <c r="X10" i="42"/>
  <c r="Y10" i="42"/>
  <c r="Z10" i="42"/>
  <c r="AA10" i="42"/>
  <c r="AB10" i="42"/>
  <c r="AC10" i="42"/>
  <c r="AD10" i="42"/>
  <c r="AE10" i="42"/>
  <c r="AF10" i="42"/>
  <c r="AG10" i="42"/>
  <c r="AH10" i="42"/>
  <c r="AI10" i="42"/>
  <c r="AJ10" i="42"/>
  <c r="AK10" i="42"/>
  <c r="AL10" i="42"/>
  <c r="AM10" i="42"/>
  <c r="J12" i="42"/>
  <c r="K12" i="42"/>
  <c r="L12" i="42"/>
  <c r="M12" i="42"/>
  <c r="N12" i="42"/>
  <c r="O12" i="42"/>
  <c r="P12" i="42"/>
  <c r="Q12" i="42"/>
  <c r="R12" i="42"/>
  <c r="S12" i="42"/>
  <c r="T12" i="42"/>
  <c r="U12" i="42"/>
  <c r="V12" i="42"/>
  <c r="W12" i="42"/>
  <c r="X12" i="42"/>
  <c r="Y12" i="42"/>
  <c r="Z12" i="42"/>
  <c r="AA12" i="42"/>
  <c r="AB12" i="42"/>
  <c r="AC12" i="42"/>
  <c r="AD12" i="42"/>
  <c r="AE12" i="42"/>
  <c r="AF12" i="42"/>
  <c r="AG12" i="42"/>
  <c r="AH12" i="42"/>
  <c r="AI12" i="42"/>
  <c r="AJ12" i="42"/>
  <c r="AK12" i="42"/>
  <c r="AL12" i="42"/>
  <c r="AM12" i="42"/>
  <c r="J13" i="42"/>
  <c r="K13" i="42"/>
  <c r="L13" i="42"/>
  <c r="M13" i="42"/>
  <c r="N13" i="42"/>
  <c r="O13" i="42"/>
  <c r="P13" i="42"/>
  <c r="Q13" i="42"/>
  <c r="R13" i="42"/>
  <c r="S13" i="42"/>
  <c r="T13" i="42"/>
  <c r="U13" i="42"/>
  <c r="V13" i="42"/>
  <c r="W13" i="42"/>
  <c r="X13" i="42"/>
  <c r="Y13" i="42"/>
  <c r="Z13" i="42"/>
  <c r="AA13" i="42"/>
  <c r="AB13" i="42"/>
  <c r="AC13" i="42"/>
  <c r="AD13" i="42"/>
  <c r="AE13" i="42"/>
  <c r="AF13" i="42"/>
  <c r="AG13" i="42"/>
  <c r="AH13" i="42"/>
  <c r="AI13" i="42"/>
  <c r="AJ13" i="42"/>
  <c r="AK13" i="42"/>
  <c r="AL13" i="42"/>
  <c r="AM13" i="42"/>
  <c r="J15" i="42"/>
  <c r="K15" i="42"/>
  <c r="L15" i="42"/>
  <c r="M15" i="42"/>
  <c r="N15" i="42"/>
  <c r="O15" i="42"/>
  <c r="P15" i="42"/>
  <c r="Q15" i="42"/>
  <c r="R15" i="42"/>
  <c r="S15" i="42"/>
  <c r="T15" i="42"/>
  <c r="U15" i="42"/>
  <c r="V15" i="42"/>
  <c r="W15" i="42"/>
  <c r="X15" i="42"/>
  <c r="Y15" i="42"/>
  <c r="Z15" i="42"/>
  <c r="AA15" i="42"/>
  <c r="AB15" i="42"/>
  <c r="AC15" i="42"/>
  <c r="AD15" i="42"/>
  <c r="AE15" i="42"/>
  <c r="AF15" i="42"/>
  <c r="AG15" i="42"/>
  <c r="AH15" i="42"/>
  <c r="AI15" i="42"/>
  <c r="AJ15" i="42"/>
  <c r="AK15" i="42"/>
  <c r="AL15" i="42"/>
  <c r="AM15" i="42"/>
  <c r="J17" i="42"/>
  <c r="K17" i="42"/>
  <c r="L17" i="42"/>
  <c r="M17" i="42"/>
  <c r="N17" i="42"/>
  <c r="O17" i="42"/>
  <c r="P17" i="42"/>
  <c r="Q17" i="42"/>
  <c r="R17" i="42"/>
  <c r="S17" i="42"/>
  <c r="T17" i="42"/>
  <c r="U17" i="42"/>
  <c r="V17" i="42"/>
  <c r="W17" i="42"/>
  <c r="X17" i="42"/>
  <c r="Y17" i="42"/>
  <c r="Z17" i="42"/>
  <c r="AA17" i="42"/>
  <c r="AB17" i="42"/>
  <c r="AC17" i="42"/>
  <c r="AD17" i="42"/>
  <c r="AE17" i="42"/>
  <c r="AF17" i="42"/>
  <c r="AG17" i="42"/>
  <c r="AH17" i="42"/>
  <c r="AI17" i="42"/>
  <c r="AJ17" i="42"/>
  <c r="AK17" i="42"/>
  <c r="AL17" i="42"/>
  <c r="AM17" i="42"/>
  <c r="I12" i="42"/>
  <c r="I13" i="42"/>
  <c r="I15" i="42"/>
  <c r="I17" i="42"/>
  <c r="I10" i="42"/>
  <c r="H10" i="42"/>
  <c r="H17" i="42"/>
  <c r="H12" i="42" s="1"/>
  <c r="H13" i="42"/>
  <c r="B8" i="54"/>
  <c r="N60" i="42"/>
  <c r="O60" i="42"/>
  <c r="V60" i="42"/>
  <c r="W60" i="42"/>
  <c r="X60" i="42"/>
  <c r="AD60" i="42"/>
  <c r="AE60" i="42"/>
  <c r="AF60" i="42"/>
  <c r="AK60" i="42"/>
  <c r="AL60" i="42"/>
  <c r="AM60" i="42"/>
  <c r="H60" i="42"/>
  <c r="G60" i="42"/>
  <c r="P60" i="42" s="1"/>
  <c r="I18" i="42"/>
  <c r="J18" i="42"/>
  <c r="K18" i="42"/>
  <c r="L18" i="42"/>
  <c r="M18" i="42"/>
  <c r="N18" i="42"/>
  <c r="O18" i="42"/>
  <c r="P18" i="42"/>
  <c r="Q18" i="42"/>
  <c r="R18" i="42"/>
  <c r="S18" i="42"/>
  <c r="T18" i="42"/>
  <c r="U18" i="42"/>
  <c r="V18" i="42"/>
  <c r="W18" i="42"/>
  <c r="X18" i="42"/>
  <c r="Y18" i="42"/>
  <c r="Z18" i="42"/>
  <c r="AA18" i="42"/>
  <c r="AB18" i="42"/>
  <c r="AC18" i="42"/>
  <c r="AD18" i="42"/>
  <c r="AE18" i="42"/>
  <c r="AF18" i="42"/>
  <c r="AG18" i="42"/>
  <c r="AH18" i="42"/>
  <c r="AI18" i="42"/>
  <c r="AJ18" i="42"/>
  <c r="AK18" i="42"/>
  <c r="AL18" i="42"/>
  <c r="AM18" i="42"/>
  <c r="I19" i="42"/>
  <c r="J19" i="42"/>
  <c r="K19" i="42"/>
  <c r="L19" i="42"/>
  <c r="M19" i="42"/>
  <c r="N19" i="42"/>
  <c r="O19" i="42"/>
  <c r="P19" i="42"/>
  <c r="Q19" i="42"/>
  <c r="R19" i="42"/>
  <c r="S19" i="42"/>
  <c r="T19" i="42"/>
  <c r="U19" i="42"/>
  <c r="V19" i="42"/>
  <c r="W19" i="42"/>
  <c r="X19" i="42"/>
  <c r="Y19" i="42"/>
  <c r="Z19" i="42"/>
  <c r="AA19" i="42"/>
  <c r="AB19" i="42"/>
  <c r="AC19" i="42"/>
  <c r="AD19" i="42"/>
  <c r="AE19" i="42"/>
  <c r="AF19" i="42"/>
  <c r="AG19" i="42"/>
  <c r="AH19" i="42"/>
  <c r="AI19" i="42"/>
  <c r="AJ19" i="42"/>
  <c r="AK19" i="42"/>
  <c r="AL19" i="42"/>
  <c r="AM19" i="42"/>
  <c r="I20" i="42"/>
  <c r="J20" i="42"/>
  <c r="K20" i="42"/>
  <c r="L20" i="42"/>
  <c r="M20" i="42"/>
  <c r="N20" i="42"/>
  <c r="O20" i="42"/>
  <c r="P20" i="42"/>
  <c r="Q20" i="42"/>
  <c r="R20" i="42"/>
  <c r="S20" i="42"/>
  <c r="T20" i="42"/>
  <c r="U20" i="42"/>
  <c r="V20" i="42"/>
  <c r="W20" i="42"/>
  <c r="X20" i="42"/>
  <c r="Y20" i="42"/>
  <c r="Z20" i="42"/>
  <c r="AA20" i="42"/>
  <c r="AB20" i="42"/>
  <c r="AC20" i="42"/>
  <c r="AD20" i="42"/>
  <c r="AE20" i="42"/>
  <c r="AF20" i="42"/>
  <c r="AG20" i="42"/>
  <c r="AH20" i="42"/>
  <c r="AI20" i="42"/>
  <c r="AJ20" i="42"/>
  <c r="AK20" i="42"/>
  <c r="AL20" i="42"/>
  <c r="AM20" i="42"/>
  <c r="I21" i="42"/>
  <c r="J21" i="42"/>
  <c r="K21" i="42"/>
  <c r="L21" i="42"/>
  <c r="M21" i="42"/>
  <c r="N21" i="42"/>
  <c r="O21" i="42"/>
  <c r="P21" i="42"/>
  <c r="Q21" i="42"/>
  <c r="R21" i="42"/>
  <c r="S21" i="42"/>
  <c r="T21" i="42"/>
  <c r="U21" i="42"/>
  <c r="V21" i="42"/>
  <c r="W21" i="42"/>
  <c r="X21" i="42"/>
  <c r="Y21" i="42"/>
  <c r="Z21" i="42"/>
  <c r="AA21" i="42"/>
  <c r="AB21" i="42"/>
  <c r="AC21" i="42"/>
  <c r="AD21" i="42"/>
  <c r="AE21" i="42"/>
  <c r="AF21" i="42"/>
  <c r="AG21" i="42"/>
  <c r="AH21" i="42"/>
  <c r="AI21" i="42"/>
  <c r="AJ21" i="42"/>
  <c r="AK21" i="42"/>
  <c r="AL21" i="42"/>
  <c r="AM21" i="42"/>
  <c r="I22" i="42"/>
  <c r="J22" i="42"/>
  <c r="K22" i="42"/>
  <c r="L22" i="42"/>
  <c r="M22" i="42"/>
  <c r="N22" i="42"/>
  <c r="O22" i="42"/>
  <c r="P22" i="42"/>
  <c r="Q22" i="42"/>
  <c r="R22" i="42"/>
  <c r="S22" i="42"/>
  <c r="T22" i="42"/>
  <c r="U22" i="42"/>
  <c r="V22" i="42"/>
  <c r="W22" i="42"/>
  <c r="X22" i="42"/>
  <c r="Y22" i="42"/>
  <c r="Z22" i="42"/>
  <c r="AA22" i="42"/>
  <c r="AB22" i="42"/>
  <c r="AC22" i="42"/>
  <c r="AD22" i="42"/>
  <c r="AE22" i="42"/>
  <c r="AF22" i="42"/>
  <c r="AG22" i="42"/>
  <c r="AH22" i="42"/>
  <c r="AI22" i="42"/>
  <c r="AJ22" i="42"/>
  <c r="AK22" i="42"/>
  <c r="AL22" i="42"/>
  <c r="AM22" i="42"/>
  <c r="I23" i="42"/>
  <c r="J23" i="42"/>
  <c r="K23" i="42"/>
  <c r="L23" i="42"/>
  <c r="M23" i="42"/>
  <c r="N23" i="42"/>
  <c r="O23" i="42"/>
  <c r="P23" i="42"/>
  <c r="Q23" i="42"/>
  <c r="R23" i="42"/>
  <c r="S23" i="42"/>
  <c r="T23" i="42"/>
  <c r="U23" i="42"/>
  <c r="V23" i="42"/>
  <c r="W23" i="42"/>
  <c r="X23" i="42"/>
  <c r="Y23" i="42"/>
  <c r="Z23" i="42"/>
  <c r="AA23" i="42"/>
  <c r="AB23" i="42"/>
  <c r="AC23" i="42"/>
  <c r="AD23" i="42"/>
  <c r="AE23" i="42"/>
  <c r="AF23" i="42"/>
  <c r="AG23" i="42"/>
  <c r="AH23" i="42"/>
  <c r="AI23" i="42"/>
  <c r="AJ23" i="42"/>
  <c r="AK23" i="42"/>
  <c r="AL23" i="42"/>
  <c r="AM23" i="42"/>
  <c r="I24" i="42"/>
  <c r="J24" i="42"/>
  <c r="K24" i="42"/>
  <c r="L24" i="42"/>
  <c r="M24" i="42"/>
  <c r="N24" i="42"/>
  <c r="O24" i="42"/>
  <c r="P24" i="42"/>
  <c r="Q24" i="42"/>
  <c r="R24" i="42"/>
  <c r="S24" i="42"/>
  <c r="T24" i="42"/>
  <c r="U24" i="42"/>
  <c r="V24" i="42"/>
  <c r="W24" i="42"/>
  <c r="X24" i="42"/>
  <c r="Y24" i="42"/>
  <c r="Z24" i="42"/>
  <c r="AA24" i="42"/>
  <c r="AB24" i="42"/>
  <c r="AC24" i="42"/>
  <c r="AD24" i="42"/>
  <c r="AE24" i="42"/>
  <c r="AF24" i="42"/>
  <c r="AG24" i="42"/>
  <c r="AH24" i="42"/>
  <c r="AI24" i="42"/>
  <c r="AJ24" i="42"/>
  <c r="AK24" i="42"/>
  <c r="AL24" i="42"/>
  <c r="AM24" i="42"/>
  <c r="I25" i="42"/>
  <c r="J25" i="42"/>
  <c r="K25" i="42"/>
  <c r="L25" i="42"/>
  <c r="M25" i="42"/>
  <c r="N25" i="42"/>
  <c r="O25" i="42"/>
  <c r="P25" i="42"/>
  <c r="Q25" i="42"/>
  <c r="R25" i="42"/>
  <c r="S25" i="42"/>
  <c r="T25" i="42"/>
  <c r="U25" i="42"/>
  <c r="V25" i="42"/>
  <c r="W25" i="42"/>
  <c r="X25" i="42"/>
  <c r="Y25" i="42"/>
  <c r="Z25" i="42"/>
  <c r="AA25" i="42"/>
  <c r="AB25" i="42"/>
  <c r="AC25" i="42"/>
  <c r="AD25" i="42"/>
  <c r="AE25" i="42"/>
  <c r="AF25" i="42"/>
  <c r="AG25" i="42"/>
  <c r="AH25" i="42"/>
  <c r="AI25" i="42"/>
  <c r="AJ25" i="42"/>
  <c r="AK25" i="42"/>
  <c r="AL25" i="42"/>
  <c r="AM25" i="42"/>
  <c r="H19" i="42"/>
  <c r="H20" i="42"/>
  <c r="H21" i="42"/>
  <c r="H22" i="42"/>
  <c r="H23" i="42"/>
  <c r="H24" i="42"/>
  <c r="H25" i="42"/>
  <c r="H18" i="42"/>
  <c r="G19" i="42"/>
  <c r="G20" i="42"/>
  <c r="G21" i="42"/>
  <c r="G22" i="42"/>
  <c r="G23" i="42"/>
  <c r="G24" i="42"/>
  <c r="G25" i="42"/>
  <c r="G18" i="42"/>
  <c r="H16" i="42"/>
  <c r="L16" i="42" s="1"/>
  <c r="H11" i="42"/>
  <c r="J11" i="42" s="1"/>
  <c r="H14" i="42"/>
  <c r="P14" i="42" s="1"/>
  <c r="M30" i="36"/>
  <c r="M31" i="36"/>
  <c r="M32" i="36"/>
  <c r="M33" i="36"/>
  <c r="M34" i="36"/>
  <c r="M35" i="36"/>
  <c r="M36" i="36"/>
  <c r="M29" i="36"/>
  <c r="H15" i="42"/>
  <c r="B34" i="41"/>
  <c r="B33" i="41"/>
  <c r="B32" i="41"/>
  <c r="B7" i="55"/>
  <c r="B6" i="55"/>
  <c r="B9" i="55" s="1"/>
  <c r="AC60" i="42" l="1"/>
  <c r="U60" i="42"/>
  <c r="M60" i="42"/>
  <c r="AJ60" i="42"/>
  <c r="AB60" i="42"/>
  <c r="T60" i="42"/>
  <c r="L60" i="42"/>
  <c r="AI60" i="42"/>
  <c r="AA60" i="42"/>
  <c r="S60" i="42"/>
  <c r="K60" i="42"/>
  <c r="AH60" i="42"/>
  <c r="Z60" i="42"/>
  <c r="R60" i="42"/>
  <c r="J60" i="42"/>
  <c r="AG60" i="42"/>
  <c r="Y60" i="42"/>
  <c r="Q60" i="42"/>
  <c r="I60" i="42"/>
  <c r="AI16" i="42"/>
  <c r="S16" i="42"/>
  <c r="AM14" i="42"/>
  <c r="W14" i="42"/>
  <c r="AG11" i="42"/>
  <c r="Q11" i="42"/>
  <c r="AH16" i="42"/>
  <c r="Z16" i="42"/>
  <c r="R16" i="42"/>
  <c r="J16" i="42"/>
  <c r="AL14" i="42"/>
  <c r="AD14" i="42"/>
  <c r="V14" i="42"/>
  <c r="N14" i="42"/>
  <c r="AF11" i="42"/>
  <c r="X11" i="42"/>
  <c r="P11" i="42"/>
  <c r="AE16" i="42"/>
  <c r="I16" i="42"/>
  <c r="AA16" i="42"/>
  <c r="K16" i="42"/>
  <c r="AE14" i="42"/>
  <c r="O14" i="42"/>
  <c r="Y11" i="42"/>
  <c r="I14" i="42"/>
  <c r="AG16" i="42"/>
  <c r="Y16" i="42"/>
  <c r="Q16" i="42"/>
  <c r="AK14" i="42"/>
  <c r="AC14" i="42"/>
  <c r="U14" i="42"/>
  <c r="M14" i="42"/>
  <c r="AM11" i="42"/>
  <c r="AE11" i="42"/>
  <c r="W11" i="42"/>
  <c r="O11" i="42"/>
  <c r="AM16" i="42"/>
  <c r="AF16" i="42"/>
  <c r="X16" i="42"/>
  <c r="P16" i="42"/>
  <c r="AJ14" i="42"/>
  <c r="AB14" i="42"/>
  <c r="T14" i="42"/>
  <c r="L14" i="42"/>
  <c r="AL11" i="42"/>
  <c r="AD11" i="42"/>
  <c r="V11" i="42"/>
  <c r="N11" i="42"/>
  <c r="W16" i="42"/>
  <c r="O16" i="42"/>
  <c r="AI14" i="42"/>
  <c r="AA14" i="42"/>
  <c r="S14" i="42"/>
  <c r="K14" i="42"/>
  <c r="AK11" i="42"/>
  <c r="AC11" i="42"/>
  <c r="U11" i="42"/>
  <c r="M11" i="42"/>
  <c r="I11" i="42"/>
  <c r="AL16" i="42"/>
  <c r="AD16" i="42"/>
  <c r="V16" i="42"/>
  <c r="N16" i="42"/>
  <c r="AH14" i="42"/>
  <c r="Z14" i="42"/>
  <c r="R14" i="42"/>
  <c r="J14" i="42"/>
  <c r="AJ11" i="42"/>
  <c r="AB11" i="42"/>
  <c r="T11" i="42"/>
  <c r="L11" i="42"/>
  <c r="AK16" i="42"/>
  <c r="AC16" i="42"/>
  <c r="U16" i="42"/>
  <c r="M16" i="42"/>
  <c r="AG14" i="42"/>
  <c r="Y14" i="42"/>
  <c r="Q14" i="42"/>
  <c r="AI11" i="42"/>
  <c r="AA11" i="42"/>
  <c r="S11" i="42"/>
  <c r="K11" i="42"/>
  <c r="AJ16" i="42"/>
  <c r="AB16" i="42"/>
  <c r="T16" i="42"/>
  <c r="AF14" i="42"/>
  <c r="X14" i="42"/>
  <c r="AH11" i="42"/>
  <c r="Z11" i="42"/>
  <c r="R11" i="42"/>
  <c r="O18" i="36"/>
  <c r="J3" i="42"/>
  <c r="K3" i="42"/>
  <c r="L3" i="42"/>
  <c r="M3" i="42"/>
  <c r="N3" i="42"/>
  <c r="O3" i="42"/>
  <c r="P3" i="42"/>
  <c r="Q3" i="42"/>
  <c r="R3" i="42"/>
  <c r="S3" i="42"/>
  <c r="T3" i="42"/>
  <c r="U3" i="42"/>
  <c r="V3" i="42"/>
  <c r="W3" i="42"/>
  <c r="X3" i="42"/>
  <c r="Y3" i="42"/>
  <c r="Z3" i="42"/>
  <c r="AA3" i="42"/>
  <c r="AB3" i="42"/>
  <c r="AC3" i="42"/>
  <c r="AD3" i="42"/>
  <c r="AE3" i="42"/>
  <c r="AF3" i="42"/>
  <c r="AG3" i="42"/>
  <c r="AH3" i="42"/>
  <c r="AI3" i="42"/>
  <c r="AJ3" i="42"/>
  <c r="AK3" i="42"/>
  <c r="AL3" i="42"/>
  <c r="AM3" i="42"/>
  <c r="J6" i="42"/>
  <c r="K6" i="42"/>
  <c r="L6" i="42"/>
  <c r="M6" i="42"/>
  <c r="N6" i="42"/>
  <c r="O6" i="42"/>
  <c r="P6" i="42"/>
  <c r="Q6" i="42"/>
  <c r="R6" i="42"/>
  <c r="S6" i="42"/>
  <c r="T6" i="42"/>
  <c r="U6" i="42"/>
  <c r="V6" i="42"/>
  <c r="W6" i="42"/>
  <c r="X6" i="42"/>
  <c r="Y6" i="42"/>
  <c r="Z6" i="42"/>
  <c r="AA6" i="42"/>
  <c r="AB6" i="42"/>
  <c r="AC6" i="42"/>
  <c r="AD6" i="42"/>
  <c r="AE6" i="42"/>
  <c r="AF6" i="42"/>
  <c r="AG6" i="42"/>
  <c r="AH6" i="42"/>
  <c r="AI6" i="42"/>
  <c r="AJ6" i="42"/>
  <c r="AK6" i="42"/>
  <c r="AL6" i="42"/>
  <c r="AM6" i="42"/>
  <c r="O8" i="42"/>
  <c r="P8" i="42"/>
  <c r="W8" i="42"/>
  <c r="X8" i="42"/>
  <c r="AE8" i="42"/>
  <c r="AF8" i="42"/>
  <c r="AM8" i="42"/>
  <c r="I3" i="42"/>
  <c r="I6" i="42"/>
  <c r="H8" i="42"/>
  <c r="Q8" i="42" s="1"/>
  <c r="AL8" i="42" l="1"/>
  <c r="AD8" i="42"/>
  <c r="V8" i="42"/>
  <c r="N8" i="42"/>
  <c r="AK8" i="42"/>
  <c r="AC8" i="42"/>
  <c r="U8" i="42"/>
  <c r="M8" i="42"/>
  <c r="AJ8" i="42"/>
  <c r="AB8" i="42"/>
  <c r="T8" i="42"/>
  <c r="L8" i="42"/>
  <c r="I8" i="42"/>
  <c r="AI8" i="42"/>
  <c r="AA8" i="42"/>
  <c r="S8" i="42"/>
  <c r="K8" i="42"/>
  <c r="AH8" i="42"/>
  <c r="Z8" i="42"/>
  <c r="R8" i="42"/>
  <c r="J8" i="42"/>
  <c r="AG8" i="42"/>
  <c r="Y8" i="42"/>
  <c r="H119" i="43" l="1"/>
  <c r="D119" i="43"/>
  <c r="L18" i="36"/>
  <c r="L25" i="36" l="1"/>
  <c r="L24" i="36"/>
  <c r="L35" i="36" s="1"/>
  <c r="S183" i="40" l="1"/>
  <c r="S184" i="40"/>
  <c r="S185" i="40"/>
  <c r="S186" i="40"/>
  <c r="S187" i="40"/>
  <c r="S188" i="40"/>
  <c r="R183" i="40"/>
  <c r="R184" i="40"/>
  <c r="R185" i="40"/>
  <c r="R186" i="40"/>
  <c r="R187" i="40"/>
  <c r="R188" i="40"/>
  <c r="Q183" i="40"/>
  <c r="Q184" i="40"/>
  <c r="Q185" i="40"/>
  <c r="Q186" i="40"/>
  <c r="Q187" i="40"/>
  <c r="Q188" i="40"/>
  <c r="P183" i="40"/>
  <c r="P184" i="40"/>
  <c r="P185" i="40"/>
  <c r="P186" i="40"/>
  <c r="P187" i="40"/>
  <c r="P188" i="40"/>
  <c r="O183" i="40"/>
  <c r="O184" i="40"/>
  <c r="O185" i="40"/>
  <c r="O186" i="40"/>
  <c r="O187" i="40"/>
  <c r="O188" i="40"/>
  <c r="N183" i="40"/>
  <c r="N184" i="40"/>
  <c r="N185" i="40"/>
  <c r="N186" i="40"/>
  <c r="N187" i="40"/>
  <c r="N188" i="40"/>
  <c r="M183" i="40"/>
  <c r="M184" i="40"/>
  <c r="M185" i="40"/>
  <c r="M186" i="40"/>
  <c r="M187" i="40"/>
  <c r="M188" i="40"/>
  <c r="N182" i="40"/>
  <c r="O182" i="40"/>
  <c r="P182" i="40"/>
  <c r="Q182" i="40"/>
  <c r="R182" i="40"/>
  <c r="S182" i="40"/>
  <c r="C197" i="40" s="1"/>
  <c r="S172" i="40"/>
  <c r="S173" i="40"/>
  <c r="S174" i="40"/>
  <c r="S175" i="40"/>
  <c r="S176" i="40"/>
  <c r="S177" i="40"/>
  <c r="S178" i="40"/>
  <c r="S179" i="40"/>
  <c r="S180" i="40"/>
  <c r="R172" i="40"/>
  <c r="R173" i="40"/>
  <c r="R174" i="40"/>
  <c r="R175" i="40"/>
  <c r="R176" i="40"/>
  <c r="R177" i="40"/>
  <c r="R178" i="40"/>
  <c r="R179" i="40"/>
  <c r="R180" i="40"/>
  <c r="Q172" i="40"/>
  <c r="Q173" i="40"/>
  <c r="Q174" i="40"/>
  <c r="Q175" i="40"/>
  <c r="Q176" i="40"/>
  <c r="Q177" i="40"/>
  <c r="Q178" i="40"/>
  <c r="Q179" i="40"/>
  <c r="Q180" i="40"/>
  <c r="P172" i="40"/>
  <c r="P173" i="40"/>
  <c r="P174" i="40"/>
  <c r="P175" i="40"/>
  <c r="P176" i="40"/>
  <c r="P177" i="40"/>
  <c r="P178" i="40"/>
  <c r="P179" i="40"/>
  <c r="P180" i="40"/>
  <c r="O172" i="40"/>
  <c r="O173" i="40"/>
  <c r="O174" i="40"/>
  <c r="O175" i="40"/>
  <c r="O176" i="40"/>
  <c r="O177" i="40"/>
  <c r="O178" i="40"/>
  <c r="O179" i="40"/>
  <c r="O180" i="40"/>
  <c r="N172" i="40"/>
  <c r="N173" i="40"/>
  <c r="N174" i="40"/>
  <c r="N175" i="40"/>
  <c r="N176" i="40"/>
  <c r="N177" i="40"/>
  <c r="N178" i="40"/>
  <c r="N179" i="40"/>
  <c r="N180" i="40"/>
  <c r="M172" i="40"/>
  <c r="M173" i="40"/>
  <c r="M174" i="40"/>
  <c r="M175" i="40"/>
  <c r="M176" i="40"/>
  <c r="M177" i="40"/>
  <c r="M178" i="40"/>
  <c r="M179" i="40"/>
  <c r="M180" i="40"/>
  <c r="N171" i="40"/>
  <c r="O171" i="40"/>
  <c r="P171" i="40"/>
  <c r="Q171" i="40"/>
  <c r="R171" i="40"/>
  <c r="S171" i="40"/>
  <c r="M171" i="40"/>
  <c r="T144" i="40"/>
  <c r="T145" i="40"/>
  <c r="T146" i="40"/>
  <c r="T147" i="40"/>
  <c r="T148" i="40"/>
  <c r="T149" i="40"/>
  <c r="T150" i="40"/>
  <c r="T151" i="40"/>
  <c r="T152" i="40"/>
  <c r="T153" i="40"/>
  <c r="T154" i="40"/>
  <c r="T155" i="40"/>
  <c r="T156" i="40"/>
  <c r="T157" i="40"/>
  <c r="T158" i="40"/>
  <c r="T159" i="40"/>
  <c r="T160" i="40"/>
  <c r="T161" i="40"/>
  <c r="S144" i="40"/>
  <c r="S145" i="40"/>
  <c r="S146" i="40"/>
  <c r="S147" i="40"/>
  <c r="S148" i="40"/>
  <c r="S149" i="40"/>
  <c r="S150" i="40"/>
  <c r="S151" i="40"/>
  <c r="S152" i="40"/>
  <c r="S153" i="40"/>
  <c r="S154" i="40"/>
  <c r="S155" i="40"/>
  <c r="S156" i="40"/>
  <c r="S157" i="40"/>
  <c r="S158" i="40"/>
  <c r="S159" i="40"/>
  <c r="S160" i="40"/>
  <c r="S161" i="40"/>
  <c r="R144" i="40"/>
  <c r="R145" i="40"/>
  <c r="R146" i="40"/>
  <c r="R147" i="40"/>
  <c r="R148" i="40"/>
  <c r="R149" i="40"/>
  <c r="R150" i="40"/>
  <c r="R151" i="40"/>
  <c r="R152" i="40"/>
  <c r="R153" i="40"/>
  <c r="R154" i="40"/>
  <c r="R155" i="40"/>
  <c r="R156" i="40"/>
  <c r="R157" i="40"/>
  <c r="R158" i="40"/>
  <c r="R159" i="40"/>
  <c r="R160" i="40"/>
  <c r="R161" i="40"/>
  <c r="Q144" i="40"/>
  <c r="Q145" i="40"/>
  <c r="Q146" i="40"/>
  <c r="Q147" i="40"/>
  <c r="Q148" i="40"/>
  <c r="Q149" i="40"/>
  <c r="Q150" i="40"/>
  <c r="Q151" i="40"/>
  <c r="Q152" i="40"/>
  <c r="Q153" i="40"/>
  <c r="Q154" i="40"/>
  <c r="Q155" i="40"/>
  <c r="Q156" i="40"/>
  <c r="Q157" i="40"/>
  <c r="Q158" i="40"/>
  <c r="Q159" i="40"/>
  <c r="Q160" i="40"/>
  <c r="Q161" i="40"/>
  <c r="P144" i="40"/>
  <c r="P145" i="40"/>
  <c r="P146" i="40"/>
  <c r="P147" i="40"/>
  <c r="P148" i="40"/>
  <c r="P149" i="40"/>
  <c r="P150" i="40"/>
  <c r="P151" i="40"/>
  <c r="P152" i="40"/>
  <c r="P153" i="40"/>
  <c r="P154" i="40"/>
  <c r="P155" i="40"/>
  <c r="P156" i="40"/>
  <c r="P157" i="40"/>
  <c r="P158" i="40"/>
  <c r="P159" i="40"/>
  <c r="P160" i="40"/>
  <c r="P161" i="40"/>
  <c r="O144" i="40"/>
  <c r="O145" i="40"/>
  <c r="O146" i="40"/>
  <c r="O147" i="40"/>
  <c r="O148" i="40"/>
  <c r="O149" i="40"/>
  <c r="O150" i="40"/>
  <c r="O151" i="40"/>
  <c r="O152" i="40"/>
  <c r="O153" i="40"/>
  <c r="O154" i="40"/>
  <c r="O155" i="40"/>
  <c r="O156" i="40"/>
  <c r="O157" i="40"/>
  <c r="O158" i="40"/>
  <c r="O159" i="40"/>
  <c r="O160" i="40"/>
  <c r="O161" i="40"/>
  <c r="N144" i="40"/>
  <c r="N145" i="40"/>
  <c r="N146" i="40"/>
  <c r="N147" i="40"/>
  <c r="N148" i="40"/>
  <c r="N149" i="40"/>
  <c r="N150" i="40"/>
  <c r="N151" i="40"/>
  <c r="N152" i="40"/>
  <c r="N153" i="40"/>
  <c r="N154" i="40"/>
  <c r="N155" i="40"/>
  <c r="N156" i="40"/>
  <c r="N157" i="40"/>
  <c r="N158" i="40"/>
  <c r="N159" i="40"/>
  <c r="N160" i="40"/>
  <c r="N161" i="40"/>
  <c r="O143" i="40"/>
  <c r="P143" i="40"/>
  <c r="Q143" i="40"/>
  <c r="R143" i="40"/>
  <c r="S143" i="40"/>
  <c r="T143"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N112" i="40"/>
  <c r="N113" i="40"/>
  <c r="N114" i="40"/>
  <c r="N115" i="40"/>
  <c r="N116" i="40"/>
  <c r="N117" i="40"/>
  <c r="N118" i="40"/>
  <c r="N119" i="40"/>
  <c r="N120" i="40"/>
  <c r="N121" i="40"/>
  <c r="N122" i="40"/>
  <c r="N123" i="40"/>
  <c r="N124" i="40"/>
  <c r="N125" i="40"/>
  <c r="N126" i="40"/>
  <c r="N127" i="40"/>
  <c r="N128" i="40"/>
  <c r="N129" i="40"/>
  <c r="N130" i="40"/>
  <c r="N131" i="40"/>
  <c r="N132" i="40"/>
  <c r="N133" i="40"/>
  <c r="N134" i="40"/>
  <c r="N135" i="40"/>
  <c r="O111" i="40"/>
  <c r="P111" i="40"/>
  <c r="Q111" i="40"/>
  <c r="R111" i="40"/>
  <c r="S111" i="40"/>
  <c r="T111" i="40"/>
  <c r="N111" i="40"/>
  <c r="T82" i="40"/>
  <c r="T83" i="40"/>
  <c r="T84" i="40"/>
  <c r="T85" i="40"/>
  <c r="T86" i="40"/>
  <c r="T87" i="40"/>
  <c r="T88" i="40"/>
  <c r="T89" i="40"/>
  <c r="T90" i="40"/>
  <c r="T91" i="40"/>
  <c r="T92" i="40"/>
  <c r="T93" i="40"/>
  <c r="T94" i="40"/>
  <c r="T95" i="40"/>
  <c r="T96" i="40"/>
  <c r="T97" i="40"/>
  <c r="T98" i="40"/>
  <c r="T99" i="40"/>
  <c r="T100" i="40"/>
  <c r="T101" i="40"/>
  <c r="T102" i="40"/>
  <c r="T103" i="40"/>
  <c r="S82" i="40"/>
  <c r="S83" i="40"/>
  <c r="S84" i="40"/>
  <c r="S85" i="40"/>
  <c r="S86" i="40"/>
  <c r="S87" i="40"/>
  <c r="S88" i="40"/>
  <c r="S89" i="40"/>
  <c r="S90" i="40"/>
  <c r="S91" i="40"/>
  <c r="S92" i="40"/>
  <c r="S93" i="40"/>
  <c r="S94" i="40"/>
  <c r="S95" i="40"/>
  <c r="S96" i="40"/>
  <c r="S97" i="40"/>
  <c r="S98" i="40"/>
  <c r="S99" i="40"/>
  <c r="S100" i="40"/>
  <c r="S101" i="40"/>
  <c r="S102" i="40"/>
  <c r="S103" i="40"/>
  <c r="R82" i="40"/>
  <c r="R83" i="40"/>
  <c r="R84" i="40"/>
  <c r="R85" i="40"/>
  <c r="R86" i="40"/>
  <c r="R87" i="40"/>
  <c r="R88" i="40"/>
  <c r="R89" i="40"/>
  <c r="R90" i="40"/>
  <c r="R91" i="40"/>
  <c r="R92" i="40"/>
  <c r="R93" i="40"/>
  <c r="R94" i="40"/>
  <c r="R95" i="40"/>
  <c r="R96" i="40"/>
  <c r="R97" i="40"/>
  <c r="R98" i="40"/>
  <c r="R99" i="40"/>
  <c r="R100" i="40"/>
  <c r="R101" i="40"/>
  <c r="R102" i="40"/>
  <c r="R103" i="40"/>
  <c r="Q82" i="40"/>
  <c r="Q83" i="40"/>
  <c r="Q84" i="40"/>
  <c r="Q85" i="40"/>
  <c r="Q86" i="40"/>
  <c r="Q87" i="40"/>
  <c r="Q88" i="40"/>
  <c r="Q89" i="40"/>
  <c r="Q90" i="40"/>
  <c r="Q91" i="40"/>
  <c r="Q92" i="40"/>
  <c r="Q93" i="40"/>
  <c r="Q94" i="40"/>
  <c r="Q95" i="40"/>
  <c r="Q96" i="40"/>
  <c r="Q97" i="40"/>
  <c r="Q98" i="40"/>
  <c r="Q99" i="40"/>
  <c r="Q100" i="40"/>
  <c r="Q101" i="40"/>
  <c r="Q102" i="40"/>
  <c r="Q103" i="40"/>
  <c r="P82" i="40"/>
  <c r="P83" i="40"/>
  <c r="P84" i="40"/>
  <c r="P85" i="40"/>
  <c r="P86" i="40"/>
  <c r="P87" i="40"/>
  <c r="P88" i="40"/>
  <c r="P89" i="40"/>
  <c r="P90" i="40"/>
  <c r="P91" i="40"/>
  <c r="P92" i="40"/>
  <c r="P93" i="40"/>
  <c r="P94" i="40"/>
  <c r="P95" i="40"/>
  <c r="P96" i="40"/>
  <c r="P97" i="40"/>
  <c r="P98" i="40"/>
  <c r="P99" i="40"/>
  <c r="P100" i="40"/>
  <c r="P101" i="40"/>
  <c r="P102" i="40"/>
  <c r="P103" i="40"/>
  <c r="O82" i="40"/>
  <c r="O83" i="40"/>
  <c r="O84" i="40"/>
  <c r="O85" i="40"/>
  <c r="O86" i="40"/>
  <c r="O87" i="40"/>
  <c r="O88" i="40"/>
  <c r="O89" i="40"/>
  <c r="O90" i="40"/>
  <c r="O91" i="40"/>
  <c r="O92" i="40"/>
  <c r="O93" i="40"/>
  <c r="O94" i="40"/>
  <c r="O95" i="40"/>
  <c r="O96" i="40"/>
  <c r="O97" i="40"/>
  <c r="O98" i="40"/>
  <c r="O99" i="40"/>
  <c r="O100" i="40"/>
  <c r="O101" i="40"/>
  <c r="O102" i="40"/>
  <c r="O103" i="40"/>
  <c r="N82" i="40"/>
  <c r="N83" i="40"/>
  <c r="N84" i="40"/>
  <c r="N85" i="40"/>
  <c r="N86" i="40"/>
  <c r="N87" i="40"/>
  <c r="N88" i="40"/>
  <c r="N89" i="40"/>
  <c r="N90" i="40"/>
  <c r="N91" i="40"/>
  <c r="N92" i="40"/>
  <c r="N93" i="40"/>
  <c r="N94" i="40"/>
  <c r="N95" i="40"/>
  <c r="N96" i="40"/>
  <c r="N97" i="40"/>
  <c r="N98" i="40"/>
  <c r="N99" i="40"/>
  <c r="N100" i="40"/>
  <c r="N101" i="40"/>
  <c r="N102" i="40"/>
  <c r="N103" i="40"/>
  <c r="O81" i="40"/>
  <c r="P81" i="40"/>
  <c r="Q81" i="40"/>
  <c r="R81" i="40"/>
  <c r="S81" i="40"/>
  <c r="T81"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S49" i="40"/>
  <c r="S50" i="40"/>
  <c r="S51" i="40"/>
  <c r="S52" i="40"/>
  <c r="S53" i="40"/>
  <c r="S54" i="40"/>
  <c r="S55" i="40"/>
  <c r="S56" i="40"/>
  <c r="S57" i="40"/>
  <c r="S58" i="40"/>
  <c r="S59" i="40"/>
  <c r="S60" i="40"/>
  <c r="S61" i="40"/>
  <c r="S62" i="40"/>
  <c r="S63" i="40"/>
  <c r="S64" i="40"/>
  <c r="S65" i="40"/>
  <c r="S66" i="40"/>
  <c r="S67" i="40"/>
  <c r="S68" i="40"/>
  <c r="S69" i="40"/>
  <c r="S70" i="40"/>
  <c r="S71" i="40"/>
  <c r="S72" i="40"/>
  <c r="R49" i="40"/>
  <c r="R50" i="40"/>
  <c r="R51" i="40"/>
  <c r="R52" i="40"/>
  <c r="R53" i="40"/>
  <c r="R54" i="40"/>
  <c r="R55" i="40"/>
  <c r="R56" i="40"/>
  <c r="R57" i="40"/>
  <c r="R58" i="40"/>
  <c r="R59" i="40"/>
  <c r="R60" i="40"/>
  <c r="R61" i="40"/>
  <c r="R62" i="40"/>
  <c r="R63" i="40"/>
  <c r="R64" i="40"/>
  <c r="R65" i="40"/>
  <c r="R66" i="40"/>
  <c r="R67" i="40"/>
  <c r="R68" i="40"/>
  <c r="R69" i="40"/>
  <c r="R70" i="40"/>
  <c r="R71" i="40"/>
  <c r="R72" i="40"/>
  <c r="Q49" i="40"/>
  <c r="Q50" i="40"/>
  <c r="Q51" i="40"/>
  <c r="Q52" i="40"/>
  <c r="Q53" i="40"/>
  <c r="Q54" i="40"/>
  <c r="Q55" i="40"/>
  <c r="Q56" i="40"/>
  <c r="Q57" i="40"/>
  <c r="Q58" i="40"/>
  <c r="Q59" i="40"/>
  <c r="Q60" i="40"/>
  <c r="Q61" i="40"/>
  <c r="Q62" i="40"/>
  <c r="Q63" i="40"/>
  <c r="Q64" i="40"/>
  <c r="Q65" i="40"/>
  <c r="Q66" i="40"/>
  <c r="Q67" i="40"/>
  <c r="Q68" i="40"/>
  <c r="Q69" i="40"/>
  <c r="Q70" i="40"/>
  <c r="Q71" i="40"/>
  <c r="Q72" i="40"/>
  <c r="P49" i="40"/>
  <c r="P50" i="40"/>
  <c r="P51" i="40"/>
  <c r="P52" i="40"/>
  <c r="P53" i="40"/>
  <c r="P54" i="40"/>
  <c r="P55" i="40"/>
  <c r="P56" i="40"/>
  <c r="P57" i="40"/>
  <c r="P58" i="40"/>
  <c r="P59" i="40"/>
  <c r="P60" i="40"/>
  <c r="P61" i="40"/>
  <c r="P62" i="40"/>
  <c r="P63" i="40"/>
  <c r="P64" i="40"/>
  <c r="P65" i="40"/>
  <c r="P66" i="40"/>
  <c r="P67" i="40"/>
  <c r="P68" i="40"/>
  <c r="P69" i="40"/>
  <c r="P70" i="40"/>
  <c r="P71" i="40"/>
  <c r="P72" i="40"/>
  <c r="O49" i="40"/>
  <c r="O50" i="40"/>
  <c r="O51" i="40"/>
  <c r="O52" i="40"/>
  <c r="O53" i="40"/>
  <c r="O54" i="40"/>
  <c r="O55" i="40"/>
  <c r="O56" i="40"/>
  <c r="O57" i="40"/>
  <c r="O58" i="40"/>
  <c r="O59" i="40"/>
  <c r="O60" i="40"/>
  <c r="O61" i="40"/>
  <c r="O62" i="40"/>
  <c r="O63" i="40"/>
  <c r="O64" i="40"/>
  <c r="O65" i="40"/>
  <c r="O66" i="40"/>
  <c r="O67" i="40"/>
  <c r="O68" i="40"/>
  <c r="O69" i="40"/>
  <c r="O70" i="40"/>
  <c r="O71" i="40"/>
  <c r="O72" i="40"/>
  <c r="N49" i="40"/>
  <c r="N50" i="40"/>
  <c r="N51" i="40"/>
  <c r="N52" i="40"/>
  <c r="N53" i="40"/>
  <c r="N54" i="40"/>
  <c r="N55" i="40"/>
  <c r="N56" i="40"/>
  <c r="N57" i="40"/>
  <c r="N58" i="40"/>
  <c r="N59" i="40"/>
  <c r="N60" i="40"/>
  <c r="N61" i="40"/>
  <c r="N62" i="40"/>
  <c r="N63" i="40"/>
  <c r="N64" i="40"/>
  <c r="N65" i="40"/>
  <c r="N66" i="40"/>
  <c r="N67" i="40"/>
  <c r="N68" i="40"/>
  <c r="N69" i="40"/>
  <c r="N70" i="40"/>
  <c r="N71" i="40"/>
  <c r="N72" i="40"/>
  <c r="O48" i="40"/>
  <c r="P48" i="40"/>
  <c r="Q48" i="40"/>
  <c r="R48" i="40"/>
  <c r="S48" i="40"/>
  <c r="T48" i="40"/>
  <c r="N48" i="40"/>
  <c r="T37" i="40"/>
  <c r="T34" i="40"/>
  <c r="T35" i="40"/>
  <c r="T36" i="40"/>
  <c r="T38" i="40"/>
  <c r="T39" i="40"/>
  <c r="T40" i="40"/>
  <c r="S34" i="40"/>
  <c r="S35" i="40"/>
  <c r="S36" i="40"/>
  <c r="S37" i="40"/>
  <c r="S38" i="40"/>
  <c r="S39" i="40"/>
  <c r="S40" i="40"/>
  <c r="R34" i="40"/>
  <c r="R35" i="40"/>
  <c r="R36" i="40"/>
  <c r="R37" i="40"/>
  <c r="R38" i="40"/>
  <c r="R39" i="40"/>
  <c r="R40" i="40"/>
  <c r="Q34" i="40"/>
  <c r="Q35" i="40"/>
  <c r="Q36" i="40"/>
  <c r="Q37" i="40"/>
  <c r="Q38" i="40"/>
  <c r="Q39" i="40"/>
  <c r="Q40" i="40"/>
  <c r="P34" i="40"/>
  <c r="P35" i="40"/>
  <c r="P36" i="40"/>
  <c r="P37" i="40"/>
  <c r="P38" i="40"/>
  <c r="P39" i="40"/>
  <c r="P40" i="40"/>
  <c r="O34" i="40"/>
  <c r="O35" i="40"/>
  <c r="O36" i="40"/>
  <c r="O37" i="40"/>
  <c r="O38" i="40"/>
  <c r="O39" i="40"/>
  <c r="O40" i="40"/>
  <c r="N34" i="40"/>
  <c r="N35" i="40"/>
  <c r="N36" i="40"/>
  <c r="N37" i="40"/>
  <c r="N38" i="40"/>
  <c r="N39" i="40"/>
  <c r="N40" i="40"/>
  <c r="O33" i="40"/>
  <c r="P33" i="40"/>
  <c r="Q33" i="40"/>
  <c r="R33" i="40"/>
  <c r="S33" i="40"/>
  <c r="T33" i="40"/>
  <c r="N33" i="40"/>
  <c r="Q18" i="40"/>
  <c r="T25" i="40"/>
  <c r="T6" i="40"/>
  <c r="T7" i="40"/>
  <c r="T8" i="40"/>
  <c r="T9" i="40"/>
  <c r="T10" i="40"/>
  <c r="T11" i="40"/>
  <c r="T12" i="40"/>
  <c r="T13" i="40"/>
  <c r="T14" i="40"/>
  <c r="T15" i="40"/>
  <c r="T16" i="40"/>
  <c r="T17" i="40"/>
  <c r="T18" i="40"/>
  <c r="T19" i="40"/>
  <c r="T20" i="40"/>
  <c r="T21" i="40"/>
  <c r="T22" i="40"/>
  <c r="T23" i="40"/>
  <c r="T24" i="40"/>
  <c r="S6" i="40"/>
  <c r="S7" i="40"/>
  <c r="S8" i="40"/>
  <c r="S9" i="40"/>
  <c r="S10" i="40"/>
  <c r="S11" i="40"/>
  <c r="S12" i="40"/>
  <c r="S13" i="40"/>
  <c r="S14" i="40"/>
  <c r="S15" i="40"/>
  <c r="S16" i="40"/>
  <c r="S17" i="40"/>
  <c r="S18" i="40"/>
  <c r="S19" i="40"/>
  <c r="S20" i="40"/>
  <c r="S21" i="40"/>
  <c r="S22" i="40"/>
  <c r="S23" i="40"/>
  <c r="S24" i="40"/>
  <c r="S25" i="40"/>
  <c r="R6" i="40"/>
  <c r="R7" i="40"/>
  <c r="R8" i="40"/>
  <c r="R9" i="40"/>
  <c r="R10" i="40"/>
  <c r="R11" i="40"/>
  <c r="R12" i="40"/>
  <c r="R13" i="40"/>
  <c r="R14" i="40"/>
  <c r="R15" i="40"/>
  <c r="R16" i="40"/>
  <c r="R17" i="40"/>
  <c r="R18" i="40"/>
  <c r="R19" i="40"/>
  <c r="R20" i="40"/>
  <c r="R21" i="40"/>
  <c r="R22" i="40"/>
  <c r="R23" i="40"/>
  <c r="R24" i="40"/>
  <c r="R25" i="40"/>
  <c r="Q6" i="40"/>
  <c r="Q7" i="40"/>
  <c r="Q8" i="40"/>
  <c r="Q9" i="40"/>
  <c r="Q10" i="40"/>
  <c r="Q11" i="40"/>
  <c r="Q12" i="40"/>
  <c r="Q13" i="40"/>
  <c r="Q14" i="40"/>
  <c r="Q15" i="40"/>
  <c r="Q16" i="40"/>
  <c r="Q17" i="40"/>
  <c r="Q19" i="40"/>
  <c r="Q20" i="40"/>
  <c r="Q21" i="40"/>
  <c r="Q22" i="40"/>
  <c r="Q23" i="40"/>
  <c r="Q24" i="40"/>
  <c r="Q25" i="40"/>
  <c r="P6" i="40"/>
  <c r="P7" i="40"/>
  <c r="P8" i="40"/>
  <c r="P9" i="40"/>
  <c r="P10" i="40"/>
  <c r="P11" i="40"/>
  <c r="P12" i="40"/>
  <c r="P13" i="40"/>
  <c r="P14" i="40"/>
  <c r="P15" i="40"/>
  <c r="P16" i="40"/>
  <c r="P17" i="40"/>
  <c r="P18" i="40"/>
  <c r="P19" i="40"/>
  <c r="P20" i="40"/>
  <c r="P21" i="40"/>
  <c r="P22" i="40"/>
  <c r="P23" i="40"/>
  <c r="P24" i="40"/>
  <c r="P25" i="40"/>
  <c r="O6" i="40"/>
  <c r="O7" i="40"/>
  <c r="O8" i="40"/>
  <c r="O9" i="40"/>
  <c r="O10" i="40"/>
  <c r="O11" i="40"/>
  <c r="O12" i="40"/>
  <c r="O13" i="40"/>
  <c r="O14" i="40"/>
  <c r="O15" i="40"/>
  <c r="O16" i="40"/>
  <c r="O17" i="40"/>
  <c r="O18" i="40"/>
  <c r="O19" i="40"/>
  <c r="O20" i="40"/>
  <c r="O21" i="40"/>
  <c r="O22" i="40"/>
  <c r="O23" i="40"/>
  <c r="O24" i="40"/>
  <c r="O25" i="40"/>
  <c r="N6" i="40"/>
  <c r="N7" i="40"/>
  <c r="N8" i="40"/>
  <c r="N9" i="40"/>
  <c r="N10" i="40"/>
  <c r="N11" i="40"/>
  <c r="N12" i="40"/>
  <c r="N13" i="40"/>
  <c r="N14" i="40"/>
  <c r="N15" i="40"/>
  <c r="N16" i="40"/>
  <c r="N17" i="40"/>
  <c r="N18" i="40"/>
  <c r="N19" i="40"/>
  <c r="N20" i="40"/>
  <c r="N21" i="40"/>
  <c r="N22" i="40"/>
  <c r="N23" i="40"/>
  <c r="N24" i="40"/>
  <c r="N25" i="40"/>
  <c r="O5" i="40"/>
  <c r="P5" i="40"/>
  <c r="Q5" i="40"/>
  <c r="R5" i="40"/>
  <c r="S5" i="40"/>
  <c r="T5" i="40"/>
  <c r="N5" i="40"/>
  <c r="F92" i="43" l="1"/>
  <c r="AK70" i="43"/>
  <c r="AF70" i="43"/>
  <c r="AA70" i="43"/>
  <c r="V70" i="43"/>
  <c r="Q70" i="43"/>
  <c r="L70" i="43"/>
  <c r="G70" i="43"/>
  <c r="B70" i="43"/>
  <c r="H70" i="43" l="1"/>
  <c r="R70" i="43"/>
  <c r="S70" i="43" s="1"/>
  <c r="T70" i="43" s="1"/>
  <c r="U70" i="43" s="1"/>
  <c r="W70" i="43"/>
  <c r="X70" i="43"/>
  <c r="Y70" i="43" s="1"/>
  <c r="Z70" i="43" s="1"/>
  <c r="AL70" i="43"/>
  <c r="D70" i="43"/>
  <c r="E70" i="43" s="1"/>
  <c r="F70" i="43" s="1"/>
  <c r="AG70" i="43"/>
  <c r="AH70" i="43" s="1"/>
  <c r="AI70" i="43" s="1"/>
  <c r="AJ70" i="43" s="1"/>
  <c r="AM70" i="43"/>
  <c r="AN70" i="43" s="1"/>
  <c r="C70" i="43"/>
  <c r="I70" i="43"/>
  <c r="J70" i="43" s="1"/>
  <c r="K70" i="43" s="1"/>
  <c r="AB70" i="43"/>
  <c r="AC70" i="43" s="1"/>
  <c r="AD70" i="43" s="1"/>
  <c r="AE70" i="43" s="1"/>
  <c r="M70" i="43"/>
  <c r="N70" i="43" s="1"/>
  <c r="O70" i="43" s="1"/>
  <c r="P70" i="43" s="1"/>
  <c r="L30" i="36"/>
  <c r="O30" i="36" s="1"/>
  <c r="L33" i="36"/>
  <c r="O33" i="36" s="1"/>
  <c r="C9" i="52" l="1"/>
  <c r="C3" i="52" s="1"/>
  <c r="M194" i="40" s="1"/>
  <c r="M24" i="36" l="1"/>
  <c r="M23" i="36"/>
  <c r="L23" i="36"/>
  <c r="L34" i="36" s="1"/>
  <c r="H7" i="42" s="1"/>
  <c r="M21" i="36"/>
  <c r="L21" i="36"/>
  <c r="L32" i="36" s="1"/>
  <c r="M20" i="36"/>
  <c r="L20" i="36"/>
  <c r="L31" i="36" s="1"/>
  <c r="M18" i="36"/>
  <c r="O7" i="42" l="1"/>
  <c r="W7" i="42"/>
  <c r="AE7" i="42"/>
  <c r="AM7" i="42"/>
  <c r="H5" i="42"/>
  <c r="AC7" i="42"/>
  <c r="V7" i="42"/>
  <c r="P7" i="42"/>
  <c r="X7" i="42"/>
  <c r="AF7" i="42"/>
  <c r="I7" i="42"/>
  <c r="H2" i="42"/>
  <c r="N7" i="42"/>
  <c r="Q7" i="42"/>
  <c r="Y7" i="42"/>
  <c r="AG7" i="42"/>
  <c r="AL7" i="42"/>
  <c r="H4" i="42"/>
  <c r="J7" i="42"/>
  <c r="R7" i="42"/>
  <c r="Z7" i="42"/>
  <c r="AH7" i="42"/>
  <c r="U7" i="42"/>
  <c r="H9" i="42"/>
  <c r="K7" i="42"/>
  <c r="S7" i="42"/>
  <c r="AA7" i="42"/>
  <c r="AI7" i="42"/>
  <c r="AK7" i="42"/>
  <c r="L7" i="42"/>
  <c r="T7" i="42"/>
  <c r="AB7" i="42"/>
  <c r="AJ7" i="42"/>
  <c r="M7" i="42"/>
  <c r="AD7" i="42"/>
  <c r="O32" i="36"/>
  <c r="O34" i="36"/>
  <c r="L29" i="36"/>
  <c r="M25" i="36"/>
  <c r="Q4" i="42" l="1"/>
  <c r="Y4" i="42"/>
  <c r="AG4" i="42"/>
  <c r="P4" i="42"/>
  <c r="J4" i="42"/>
  <c r="R4" i="42"/>
  <c r="Z4" i="42"/>
  <c r="AH4" i="42"/>
  <c r="K4" i="42"/>
  <c r="S4" i="42"/>
  <c r="AA4" i="42"/>
  <c r="AI4" i="42"/>
  <c r="L4" i="42"/>
  <c r="T4" i="42"/>
  <c r="AB4" i="42"/>
  <c r="AJ4" i="42"/>
  <c r="O4" i="42"/>
  <c r="AM4" i="42"/>
  <c r="I4" i="42"/>
  <c r="M4" i="42"/>
  <c r="U4" i="42"/>
  <c r="AC4" i="42"/>
  <c r="AK4" i="42"/>
  <c r="W4" i="42"/>
  <c r="AF4" i="42"/>
  <c r="N4" i="42"/>
  <c r="V4" i="42"/>
  <c r="AD4" i="42"/>
  <c r="AL4" i="42"/>
  <c r="AE4" i="42"/>
  <c r="X4" i="42"/>
  <c r="K9" i="42"/>
  <c r="S9" i="42"/>
  <c r="AA9" i="42"/>
  <c r="AI9" i="42"/>
  <c r="AG9" i="42"/>
  <c r="Z9" i="42"/>
  <c r="L9" i="42"/>
  <c r="T9" i="42"/>
  <c r="AB9" i="42"/>
  <c r="AJ9" i="42"/>
  <c r="R9" i="42"/>
  <c r="M9" i="42"/>
  <c r="U9" i="42"/>
  <c r="AC9" i="42"/>
  <c r="AK9" i="42"/>
  <c r="I9" i="42"/>
  <c r="N9" i="42"/>
  <c r="V9" i="42"/>
  <c r="AD9" i="42"/>
  <c r="AL9" i="42"/>
  <c r="Q9" i="42"/>
  <c r="Y9" i="42"/>
  <c r="O9" i="42"/>
  <c r="W9" i="42"/>
  <c r="AE9" i="42"/>
  <c r="AM9" i="42"/>
  <c r="AH9" i="42"/>
  <c r="P9" i="42"/>
  <c r="X9" i="42"/>
  <c r="AF9" i="42"/>
  <c r="J9" i="42"/>
  <c r="M2" i="42"/>
  <c r="U2" i="42"/>
  <c r="AC2" i="42"/>
  <c r="AK2" i="42"/>
  <c r="L2" i="42"/>
  <c r="AJ2" i="42"/>
  <c r="N2" i="42"/>
  <c r="V2" i="42"/>
  <c r="AD2" i="42"/>
  <c r="AL2" i="42"/>
  <c r="AI2" i="42"/>
  <c r="O2" i="42"/>
  <c r="W2" i="42"/>
  <c r="AE2" i="42"/>
  <c r="AM2" i="42"/>
  <c r="AA2" i="42"/>
  <c r="P2" i="42"/>
  <c r="X2" i="42"/>
  <c r="AF2" i="42"/>
  <c r="S2" i="42"/>
  <c r="Q2" i="42"/>
  <c r="Y2" i="42"/>
  <c r="AG2" i="42"/>
  <c r="I2" i="42"/>
  <c r="K2" i="42"/>
  <c r="T2" i="42"/>
  <c r="J2" i="42"/>
  <c r="R2" i="42"/>
  <c r="Z2" i="42"/>
  <c r="AH2" i="42"/>
  <c r="AB2" i="42"/>
  <c r="K5" i="42"/>
  <c r="S5" i="42"/>
  <c r="AA5" i="42"/>
  <c r="AI5" i="42"/>
  <c r="R5" i="42"/>
  <c r="L5" i="42"/>
  <c r="T5" i="42"/>
  <c r="AB5" i="42"/>
  <c r="AJ5" i="42"/>
  <c r="AG5" i="42"/>
  <c r="Z5" i="42"/>
  <c r="M5" i="42"/>
  <c r="U5" i="42"/>
  <c r="AC5" i="42"/>
  <c r="AK5" i="42"/>
  <c r="Q5" i="42"/>
  <c r="J5" i="42"/>
  <c r="N5" i="42"/>
  <c r="V5" i="42"/>
  <c r="AD5" i="42"/>
  <c r="AL5" i="42"/>
  <c r="O5" i="42"/>
  <c r="W5" i="42"/>
  <c r="AE5" i="42"/>
  <c r="AM5" i="42"/>
  <c r="Y5" i="42"/>
  <c r="AH5" i="42"/>
  <c r="P5" i="42"/>
  <c r="X5" i="42"/>
  <c r="AF5" i="42"/>
  <c r="I5" i="42"/>
  <c r="L36" i="36"/>
  <c r="O31" i="36"/>
  <c r="O35" i="3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155" i="43" s="1"/>
  <c r="C194" i="40"/>
  <c r="V194" i="40"/>
  <c r="D196" i="40" s="1"/>
  <c r="L194" i="40"/>
  <c r="G67" i="42"/>
  <c r="G71" i="42"/>
  <c r="G58" i="42"/>
  <c r="G59" i="42"/>
  <c r="G63" i="42"/>
  <c r="G35" i="42"/>
  <c r="G39" i="42"/>
  <c r="H71" i="42" l="1"/>
  <c r="N71" i="42"/>
  <c r="O71" i="42"/>
  <c r="W71" i="42"/>
  <c r="AE71" i="42"/>
  <c r="AM71" i="42"/>
  <c r="P71" i="42"/>
  <c r="X71" i="42"/>
  <c r="AF71" i="42"/>
  <c r="U71" i="42"/>
  <c r="AD71" i="42"/>
  <c r="I71" i="42"/>
  <c r="Q71" i="42"/>
  <c r="Y71" i="42"/>
  <c r="AG71" i="42"/>
  <c r="L71" i="42"/>
  <c r="AJ71" i="42"/>
  <c r="AK71" i="42"/>
  <c r="J71" i="42"/>
  <c r="R71" i="42"/>
  <c r="Z71" i="42"/>
  <c r="AH71" i="42"/>
  <c r="AB71" i="42"/>
  <c r="AC71" i="42"/>
  <c r="AL71" i="42"/>
  <c r="K71" i="42"/>
  <c r="S71" i="42"/>
  <c r="AA71" i="42"/>
  <c r="AI71" i="42"/>
  <c r="T71" i="42"/>
  <c r="M71" i="42"/>
  <c r="V71" i="42"/>
  <c r="H67" i="42"/>
  <c r="R67" i="42"/>
  <c r="Z67" i="42"/>
  <c r="AH67" i="42"/>
  <c r="K67" i="42"/>
  <c r="S67" i="42"/>
  <c r="AA67" i="42"/>
  <c r="AI67" i="42"/>
  <c r="L67" i="42"/>
  <c r="T67" i="42"/>
  <c r="AB67" i="42"/>
  <c r="AJ67" i="42"/>
  <c r="I67" i="42"/>
  <c r="M67" i="42"/>
  <c r="U67" i="42"/>
  <c r="AC67" i="42"/>
  <c r="AK67" i="42"/>
  <c r="N67" i="42"/>
  <c r="V67" i="42"/>
  <c r="AD67" i="42"/>
  <c r="AL67" i="42"/>
  <c r="J67" i="42"/>
  <c r="O67" i="42"/>
  <c r="W67" i="42"/>
  <c r="AE67" i="42"/>
  <c r="AM67" i="42"/>
  <c r="P67" i="42"/>
  <c r="X67" i="42"/>
  <c r="AF67" i="42"/>
  <c r="Q67" i="42"/>
  <c r="Y67" i="42"/>
  <c r="AG67" i="42"/>
  <c r="H59" i="42"/>
  <c r="J59" i="42"/>
  <c r="R59" i="42"/>
  <c r="Z59" i="42"/>
  <c r="AH59" i="42"/>
  <c r="X59" i="42"/>
  <c r="I59" i="42"/>
  <c r="K59" i="42"/>
  <c r="S59" i="42"/>
  <c r="AA59" i="42"/>
  <c r="AI59" i="42"/>
  <c r="P59" i="42"/>
  <c r="Q59" i="42"/>
  <c r="L59" i="42"/>
  <c r="T59" i="42"/>
  <c r="AB59" i="42"/>
  <c r="AJ59" i="42"/>
  <c r="M59" i="42"/>
  <c r="U59" i="42"/>
  <c r="AC59" i="42"/>
  <c r="AK59" i="42"/>
  <c r="Y59" i="42"/>
  <c r="N59" i="42"/>
  <c r="V59" i="42"/>
  <c r="AD59" i="42"/>
  <c r="AL59" i="42"/>
  <c r="AF59" i="42"/>
  <c r="AG59" i="42"/>
  <c r="O59" i="42"/>
  <c r="W59" i="42"/>
  <c r="AE59" i="42"/>
  <c r="AM59" i="42"/>
  <c r="H58" i="42"/>
  <c r="I58" i="42"/>
  <c r="Q58" i="42"/>
  <c r="Y58" i="42"/>
  <c r="AG58" i="42"/>
  <c r="J58" i="42"/>
  <c r="R58" i="42"/>
  <c r="Z58" i="42"/>
  <c r="AH58" i="42"/>
  <c r="K58" i="42"/>
  <c r="S58" i="42"/>
  <c r="AA58" i="42"/>
  <c r="AI58" i="42"/>
  <c r="AM58" i="42"/>
  <c r="AF58" i="42"/>
  <c r="L58" i="42"/>
  <c r="T58" i="42"/>
  <c r="AB58" i="42"/>
  <c r="AJ58" i="42"/>
  <c r="AE58" i="42"/>
  <c r="M58" i="42"/>
  <c r="U58" i="42"/>
  <c r="AC58" i="42"/>
  <c r="AK58" i="42"/>
  <c r="W58" i="42"/>
  <c r="X58" i="42"/>
  <c r="N58" i="42"/>
  <c r="V58" i="42"/>
  <c r="AD58" i="42"/>
  <c r="AL58" i="42"/>
  <c r="O58" i="42"/>
  <c r="P58" i="42"/>
  <c r="H63" i="42"/>
  <c r="N63" i="42"/>
  <c r="V63" i="42"/>
  <c r="AD63" i="42"/>
  <c r="AL63" i="42"/>
  <c r="L63" i="42"/>
  <c r="O63" i="42"/>
  <c r="W63" i="42"/>
  <c r="AE63" i="42"/>
  <c r="AM63" i="42"/>
  <c r="M63" i="42"/>
  <c r="P63" i="42"/>
  <c r="X63" i="42"/>
  <c r="AF63" i="42"/>
  <c r="T63" i="42"/>
  <c r="AC63" i="42"/>
  <c r="I63" i="42"/>
  <c r="Q63" i="42"/>
  <c r="Y63" i="42"/>
  <c r="AG63" i="42"/>
  <c r="AB63" i="42"/>
  <c r="U63" i="42"/>
  <c r="J63" i="42"/>
  <c r="R63" i="42"/>
  <c r="Z63" i="42"/>
  <c r="AH63" i="42"/>
  <c r="AJ63" i="42"/>
  <c r="AK63" i="42"/>
  <c r="K63" i="42"/>
  <c r="S63" i="42"/>
  <c r="AA63" i="42"/>
  <c r="AI63" i="42"/>
  <c r="H39" i="42"/>
  <c r="N39" i="42"/>
  <c r="V39" i="42"/>
  <c r="AD39" i="42"/>
  <c r="AL39" i="42"/>
  <c r="O39" i="42"/>
  <c r="AM39" i="42"/>
  <c r="P39" i="42"/>
  <c r="I39" i="42"/>
  <c r="Q39" i="42"/>
  <c r="Y39" i="42"/>
  <c r="AG39" i="42"/>
  <c r="X39" i="42"/>
  <c r="J39" i="42"/>
  <c r="R39" i="42"/>
  <c r="Z39" i="42"/>
  <c r="AH39" i="42"/>
  <c r="AE39" i="42"/>
  <c r="K39" i="42"/>
  <c r="S39" i="42"/>
  <c r="AA39" i="42"/>
  <c r="AI39" i="42"/>
  <c r="AC39" i="42"/>
  <c r="W39" i="42"/>
  <c r="AF39" i="42"/>
  <c r="L39" i="42"/>
  <c r="T39" i="42"/>
  <c r="AB39" i="42"/>
  <c r="AJ39" i="42"/>
  <c r="M39" i="42"/>
  <c r="U39" i="42"/>
  <c r="AK39" i="42"/>
  <c r="H35" i="42"/>
  <c r="J35" i="42"/>
  <c r="R35" i="42"/>
  <c r="Z35" i="42"/>
  <c r="AH35" i="42"/>
  <c r="K35" i="42"/>
  <c r="S35" i="42"/>
  <c r="AA35" i="42"/>
  <c r="AI35" i="42"/>
  <c r="AB35" i="42"/>
  <c r="M35" i="42"/>
  <c r="U35" i="42"/>
  <c r="AC35" i="42"/>
  <c r="AK35" i="42"/>
  <c r="N35" i="42"/>
  <c r="V35" i="42"/>
  <c r="AD35" i="42"/>
  <c r="AL35" i="42"/>
  <c r="L35" i="42"/>
  <c r="O35" i="42"/>
  <c r="W35" i="42"/>
  <c r="AE35" i="42"/>
  <c r="AM35" i="42"/>
  <c r="T35" i="42"/>
  <c r="AJ35" i="42"/>
  <c r="P35" i="42"/>
  <c r="X35" i="42"/>
  <c r="AF35" i="42"/>
  <c r="I35" i="42"/>
  <c r="Q35" i="42"/>
  <c r="Y35" i="42"/>
  <c r="AG35" i="42"/>
  <c r="O29" i="36"/>
  <c r="O36" i="36"/>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197" i="40"/>
  <c r="D201" i="40"/>
  <c r="D195" i="40"/>
  <c r="D198" i="40"/>
  <c r="D194" i="40"/>
  <c r="D200" i="40"/>
  <c r="C230" i="43"/>
  <c r="C163" i="43"/>
  <c r="D199" i="40"/>
  <c r="O38" i="36" l="1"/>
  <c r="O39" i="36" s="1"/>
  <c r="G50" i="42"/>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H50" i="42" l="1"/>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B7" i="48"/>
  <c r="B4" i="48"/>
  <c r="B5" i="48"/>
  <c r="B2" i="48" l="1"/>
  <c r="C4" i="48"/>
  <c r="C5" i="48"/>
  <c r="C7" i="48"/>
  <c r="C198" i="40"/>
  <c r="C199" i="40"/>
  <c r="C200" i="40"/>
  <c r="G61" i="42"/>
  <c r="G37" i="42"/>
  <c r="H61" i="42" l="1"/>
  <c r="L61" i="42"/>
  <c r="T61" i="42"/>
  <c r="AB61" i="42"/>
  <c r="AJ61" i="42"/>
  <c r="M61" i="42"/>
  <c r="U61" i="42"/>
  <c r="AC61" i="42"/>
  <c r="AK61" i="42"/>
  <c r="J61" i="42"/>
  <c r="N61" i="42"/>
  <c r="V61" i="42"/>
  <c r="AD61" i="42"/>
  <c r="AL61" i="42"/>
  <c r="K61" i="42"/>
  <c r="AA61" i="42"/>
  <c r="O61" i="42"/>
  <c r="W61" i="42"/>
  <c r="AE61" i="42"/>
  <c r="AM61" i="42"/>
  <c r="R61" i="42"/>
  <c r="S61" i="42"/>
  <c r="P61" i="42"/>
  <c r="X61" i="42"/>
  <c r="AF61" i="42"/>
  <c r="Z61" i="42"/>
  <c r="AI61" i="42"/>
  <c r="I61" i="42"/>
  <c r="Q61" i="42"/>
  <c r="Y61" i="42"/>
  <c r="AG61" i="42"/>
  <c r="AH61" i="42"/>
  <c r="H37" i="42"/>
  <c r="L37" i="42"/>
  <c r="T37" i="42"/>
  <c r="AB37" i="42"/>
  <c r="AJ37" i="42"/>
  <c r="M37" i="42"/>
  <c r="U37" i="42"/>
  <c r="AC37" i="42"/>
  <c r="AK37" i="42"/>
  <c r="V37" i="42"/>
  <c r="O37" i="42"/>
  <c r="W37" i="42"/>
  <c r="AE37" i="42"/>
  <c r="AM37" i="42"/>
  <c r="AD37" i="42"/>
  <c r="P37" i="42"/>
  <c r="X37" i="42"/>
  <c r="AF37" i="42"/>
  <c r="AA37" i="42"/>
  <c r="I37" i="42"/>
  <c r="Q37" i="42"/>
  <c r="Y37" i="42"/>
  <c r="AG37" i="42"/>
  <c r="AL37" i="42"/>
  <c r="J37" i="42"/>
  <c r="R37" i="42"/>
  <c r="Z37" i="42"/>
  <c r="AH37" i="42"/>
  <c r="K37" i="42"/>
  <c r="S37" i="42"/>
  <c r="AI37" i="42"/>
  <c r="N37" i="42"/>
  <c r="C2" i="48"/>
  <c r="G66" i="42"/>
  <c r="G36" i="42"/>
  <c r="G65" i="42"/>
  <c r="G62" i="42"/>
  <c r="G38" i="42"/>
  <c r="G73" i="42"/>
  <c r="G64" i="42"/>
  <c r="G34" i="42"/>
  <c r="G69" i="42"/>
  <c r="G70" i="42"/>
  <c r="G68" i="42"/>
  <c r="G40" i="42"/>
  <c r="G72" i="42"/>
  <c r="G41" i="42"/>
  <c r="D5" i="48"/>
  <c r="D4" i="48"/>
  <c r="D2" i="48"/>
  <c r="D7" i="48"/>
  <c r="B4" i="44"/>
  <c r="B5" i="44" s="1"/>
  <c r="H73" i="42" l="1"/>
  <c r="X73" i="42"/>
  <c r="I73" i="42"/>
  <c r="Q73" i="42"/>
  <c r="Y73" i="42"/>
  <c r="AG73" i="42"/>
  <c r="J73" i="42"/>
  <c r="R73" i="42"/>
  <c r="Z73" i="42"/>
  <c r="AH73" i="42"/>
  <c r="AM73" i="42"/>
  <c r="P73" i="42"/>
  <c r="K73" i="42"/>
  <c r="S73" i="42"/>
  <c r="AA73" i="42"/>
  <c r="AI73" i="42"/>
  <c r="N73" i="42"/>
  <c r="W73" i="42"/>
  <c r="L73" i="42"/>
  <c r="T73" i="42"/>
  <c r="AB73" i="42"/>
  <c r="AJ73" i="42"/>
  <c r="V73" i="42"/>
  <c r="AL73" i="42"/>
  <c r="AE73" i="42"/>
  <c r="AF73" i="42"/>
  <c r="M73" i="42"/>
  <c r="U73" i="42"/>
  <c r="AC73" i="42"/>
  <c r="AK73" i="42"/>
  <c r="AD73" i="42"/>
  <c r="O73" i="42"/>
  <c r="H72" i="42"/>
  <c r="AE72" i="42"/>
  <c r="P72" i="42"/>
  <c r="X72" i="42"/>
  <c r="AF72" i="42"/>
  <c r="I72" i="42"/>
  <c r="Q72" i="42"/>
  <c r="Y72" i="42"/>
  <c r="AG72" i="42"/>
  <c r="AL72" i="42"/>
  <c r="O72" i="42"/>
  <c r="J72" i="42"/>
  <c r="R72" i="42"/>
  <c r="Z72" i="42"/>
  <c r="AH72" i="42"/>
  <c r="AC72" i="42"/>
  <c r="AD72" i="42"/>
  <c r="W72" i="42"/>
  <c r="K72" i="42"/>
  <c r="S72" i="42"/>
  <c r="AA72" i="42"/>
  <c r="AI72" i="42"/>
  <c r="U72" i="42"/>
  <c r="V72" i="42"/>
  <c r="L72" i="42"/>
  <c r="T72" i="42"/>
  <c r="AB72" i="42"/>
  <c r="AJ72" i="42"/>
  <c r="M72" i="42"/>
  <c r="AK72" i="42"/>
  <c r="N72" i="42"/>
  <c r="AM72" i="42"/>
  <c r="H68" i="42"/>
  <c r="K68" i="42"/>
  <c r="S68" i="42"/>
  <c r="AA68" i="42"/>
  <c r="AI68" i="42"/>
  <c r="L68" i="42"/>
  <c r="T68" i="42"/>
  <c r="AB68" i="42"/>
  <c r="AJ68" i="42"/>
  <c r="M68" i="42"/>
  <c r="U68" i="42"/>
  <c r="AC68" i="42"/>
  <c r="AK68" i="42"/>
  <c r="N68" i="42"/>
  <c r="V68" i="42"/>
  <c r="AD68" i="42"/>
  <c r="AL68" i="42"/>
  <c r="I68" i="42"/>
  <c r="Z68" i="42"/>
  <c r="O68" i="42"/>
  <c r="W68" i="42"/>
  <c r="AE68" i="42"/>
  <c r="AM68" i="42"/>
  <c r="Q68" i="42"/>
  <c r="P68" i="42"/>
  <c r="X68" i="42"/>
  <c r="AF68" i="42"/>
  <c r="Y68" i="42"/>
  <c r="AG68" i="42"/>
  <c r="J68" i="42"/>
  <c r="R68" i="42"/>
  <c r="AH68" i="42"/>
  <c r="H70" i="42"/>
  <c r="M70" i="42"/>
  <c r="AK70" i="42"/>
  <c r="N70" i="42"/>
  <c r="V70" i="42"/>
  <c r="AD70" i="42"/>
  <c r="AL70" i="42"/>
  <c r="O70" i="42"/>
  <c r="W70" i="42"/>
  <c r="AE70" i="42"/>
  <c r="AM70" i="42"/>
  <c r="U70" i="42"/>
  <c r="P70" i="42"/>
  <c r="X70" i="42"/>
  <c r="AF70" i="42"/>
  <c r="S70" i="42"/>
  <c r="AJ70" i="42"/>
  <c r="I70" i="42"/>
  <c r="Q70" i="42"/>
  <c r="Y70" i="42"/>
  <c r="AG70" i="42"/>
  <c r="AI70" i="42"/>
  <c r="L70" i="42"/>
  <c r="J70" i="42"/>
  <c r="R70" i="42"/>
  <c r="Z70" i="42"/>
  <c r="AH70" i="42"/>
  <c r="K70" i="42"/>
  <c r="AA70" i="42"/>
  <c r="T70" i="42"/>
  <c r="AB70" i="42"/>
  <c r="AC70" i="42"/>
  <c r="H69" i="42"/>
  <c r="L69" i="42"/>
  <c r="AJ69" i="42"/>
  <c r="M69" i="42"/>
  <c r="U69" i="42"/>
  <c r="AC69" i="42"/>
  <c r="AK69" i="42"/>
  <c r="N69" i="42"/>
  <c r="V69" i="42"/>
  <c r="AD69" i="42"/>
  <c r="AL69" i="42"/>
  <c r="T69" i="42"/>
  <c r="O69" i="42"/>
  <c r="W69" i="42"/>
  <c r="AE69" i="42"/>
  <c r="AM69" i="42"/>
  <c r="R69" i="42"/>
  <c r="AI69" i="42"/>
  <c r="P69" i="42"/>
  <c r="X69" i="42"/>
  <c r="AF69" i="42"/>
  <c r="J69" i="42"/>
  <c r="AH69" i="42"/>
  <c r="K69" i="42"/>
  <c r="I69" i="42"/>
  <c r="Q69" i="42"/>
  <c r="Y69" i="42"/>
  <c r="AG69" i="42"/>
  <c r="Z69" i="42"/>
  <c r="S69" i="42"/>
  <c r="AA69" i="42"/>
  <c r="AB69" i="42"/>
  <c r="H66" i="42"/>
  <c r="B2" i="50" s="1"/>
  <c r="I66" i="42"/>
  <c r="J66" i="42"/>
  <c r="R66" i="42"/>
  <c r="Z66" i="42"/>
  <c r="AH66" i="42"/>
  <c r="K66" i="42"/>
  <c r="S66" i="42"/>
  <c r="AA66" i="42"/>
  <c r="AI66" i="42"/>
  <c r="Q66" i="42"/>
  <c r="L66" i="42"/>
  <c r="T66" i="42"/>
  <c r="AB66" i="42"/>
  <c r="AJ66" i="42"/>
  <c r="AE66" i="42"/>
  <c r="X66" i="42"/>
  <c r="AG66" i="42"/>
  <c r="M66" i="42"/>
  <c r="U66" i="42"/>
  <c r="AC66" i="42"/>
  <c r="AK66" i="42"/>
  <c r="W66" i="42"/>
  <c r="AF66" i="42"/>
  <c r="N66" i="42"/>
  <c r="V66" i="42"/>
  <c r="AD66" i="42"/>
  <c r="AL66" i="42"/>
  <c r="O66" i="42"/>
  <c r="AM66" i="42"/>
  <c r="P66" i="42"/>
  <c r="Y66" i="42"/>
  <c r="H64" i="42"/>
  <c r="O64" i="42"/>
  <c r="W64" i="42"/>
  <c r="AE64" i="42"/>
  <c r="AM64" i="42"/>
  <c r="AC64" i="42"/>
  <c r="P64" i="42"/>
  <c r="X64" i="42"/>
  <c r="AF64" i="42"/>
  <c r="M64" i="42"/>
  <c r="I64" i="42"/>
  <c r="Q64" i="42"/>
  <c r="Y64" i="42"/>
  <c r="AG64" i="42"/>
  <c r="AL64" i="42"/>
  <c r="J64" i="42"/>
  <c r="R64" i="42"/>
  <c r="Z64" i="42"/>
  <c r="AH64" i="42"/>
  <c r="N64" i="42"/>
  <c r="AD64" i="42"/>
  <c r="K64" i="42"/>
  <c r="S64" i="42"/>
  <c r="AA64" i="42"/>
  <c r="AI64" i="42"/>
  <c r="AK64" i="42"/>
  <c r="L64" i="42"/>
  <c r="T64" i="42"/>
  <c r="AB64" i="42"/>
  <c r="AJ64" i="42"/>
  <c r="U64" i="42"/>
  <c r="V64" i="42"/>
  <c r="H62" i="42"/>
  <c r="M62" i="42"/>
  <c r="U62" i="42"/>
  <c r="AC62" i="42"/>
  <c r="AK62" i="42"/>
  <c r="K62" i="42"/>
  <c r="AB62" i="42"/>
  <c r="N62" i="42"/>
  <c r="V62" i="42"/>
  <c r="AD62" i="42"/>
  <c r="AL62" i="42"/>
  <c r="S62" i="42"/>
  <c r="O62" i="42"/>
  <c r="W62" i="42"/>
  <c r="AE62" i="42"/>
  <c r="AM62" i="42"/>
  <c r="AJ62" i="42"/>
  <c r="P62" i="42"/>
  <c r="X62" i="42"/>
  <c r="AF62" i="42"/>
  <c r="L62" i="42"/>
  <c r="I62" i="42"/>
  <c r="Q62" i="42"/>
  <c r="Y62" i="42"/>
  <c r="AG62" i="42"/>
  <c r="AA62" i="42"/>
  <c r="J62" i="42"/>
  <c r="R62" i="42"/>
  <c r="Z62" i="42"/>
  <c r="AH62" i="42"/>
  <c r="AI62" i="42"/>
  <c r="T62" i="42"/>
  <c r="H65" i="42"/>
  <c r="P65" i="42"/>
  <c r="X65" i="42"/>
  <c r="AF65" i="42"/>
  <c r="AL65" i="42"/>
  <c r="O65" i="42"/>
  <c r="I65" i="42"/>
  <c r="Q65" i="42"/>
  <c r="Y65" i="42"/>
  <c r="AG65" i="42"/>
  <c r="V65" i="42"/>
  <c r="AE65" i="42"/>
  <c r="J65" i="42"/>
  <c r="R65" i="42"/>
  <c r="Z65" i="42"/>
  <c r="AH65" i="42"/>
  <c r="K65" i="42"/>
  <c r="S65" i="42"/>
  <c r="AA65" i="42"/>
  <c r="AI65" i="42"/>
  <c r="W65" i="42"/>
  <c r="L65" i="42"/>
  <c r="T65" i="42"/>
  <c r="AB65" i="42"/>
  <c r="AJ65" i="42"/>
  <c r="AM65" i="42"/>
  <c r="M65" i="42"/>
  <c r="U65" i="42"/>
  <c r="AC65" i="42"/>
  <c r="AK65" i="42"/>
  <c r="N65" i="42"/>
  <c r="AD65" i="42"/>
  <c r="H41" i="42"/>
  <c r="P41" i="42"/>
  <c r="X41" i="42"/>
  <c r="AF41" i="42"/>
  <c r="I41" i="42"/>
  <c r="Q41" i="42"/>
  <c r="Y41" i="42"/>
  <c r="AG41" i="42"/>
  <c r="R41" i="42"/>
  <c r="AH41" i="42"/>
  <c r="K41" i="42"/>
  <c r="S41" i="42"/>
  <c r="AA41" i="42"/>
  <c r="AI41" i="42"/>
  <c r="T41" i="42"/>
  <c r="AM41" i="42"/>
  <c r="L41" i="42"/>
  <c r="AB41" i="42"/>
  <c r="AJ41" i="42"/>
  <c r="AE41" i="42"/>
  <c r="M41" i="42"/>
  <c r="U41" i="42"/>
  <c r="AC41" i="42"/>
  <c r="AK41" i="42"/>
  <c r="O41" i="42"/>
  <c r="Z41" i="42"/>
  <c r="N41" i="42"/>
  <c r="V41" i="42"/>
  <c r="AD41" i="42"/>
  <c r="AL41" i="42"/>
  <c r="W41" i="42"/>
  <c r="J41" i="42"/>
  <c r="H38" i="42"/>
  <c r="M38" i="42"/>
  <c r="U38" i="42"/>
  <c r="AC38" i="42"/>
  <c r="AK38" i="42"/>
  <c r="N38" i="42"/>
  <c r="V38" i="42"/>
  <c r="O38" i="42"/>
  <c r="P38" i="42"/>
  <c r="X38" i="42"/>
  <c r="AF38" i="42"/>
  <c r="AL38" i="42"/>
  <c r="I38" i="42"/>
  <c r="Q38" i="42"/>
  <c r="Y38" i="42"/>
  <c r="AG38" i="42"/>
  <c r="W38" i="42"/>
  <c r="J38" i="42"/>
  <c r="R38" i="42"/>
  <c r="Z38" i="42"/>
  <c r="AH38" i="42"/>
  <c r="AE38" i="42"/>
  <c r="K38" i="42"/>
  <c r="S38" i="42"/>
  <c r="AA38" i="42"/>
  <c r="AI38" i="42"/>
  <c r="L38" i="42"/>
  <c r="T38" i="42"/>
  <c r="AB38" i="42"/>
  <c r="AJ38" i="42"/>
  <c r="AD38" i="42"/>
  <c r="AM38" i="42"/>
  <c r="H40" i="42"/>
  <c r="O40" i="42"/>
  <c r="W40" i="42"/>
  <c r="AE40" i="42"/>
  <c r="AM40" i="42"/>
  <c r="P40" i="42"/>
  <c r="X40" i="42"/>
  <c r="AF40" i="42"/>
  <c r="I40" i="42"/>
  <c r="J40" i="42"/>
  <c r="R40" i="42"/>
  <c r="Z40" i="42"/>
  <c r="AH40" i="42"/>
  <c r="N40" i="42"/>
  <c r="AL40" i="42"/>
  <c r="AG40" i="42"/>
  <c r="K40" i="42"/>
  <c r="S40" i="42"/>
  <c r="AA40" i="42"/>
  <c r="AI40" i="42"/>
  <c r="Q40" i="42"/>
  <c r="L40" i="42"/>
  <c r="T40" i="42"/>
  <c r="AB40" i="42"/>
  <c r="AJ40" i="42"/>
  <c r="Y40" i="42"/>
  <c r="M40" i="42"/>
  <c r="U40" i="42"/>
  <c r="AC40" i="42"/>
  <c r="AK40" i="42"/>
  <c r="V40" i="42"/>
  <c r="AD40" i="42"/>
  <c r="H36" i="42"/>
  <c r="K36" i="42"/>
  <c r="S36" i="42"/>
  <c r="AA36" i="42"/>
  <c r="AI36" i="42"/>
  <c r="L36" i="42"/>
  <c r="T36" i="42"/>
  <c r="AB36" i="42"/>
  <c r="AJ36" i="42"/>
  <c r="M36" i="42"/>
  <c r="AC36" i="42"/>
  <c r="N36" i="42"/>
  <c r="V36" i="42"/>
  <c r="AD36" i="42"/>
  <c r="AL36" i="42"/>
  <c r="AH36" i="42"/>
  <c r="O36" i="42"/>
  <c r="W36" i="42"/>
  <c r="AE36" i="42"/>
  <c r="AM36" i="42"/>
  <c r="P36" i="42"/>
  <c r="X36" i="42"/>
  <c r="AF36" i="42"/>
  <c r="R36" i="42"/>
  <c r="U36" i="42"/>
  <c r="AK36" i="42"/>
  <c r="I36" i="42"/>
  <c r="Q36" i="42"/>
  <c r="Y36" i="42"/>
  <c r="AG36" i="42"/>
  <c r="J36" i="42"/>
  <c r="Z36" i="42"/>
  <c r="H34" i="42"/>
  <c r="I34" i="42"/>
  <c r="Q34" i="42"/>
  <c r="Y34" i="42"/>
  <c r="AG34" i="42"/>
  <c r="J34" i="42"/>
  <c r="R34" i="42"/>
  <c r="Z34" i="42"/>
  <c r="AH34" i="42"/>
  <c r="S34" i="42"/>
  <c r="L34" i="42"/>
  <c r="T34" i="42"/>
  <c r="AB34" i="42"/>
  <c r="AJ34" i="42"/>
  <c r="K34" i="42"/>
  <c r="M34" i="42"/>
  <c r="U34" i="42"/>
  <c r="AC34" i="42"/>
  <c r="AK34" i="42"/>
  <c r="N34" i="42"/>
  <c r="V34" i="42"/>
  <c r="AD34" i="42"/>
  <c r="AL34" i="42"/>
  <c r="AI34" i="42"/>
  <c r="O34" i="42"/>
  <c r="W34" i="42"/>
  <c r="AE34" i="42"/>
  <c r="AM34" i="42"/>
  <c r="P34" i="42"/>
  <c r="X34" i="42"/>
  <c r="AF34" i="42"/>
  <c r="AA34" i="42"/>
  <c r="D207" i="40"/>
  <c r="D205" i="40"/>
  <c r="D209" i="40"/>
  <c r="D211" i="40"/>
  <c r="C208" i="40"/>
  <c r="D208" i="40"/>
  <c r="D212" i="40"/>
  <c r="C205" i="40"/>
  <c r="B209" i="40"/>
  <c r="C207" i="40"/>
  <c r="C212" i="40"/>
  <c r="C211" i="40"/>
  <c r="C209" i="40"/>
  <c r="B205" i="40"/>
  <c r="B212" i="40"/>
  <c r="B208" i="40"/>
  <c r="B211" i="40"/>
  <c r="B207" i="40"/>
  <c r="E4" i="48"/>
  <c r="E7" i="48"/>
  <c r="E2" i="48"/>
  <c r="E5" i="48"/>
  <c r="B6" i="44"/>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06" i="43"/>
  <c r="AN206" i="43"/>
  <c r="AM206" i="43"/>
  <c r="AL206" i="43"/>
  <c r="AK206" i="43"/>
  <c r="AJ206" i="43"/>
  <c r="AI206" i="43"/>
  <c r="AH206" i="43"/>
  <c r="AG206" i="43"/>
  <c r="AF206" i="43"/>
  <c r="AE206" i="43"/>
  <c r="AD206" i="43"/>
  <c r="AC206" i="43"/>
  <c r="AB206" i="43"/>
  <c r="AA206" i="43"/>
  <c r="Z206" i="43"/>
  <c r="Y206" i="43"/>
  <c r="X206" i="43"/>
  <c r="W206" i="43"/>
  <c r="V206" i="43"/>
  <c r="U206" i="43"/>
  <c r="T206" i="43"/>
  <c r="S206" i="43"/>
  <c r="R206" i="43"/>
  <c r="Q206" i="43"/>
  <c r="P206" i="43"/>
  <c r="O206" i="43"/>
  <c r="N206" i="43"/>
  <c r="M206" i="43"/>
  <c r="L206" i="43"/>
  <c r="K206" i="43"/>
  <c r="J206" i="43"/>
  <c r="I206" i="43"/>
  <c r="H206" i="43"/>
  <c r="G206" i="43"/>
  <c r="F206" i="43"/>
  <c r="E206" i="43"/>
  <c r="D206" i="43"/>
  <c r="C206" i="43"/>
  <c r="AL154" i="43"/>
  <c r="AG154" i="43"/>
  <c r="AB154" i="43"/>
  <c r="AB270" i="43" s="1"/>
  <c r="W154" i="43"/>
  <c r="R154" i="43"/>
  <c r="M154" i="43"/>
  <c r="M270" i="43" s="1"/>
  <c r="H154" i="43"/>
  <c r="H270" i="43" s="1"/>
  <c r="C154" i="43"/>
  <c r="AL153" i="43"/>
  <c r="AG153" i="43"/>
  <c r="AG269" i="43" s="1"/>
  <c r="AB153" i="43"/>
  <c r="AB269" i="43" s="1"/>
  <c r="W153" i="43"/>
  <c r="R153" i="43"/>
  <c r="M153" i="43"/>
  <c r="M269" i="43" s="1"/>
  <c r="H153" i="43"/>
  <c r="H269" i="43" s="1"/>
  <c r="C153"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C160" i="43" s="1"/>
  <c r="AL151" i="43"/>
  <c r="AG151" i="43"/>
  <c r="AB151" i="43"/>
  <c r="W151" i="43"/>
  <c r="R151" i="43"/>
  <c r="M151" i="43"/>
  <c r="H151" i="43"/>
  <c r="C151" i="43"/>
  <c r="C159" i="43" s="1"/>
  <c r="AL150" i="43"/>
  <c r="AG150" i="43"/>
  <c r="AB150" i="43"/>
  <c r="W150" i="43"/>
  <c r="R150" i="43"/>
  <c r="M150" i="43"/>
  <c r="H150" i="43"/>
  <c r="C150" i="43"/>
  <c r="AL149" i="43"/>
  <c r="AG149" i="43"/>
  <c r="AB149" i="43"/>
  <c r="W149" i="43"/>
  <c r="R149" i="43"/>
  <c r="M149" i="43"/>
  <c r="H149" i="43"/>
  <c r="C149" i="43"/>
  <c r="C157" i="43" s="1"/>
  <c r="AL147" i="43"/>
  <c r="AG147" i="43"/>
  <c r="AB147" i="43"/>
  <c r="AB263" i="43" s="1"/>
  <c r="W147" i="43"/>
  <c r="R147" i="43"/>
  <c r="M147" i="43"/>
  <c r="H147" i="43"/>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G135" i="43"/>
  <c r="AB135" i="43"/>
  <c r="W135" i="43"/>
  <c r="R135" i="43"/>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M127" i="43"/>
  <c r="H127" i="43"/>
  <c r="C127" i="43"/>
  <c r="AL126" i="43"/>
  <c r="AG126" i="43"/>
  <c r="AB126" i="43"/>
  <c r="W126" i="43"/>
  <c r="R126" i="43"/>
  <c r="M126" i="43"/>
  <c r="H126" i="43"/>
  <c r="C126" i="43"/>
  <c r="C201" i="43" s="1"/>
  <c r="AL125" i="43"/>
  <c r="AG125" i="43"/>
  <c r="AB125" i="43"/>
  <c r="W125" i="43"/>
  <c r="R125" i="43"/>
  <c r="M125" i="43"/>
  <c r="H125" i="43"/>
  <c r="C125" i="43"/>
  <c r="AL123" i="43"/>
  <c r="AG123" i="43"/>
  <c r="AB123" i="43"/>
  <c r="W123" i="43"/>
  <c r="R123" i="43"/>
  <c r="M123" i="43"/>
  <c r="H123" i="43"/>
  <c r="C123" i="43"/>
  <c r="C198" i="43" s="1"/>
  <c r="AL122" i="43"/>
  <c r="AG122" i="43"/>
  <c r="AO122" i="43" s="1"/>
  <c r="AB122" i="43"/>
  <c r="W122" i="43"/>
  <c r="R122" i="43"/>
  <c r="M122" i="43"/>
  <c r="H122" i="43"/>
  <c r="C122" i="43"/>
  <c r="C197" i="43" s="1"/>
  <c r="AL121" i="43"/>
  <c r="AG121" i="43"/>
  <c r="AJ121" i="43" s="1"/>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C119" i="43"/>
  <c r="C194" i="43" s="1"/>
  <c r="AL118" i="43"/>
  <c r="AG118" i="43"/>
  <c r="AB118" i="43"/>
  <c r="W118" i="43"/>
  <c r="R118" i="43"/>
  <c r="M118" i="43"/>
  <c r="H118" i="43"/>
  <c r="C118" i="43"/>
  <c r="C193" i="43" s="1"/>
  <c r="AL117" i="43"/>
  <c r="AJ117" i="43" s="1"/>
  <c r="AG117" i="43"/>
  <c r="AB117" i="43"/>
  <c r="W117" i="43"/>
  <c r="R117" i="43"/>
  <c r="M117" i="43"/>
  <c r="H117" i="43"/>
  <c r="C117" i="43"/>
  <c r="C192" i="43" s="1"/>
  <c r="AL115" i="43"/>
  <c r="AG115" i="43"/>
  <c r="AB115" i="43"/>
  <c r="W115" i="43"/>
  <c r="R115" i="43"/>
  <c r="M115" i="43"/>
  <c r="H115" i="43"/>
  <c r="C115" i="43"/>
  <c r="L92" i="43"/>
  <c r="AL148" i="43" s="1"/>
  <c r="K92" i="43"/>
  <c r="J92" i="43"/>
  <c r="I92" i="43"/>
  <c r="W148" i="43" s="1"/>
  <c r="H92" i="43"/>
  <c r="R124" i="43" s="1"/>
  <c r="G92" i="43"/>
  <c r="E92" i="43"/>
  <c r="C148" i="43" s="1"/>
  <c r="I28" i="41"/>
  <c r="U127" i="43" l="1"/>
  <c r="AG270" i="43"/>
  <c r="S117" i="43"/>
  <c r="W265" i="43"/>
  <c r="AD123" i="43"/>
  <c r="AD198" i="43" s="1"/>
  <c r="W156" i="43"/>
  <c r="W264" i="43"/>
  <c r="W159" i="43"/>
  <c r="W234" i="43" s="1"/>
  <c r="W267" i="43"/>
  <c r="G160" i="43"/>
  <c r="G268" i="43"/>
  <c r="O160" i="43"/>
  <c r="O235" i="43" s="1"/>
  <c r="O268" i="43"/>
  <c r="W160" i="43"/>
  <c r="W268" i="43"/>
  <c r="AE160" i="43"/>
  <c r="AE235" i="43" s="1"/>
  <c r="AE268" i="43"/>
  <c r="AM160" i="43"/>
  <c r="AM268" i="43"/>
  <c r="N135" i="43"/>
  <c r="N210" i="43" s="1"/>
  <c r="H155" i="43"/>
  <c r="H263" i="43"/>
  <c r="H157" i="43"/>
  <c r="H165" i="43" s="1"/>
  <c r="H265" i="43"/>
  <c r="H158" i="43"/>
  <c r="H166" i="43" s="1"/>
  <c r="H266" i="43"/>
  <c r="H159" i="43"/>
  <c r="H234" i="43" s="1"/>
  <c r="H267" i="43"/>
  <c r="D160" i="43"/>
  <c r="D268" i="43"/>
  <c r="L160" i="43"/>
  <c r="L235" i="43" s="1"/>
  <c r="L268" i="43"/>
  <c r="T160" i="43"/>
  <c r="T268" i="43"/>
  <c r="X160" i="43"/>
  <c r="X268" i="43"/>
  <c r="AF160" i="43"/>
  <c r="AF268" i="43"/>
  <c r="AN160" i="43"/>
  <c r="AN168" i="43" s="1"/>
  <c r="AN268" i="43"/>
  <c r="P126" i="43"/>
  <c r="P201" i="43" s="1"/>
  <c r="AJ126" i="43"/>
  <c r="M155" i="43"/>
  <c r="M163" i="43" s="1"/>
  <c r="M263" i="43"/>
  <c r="AG155" i="43"/>
  <c r="AG263" i="43"/>
  <c r="M157" i="43"/>
  <c r="M232" i="43" s="1"/>
  <c r="M265" i="43"/>
  <c r="AG157" i="43"/>
  <c r="AG232" i="43" s="1"/>
  <c r="AG265" i="43"/>
  <c r="M158" i="43"/>
  <c r="M166" i="43" s="1"/>
  <c r="M266" i="43"/>
  <c r="AG158" i="43"/>
  <c r="AG166" i="43" s="1"/>
  <c r="AG266" i="43"/>
  <c r="M267" i="43"/>
  <c r="AG159" i="43"/>
  <c r="AG234" i="43" s="1"/>
  <c r="AG267" i="43"/>
  <c r="E160" i="43"/>
  <c r="E268" i="43"/>
  <c r="I160" i="43"/>
  <c r="I235" i="43" s="1"/>
  <c r="I268" i="43"/>
  <c r="M160" i="43"/>
  <c r="M268" i="43"/>
  <c r="Q160" i="43"/>
  <c r="Q235" i="43" s="1"/>
  <c r="Q268" i="43"/>
  <c r="U160" i="43"/>
  <c r="U268" i="43"/>
  <c r="Y160" i="43"/>
  <c r="Y235" i="43" s="1"/>
  <c r="Y268" i="43"/>
  <c r="AC160" i="43"/>
  <c r="AC268" i="43"/>
  <c r="AG160" i="43"/>
  <c r="AG235" i="43" s="1"/>
  <c r="AG268" i="43"/>
  <c r="AK160" i="43"/>
  <c r="AK268" i="43"/>
  <c r="AO160" i="43"/>
  <c r="AO235" i="43" s="1"/>
  <c r="AO268" i="43"/>
  <c r="R269" i="43"/>
  <c r="AM153" i="43"/>
  <c r="AL269" i="43"/>
  <c r="R270" i="43"/>
  <c r="AL162" i="43"/>
  <c r="AL270" i="43"/>
  <c r="W155" i="43"/>
  <c r="W230" i="43" s="1"/>
  <c r="W263" i="43"/>
  <c r="W158" i="43"/>
  <c r="W166" i="43" s="1"/>
  <c r="W266" i="43"/>
  <c r="K160" i="43"/>
  <c r="K168" i="43" s="1"/>
  <c r="K268" i="43"/>
  <c r="S160" i="43"/>
  <c r="S268" i="43"/>
  <c r="AA160" i="43"/>
  <c r="AA168" i="43" s="1"/>
  <c r="AA268" i="43"/>
  <c r="AI160" i="43"/>
  <c r="AI268" i="43"/>
  <c r="AC126" i="43"/>
  <c r="AC201" i="43" s="1"/>
  <c r="AH135" i="43"/>
  <c r="AB157" i="43"/>
  <c r="AB232" i="43" s="1"/>
  <c r="AB265" i="43"/>
  <c r="AB158" i="43"/>
  <c r="AB166" i="43" s="1"/>
  <c r="AB266" i="43"/>
  <c r="AB159" i="43"/>
  <c r="AB267" i="43"/>
  <c r="H160" i="43"/>
  <c r="H168" i="43" s="1"/>
  <c r="H268" i="43"/>
  <c r="P160" i="43"/>
  <c r="P268" i="43"/>
  <c r="AB160" i="43"/>
  <c r="AB168" i="43" s="1"/>
  <c r="AB268" i="43"/>
  <c r="AJ160" i="43"/>
  <c r="AJ268" i="43"/>
  <c r="AL156" i="43"/>
  <c r="AL164" i="43" s="1"/>
  <c r="AL264" i="43"/>
  <c r="R155" i="43"/>
  <c r="R230" i="43" s="1"/>
  <c r="R263" i="43"/>
  <c r="AL155" i="43"/>
  <c r="AL263" i="43"/>
  <c r="R157" i="43"/>
  <c r="R165" i="43" s="1"/>
  <c r="R265" i="43"/>
  <c r="AL265" i="43"/>
  <c r="R158" i="43"/>
  <c r="R266" i="43"/>
  <c r="AL158" i="43"/>
  <c r="AL166" i="43" s="1"/>
  <c r="AL266" i="43"/>
  <c r="R267" i="43"/>
  <c r="AL159" i="43"/>
  <c r="AL167" i="43" s="1"/>
  <c r="AL267" i="43"/>
  <c r="F160" i="43"/>
  <c r="F268" i="43"/>
  <c r="J160" i="43"/>
  <c r="J268" i="43"/>
  <c r="N160" i="43"/>
  <c r="N268" i="43"/>
  <c r="R160" i="43"/>
  <c r="R268" i="43"/>
  <c r="V160" i="43"/>
  <c r="V268" i="43"/>
  <c r="Z160" i="43"/>
  <c r="Z268" i="43"/>
  <c r="AD160" i="43"/>
  <c r="AD268" i="43"/>
  <c r="AH160" i="43"/>
  <c r="AH268" i="43"/>
  <c r="AL160" i="43"/>
  <c r="AL268" i="43"/>
  <c r="W269" i="43"/>
  <c r="W270" i="43"/>
  <c r="D118" i="43"/>
  <c r="D193" i="43" s="1"/>
  <c r="E126" i="43"/>
  <c r="E201" i="43" s="1"/>
  <c r="AC153" i="43"/>
  <c r="T117" i="43"/>
  <c r="T192" i="43" s="1"/>
  <c r="AJ192" i="43"/>
  <c r="AI121" i="43"/>
  <c r="AC123" i="43"/>
  <c r="AC154" i="43"/>
  <c r="AC270" i="43" s="1"/>
  <c r="G43" i="42"/>
  <c r="G45" i="42"/>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G49" i="42"/>
  <c r="G42" i="42"/>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223" i="43"/>
  <c r="C156" i="43"/>
  <c r="C196" i="40"/>
  <c r="M182" i="40"/>
  <c r="F115" i="43"/>
  <c r="F190" i="43" s="1"/>
  <c r="Y115" i="43"/>
  <c r="Y190" i="43" s="1"/>
  <c r="G117" i="43"/>
  <c r="G192" i="43" s="1"/>
  <c r="S192" i="43"/>
  <c r="Q123" i="43"/>
  <c r="Q198" i="43" s="1"/>
  <c r="Y126" i="43"/>
  <c r="Y201" i="43" s="1"/>
  <c r="D134" i="43"/>
  <c r="D209" i="43" s="1"/>
  <c r="X134" i="43"/>
  <c r="X209" i="43" s="1"/>
  <c r="D135" i="43"/>
  <c r="D210" i="43" s="1"/>
  <c r="AG163" i="43"/>
  <c r="AG230" i="43"/>
  <c r="K151" i="43"/>
  <c r="K267" i="43" s="1"/>
  <c r="M159" i="43"/>
  <c r="E235" i="43"/>
  <c r="E168" i="43"/>
  <c r="M235" i="43"/>
  <c r="M168" i="43"/>
  <c r="U235" i="43"/>
  <c r="U168" i="43"/>
  <c r="AC235" i="43"/>
  <c r="AC168" i="43"/>
  <c r="AK235" i="43"/>
  <c r="AK168" i="43"/>
  <c r="O153" i="43"/>
  <c r="O269" i="43" s="1"/>
  <c r="R161" i="43"/>
  <c r="C229" i="43"/>
  <c r="C162" i="43"/>
  <c r="AL237" i="43" s="1"/>
  <c r="N154" i="43"/>
  <c r="N270" i="43" s="1"/>
  <c r="R162" i="43"/>
  <c r="H230" i="43"/>
  <c r="H163" i="43"/>
  <c r="AB234" i="43"/>
  <c r="AB167" i="43"/>
  <c r="P235" i="43"/>
  <c r="P168" i="43"/>
  <c r="T235" i="43"/>
  <c r="T168" i="43"/>
  <c r="AB235" i="43"/>
  <c r="AJ235" i="43"/>
  <c r="AJ168" i="43"/>
  <c r="AN235" i="43"/>
  <c r="L153" i="43"/>
  <c r="L269" i="43" s="1"/>
  <c r="M161" i="43"/>
  <c r="X153" i="43"/>
  <c r="X269" i="43" s="1"/>
  <c r="AB161" i="43"/>
  <c r="L154" i="43"/>
  <c r="L270" i="43" s="1"/>
  <c r="M162" i="43"/>
  <c r="Y118" i="43"/>
  <c r="Y193" i="43" s="1"/>
  <c r="AM121" i="43"/>
  <c r="AM196" i="43" s="1"/>
  <c r="Z127" i="43"/>
  <c r="Z202" i="43" s="1"/>
  <c r="R163" i="43"/>
  <c r="AL230" i="43"/>
  <c r="AL163" i="43"/>
  <c r="R232" i="43"/>
  <c r="AJ149" i="43"/>
  <c r="AL157" i="43"/>
  <c r="R166" i="43"/>
  <c r="Q151" i="43"/>
  <c r="R159" i="43"/>
  <c r="F235" i="43"/>
  <c r="F168" i="43"/>
  <c r="J235" i="43"/>
  <c r="J168" i="43"/>
  <c r="N168" i="43"/>
  <c r="N235" i="43"/>
  <c r="R168" i="43"/>
  <c r="R235" i="43"/>
  <c r="V235" i="43"/>
  <c r="V168" i="43"/>
  <c r="Z235" i="43"/>
  <c r="Z168" i="43"/>
  <c r="AD235" i="43"/>
  <c r="AD168" i="43"/>
  <c r="AH235" i="43"/>
  <c r="AH168" i="43"/>
  <c r="AL235" i="43"/>
  <c r="AL168" i="43"/>
  <c r="C228" i="43"/>
  <c r="C161" i="43"/>
  <c r="S153" i="43"/>
  <c r="AF153" i="43"/>
  <c r="AG161" i="43"/>
  <c r="D154" i="43"/>
  <c r="D270" i="43" s="1"/>
  <c r="H162" i="43"/>
  <c r="T154" i="43"/>
  <c r="T270" i="43" s="1"/>
  <c r="AH154" i="43"/>
  <c r="AH229" i="43" s="1"/>
  <c r="AG162" i="43"/>
  <c r="W164" i="43"/>
  <c r="AE147" i="43"/>
  <c r="AB155" i="43"/>
  <c r="D235" i="43"/>
  <c r="D168" i="43"/>
  <c r="X235" i="43"/>
  <c r="X168" i="43"/>
  <c r="AF235" i="43"/>
  <c r="AF168" i="43"/>
  <c r="X154" i="43"/>
  <c r="X270" i="43" s="1"/>
  <c r="AB162" i="43"/>
  <c r="AF118" i="43"/>
  <c r="AF193" i="43" s="1"/>
  <c r="AD119" i="43"/>
  <c r="AD194" i="43" s="1"/>
  <c r="N126" i="43"/>
  <c r="N201" i="43" s="1"/>
  <c r="AD126" i="43"/>
  <c r="AD201" i="43" s="1"/>
  <c r="AO127" i="43"/>
  <c r="AO202" i="43" s="1"/>
  <c r="C232" i="43"/>
  <c r="C165" i="43"/>
  <c r="U149" i="43"/>
  <c r="U224" i="43" s="1"/>
  <c r="W157" i="43"/>
  <c r="C225" i="43"/>
  <c r="C158" i="43"/>
  <c r="C234" i="43"/>
  <c r="C167" i="43"/>
  <c r="C235" i="43"/>
  <c r="C168" i="43"/>
  <c r="G168" i="43"/>
  <c r="G235" i="43"/>
  <c r="K235" i="43"/>
  <c r="S235" i="43"/>
  <c r="S168" i="43"/>
  <c r="W235" i="43"/>
  <c r="W168" i="43"/>
  <c r="AA235" i="43"/>
  <c r="AI235" i="43"/>
  <c r="AI168" i="43"/>
  <c r="AM235" i="43"/>
  <c r="AM168" i="43"/>
  <c r="D153" i="43"/>
  <c r="D269" i="43" s="1"/>
  <c r="H161" i="43"/>
  <c r="U153" i="43"/>
  <c r="W161" i="43"/>
  <c r="AI153" i="43"/>
  <c r="AI269" i="43" s="1"/>
  <c r="AL161" i="43"/>
  <c r="I154" i="43"/>
  <c r="I270" i="43" s="1"/>
  <c r="V154" i="43"/>
  <c r="W162" i="43"/>
  <c r="AL170" i="43"/>
  <c r="F2" i="48"/>
  <c r="F7" i="48"/>
  <c r="F5" i="48"/>
  <c r="F4" i="48"/>
  <c r="AK149" i="43"/>
  <c r="Q150" i="43"/>
  <c r="Q266" i="43" s="1"/>
  <c r="I153" i="43"/>
  <c r="I269" i="43" s="1"/>
  <c r="AC228" i="43"/>
  <c r="M229" i="43"/>
  <c r="X135" i="43"/>
  <c r="X210" i="43" s="1"/>
  <c r="K147" i="43"/>
  <c r="U228" i="43"/>
  <c r="U118" i="43"/>
  <c r="U193" i="43" s="1"/>
  <c r="E123" i="43"/>
  <c r="E198" i="43" s="1"/>
  <c r="AO126" i="43"/>
  <c r="AO201" i="43" s="1"/>
  <c r="I134" i="43"/>
  <c r="I209" i="43" s="1"/>
  <c r="P117" i="43"/>
  <c r="P192" i="43" s="1"/>
  <c r="X117" i="43"/>
  <c r="X192" i="43" s="1"/>
  <c r="H193" i="43"/>
  <c r="Q122" i="43"/>
  <c r="Q197" i="43" s="1"/>
  <c r="AJ122" i="43"/>
  <c r="O125" i="43"/>
  <c r="O200" i="43" s="1"/>
  <c r="J126" i="43"/>
  <c r="J201" i="43" s="1"/>
  <c r="V126" i="43"/>
  <c r="V201" i="43" s="1"/>
  <c r="AH126" i="43"/>
  <c r="AH201" i="43" s="1"/>
  <c r="S129" i="43"/>
  <c r="S204" i="43" s="1"/>
  <c r="O134" i="43"/>
  <c r="O209" i="43" s="1"/>
  <c r="AI134" i="43"/>
  <c r="AI209" i="43" s="1"/>
  <c r="I135" i="43"/>
  <c r="AC135" i="43"/>
  <c r="AC210" i="43" s="1"/>
  <c r="AO149" i="43"/>
  <c r="V150" i="43"/>
  <c r="V266" i="43" s="1"/>
  <c r="AJ154" i="43"/>
  <c r="AJ270" i="43" s="1"/>
  <c r="J115" i="43"/>
  <c r="J190" i="43" s="1"/>
  <c r="AL193" i="43"/>
  <c r="T121" i="43"/>
  <c r="T196" i="43" s="1"/>
  <c r="I126" i="43"/>
  <c r="I201" i="43" s="1"/>
  <c r="AM129" i="43"/>
  <c r="AM204" i="43" s="1"/>
  <c r="AC134" i="43"/>
  <c r="AC209" i="43" s="1"/>
  <c r="AN211" i="43"/>
  <c r="AM117" i="43"/>
  <c r="AM192" i="43" s="1"/>
  <c r="AK122" i="43"/>
  <c r="AK197" i="43" s="1"/>
  <c r="V127" i="43"/>
  <c r="V202" i="43" s="1"/>
  <c r="AH210" i="43"/>
  <c r="G153" i="43"/>
  <c r="G269" i="43" s="1"/>
  <c r="Q153" i="43"/>
  <c r="Q269" i="43" s="1"/>
  <c r="AA153" i="43"/>
  <c r="AA269" i="43" s="1"/>
  <c r="AO153" i="43"/>
  <c r="AO269" i="43" s="1"/>
  <c r="F154" i="43"/>
  <c r="F270" i="43" s="1"/>
  <c r="Q154" i="43"/>
  <c r="Q270" i="43" s="1"/>
  <c r="Z154" i="43"/>
  <c r="Z270" i="43" s="1"/>
  <c r="AK154" i="43"/>
  <c r="AK270" i="43" s="1"/>
  <c r="L117" i="43"/>
  <c r="L192" i="43" s="1"/>
  <c r="AI117" i="43"/>
  <c r="AI192" i="43" s="1"/>
  <c r="T118" i="43"/>
  <c r="T193" i="43" s="1"/>
  <c r="X118" i="43"/>
  <c r="X193" i="43" s="1"/>
  <c r="F119" i="43"/>
  <c r="F194" i="43" s="1"/>
  <c r="Z119" i="43"/>
  <c r="Z194" i="43" s="1"/>
  <c r="M197" i="43"/>
  <c r="U122" i="43"/>
  <c r="U197" i="43" s="1"/>
  <c r="F123" i="43"/>
  <c r="F198" i="43" s="1"/>
  <c r="V123" i="43"/>
  <c r="V198" i="43" s="1"/>
  <c r="D126" i="43"/>
  <c r="D201" i="43" s="1"/>
  <c r="Q126" i="43"/>
  <c r="Q201" i="43" s="1"/>
  <c r="X126" i="43"/>
  <c r="X201" i="43" s="1"/>
  <c r="AL201" i="43"/>
  <c r="F127" i="43"/>
  <c r="F202" i="43" s="1"/>
  <c r="N133" i="43"/>
  <c r="N208" i="43" s="1"/>
  <c r="AG208" i="43"/>
  <c r="S134" i="43"/>
  <c r="S209" i="43" s="1"/>
  <c r="T135" i="43"/>
  <c r="T210" i="43" s="1"/>
  <c r="E211" i="43"/>
  <c r="I211" i="43"/>
  <c r="M211" i="43"/>
  <c r="Q211" i="43"/>
  <c r="U211" i="43"/>
  <c r="Y211" i="43"/>
  <c r="AC211" i="43"/>
  <c r="AG211" i="43"/>
  <c r="AK211" i="43"/>
  <c r="AO211" i="43"/>
  <c r="AD147" i="43"/>
  <c r="AD263" i="43" s="1"/>
  <c r="P149" i="43"/>
  <c r="D227" i="43"/>
  <c r="H227" i="43"/>
  <c r="L227" i="43"/>
  <c r="P227" i="43"/>
  <c r="T227" i="43"/>
  <c r="X227" i="43"/>
  <c r="AB227" i="43"/>
  <c r="AF227" i="43"/>
  <c r="AJ227" i="43"/>
  <c r="AN227" i="43"/>
  <c r="E153" i="43"/>
  <c r="E269" i="43" s="1"/>
  <c r="K153" i="43"/>
  <c r="K269" i="43" s="1"/>
  <c r="P153" i="43"/>
  <c r="P269" i="43" s="1"/>
  <c r="T153" i="43"/>
  <c r="T269" i="43" s="1"/>
  <c r="Y153" i="43"/>
  <c r="Y269" i="43" s="1"/>
  <c r="AE153" i="43"/>
  <c r="AE269" i="43" s="1"/>
  <c r="AJ153" i="43"/>
  <c r="AJ269" i="43" s="1"/>
  <c r="AN153" i="43"/>
  <c r="AN269" i="43" s="1"/>
  <c r="E154" i="43"/>
  <c r="E270" i="43" s="1"/>
  <c r="J154" i="43"/>
  <c r="J270" i="43" s="1"/>
  <c r="P154" i="43"/>
  <c r="P270" i="43" s="1"/>
  <c r="U154" i="43"/>
  <c r="U270" i="43" s="1"/>
  <c r="Y154" i="43"/>
  <c r="Y270" i="43" s="1"/>
  <c r="AD154" i="43"/>
  <c r="AD270" i="43" s="1"/>
  <c r="E115" i="43"/>
  <c r="E190" i="43" s="1"/>
  <c r="AD115" i="43"/>
  <c r="AD190" i="43" s="1"/>
  <c r="D117" i="43"/>
  <c r="D192" i="43" s="1"/>
  <c r="AA117" i="43"/>
  <c r="AA192" i="43" s="1"/>
  <c r="O121" i="43"/>
  <c r="O196" i="43" s="1"/>
  <c r="AN121" i="43"/>
  <c r="AN196" i="43" s="1"/>
  <c r="P122" i="43"/>
  <c r="AG200" i="43"/>
  <c r="L126" i="43"/>
  <c r="L201" i="43" s="1"/>
  <c r="T126" i="43"/>
  <c r="T201" i="43" s="1"/>
  <c r="AF126" i="43"/>
  <c r="AF201" i="43" s="1"/>
  <c r="AN126" i="43"/>
  <c r="AN201" i="43" s="1"/>
  <c r="F203" i="43"/>
  <c r="J203" i="43"/>
  <c r="N203" i="43"/>
  <c r="R203" i="43"/>
  <c r="V203" i="43"/>
  <c r="Z203" i="43"/>
  <c r="AD203" i="43"/>
  <c r="AH203" i="43"/>
  <c r="AL203" i="43"/>
  <c r="I210" i="43"/>
  <c r="AL211" i="43"/>
  <c r="P150" i="43"/>
  <c r="I151" i="43"/>
  <c r="I267" i="43" s="1"/>
  <c r="E227" i="43"/>
  <c r="I227" i="43"/>
  <c r="Q227" i="43"/>
  <c r="Y227" i="43"/>
  <c r="AG227" i="43"/>
  <c r="AK227" i="43"/>
  <c r="AK153" i="43"/>
  <c r="AK269" i="43" s="1"/>
  <c r="AF154" i="43"/>
  <c r="AF270" i="43" s="1"/>
  <c r="AN154" i="43"/>
  <c r="AN270" i="43" s="1"/>
  <c r="W116" i="43"/>
  <c r="AN117" i="43"/>
  <c r="AN192" i="43" s="1"/>
  <c r="AJ201" i="43"/>
  <c r="U202" i="43"/>
  <c r="Z115" i="43"/>
  <c r="Z190" i="43" s="1"/>
  <c r="C116" i="43"/>
  <c r="AO197" i="43"/>
  <c r="N123" i="43"/>
  <c r="N198" i="43" s="1"/>
  <c r="AC198" i="43"/>
  <c r="C124" i="43"/>
  <c r="F126" i="43"/>
  <c r="F201" i="43" s="1"/>
  <c r="U126" i="43"/>
  <c r="U201" i="43" s="1"/>
  <c r="Z126" i="43"/>
  <c r="Z201" i="43" s="1"/>
  <c r="L203" i="43"/>
  <c r="J147" i="43"/>
  <c r="J263" i="43" s="1"/>
  <c r="M228" i="43"/>
  <c r="AO154" i="43"/>
  <c r="AO270" i="43" s="1"/>
  <c r="X119" i="43"/>
  <c r="X194" i="43" s="1"/>
  <c r="W194" i="43"/>
  <c r="AJ125" i="43"/>
  <c r="AJ200" i="43" s="1"/>
  <c r="AN125" i="43"/>
  <c r="AN200" i="43" s="1"/>
  <c r="AI125" i="43"/>
  <c r="AI200" i="43" s="1"/>
  <c r="Q137" i="43"/>
  <c r="Q212" i="43" s="1"/>
  <c r="P137" i="43"/>
  <c r="P212" i="43" s="1"/>
  <c r="O137" i="43"/>
  <c r="Q138" i="43"/>
  <c r="Q213" i="43" s="1"/>
  <c r="P138" i="43"/>
  <c r="P213" i="43" s="1"/>
  <c r="N138" i="43"/>
  <c r="N213" i="43" s="1"/>
  <c r="AK138" i="43"/>
  <c r="AK213" i="43" s="1"/>
  <c r="AO138" i="43"/>
  <c r="AO213" i="43" s="1"/>
  <c r="AJ138" i="43"/>
  <c r="AJ213" i="43" s="1"/>
  <c r="AN138" i="43"/>
  <c r="AN213" i="43" s="1"/>
  <c r="AH138" i="43"/>
  <c r="AH213" i="43" s="1"/>
  <c r="H132" i="43"/>
  <c r="H148" i="43"/>
  <c r="H223" i="43" s="1"/>
  <c r="H124" i="43"/>
  <c r="AB132" i="43"/>
  <c r="AB124" i="43"/>
  <c r="AB148" i="43"/>
  <c r="AL198" i="43"/>
  <c r="AH123" i="43"/>
  <c r="AH198" i="43" s="1"/>
  <c r="M200" i="43"/>
  <c r="C200" i="43"/>
  <c r="AO137" i="43"/>
  <c r="AO212" i="43" s="1"/>
  <c r="AK137" i="43"/>
  <c r="AK212" i="43" s="1"/>
  <c r="AN137" i="43"/>
  <c r="AN212" i="43" s="1"/>
  <c r="AJ137" i="43"/>
  <c r="AJ212" i="43" s="1"/>
  <c r="AM137" i="43"/>
  <c r="AI137" i="43"/>
  <c r="AI212" i="43" s="1"/>
  <c r="AB116" i="43"/>
  <c r="O117" i="43"/>
  <c r="O192" i="43" s="1"/>
  <c r="L118" i="43"/>
  <c r="L193" i="43" s="1"/>
  <c r="J119" i="43"/>
  <c r="J194" i="43" s="1"/>
  <c r="K127" i="43"/>
  <c r="K202" i="43" s="1"/>
  <c r="J127" i="43"/>
  <c r="J202" i="43" s="1"/>
  <c r="AE127" i="43"/>
  <c r="AE202" i="43" s="1"/>
  <c r="AD127" i="43"/>
  <c r="AD202" i="43" s="1"/>
  <c r="W203" i="43"/>
  <c r="G134" i="43"/>
  <c r="G209" i="43" s="1"/>
  <c r="E134" i="43"/>
  <c r="E209" i="43" s="1"/>
  <c r="Q134" i="43"/>
  <c r="Q209" i="43" s="1"/>
  <c r="P134" i="43"/>
  <c r="P209" i="43" s="1"/>
  <c r="AA134" i="43"/>
  <c r="AA209" i="43" s="1"/>
  <c r="Y134" i="43"/>
  <c r="Y209" i="43" s="1"/>
  <c r="AO134" i="43"/>
  <c r="AO209" i="43" s="1"/>
  <c r="AK134" i="43"/>
  <c r="AK209" i="43" s="1"/>
  <c r="AN134" i="43"/>
  <c r="AN209" i="43" s="1"/>
  <c r="AJ134" i="43"/>
  <c r="AJ209" i="43" s="1"/>
  <c r="F135" i="43"/>
  <c r="F210" i="43" s="1"/>
  <c r="E135" i="43"/>
  <c r="E210" i="43" s="1"/>
  <c r="Q135" i="43"/>
  <c r="Q210" i="43" s="1"/>
  <c r="P135" i="43"/>
  <c r="P210" i="43" s="1"/>
  <c r="Z135" i="43"/>
  <c r="Z210" i="43" s="1"/>
  <c r="Y135" i="43"/>
  <c r="Y210" i="43" s="1"/>
  <c r="AK135" i="43"/>
  <c r="AK210" i="43" s="1"/>
  <c r="AO135" i="43"/>
  <c r="AO210" i="43" s="1"/>
  <c r="AJ135" i="43"/>
  <c r="AJ210" i="43" s="1"/>
  <c r="AN135" i="43"/>
  <c r="AN210" i="43" s="1"/>
  <c r="U137" i="43"/>
  <c r="U212" i="43" s="1"/>
  <c r="T137" i="43"/>
  <c r="S137" i="43"/>
  <c r="S212" i="43" s="1"/>
  <c r="W213" i="43"/>
  <c r="V138" i="43"/>
  <c r="V213" i="43" s="1"/>
  <c r="U138" i="43"/>
  <c r="U213" i="43" s="1"/>
  <c r="T138" i="43"/>
  <c r="T213" i="43" s="1"/>
  <c r="X115" i="43"/>
  <c r="X190" i="43" s="1"/>
  <c r="AL116" i="43"/>
  <c r="AF117" i="43"/>
  <c r="AF192" i="43" s="1"/>
  <c r="E119" i="43"/>
  <c r="E194" i="43" s="1"/>
  <c r="F195" i="43"/>
  <c r="J195" i="43"/>
  <c r="N195" i="43"/>
  <c r="R195" i="43"/>
  <c r="V195" i="43"/>
  <c r="Z195" i="43"/>
  <c r="P121" i="43"/>
  <c r="P196" i="43" s="1"/>
  <c r="T122" i="43"/>
  <c r="T197" i="43" s="1"/>
  <c r="I123" i="43"/>
  <c r="I198" i="43" s="1"/>
  <c r="Z123" i="43"/>
  <c r="Z198" i="43" s="1"/>
  <c r="W124" i="43"/>
  <c r="V124" i="43" s="1"/>
  <c r="O127" i="43"/>
  <c r="O202" i="43" s="1"/>
  <c r="AI127" i="43"/>
  <c r="AI202" i="43" s="1"/>
  <c r="AH133" i="43"/>
  <c r="AM134" i="43"/>
  <c r="AM209" i="43" s="1"/>
  <c r="AA137" i="43"/>
  <c r="AA212" i="43" s="1"/>
  <c r="Y137" i="43"/>
  <c r="Y212" i="43" s="1"/>
  <c r="X137" i="43"/>
  <c r="X212" i="43" s="1"/>
  <c r="G138" i="43"/>
  <c r="G213" i="43" s="1"/>
  <c r="F138" i="43"/>
  <c r="F213" i="43" s="1"/>
  <c r="E138" i="43"/>
  <c r="E213" i="43" s="1"/>
  <c r="D138" i="43"/>
  <c r="D213" i="43" s="1"/>
  <c r="Z138" i="43"/>
  <c r="Z213" i="43" s="1"/>
  <c r="Y138" i="43"/>
  <c r="Y213" i="43" s="1"/>
  <c r="X138" i="43"/>
  <c r="X213" i="43" s="1"/>
  <c r="Q149" i="43"/>
  <c r="AK150" i="43"/>
  <c r="AK266" i="43" s="1"/>
  <c r="AJ150" i="43"/>
  <c r="AJ266" i="43" s="1"/>
  <c r="AE151" i="43"/>
  <c r="AE267" i="43" s="1"/>
  <c r="AC151" i="43"/>
  <c r="AK151" i="43"/>
  <c r="Y119" i="43"/>
  <c r="Y194" i="43" s="1"/>
  <c r="Y123" i="43"/>
  <c r="Y198" i="43" s="1"/>
  <c r="T125" i="43"/>
  <c r="T200" i="43" s="1"/>
  <c r="AM125" i="43"/>
  <c r="AM200" i="43" s="1"/>
  <c r="D115" i="43"/>
  <c r="D190" i="43" s="1"/>
  <c r="C190" i="43"/>
  <c r="H116" i="43"/>
  <c r="E118" i="43"/>
  <c r="E193" i="43" s="1"/>
  <c r="S118" i="43"/>
  <c r="S193" i="43" s="1"/>
  <c r="R193" i="43"/>
  <c r="O195" i="43"/>
  <c r="AA195" i="43"/>
  <c r="P197" i="43"/>
  <c r="AJ197" i="43"/>
  <c r="J123" i="43"/>
  <c r="J198" i="43" s="1"/>
  <c r="AK123" i="43"/>
  <c r="AK198" i="43" s="1"/>
  <c r="P125" i="43"/>
  <c r="P200" i="43" s="1"/>
  <c r="AH125" i="43"/>
  <c r="G127" i="43"/>
  <c r="G202" i="43" s="1"/>
  <c r="Q127" i="43"/>
  <c r="Q202" i="43" s="1"/>
  <c r="AA127" i="43"/>
  <c r="AA202" i="43" s="1"/>
  <c r="AK127" i="43"/>
  <c r="AK202" i="43" s="1"/>
  <c r="L134" i="43"/>
  <c r="L209" i="43" s="1"/>
  <c r="K134" i="43"/>
  <c r="K209" i="43" s="1"/>
  <c r="U134" i="43"/>
  <c r="U209" i="43" s="1"/>
  <c r="T134" i="43"/>
  <c r="T209" i="43" s="1"/>
  <c r="AF134" i="43"/>
  <c r="AF209" i="43" s="1"/>
  <c r="AE134" i="43"/>
  <c r="AE209" i="43" s="1"/>
  <c r="L135" i="43"/>
  <c r="L210" i="43" s="1"/>
  <c r="M210" i="43"/>
  <c r="J135" i="43"/>
  <c r="J210" i="43" s="1"/>
  <c r="V135" i="43"/>
  <c r="V210" i="43" s="1"/>
  <c r="U135" i="43"/>
  <c r="U210" i="43" s="1"/>
  <c r="AF135" i="43"/>
  <c r="AF210" i="43" s="1"/>
  <c r="AD135" i="43"/>
  <c r="AD210" i="43" s="1"/>
  <c r="AF137" i="43"/>
  <c r="AF212" i="43" s="1"/>
  <c r="AE137" i="43"/>
  <c r="AE212" i="43" s="1"/>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N200" i="43" s="1"/>
  <c r="AK126" i="43"/>
  <c r="AK201" i="43" s="1"/>
  <c r="D127" i="43"/>
  <c r="D202" i="43" s="1"/>
  <c r="H203" i="43"/>
  <c r="AB203" i="43"/>
  <c r="AN203" i="43"/>
  <c r="F211" i="43"/>
  <c r="J211" i="43"/>
  <c r="N211" i="43"/>
  <c r="R211" i="43"/>
  <c r="V211" i="43"/>
  <c r="Z211" i="43"/>
  <c r="AD211" i="43"/>
  <c r="AH211" i="43"/>
  <c r="AA126" i="43"/>
  <c r="AA201" i="43" s="1"/>
  <c r="W225" i="43"/>
  <c r="U227" i="43"/>
  <c r="R194" i="43"/>
  <c r="P119" i="43"/>
  <c r="P194" i="43" s="1"/>
  <c r="S119" i="43"/>
  <c r="S194" i="43" s="1"/>
  <c r="O119" i="43"/>
  <c r="O194" i="43" s="1"/>
  <c r="Q119" i="43"/>
  <c r="Q194" i="43" s="1"/>
  <c r="V119" i="43"/>
  <c r="V194" i="43" s="1"/>
  <c r="N119" i="43"/>
  <c r="N194" i="43" s="1"/>
  <c r="U119" i="43"/>
  <c r="U194" i="43" s="1"/>
  <c r="Z125" i="43"/>
  <c r="Z200" i="43" s="1"/>
  <c r="AB200" i="43"/>
  <c r="AC125" i="43"/>
  <c r="AC200" i="43" s="1"/>
  <c r="Y125" i="43"/>
  <c r="Y200" i="43" s="1"/>
  <c r="AA125" i="43"/>
  <c r="AA200" i="43" s="1"/>
  <c r="AF125" i="43"/>
  <c r="AF200" i="43" s="1"/>
  <c r="X125" i="43"/>
  <c r="X200" i="43" s="1"/>
  <c r="AE125" i="43"/>
  <c r="AE200" i="43" s="1"/>
  <c r="H200" i="43"/>
  <c r="F125" i="43"/>
  <c r="F200" i="43" s="1"/>
  <c r="I125" i="43"/>
  <c r="I200" i="43" s="1"/>
  <c r="E125" i="43"/>
  <c r="E200" i="43" s="1"/>
  <c r="G125" i="43"/>
  <c r="G200" i="43" s="1"/>
  <c r="L125" i="43"/>
  <c r="L200" i="43" s="1"/>
  <c r="D125" i="43"/>
  <c r="D200" i="43" s="1"/>
  <c r="K125" i="43"/>
  <c r="K200" i="43" s="1"/>
  <c r="C208" i="43"/>
  <c r="M208" i="43"/>
  <c r="D133" i="43"/>
  <c r="D208" i="43" s="1"/>
  <c r="AL222" i="43"/>
  <c r="AN147" i="43"/>
  <c r="AN263" i="43" s="1"/>
  <c r="AJ147" i="43"/>
  <c r="AJ263" i="43" s="1"/>
  <c r="AM147" i="43"/>
  <c r="AM263" i="43" s="1"/>
  <c r="AH147" i="43"/>
  <c r="AH263" i="43" s="1"/>
  <c r="AI147" i="43"/>
  <c r="AI263" i="43" s="1"/>
  <c r="AO147" i="43"/>
  <c r="AO263" i="43" s="1"/>
  <c r="AK147" i="43"/>
  <c r="AK263" i="43" s="1"/>
  <c r="AL190" i="43"/>
  <c r="AN115" i="43"/>
  <c r="AN190" i="43" s="1"/>
  <c r="AJ115" i="43"/>
  <c r="AJ190" i="43" s="1"/>
  <c r="AM115" i="43"/>
  <c r="AM190" i="43" s="1"/>
  <c r="AI115" i="43"/>
  <c r="AI190" i="43" s="1"/>
  <c r="AK115" i="43"/>
  <c r="AK190" i="43" s="1"/>
  <c r="AH115" i="43"/>
  <c r="AH190" i="43" s="1"/>
  <c r="AO115" i="43"/>
  <c r="AO190" i="43" s="1"/>
  <c r="Z129" i="43"/>
  <c r="Z204" i="43" s="1"/>
  <c r="AA129" i="43"/>
  <c r="AA204" i="43" s="1"/>
  <c r="AB204" i="43"/>
  <c r="Y129" i="43"/>
  <c r="Y204" i="43" s="1"/>
  <c r="X129" i="43"/>
  <c r="X204" i="43" s="1"/>
  <c r="AC129" i="43"/>
  <c r="AC204" i="43" s="1"/>
  <c r="W208" i="43"/>
  <c r="U133" i="43"/>
  <c r="U208" i="43" s="1"/>
  <c r="V133" i="43"/>
  <c r="V208" i="43" s="1"/>
  <c r="T133" i="43"/>
  <c r="T208" i="43" s="1"/>
  <c r="S133" i="43"/>
  <c r="S208" i="43" s="1"/>
  <c r="X133" i="43"/>
  <c r="X208" i="43" s="1"/>
  <c r="H212" i="43"/>
  <c r="I137" i="43"/>
  <c r="I212" i="43" s="1"/>
  <c r="E137" i="43"/>
  <c r="E212" i="43" s="1"/>
  <c r="K137" i="43"/>
  <c r="K212" i="43" s="1"/>
  <c r="F137" i="43"/>
  <c r="F212" i="43" s="1"/>
  <c r="J137" i="43"/>
  <c r="J212" i="43" s="1"/>
  <c r="D137" i="43"/>
  <c r="D212" i="43" s="1"/>
  <c r="G137" i="43"/>
  <c r="G212" i="43" s="1"/>
  <c r="L137" i="43"/>
  <c r="L212" i="43" s="1"/>
  <c r="D151" i="43"/>
  <c r="D267" i="43" s="1"/>
  <c r="C226" i="43"/>
  <c r="F151" i="43"/>
  <c r="F267" i="43" s="1"/>
  <c r="AB226" i="43"/>
  <c r="G151" i="43"/>
  <c r="G267" i="43" s="1"/>
  <c r="E151" i="43"/>
  <c r="E267" i="43" s="1"/>
  <c r="H220" i="43"/>
  <c r="F32" i="42" s="1"/>
  <c r="F121" i="43"/>
  <c r="I121" i="43"/>
  <c r="E121" i="43"/>
  <c r="H196" i="43"/>
  <c r="G121" i="43"/>
  <c r="L121" i="43"/>
  <c r="D121" i="43"/>
  <c r="K121" i="43"/>
  <c r="AI196" i="43"/>
  <c r="H204" i="43"/>
  <c r="F129" i="43"/>
  <c r="F204" i="43" s="1"/>
  <c r="G129" i="43"/>
  <c r="G204" i="43" s="1"/>
  <c r="E129" i="43"/>
  <c r="E204" i="43" s="1"/>
  <c r="D129" i="43"/>
  <c r="D204" i="43" s="1"/>
  <c r="I129" i="43"/>
  <c r="I204" i="43" s="1"/>
  <c r="R205" i="43"/>
  <c r="S130" i="43"/>
  <c r="S205" i="43" s="1"/>
  <c r="O130" i="43"/>
  <c r="O205" i="43" s="1"/>
  <c r="V130" i="43"/>
  <c r="V205" i="43" s="1"/>
  <c r="Q130" i="43"/>
  <c r="Q205" i="43" s="1"/>
  <c r="U130" i="43"/>
  <c r="U205" i="43" s="1"/>
  <c r="P130" i="43"/>
  <c r="P205" i="43" s="1"/>
  <c r="N130" i="43"/>
  <c r="N205" i="43" s="1"/>
  <c r="T130" i="43"/>
  <c r="T205" i="43" s="1"/>
  <c r="AL205" i="43"/>
  <c r="AM130" i="43"/>
  <c r="AM205" i="43" s="1"/>
  <c r="AI130" i="43"/>
  <c r="AI205" i="43" s="1"/>
  <c r="AK130" i="43"/>
  <c r="AK205" i="43" s="1"/>
  <c r="AO130" i="43"/>
  <c r="AO205" i="43" s="1"/>
  <c r="AJ130" i="43"/>
  <c r="AJ205" i="43" s="1"/>
  <c r="AH130" i="43"/>
  <c r="AH205" i="43" s="1"/>
  <c r="AN130" i="43"/>
  <c r="AN205" i="43" s="1"/>
  <c r="W226" i="43"/>
  <c r="X151" i="43"/>
  <c r="X267" i="43" s="1"/>
  <c r="T151" i="43"/>
  <c r="T267" i="43" s="1"/>
  <c r="Z151" i="43"/>
  <c r="Z267" i="43" s="1"/>
  <c r="U151" i="43"/>
  <c r="U267" i="43" s="1"/>
  <c r="V151" i="43"/>
  <c r="V267" i="43" s="1"/>
  <c r="AA151" i="43"/>
  <c r="AA267" i="43" s="1"/>
  <c r="S151" i="43"/>
  <c r="S267" i="43" s="1"/>
  <c r="Y151" i="43"/>
  <c r="Y267" i="43" s="1"/>
  <c r="P115" i="43"/>
  <c r="P190" i="43" s="1"/>
  <c r="S115" i="43"/>
  <c r="S190" i="43" s="1"/>
  <c r="O115" i="43"/>
  <c r="O190" i="43" s="1"/>
  <c r="Q115" i="43"/>
  <c r="Q190" i="43" s="1"/>
  <c r="V115" i="43"/>
  <c r="V190" i="43" s="1"/>
  <c r="N115" i="43"/>
  <c r="N190" i="43" s="1"/>
  <c r="R190" i="43"/>
  <c r="U115" i="43"/>
  <c r="U190" i="43" s="1"/>
  <c r="AN119" i="43"/>
  <c r="AN194" i="43" s="1"/>
  <c r="AJ119" i="43"/>
  <c r="AJ194" i="43" s="1"/>
  <c r="AL194" i="43"/>
  <c r="AM119" i="43"/>
  <c r="AM194" i="43" s="1"/>
  <c r="AI119" i="43"/>
  <c r="AI194" i="43" s="1"/>
  <c r="AK119" i="43"/>
  <c r="AK194" i="43" s="1"/>
  <c r="AH119" i="43"/>
  <c r="AH194" i="43" s="1"/>
  <c r="AO119" i="43"/>
  <c r="AO194" i="43" s="1"/>
  <c r="AB220" i="43"/>
  <c r="Z32" i="42" s="1"/>
  <c r="T8" i="18" s="1"/>
  <c r="AB196" i="43"/>
  <c r="Z121" i="43"/>
  <c r="AC121" i="43"/>
  <c r="Y121" i="43"/>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AB205" i="43"/>
  <c r="AA130" i="43"/>
  <c r="AA205" i="43" s="1"/>
  <c r="Z130" i="43"/>
  <c r="Z205" i="43" s="1"/>
  <c r="Y130" i="43"/>
  <c r="Y205" i="43" s="1"/>
  <c r="X130" i="43"/>
  <c r="X205" i="43" s="1"/>
  <c r="AC130" i="43"/>
  <c r="AC205" i="43" s="1"/>
  <c r="R222" i="43"/>
  <c r="P147" i="43"/>
  <c r="P263" i="43" s="1"/>
  <c r="N147" i="43"/>
  <c r="N263" i="43" s="1"/>
  <c r="O147" i="43"/>
  <c r="O263" i="43" s="1"/>
  <c r="Q147" i="43"/>
  <c r="Q263" i="43" s="1"/>
  <c r="AB208" i="43"/>
  <c r="M148" i="43"/>
  <c r="M124" i="43"/>
  <c r="M116" i="43"/>
  <c r="M132" i="43"/>
  <c r="AG148" i="43"/>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L194" i="43" s="1"/>
  <c r="K119" i="43"/>
  <c r="K194" i="43" s="1"/>
  <c r="AF119" i="43"/>
  <c r="AF194" i="43" s="1"/>
  <c r="AE119" i="43"/>
  <c r="AE194" i="43" s="1"/>
  <c r="W220" i="43"/>
  <c r="U32" i="42" s="1"/>
  <c r="O8" i="18" s="1"/>
  <c r="W196" i="43"/>
  <c r="V121" i="43"/>
  <c r="U121" i="43"/>
  <c r="AJ196" i="43"/>
  <c r="V125" i="43"/>
  <c r="V200" i="43" s="1"/>
  <c r="U125" i="43"/>
  <c r="U200" i="43" s="1"/>
  <c r="AG132" i="43"/>
  <c r="AH208" i="43"/>
  <c r="C222" i="43"/>
  <c r="D147" i="43"/>
  <c r="D263" i="43" s="1"/>
  <c r="E147" i="43"/>
  <c r="E263" i="43" s="1"/>
  <c r="G147" i="43"/>
  <c r="G263" i="43" s="1"/>
  <c r="X147" i="43"/>
  <c r="X263" i="43" s="1"/>
  <c r="T147" i="43"/>
  <c r="T263" i="43" s="1"/>
  <c r="Y147" i="43"/>
  <c r="Y263" i="43" s="1"/>
  <c r="S147" i="43"/>
  <c r="S263" i="43" s="1"/>
  <c r="V147" i="43"/>
  <c r="V263" i="43" s="1"/>
  <c r="AA147" i="43"/>
  <c r="AA263" i="43" s="1"/>
  <c r="U147" i="43"/>
  <c r="U263" i="43" s="1"/>
  <c r="W222" i="43"/>
  <c r="AE222" i="43"/>
  <c r="C224" i="43"/>
  <c r="R224" i="43"/>
  <c r="P224" i="43"/>
  <c r="W224" i="43"/>
  <c r="V149" i="43"/>
  <c r="V265" i="43" s="1"/>
  <c r="S149" i="43"/>
  <c r="S265" i="43" s="1"/>
  <c r="T149" i="43"/>
  <c r="T265" i="43" s="1"/>
  <c r="AJ224" i="43"/>
  <c r="AG194" i="43"/>
  <c r="AJ195" i="43"/>
  <c r="R148" i="43"/>
  <c r="R264" i="43" s="1"/>
  <c r="R132" i="43"/>
  <c r="AL223" i="43"/>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N129" i="43"/>
  <c r="N204" i="43" s="1"/>
  <c r="J129" i="43"/>
  <c r="J204" i="43" s="1"/>
  <c r="Q129" i="43"/>
  <c r="Q204" i="43" s="1"/>
  <c r="L129" i="43"/>
  <c r="L204" i="43" s="1"/>
  <c r="P129" i="43"/>
  <c r="P204" i="43" s="1"/>
  <c r="K129" i="43"/>
  <c r="K204" i="43" s="1"/>
  <c r="V129" i="43"/>
  <c r="V204" i="43" s="1"/>
  <c r="W204" i="43"/>
  <c r="U129" i="43"/>
  <c r="U204" i="43" s="1"/>
  <c r="T129" i="43"/>
  <c r="T204" i="43" s="1"/>
  <c r="AH129" i="43"/>
  <c r="AH204" i="43" s="1"/>
  <c r="AD129" i="43"/>
  <c r="AD204" i="43" s="1"/>
  <c r="AG204" i="43"/>
  <c r="AO129" i="43"/>
  <c r="AO204" i="43" s="1"/>
  <c r="AK129" i="43"/>
  <c r="AK204" i="43" s="1"/>
  <c r="AF129" i="43"/>
  <c r="AF204" i="43" s="1"/>
  <c r="AN129" i="43"/>
  <c r="AN204" i="43" s="1"/>
  <c r="AJ129" i="43"/>
  <c r="AJ204" i="43" s="1"/>
  <c r="AE129" i="43"/>
  <c r="AE204" i="43" s="1"/>
  <c r="M205" i="43"/>
  <c r="K130" i="43"/>
  <c r="K205" i="43" s="1"/>
  <c r="L130" i="43"/>
  <c r="L205" i="43" s="1"/>
  <c r="J130" i="43"/>
  <c r="J205" i="43" s="1"/>
  <c r="AG205" i="43"/>
  <c r="AE130" i="43"/>
  <c r="AE205" i="43" s="1"/>
  <c r="AF130" i="43"/>
  <c r="AF205" i="43"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F263" i="43" s="1"/>
  <c r="Z147" i="43"/>
  <c r="Z263" i="43" s="1"/>
  <c r="H224" i="43"/>
  <c r="F149" i="43"/>
  <c r="F265" i="43" s="1"/>
  <c r="D149" i="43"/>
  <c r="D265" i="43" s="1"/>
  <c r="G149" i="43"/>
  <c r="G265" i="43" s="1"/>
  <c r="L149" i="43"/>
  <c r="L265" i="43" s="1"/>
  <c r="E149" i="43"/>
  <c r="E265" i="43" s="1"/>
  <c r="Q224" i="43"/>
  <c r="AB224" i="43"/>
  <c r="Z149" i="43"/>
  <c r="Z265" i="43" s="1"/>
  <c r="X149" i="43"/>
  <c r="X265" i="43" s="1"/>
  <c r="AA149" i="43"/>
  <c r="AA265" i="43" s="1"/>
  <c r="AF149" i="43"/>
  <c r="AF265" i="43" s="1"/>
  <c r="Y149" i="43"/>
  <c r="Y265" i="43" s="1"/>
  <c r="H225" i="43"/>
  <c r="G150" i="43"/>
  <c r="G266" i="43" s="1"/>
  <c r="D150" i="43"/>
  <c r="D266" i="43" s="1"/>
  <c r="F150" i="43"/>
  <c r="F266" i="43" s="1"/>
  <c r="L150" i="43"/>
  <c r="L266" i="43" s="1"/>
  <c r="E150" i="43"/>
  <c r="E266" i="43" s="1"/>
  <c r="AB225" i="43"/>
  <c r="AA150" i="43"/>
  <c r="AA266" i="43" s="1"/>
  <c r="X150" i="43"/>
  <c r="X266" i="43" s="1"/>
  <c r="Z150" i="43"/>
  <c r="Z266" i="43" s="1"/>
  <c r="AF150" i="43"/>
  <c r="AF266" i="43" s="1"/>
  <c r="Y150" i="43"/>
  <c r="Y266" i="43" s="1"/>
  <c r="Q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AC194" i="43" s="1"/>
  <c r="T195" i="43"/>
  <c r="AF195" i="43"/>
  <c r="S121" i="43"/>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AL124" i="43"/>
  <c r="AP123" i="43" s="1"/>
  <c r="S125" i="43"/>
  <c r="S200" i="43" s="1"/>
  <c r="AH200" i="43"/>
  <c r="C203" i="43"/>
  <c r="X203" i="43"/>
  <c r="G203" i="43"/>
  <c r="K203" i="43"/>
  <c r="O203" i="43"/>
  <c r="S203" i="43"/>
  <c r="AA203" i="43"/>
  <c r="AE203" i="43"/>
  <c r="AI203" i="43"/>
  <c r="AM203" i="43"/>
  <c r="O129" i="43"/>
  <c r="O204" i="43" s="1"/>
  <c r="AI129" i="43"/>
  <c r="AI204" i="43" s="1"/>
  <c r="AL132" i="43"/>
  <c r="J133" i="43"/>
  <c r="J208" i="43" s="1"/>
  <c r="AD133" i="43"/>
  <c r="AD208" i="43" s="1"/>
  <c r="AM133" i="43"/>
  <c r="AM208" i="43" s="1"/>
  <c r="K149" i="43"/>
  <c r="K265" i="43" s="1"/>
  <c r="AE149" i="43"/>
  <c r="AE265" i="43" s="1"/>
  <c r="J150" i="43"/>
  <c r="J266" i="43" s="1"/>
  <c r="AD150" i="43"/>
  <c r="AD266" i="43" s="1"/>
  <c r="R226" i="43"/>
  <c r="P151" i="43"/>
  <c r="P267" i="43" s="1"/>
  <c r="O151" i="43"/>
  <c r="O267" i="43" s="1"/>
  <c r="N151" i="43"/>
  <c r="N267" i="43" s="1"/>
  <c r="AL226" i="43"/>
  <c r="AN151" i="43"/>
  <c r="AN267" i="43" s="1"/>
  <c r="AJ151" i="43"/>
  <c r="AJ267" i="43" s="1"/>
  <c r="AO151" i="43"/>
  <c r="AO267" i="43" s="1"/>
  <c r="AI151" i="43"/>
  <c r="AI267" i="43" s="1"/>
  <c r="AH151" i="43"/>
  <c r="AH267" i="43" s="1"/>
  <c r="AM151" i="43"/>
  <c r="AM267" i="43" s="1"/>
  <c r="D195" i="43"/>
  <c r="AG197" i="43"/>
  <c r="W200" i="43"/>
  <c r="H222" i="43"/>
  <c r="G115" i="43"/>
  <c r="G190" i="43" s="1"/>
  <c r="AA115" i="43"/>
  <c r="AA190" i="43" s="1"/>
  <c r="M192" i="43"/>
  <c r="Q117" i="43"/>
  <c r="Q192" i="43" s="1"/>
  <c r="AG192" i="43"/>
  <c r="AK117" i="43"/>
  <c r="AK192" i="43" s="1"/>
  <c r="AO117" i="43"/>
  <c r="AO192" i="43" s="1"/>
  <c r="V118" i="43"/>
  <c r="V193" i="43" s="1"/>
  <c r="G119" i="43"/>
  <c r="G194" i="43" s="1"/>
  <c r="AA119" i="43"/>
  <c r="AA194" i="43" s="1"/>
  <c r="H195" i="43"/>
  <c r="L195" i="43"/>
  <c r="X195" i="43"/>
  <c r="AB195" i="43"/>
  <c r="AN195" i="43"/>
  <c r="M220" i="43"/>
  <c r="K32" i="42" s="1"/>
  <c r="E8" i="18" s="1"/>
  <c r="Q121" i="43"/>
  <c r="AG220" i="43"/>
  <c r="AE32" i="42" s="1"/>
  <c r="Y8" i="18" s="1"/>
  <c r="AG196" i="43"/>
  <c r="AK121" i="43"/>
  <c r="AO121" i="43"/>
  <c r="V122" i="43"/>
  <c r="V197" i="43" s="1"/>
  <c r="G123" i="43"/>
  <c r="G198" i="43" s="1"/>
  <c r="W198" i="43"/>
  <c r="AA123" i="43"/>
  <c r="AA198" i="43" s="1"/>
  <c r="Q125" i="43"/>
  <c r="Q200" i="43" s="1"/>
  <c r="AK125" i="43"/>
  <c r="AK200" i="43" s="1"/>
  <c r="AO125" i="43"/>
  <c r="AO200" i="43" s="1"/>
  <c r="M202" i="43"/>
  <c r="L127" i="43"/>
  <c r="L202" i="43" s="1"/>
  <c r="R202" i="43"/>
  <c r="P127" i="43"/>
  <c r="P202" i="43" s="1"/>
  <c r="W202" i="43"/>
  <c r="X127" i="43"/>
  <c r="X202" i="43" s="1"/>
  <c r="T127" i="43"/>
  <c r="T202" i="43" s="1"/>
  <c r="AG202" i="43"/>
  <c r="AF127" i="43"/>
  <c r="AF202" i="43" s="1"/>
  <c r="AL202" i="43"/>
  <c r="AN127" i="43"/>
  <c r="AN202" i="43" s="1"/>
  <c r="AJ127" i="43"/>
  <c r="AJ202" i="43" s="1"/>
  <c r="D203" i="43"/>
  <c r="P203" i="43"/>
  <c r="T203" i="43"/>
  <c r="AF203" i="43"/>
  <c r="AJ203" i="43"/>
  <c r="W132" i="43"/>
  <c r="X132" i="43" s="1"/>
  <c r="G211" i="43"/>
  <c r="K211" i="43"/>
  <c r="O211" i="43"/>
  <c r="S211" i="43"/>
  <c r="W211" i="43"/>
  <c r="AA211" i="43"/>
  <c r="AE211" i="43"/>
  <c r="AI211" i="43"/>
  <c r="AM211" i="43"/>
  <c r="O212" i="43"/>
  <c r="AC212" i="43"/>
  <c r="AM212" i="43"/>
  <c r="M222" i="43"/>
  <c r="L147" i="43"/>
  <c r="L263" i="43" s="1"/>
  <c r="I147" i="43"/>
  <c r="I263" i="43" s="1"/>
  <c r="AG222" i="43"/>
  <c r="AF147" i="43"/>
  <c r="AF263" i="43" s="1"/>
  <c r="AC147" i="43"/>
  <c r="AC263" i="43" s="1"/>
  <c r="AL224" i="43"/>
  <c r="S150" i="43"/>
  <c r="S266" i="43" s="1"/>
  <c r="O150" i="43"/>
  <c r="O266" i="43" s="1"/>
  <c r="T150" i="43"/>
  <c r="T266" i="43" s="1"/>
  <c r="N150" i="43"/>
  <c r="N266" i="43" s="1"/>
  <c r="AL225" i="43"/>
  <c r="AM150" i="43"/>
  <c r="AM266" i="43" s="1"/>
  <c r="AI150" i="43"/>
  <c r="AI266" i="43" s="1"/>
  <c r="AN150" i="43"/>
  <c r="AN266" i="43" s="1"/>
  <c r="AH150" i="43"/>
  <c r="AH266" i="43" s="1"/>
  <c r="M226" i="43"/>
  <c r="L151" i="43"/>
  <c r="L267" i="43" s="1"/>
  <c r="J151" i="43"/>
  <c r="J267" i="43" s="1"/>
  <c r="AG226" i="43"/>
  <c r="AF151" i="43"/>
  <c r="AF267" i="43" s="1"/>
  <c r="AD151" i="43"/>
  <c r="AD267" i="43" s="1"/>
  <c r="W190" i="43"/>
  <c r="M196" i="43"/>
  <c r="AL197" i="43"/>
  <c r="C202" i="43"/>
  <c r="AB211" i="43"/>
  <c r="H190" i="43"/>
  <c r="T115" i="43"/>
  <c r="T190" i="43" s="1"/>
  <c r="AB190" i="43"/>
  <c r="J117" i="43"/>
  <c r="J192" i="43" s="1"/>
  <c r="N117" i="43"/>
  <c r="N192" i="43" s="1"/>
  <c r="R192" i="43"/>
  <c r="AD117" i="43"/>
  <c r="AD192" i="43" s="1"/>
  <c r="AH117" i="43"/>
  <c r="AH192" i="43" s="1"/>
  <c r="AL192" i="43"/>
  <c r="O118" i="43"/>
  <c r="O193" i="43" s="1"/>
  <c r="W193" i="43"/>
  <c r="AI118" i="43"/>
  <c r="AI193" i="43" s="1"/>
  <c r="AM118" i="43"/>
  <c r="AM193" i="43" s="1"/>
  <c r="D194" i="43"/>
  <c r="H194" i="43"/>
  <c r="T119" i="43"/>
  <c r="T194" i="43" s="1"/>
  <c r="AB194" i="43"/>
  <c r="E195" i="43"/>
  <c r="I195" i="43"/>
  <c r="M195" i="43"/>
  <c r="Q195" i="43"/>
  <c r="U195" i="43"/>
  <c r="Y195" i="43"/>
  <c r="AC195" i="43"/>
  <c r="AG195" i="43"/>
  <c r="AK195" i="43"/>
  <c r="AO195" i="43"/>
  <c r="J121" i="43"/>
  <c r="N121" i="43"/>
  <c r="R220" i="43"/>
  <c r="P32" i="42" s="1"/>
  <c r="J8" i="18" s="1"/>
  <c r="R196" i="43"/>
  <c r="AD121" i="43"/>
  <c r="AH121" i="43"/>
  <c r="AL220" i="43"/>
  <c r="AJ32" i="42" s="1"/>
  <c r="AD8" i="18" s="1"/>
  <c r="AL196" i="43"/>
  <c r="O122" i="43"/>
  <c r="O197" i="43" s="1"/>
  <c r="S122" i="43"/>
  <c r="S197" i="43" s="1"/>
  <c r="W197" i="43"/>
  <c r="AI122" i="43"/>
  <c r="AI197" i="43" s="1"/>
  <c r="D123" i="43"/>
  <c r="D198" i="43" s="1"/>
  <c r="H198" i="43"/>
  <c r="T123" i="43"/>
  <c r="T198" i="43" s="1"/>
  <c r="X123" i="43"/>
  <c r="X198" i="43" s="1"/>
  <c r="AB198" i="43"/>
  <c r="J125" i="43"/>
  <c r="J200" i="43" s="1"/>
  <c r="R200" i="43"/>
  <c r="AD125" i="43"/>
  <c r="AD200" i="43" s="1"/>
  <c r="AL200" i="43"/>
  <c r="H201" i="43"/>
  <c r="G126" i="43"/>
  <c r="G201" i="43" s="1"/>
  <c r="M201" i="43"/>
  <c r="K126" i="43"/>
  <c r="K201" i="43" s="1"/>
  <c r="R201" i="43"/>
  <c r="S126" i="43"/>
  <c r="S201" i="43" s="1"/>
  <c r="O126" i="43"/>
  <c r="O201" i="43" s="1"/>
  <c r="AE126" i="43"/>
  <c r="AE201" i="43" s="1"/>
  <c r="AM126" i="43"/>
  <c r="AM201" i="43" s="1"/>
  <c r="AI126" i="43"/>
  <c r="AI201" i="43" s="1"/>
  <c r="E127" i="43"/>
  <c r="E202" i="43" s="1"/>
  <c r="I127" i="43"/>
  <c r="I202" i="43" s="1"/>
  <c r="N127" i="43"/>
  <c r="N202" i="43" s="1"/>
  <c r="S127" i="43"/>
  <c r="S202" i="43" s="1"/>
  <c r="Y127" i="43"/>
  <c r="Y202" i="43" s="1"/>
  <c r="AC127" i="43"/>
  <c r="AC202" i="43" s="1"/>
  <c r="AH127" i="43"/>
  <c r="AH202" i="43" s="1"/>
  <c r="AM127" i="43"/>
  <c r="AM202" i="43" s="1"/>
  <c r="C132" i="43"/>
  <c r="H209" i="43"/>
  <c r="F134" i="43"/>
  <c r="F209" i="43" s="1"/>
  <c r="M209" i="43"/>
  <c r="N134" i="43"/>
  <c r="N209" i="43" s="1"/>
  <c r="J134" i="43"/>
  <c r="J209" i="43" s="1"/>
  <c r="W209" i="43"/>
  <c r="V134" i="43"/>
  <c r="V209" i="43" s="1"/>
  <c r="AB209" i="43"/>
  <c r="Z134" i="43"/>
  <c r="Z209" i="43" s="1"/>
  <c r="AG209" i="43"/>
  <c r="AH134" i="43"/>
  <c r="AH209" i="43" s="1"/>
  <c r="AD134" i="43"/>
  <c r="AD209" i="43" s="1"/>
  <c r="AL209" i="43"/>
  <c r="H210" i="43"/>
  <c r="G135" i="43"/>
  <c r="G210" i="43" s="1"/>
  <c r="K135" i="43"/>
  <c r="K210" i="43" s="1"/>
  <c r="R210" i="43"/>
  <c r="S135" i="43"/>
  <c r="S210" i="43" s="1"/>
  <c r="O135" i="43"/>
  <c r="O210" i="43" s="1"/>
  <c r="AB210" i="43"/>
  <c r="AA135" i="43"/>
  <c r="AA210" i="43" s="1"/>
  <c r="AG210" i="43"/>
  <c r="AE135" i="43"/>
  <c r="AE210" i="43" s="1"/>
  <c r="AL210" i="43"/>
  <c r="AM135" i="43"/>
  <c r="AM210" i="43" s="1"/>
  <c r="AI135" i="43"/>
  <c r="AI210" i="43" s="1"/>
  <c r="L211" i="43"/>
  <c r="X211" i="43"/>
  <c r="T212" i="43"/>
  <c r="AB222" i="43"/>
  <c r="M224" i="43"/>
  <c r="N149" i="43"/>
  <c r="N265" i="43" s="1"/>
  <c r="J149" i="43"/>
  <c r="J265" i="43" s="1"/>
  <c r="O149" i="43"/>
  <c r="O265" i="43" s="1"/>
  <c r="I149" i="43"/>
  <c r="I265" i="43" s="1"/>
  <c r="AH149" i="43"/>
  <c r="AH265" i="43" s="1"/>
  <c r="AD149" i="43"/>
  <c r="AD265" i="43" s="1"/>
  <c r="AG224" i="43"/>
  <c r="AM149" i="43"/>
  <c r="AM265" i="43" s="1"/>
  <c r="AI149" i="43"/>
  <c r="AI265" i="43" s="1"/>
  <c r="AC149" i="43"/>
  <c r="AC265" i="43" s="1"/>
  <c r="AN149" i="43"/>
  <c r="AN265" i="43" s="1"/>
  <c r="M225" i="43"/>
  <c r="K150" i="43"/>
  <c r="K266" i="43" s="1"/>
  <c r="I150" i="43"/>
  <c r="I266" i="43" s="1"/>
  <c r="U150" i="43"/>
  <c r="U266" i="43" s="1"/>
  <c r="AG225" i="43"/>
  <c r="AE150" i="43"/>
  <c r="AE266" i="43" s="1"/>
  <c r="AC150" i="43"/>
  <c r="AC266" i="43" s="1"/>
  <c r="AO150" i="43"/>
  <c r="AO266" i="43" s="1"/>
  <c r="H226" i="43"/>
  <c r="C227" i="43"/>
  <c r="AC227" i="43"/>
  <c r="M227" i="43"/>
  <c r="G227" i="43"/>
  <c r="K227" i="43"/>
  <c r="O227" i="43"/>
  <c r="S227" i="43"/>
  <c r="W227" i="43"/>
  <c r="AA227" i="43"/>
  <c r="AE227" i="43"/>
  <c r="AI227" i="43"/>
  <c r="AM227" i="43"/>
  <c r="AG201" i="43"/>
  <c r="H211" i="43"/>
  <c r="R225" i="43"/>
  <c r="W201" i="43"/>
  <c r="H202" i="43"/>
  <c r="AB202" i="43"/>
  <c r="E203" i="43"/>
  <c r="I203" i="43"/>
  <c r="M203" i="43"/>
  <c r="Q203" i="43"/>
  <c r="U203" i="43"/>
  <c r="Y203" i="43"/>
  <c r="AC203" i="43"/>
  <c r="AG203" i="43"/>
  <c r="AK203" i="43"/>
  <c r="AO203" i="43"/>
  <c r="R204" i="43"/>
  <c r="AL204" i="43"/>
  <c r="W205" i="43"/>
  <c r="R209" i="43"/>
  <c r="W210" i="43"/>
  <c r="D211" i="43"/>
  <c r="P211" i="43"/>
  <c r="T211" i="43"/>
  <c r="AF211" i="43"/>
  <c r="AJ211" i="43"/>
  <c r="M212" i="43"/>
  <c r="N137" i="43"/>
  <c r="N212" i="43" s="1"/>
  <c r="R212" i="43"/>
  <c r="W212" i="43"/>
  <c r="V137" i="43"/>
  <c r="V212" i="43" s="1"/>
  <c r="AB212" i="43"/>
  <c r="Z137" i="43"/>
  <c r="Z212" i="43" s="1"/>
  <c r="AH137" i="43"/>
  <c r="AH212" i="43" s="1"/>
  <c r="AD137" i="43"/>
  <c r="AD212" i="43" s="1"/>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F269" i="43" s="1"/>
  <c r="N153" i="43"/>
  <c r="N269" i="43" s="1"/>
  <c r="J153" i="43"/>
  <c r="J269" i="43" s="1"/>
  <c r="R228" i="43"/>
  <c r="W228" i="43"/>
  <c r="V153" i="43"/>
  <c r="V269" i="43" s="1"/>
  <c r="AB228" i="43"/>
  <c r="Z153" i="43"/>
  <c r="Z269" i="43" s="1"/>
  <c r="AG228" i="43"/>
  <c r="AH153" i="43"/>
  <c r="AH269" i="43" s="1"/>
  <c r="AD153" i="43"/>
  <c r="AD269" i="43" s="1"/>
  <c r="H229" i="43"/>
  <c r="G154" i="43"/>
  <c r="G270" i="43" s="1"/>
  <c r="K154" i="43"/>
  <c r="K270" i="43" s="1"/>
  <c r="R229" i="43"/>
  <c r="S154" i="43"/>
  <c r="S270" i="43" s="1"/>
  <c r="O154" i="43"/>
  <c r="O270" i="43" s="1"/>
  <c r="AB229" i="43"/>
  <c r="AA154" i="43"/>
  <c r="AA270" i="43" s="1"/>
  <c r="AG229" i="43"/>
  <c r="AE154" i="43"/>
  <c r="AE270" i="43" s="1"/>
  <c r="AL229" i="43"/>
  <c r="AM154" i="43"/>
  <c r="AM270" i="43" s="1"/>
  <c r="AI154" i="43"/>
  <c r="AI270" i="43" s="1"/>
  <c r="H213" i="43"/>
  <c r="AL228" i="43"/>
  <c r="W229" i="43"/>
  <c r="AL234" i="43" l="1"/>
  <c r="AB207" i="43"/>
  <c r="Y132" i="43"/>
  <c r="H191" i="43"/>
  <c r="AB191" i="43"/>
  <c r="AC162" i="43"/>
  <c r="AC229" i="43"/>
  <c r="R233" i="43"/>
  <c r="AB165" i="43"/>
  <c r="AG165" i="43"/>
  <c r="H232" i="43"/>
  <c r="AJ148" i="43"/>
  <c r="AJ264" i="43" s="1"/>
  <c r="AG264" i="43"/>
  <c r="M156" i="43"/>
  <c r="M264" i="43"/>
  <c r="Y148" i="43"/>
  <c r="Y264" i="43" s="1"/>
  <c r="AB264" i="43"/>
  <c r="H156" i="43"/>
  <c r="H164" i="43" s="1"/>
  <c r="H264" i="43"/>
  <c r="B7" i="49"/>
  <c r="AB199" i="43"/>
  <c r="P158" i="43"/>
  <c r="P166" i="43" s="1"/>
  <c r="P266" i="43"/>
  <c r="V162" i="43"/>
  <c r="V237" i="43" s="1"/>
  <c r="V270" i="43"/>
  <c r="AE168" i="43"/>
  <c r="O168" i="43"/>
  <c r="W167" i="43"/>
  <c r="W242" i="43" s="1"/>
  <c r="W163" i="43"/>
  <c r="AH162" i="43"/>
  <c r="AH270" i="43"/>
  <c r="E116" i="43"/>
  <c r="E191" i="43" s="1"/>
  <c r="G148" i="43"/>
  <c r="G264" i="43" s="1"/>
  <c r="AB223" i="43"/>
  <c r="AC159" i="43"/>
  <c r="AC267" i="43"/>
  <c r="Q157" i="43"/>
  <c r="Q265" i="43"/>
  <c r="P157" i="43"/>
  <c r="P232" i="43" s="1"/>
  <c r="P265" i="43"/>
  <c r="U161" i="43"/>
  <c r="U236" i="43" s="1"/>
  <c r="U269" i="43"/>
  <c r="W233" i="43"/>
  <c r="U157" i="43"/>
  <c r="U165" i="43" s="1"/>
  <c r="U265" i="43"/>
  <c r="L168" i="43"/>
  <c r="H167" i="43"/>
  <c r="H242" i="43" s="1"/>
  <c r="AE155" i="43"/>
  <c r="AE263" i="43"/>
  <c r="AF161" i="43"/>
  <c r="AF269" i="43"/>
  <c r="H235" i="43"/>
  <c r="AO168" i="43"/>
  <c r="AG168" i="43"/>
  <c r="Y168" i="43"/>
  <c r="Q168" i="43"/>
  <c r="Q243" i="43" s="1"/>
  <c r="I168" i="43"/>
  <c r="AG167" i="43"/>
  <c r="AG175" i="43" s="1"/>
  <c r="M165" i="43"/>
  <c r="M240" i="43" s="1"/>
  <c r="M230" i="43"/>
  <c r="AO157" i="43"/>
  <c r="AO232" i="43" s="1"/>
  <c r="AO265" i="43"/>
  <c r="K155" i="43"/>
  <c r="K263" i="43"/>
  <c r="D7" i="49"/>
  <c r="E148" i="43"/>
  <c r="E264" i="43" s="1"/>
  <c r="X148" i="43"/>
  <c r="X264" i="43" s="1"/>
  <c r="AK159" i="43"/>
  <c r="AK267" i="43"/>
  <c r="AM161" i="43"/>
  <c r="AM269" i="43"/>
  <c r="E7" i="49"/>
  <c r="U124" i="43"/>
  <c r="AM220" i="43"/>
  <c r="AK32" i="42" s="1"/>
  <c r="AE8" i="18" s="1"/>
  <c r="AK226" i="43"/>
  <c r="D116" i="43"/>
  <c r="D191" i="43" s="1"/>
  <c r="D148" i="43"/>
  <c r="D264" i="43" s="1"/>
  <c r="AL191" i="43"/>
  <c r="AM228" i="43"/>
  <c r="AK157" i="43"/>
  <c r="AK232" i="43" s="1"/>
  <c r="AK265" i="43"/>
  <c r="S161" i="43"/>
  <c r="S236" i="43" s="1"/>
  <c r="S269" i="43"/>
  <c r="Q159" i="43"/>
  <c r="Q167" i="43" s="1"/>
  <c r="Q267" i="43"/>
  <c r="AJ157" i="43"/>
  <c r="AJ232" i="43" s="1"/>
  <c r="AJ265" i="43"/>
  <c r="AC161" i="43"/>
  <c r="AC169" i="43" s="1"/>
  <c r="AC269" i="43"/>
  <c r="W231" i="43"/>
  <c r="AL231" i="43"/>
  <c r="D124" i="43"/>
  <c r="D199" i="43" s="1"/>
  <c r="F124" i="43"/>
  <c r="F199" i="43" s="1"/>
  <c r="L162" i="43"/>
  <c r="L229" i="43"/>
  <c r="I159" i="43"/>
  <c r="I226" i="43"/>
  <c r="AK224" i="43"/>
  <c r="C191" i="43"/>
  <c r="AA148" i="43"/>
  <c r="AA264" i="43" s="1"/>
  <c r="AK116" i="43"/>
  <c r="AK191" i="43" s="1"/>
  <c r="C199" i="43"/>
  <c r="R199" i="43"/>
  <c r="G116" i="43"/>
  <c r="G191" i="43" s="1"/>
  <c r="P225" i="43"/>
  <c r="V199" i="43"/>
  <c r="X124" i="43"/>
  <c r="X199" i="43" s="1"/>
  <c r="Y116" i="43"/>
  <c r="Y191" i="43" s="1"/>
  <c r="S228" i="43"/>
  <c r="M233" i="43"/>
  <c r="X207" i="43"/>
  <c r="F148" i="43"/>
  <c r="F264" i="43" s="1"/>
  <c r="U199" i="43"/>
  <c r="K222" i="43"/>
  <c r="H49" i="42"/>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H46" i="42"/>
  <c r="B6" i="48"/>
  <c r="B8" i="48"/>
  <c r="B9" i="48"/>
  <c r="AH228" i="43"/>
  <c r="AH161" i="43"/>
  <c r="I224" i="43"/>
  <c r="I157" i="43"/>
  <c r="AM225" i="43"/>
  <c r="AM158" i="43"/>
  <c r="AJ226" i="43"/>
  <c r="AJ159" i="43"/>
  <c r="F225" i="43"/>
  <c r="F158" i="43"/>
  <c r="X224" i="43"/>
  <c r="X157" i="43"/>
  <c r="AA222" i="43"/>
  <c r="AA155" i="43"/>
  <c r="AN222" i="43"/>
  <c r="AN155" i="43"/>
  <c r="AK228" i="43"/>
  <c r="AK161" i="43"/>
  <c r="U229" i="43"/>
  <c r="U162" i="43"/>
  <c r="F229" i="43"/>
  <c r="F162" i="43"/>
  <c r="B9" i="18"/>
  <c r="W236" i="43"/>
  <c r="W169" i="43"/>
  <c r="W243" i="43"/>
  <c r="W176" i="43"/>
  <c r="W174" i="43"/>
  <c r="W238" i="43"/>
  <c r="W171" i="43"/>
  <c r="W246" i="43" s="1"/>
  <c r="X243" i="43"/>
  <c r="X176" i="43"/>
  <c r="D176" i="43"/>
  <c r="D243" i="43"/>
  <c r="H174" i="43"/>
  <c r="W172" i="43"/>
  <c r="T229" i="43"/>
  <c r="T162" i="43"/>
  <c r="AF236" i="43"/>
  <c r="AF169" i="43"/>
  <c r="AL243" i="43"/>
  <c r="AL176" i="43"/>
  <c r="AD243" i="43"/>
  <c r="AD176" i="43"/>
  <c r="V176" i="43"/>
  <c r="V243" i="43"/>
  <c r="F243" i="43"/>
  <c r="F176" i="43"/>
  <c r="R234" i="43"/>
  <c r="R167" i="43"/>
  <c r="R174" i="43"/>
  <c r="R240" i="43"/>
  <c r="R173" i="43"/>
  <c r="R238" i="43"/>
  <c r="R171" i="43"/>
  <c r="R246" i="43" s="1"/>
  <c r="X228" i="43"/>
  <c r="X161" i="43"/>
  <c r="O228" i="43"/>
  <c r="O161" i="43"/>
  <c r="K226" i="43"/>
  <c r="K159" i="43"/>
  <c r="M238" i="43"/>
  <c r="M171" i="43"/>
  <c r="M246" i="43" s="1"/>
  <c r="AC237" i="43"/>
  <c r="AC170" i="43"/>
  <c r="AE229" i="43"/>
  <c r="AE162" i="43"/>
  <c r="O229" i="43"/>
  <c r="O162" i="43"/>
  <c r="G229" i="43"/>
  <c r="G162" i="43"/>
  <c r="F228" i="43"/>
  <c r="F161" i="43"/>
  <c r="AO225" i="43"/>
  <c r="AO158" i="43"/>
  <c r="U225" i="43"/>
  <c r="U158" i="43"/>
  <c r="AN224" i="43"/>
  <c r="AN157" i="43"/>
  <c r="O224" i="43"/>
  <c r="O157" i="43"/>
  <c r="Y207" i="43"/>
  <c r="Y124" i="43"/>
  <c r="Y199" i="43" s="1"/>
  <c r="AH225" i="43"/>
  <c r="AH158" i="43"/>
  <c r="S225" i="43"/>
  <c r="S158" i="43"/>
  <c r="E223" i="43"/>
  <c r="E156" i="43"/>
  <c r="I222" i="43"/>
  <c r="I155" i="43"/>
  <c r="AH226" i="43"/>
  <c r="AH159" i="43"/>
  <c r="AN226" i="43"/>
  <c r="AN159" i="43"/>
  <c r="O226" i="43"/>
  <c r="O159" i="43"/>
  <c r="AD225" i="43"/>
  <c r="AD158" i="43"/>
  <c r="W199" i="43"/>
  <c r="AA116" i="43"/>
  <c r="AA191" i="43" s="1"/>
  <c r="W191" i="43"/>
  <c r="AF225" i="43"/>
  <c r="AF158" i="43"/>
  <c r="D225" i="43"/>
  <c r="D158" i="43"/>
  <c r="Y224" i="43"/>
  <c r="Y157" i="43"/>
  <c r="Z224" i="43"/>
  <c r="Z157" i="43"/>
  <c r="L224" i="43"/>
  <c r="L157" i="43"/>
  <c r="U148" i="43"/>
  <c r="U264" i="43" s="1"/>
  <c r="R156" i="43"/>
  <c r="T224" i="43"/>
  <c r="T157" i="43"/>
  <c r="V222" i="43"/>
  <c r="V155" i="43"/>
  <c r="X222" i="43"/>
  <c r="X155" i="43"/>
  <c r="D222" i="43"/>
  <c r="D155" i="43"/>
  <c r="X116" i="43"/>
  <c r="X191" i="43" s="1"/>
  <c r="Q222" i="43"/>
  <c r="Q155" i="43"/>
  <c r="AA226" i="43"/>
  <c r="AA159" i="43"/>
  <c r="T226" i="43"/>
  <c r="T159" i="43"/>
  <c r="E226" i="43"/>
  <c r="E159" i="43"/>
  <c r="AH222" i="43"/>
  <c r="AH155" i="43"/>
  <c r="S124" i="43"/>
  <c r="S199" i="43" s="1"/>
  <c r="AE226" i="43"/>
  <c r="AE159" i="43"/>
  <c r="Q232" i="43"/>
  <c r="Q165" i="43"/>
  <c r="J222" i="43"/>
  <c r="J155" i="43"/>
  <c r="AO224" i="43"/>
  <c r="P229" i="43"/>
  <c r="P162" i="43"/>
  <c r="AJ228" i="43"/>
  <c r="AJ161" i="43"/>
  <c r="P228" i="43"/>
  <c r="P161" i="43"/>
  <c r="AK229" i="43"/>
  <c r="AK162" i="43"/>
  <c r="AO228" i="43"/>
  <c r="AO161" i="43"/>
  <c r="AF228" i="43"/>
  <c r="I228" i="43"/>
  <c r="I161" i="43"/>
  <c r="AL178" i="43"/>
  <c r="I229" i="43"/>
  <c r="I162" i="43"/>
  <c r="G243" i="43"/>
  <c r="G176" i="43"/>
  <c r="U232" i="43"/>
  <c r="H233" i="43"/>
  <c r="H170" i="43"/>
  <c r="H237" i="43"/>
  <c r="N243" i="43"/>
  <c r="N176" i="43"/>
  <c r="Q234" i="43"/>
  <c r="M237" i="43"/>
  <c r="M170" i="43"/>
  <c r="M236" i="43"/>
  <c r="M169" i="43"/>
  <c r="AJ243" i="43"/>
  <c r="AJ176" i="43"/>
  <c r="T176" i="43"/>
  <c r="T243" i="43"/>
  <c r="H176" i="43"/>
  <c r="H243" i="43"/>
  <c r="AB174" i="43"/>
  <c r="C237" i="43"/>
  <c r="C170" i="43"/>
  <c r="AL245" i="43" s="1"/>
  <c r="AO243" i="43"/>
  <c r="AO176" i="43"/>
  <c r="AG243" i="43"/>
  <c r="AG176" i="43"/>
  <c r="Y243" i="43"/>
  <c r="Y176" i="43"/>
  <c r="Q176" i="43"/>
  <c r="I176" i="43"/>
  <c r="I243" i="43"/>
  <c r="AG242" i="43"/>
  <c r="AG174" i="43"/>
  <c r="AG240" i="43"/>
  <c r="AG173" i="43"/>
  <c r="C201" i="40"/>
  <c r="C195" i="40"/>
  <c r="B219" i="40" s="1"/>
  <c r="B4" i="18"/>
  <c r="N228" i="43"/>
  <c r="N161" i="43"/>
  <c r="AF226" i="43"/>
  <c r="AF159" i="43"/>
  <c r="N226" i="43"/>
  <c r="N159" i="43"/>
  <c r="Y225" i="43"/>
  <c r="Y158" i="43"/>
  <c r="E224" i="43"/>
  <c r="E157" i="43"/>
  <c r="T222" i="43"/>
  <c r="T155" i="43"/>
  <c r="Z226" i="43"/>
  <c r="Z159" i="43"/>
  <c r="F226" i="43"/>
  <c r="F159" i="43"/>
  <c r="AI222" i="43"/>
  <c r="AI155" i="43"/>
  <c r="AC234" i="43"/>
  <c r="AC167" i="43"/>
  <c r="AN228" i="43"/>
  <c r="AN161" i="43"/>
  <c r="AC225" i="43"/>
  <c r="AC158" i="43"/>
  <c r="AD224" i="43"/>
  <c r="AD157" i="43"/>
  <c r="D132" i="43"/>
  <c r="D207" i="43" s="1"/>
  <c r="AN225" i="43"/>
  <c r="AN158" i="43"/>
  <c r="AC222" i="43"/>
  <c r="AC155" i="43"/>
  <c r="AI226" i="43"/>
  <c r="AI159" i="43"/>
  <c r="P226" i="43"/>
  <c r="P159" i="43"/>
  <c r="J225" i="43"/>
  <c r="J158" i="43"/>
  <c r="T124" i="43"/>
  <c r="T199" i="43" s="1"/>
  <c r="S116" i="43"/>
  <c r="S191" i="43" s="1"/>
  <c r="Z225" i="43"/>
  <c r="Z158" i="43"/>
  <c r="E225" i="43"/>
  <c r="E158" i="43"/>
  <c r="G225" i="43"/>
  <c r="G158" i="43"/>
  <c r="AF224" i="43"/>
  <c r="AF157" i="43"/>
  <c r="G224" i="43"/>
  <c r="G157" i="43"/>
  <c r="G223" i="43"/>
  <c r="G156" i="43"/>
  <c r="Z116" i="43"/>
  <c r="Z191" i="43" s="1"/>
  <c r="AJ223" i="43"/>
  <c r="AJ156" i="43"/>
  <c r="S224" i="43"/>
  <c r="S157" i="43"/>
  <c r="Y223" i="43"/>
  <c r="S222" i="43"/>
  <c r="S155" i="43"/>
  <c r="AM148" i="43"/>
  <c r="AM264" i="43" s="1"/>
  <c r="AG156" i="43"/>
  <c r="M231" i="43"/>
  <c r="M164" i="43"/>
  <c r="O222" i="43"/>
  <c r="O155" i="43"/>
  <c r="V226" i="43"/>
  <c r="V159" i="43"/>
  <c r="X226" i="43"/>
  <c r="X159" i="43"/>
  <c r="G226" i="43"/>
  <c r="G159" i="43"/>
  <c r="D226" i="43"/>
  <c r="D159" i="43"/>
  <c r="AK222" i="43"/>
  <c r="AK155" i="43"/>
  <c r="AM222" i="43"/>
  <c r="AM155" i="43"/>
  <c r="AJ225" i="43"/>
  <c r="AJ158" i="43"/>
  <c r="AO229" i="43"/>
  <c r="AO162" i="43"/>
  <c r="AN229" i="43"/>
  <c r="AN162" i="43"/>
  <c r="AD229" i="43"/>
  <c r="AD162" i="43"/>
  <c r="J229" i="43"/>
  <c r="J162" i="43"/>
  <c r="AE228" i="43"/>
  <c r="AE161" i="43"/>
  <c r="K228" i="43"/>
  <c r="K161" i="43"/>
  <c r="Z229" i="43"/>
  <c r="Z162" i="43"/>
  <c r="AA228" i="43"/>
  <c r="AA161" i="43"/>
  <c r="AJ229" i="43"/>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237" i="43"/>
  <c r="L170" i="43"/>
  <c r="L228" i="43"/>
  <c r="L161" i="43"/>
  <c r="AB233" i="43"/>
  <c r="H173" i="43"/>
  <c r="H240" i="43"/>
  <c r="AG233" i="43"/>
  <c r="AG238" i="43"/>
  <c r="AG171" i="43"/>
  <c r="AG246" i="43" s="1"/>
  <c r="C231" i="43"/>
  <c r="C164" i="43"/>
  <c r="W239" i="43" s="1"/>
  <c r="AC177" i="43"/>
  <c r="K229" i="43"/>
  <c r="K162" i="43"/>
  <c r="V228" i="43"/>
  <c r="V161" i="43"/>
  <c r="AM224" i="43"/>
  <c r="AM157" i="43"/>
  <c r="O225" i="43"/>
  <c r="O158" i="43"/>
  <c r="AM226" i="43"/>
  <c r="AM159" i="43"/>
  <c r="K224" i="43"/>
  <c r="K157" i="43"/>
  <c r="AA225" i="43"/>
  <c r="AA158" i="43"/>
  <c r="F224" i="43"/>
  <c r="F157" i="43"/>
  <c r="F222" i="43"/>
  <c r="F155" i="43"/>
  <c r="D223" i="43"/>
  <c r="D156" i="43"/>
  <c r="E222" i="43"/>
  <c r="E155" i="43"/>
  <c r="P222" i="43"/>
  <c r="P155" i="43"/>
  <c r="S226" i="43"/>
  <c r="S159" i="43"/>
  <c r="T228" i="43"/>
  <c r="T161" i="43"/>
  <c r="G228" i="43"/>
  <c r="G161" i="43"/>
  <c r="AO165" i="43"/>
  <c r="AM243" i="43"/>
  <c r="AM176" i="43"/>
  <c r="AE243" i="43"/>
  <c r="AE176" i="43"/>
  <c r="O243" i="43"/>
  <c r="O176" i="43"/>
  <c r="W232" i="43"/>
  <c r="W165" i="43"/>
  <c r="N229" i="43"/>
  <c r="N162" i="43"/>
  <c r="AI229" i="43"/>
  <c r="AI162" i="43"/>
  <c r="S229" i="43"/>
  <c r="S162" i="43"/>
  <c r="Z228" i="43"/>
  <c r="Z161" i="43"/>
  <c r="I225" i="43"/>
  <c r="I158" i="43"/>
  <c r="AC224" i="43"/>
  <c r="AC157" i="43"/>
  <c r="J224" i="43"/>
  <c r="J157" i="43"/>
  <c r="J226" i="43"/>
  <c r="J159" i="43"/>
  <c r="N225" i="43"/>
  <c r="N158" i="43"/>
  <c r="L222" i="43"/>
  <c r="L155" i="43"/>
  <c r="AM229" i="43"/>
  <c r="AM162" i="43"/>
  <c r="AA229" i="43"/>
  <c r="AA162" i="43"/>
  <c r="AD228" i="43"/>
  <c r="AD161" i="43"/>
  <c r="J228" i="43"/>
  <c r="J161" i="43"/>
  <c r="AE225" i="43"/>
  <c r="AE158" i="43"/>
  <c r="K225" i="43"/>
  <c r="K158" i="43"/>
  <c r="AI224" i="43"/>
  <c r="AI157" i="43"/>
  <c r="AH224" i="43"/>
  <c r="AH157" i="43"/>
  <c r="N224" i="43"/>
  <c r="N157" i="43"/>
  <c r="AD226" i="43"/>
  <c r="AD159" i="43"/>
  <c r="L226" i="43"/>
  <c r="L159" i="43"/>
  <c r="AI225" i="43"/>
  <c r="AI158" i="43"/>
  <c r="T225" i="43"/>
  <c r="T158" i="43"/>
  <c r="AF222" i="43"/>
  <c r="AF155" i="43"/>
  <c r="AO226" i="43"/>
  <c r="AO159" i="43"/>
  <c r="AC226" i="43"/>
  <c r="AE224" i="43"/>
  <c r="AE157" i="43"/>
  <c r="F116" i="43"/>
  <c r="F191" i="43" s="1"/>
  <c r="X225" i="43"/>
  <c r="X158" i="43"/>
  <c r="L225" i="43"/>
  <c r="L158" i="43"/>
  <c r="AA224" i="43"/>
  <c r="AA157" i="43"/>
  <c r="D224" i="43"/>
  <c r="D157" i="43"/>
  <c r="Z222" i="43"/>
  <c r="Z155" i="43"/>
  <c r="U116" i="43"/>
  <c r="U191" i="43" s="1"/>
  <c r="V224" i="43"/>
  <c r="V157" i="43"/>
  <c r="U222" i="43"/>
  <c r="U155" i="43"/>
  <c r="Y222" i="43"/>
  <c r="Y155" i="43"/>
  <c r="G222" i="43"/>
  <c r="G155" i="43"/>
  <c r="N222" i="43"/>
  <c r="N155" i="43"/>
  <c r="Y226" i="43"/>
  <c r="Y159" i="43"/>
  <c r="U226" i="43"/>
  <c r="U159" i="43"/>
  <c r="AO222" i="43"/>
  <c r="AO155" i="43"/>
  <c r="AJ222" i="43"/>
  <c r="AJ155" i="43"/>
  <c r="AK234" i="43"/>
  <c r="AK167" i="43"/>
  <c r="AK225" i="43"/>
  <c r="AK158" i="43"/>
  <c r="Z148" i="43"/>
  <c r="Z264" i="43" s="1"/>
  <c r="AB156" i="43"/>
  <c r="H231" i="43"/>
  <c r="AF229" i="43"/>
  <c r="AF162" i="43"/>
  <c r="I234" i="43"/>
  <c r="I167" i="43"/>
  <c r="Y229" i="43"/>
  <c r="Y162" i="43"/>
  <c r="E229" i="43"/>
  <c r="E162" i="43"/>
  <c r="Y228" i="43"/>
  <c r="Y161" i="43"/>
  <c r="E228" i="43"/>
  <c r="E161" i="43"/>
  <c r="AD222" i="43"/>
  <c r="AD155" i="43"/>
  <c r="Q229" i="43"/>
  <c r="Q162" i="43"/>
  <c r="Q228" i="43"/>
  <c r="Q161" i="43"/>
  <c r="V225" i="43"/>
  <c r="V158" i="43"/>
  <c r="V229" i="43"/>
  <c r="K230" i="43"/>
  <c r="K163" i="43"/>
  <c r="W237" i="43"/>
  <c r="W170" i="43"/>
  <c r="AI228" i="43"/>
  <c r="AI161" i="43"/>
  <c r="D228" i="43"/>
  <c r="D161" i="43"/>
  <c r="AL172" i="43"/>
  <c r="X229" i="43"/>
  <c r="X162" i="43"/>
  <c r="AE230" i="43"/>
  <c r="AE163" i="43"/>
  <c r="AH237" i="43"/>
  <c r="AH170" i="43"/>
  <c r="AG236" i="43"/>
  <c r="AG169" i="43"/>
  <c r="R176" i="43"/>
  <c r="R243" i="43"/>
  <c r="AL242" i="43"/>
  <c r="AL175" i="43"/>
  <c r="AL250" i="43" s="1"/>
  <c r="AL233" i="43"/>
  <c r="AB236" i="43"/>
  <c r="AB169" i="43"/>
  <c r="AN243" i="43"/>
  <c r="AN176" i="43"/>
  <c r="AB243" i="43"/>
  <c r="AB176" i="43"/>
  <c r="P176" i="43"/>
  <c r="P243" i="43"/>
  <c r="AB242" i="43"/>
  <c r="AB175" i="43"/>
  <c r="AB250" i="43" s="1"/>
  <c r="AB240" i="43"/>
  <c r="AB173" i="43"/>
  <c r="AB248" i="43" s="1"/>
  <c r="H238" i="43"/>
  <c r="H171" i="43"/>
  <c r="H246" i="43" s="1"/>
  <c r="R237" i="43"/>
  <c r="R170" i="43"/>
  <c r="R236" i="43"/>
  <c r="R169" i="43"/>
  <c r="AK243" i="43"/>
  <c r="AK176" i="43"/>
  <c r="AC243" i="43"/>
  <c r="AC176" i="43"/>
  <c r="U243" i="43"/>
  <c r="U176" i="43"/>
  <c r="M243" i="43"/>
  <c r="M176" i="43"/>
  <c r="E176" i="43"/>
  <c r="E243" i="43"/>
  <c r="M234" i="43"/>
  <c r="M167" i="43"/>
  <c r="M174" i="43"/>
  <c r="M173" i="43"/>
  <c r="M248" i="43" s="1"/>
  <c r="AC236" i="43"/>
  <c r="G4" i="48"/>
  <c r="G7" i="48"/>
  <c r="G5" i="48"/>
  <c r="G2" i="48"/>
  <c r="T148" i="43"/>
  <c r="T264" i="43" s="1"/>
  <c r="V148" i="43"/>
  <c r="V264" i="43" s="1"/>
  <c r="AJ116" i="43"/>
  <c r="AJ191" i="43" s="1"/>
  <c r="AO116" i="43"/>
  <c r="AO191" i="43" s="1"/>
  <c r="H199" i="43"/>
  <c r="AN116" i="43"/>
  <c r="AN191" i="43" s="1"/>
  <c r="G124" i="43"/>
  <c r="G199" i="43" s="1"/>
  <c r="T220" i="43"/>
  <c r="R32" i="42" s="1"/>
  <c r="L8" i="18" s="1"/>
  <c r="AA124" i="43"/>
  <c r="AA199" i="43" s="1"/>
  <c r="Z124" i="43"/>
  <c r="Z199" i="43" s="1"/>
  <c r="E124" i="43"/>
  <c r="E199" i="43" s="1"/>
  <c r="AH116" i="43"/>
  <c r="AH191" i="43" s="1"/>
  <c r="AM116" i="43"/>
  <c r="AM191" i="43" s="1"/>
  <c r="AL207" i="43"/>
  <c r="AN132" i="43"/>
  <c r="AN207" i="43" s="1"/>
  <c r="AJ132" i="43"/>
  <c r="AJ207" i="43" s="1"/>
  <c r="AO132" i="43"/>
  <c r="AO207" i="43" s="1"/>
  <c r="AI132" i="43"/>
  <c r="AI207" i="43" s="1"/>
  <c r="AM132" i="43"/>
  <c r="AM207" i="43" s="1"/>
  <c r="AH132" i="43"/>
  <c r="AH207" i="43" s="1"/>
  <c r="AK132" i="43"/>
  <c r="AK207" i="43" s="1"/>
  <c r="S220" i="43"/>
  <c r="Q32" i="42" s="1"/>
  <c r="K8" i="18" s="1"/>
  <c r="S196" i="43"/>
  <c r="AG199" i="43"/>
  <c r="AC124" i="43"/>
  <c r="AC199" i="43" s="1"/>
  <c r="AF124" i="43"/>
  <c r="AF199" i="43" s="1"/>
  <c r="AD124" i="43"/>
  <c r="AD199" i="43" s="1"/>
  <c r="AE124" i="43"/>
  <c r="AE199" i="43" s="1"/>
  <c r="M199" i="43"/>
  <c r="I124" i="43"/>
  <c r="I199" i="43" s="1"/>
  <c r="L124" i="43"/>
  <c r="L199" i="43" s="1"/>
  <c r="K124" i="43"/>
  <c r="K199" i="43" s="1"/>
  <c r="J124" i="43"/>
  <c r="J199" i="43" s="1"/>
  <c r="AA220" i="43"/>
  <c r="Y32" i="42" s="1"/>
  <c r="S8" i="18" s="1"/>
  <c r="AA196" i="43"/>
  <c r="AO220" i="43"/>
  <c r="AM32" i="42" s="1"/>
  <c r="AG8" i="18" s="1"/>
  <c r="AO196" i="43"/>
  <c r="Q220" i="43"/>
  <c r="O32" i="42" s="1"/>
  <c r="I8" i="18" s="1"/>
  <c r="Q196" i="43"/>
  <c r="R191" i="43"/>
  <c r="Q116" i="43"/>
  <c r="Q191" i="43" s="1"/>
  <c r="P116" i="43"/>
  <c r="P191" i="43" s="1"/>
  <c r="O116" i="43"/>
  <c r="O191" i="43" s="1"/>
  <c r="V116" i="43"/>
  <c r="V191" i="43" s="1"/>
  <c r="N116" i="43"/>
  <c r="N191" i="43" s="1"/>
  <c r="R207" i="43"/>
  <c r="P132" i="43"/>
  <c r="P207" i="43" s="1"/>
  <c r="N132" i="43"/>
  <c r="N207" i="43" s="1"/>
  <c r="Q132" i="43"/>
  <c r="Q207" i="43" s="1"/>
  <c r="O132" i="43"/>
  <c r="O207" i="43" s="1"/>
  <c r="AJ220" i="43"/>
  <c r="AH32" i="42" s="1"/>
  <c r="AB8" i="18" s="1"/>
  <c r="AC148" i="43"/>
  <c r="AC264" i="43" s="1"/>
  <c r="AF148" i="43"/>
  <c r="AF264" i="43" s="1"/>
  <c r="AE148" i="43"/>
  <c r="AE264" i="43" s="1"/>
  <c r="AD148" i="43"/>
  <c r="AD264" i="43" s="1"/>
  <c r="AG223" i="43"/>
  <c r="AN148" i="43"/>
  <c r="AN264" i="43" s="1"/>
  <c r="M223" i="43"/>
  <c r="I148" i="43"/>
  <c r="I264" i="43" s="1"/>
  <c r="K148" i="43"/>
  <c r="K264" i="43" s="1"/>
  <c r="J148" i="43"/>
  <c r="J264" i="43" s="1"/>
  <c r="L148" i="43"/>
  <c r="L264" i="43" s="1"/>
  <c r="AE220" i="43"/>
  <c r="AC32" i="42" s="1"/>
  <c r="W8" i="18" s="1"/>
  <c r="AE196" i="43"/>
  <c r="Y220" i="43"/>
  <c r="W32" i="42" s="1"/>
  <c r="Q8" i="18" s="1"/>
  <c r="Y196" i="43"/>
  <c r="AI220" i="43"/>
  <c r="AG32" i="42" s="1"/>
  <c r="AA8" i="18" s="1"/>
  <c r="L220" i="43"/>
  <c r="J32" i="42" s="1"/>
  <c r="D8" i="18" s="1"/>
  <c r="L196" i="43"/>
  <c r="I220" i="43"/>
  <c r="G32" i="42" s="1"/>
  <c r="I196" i="43"/>
  <c r="O124" i="43"/>
  <c r="O199" i="43" s="1"/>
  <c r="G132" i="43"/>
  <c r="G207" i="43" s="1"/>
  <c r="F132" i="43"/>
  <c r="F207" i="43" s="1"/>
  <c r="E132" i="43"/>
  <c r="E207" i="43" s="1"/>
  <c r="C207" i="43"/>
  <c r="AD220" i="43"/>
  <c r="AB32" i="42" s="1"/>
  <c r="V8" i="18" s="1"/>
  <c r="AD196" i="43"/>
  <c r="J220" i="43"/>
  <c r="H32" i="42" s="1"/>
  <c r="B8" i="18" s="1"/>
  <c r="J196" i="43"/>
  <c r="H207" i="43"/>
  <c r="AK220" i="43"/>
  <c r="AI32" i="42" s="1"/>
  <c r="AC8" i="18" s="1"/>
  <c r="AK196" i="43"/>
  <c r="AH148" i="43"/>
  <c r="AH264" i="43" s="1"/>
  <c r="AK148" i="43"/>
  <c r="AK264" i="43" s="1"/>
  <c r="R223" i="43"/>
  <c r="Q148" i="43"/>
  <c r="Q264" i="43" s="1"/>
  <c r="P148" i="43"/>
  <c r="P264" i="43" s="1"/>
  <c r="O148" i="43"/>
  <c r="O264" i="43" s="1"/>
  <c r="N148" i="43"/>
  <c r="N264" i="43" s="1"/>
  <c r="AG207" i="43"/>
  <c r="AF132" i="43"/>
  <c r="AF207" i="43" s="1"/>
  <c r="AD132" i="43"/>
  <c r="AD207" i="43" s="1"/>
  <c r="AC132" i="43"/>
  <c r="AC207" i="43" s="1"/>
  <c r="AE132" i="43"/>
  <c r="AE207" i="43" s="1"/>
  <c r="U220" i="43"/>
  <c r="S32" i="42" s="1"/>
  <c r="M8" i="18" s="1"/>
  <c r="U196" i="43"/>
  <c r="T116" i="43"/>
  <c r="T191" i="43" s="1"/>
  <c r="M207" i="43"/>
  <c r="L132" i="43"/>
  <c r="L207" i="43" s="1"/>
  <c r="I132" i="43"/>
  <c r="I207" i="43" s="1"/>
  <c r="K132" i="43"/>
  <c r="K207" i="43" s="1"/>
  <c r="J132" i="43"/>
  <c r="J207" i="43" s="1"/>
  <c r="X220" i="43"/>
  <c r="V32" i="42" s="1"/>
  <c r="P8" i="18" s="1"/>
  <c r="X196" i="43"/>
  <c r="AC220" i="43"/>
  <c r="AA32" i="42" s="1"/>
  <c r="U8" i="18" s="1"/>
  <c r="AC196" i="43"/>
  <c r="S148" i="43"/>
  <c r="S264" i="43" s="1"/>
  <c r="G220" i="43"/>
  <c r="E32" i="42" s="1"/>
  <c r="G196" i="43"/>
  <c r="F220" i="43"/>
  <c r="D32" i="42" s="1"/>
  <c r="F196" i="43"/>
  <c r="O220" i="43"/>
  <c r="M32" i="42" s="1"/>
  <c r="G8" i="18" s="1"/>
  <c r="P124" i="43"/>
  <c r="P199" i="43" s="1"/>
  <c r="AN220" i="43"/>
  <c r="AL32" i="42" s="1"/>
  <c r="AF8" i="18" s="1"/>
  <c r="D220" i="43"/>
  <c r="D196" i="43"/>
  <c r="E220" i="43"/>
  <c r="E196" i="43"/>
  <c r="AH220" i="43"/>
  <c r="AF32" i="42" s="1"/>
  <c r="Z8" i="18" s="1"/>
  <c r="AH196" i="43"/>
  <c r="N220" i="43"/>
  <c r="L32" i="42" s="1"/>
  <c r="F8" i="18" s="1"/>
  <c r="N196" i="43"/>
  <c r="AL199" i="43"/>
  <c r="AO124" i="43"/>
  <c r="AO199" i="43" s="1"/>
  <c r="AK124" i="43"/>
  <c r="AK199" i="43" s="1"/>
  <c r="AN124" i="43"/>
  <c r="AN199" i="43" s="1"/>
  <c r="AJ124" i="43"/>
  <c r="AJ199" i="43" s="1"/>
  <c r="AI124" i="43"/>
  <c r="AI199" i="43" s="1"/>
  <c r="AH124" i="43"/>
  <c r="AH199" i="43" s="1"/>
  <c r="AM124" i="43"/>
  <c r="AM199" i="43" s="1"/>
  <c r="W207" i="43"/>
  <c r="T132" i="43"/>
  <c r="T207" i="43" s="1"/>
  <c r="S132" i="43"/>
  <c r="S207" i="43" s="1"/>
  <c r="AA132" i="43"/>
  <c r="AA207" i="43" s="1"/>
  <c r="Z132" i="43"/>
  <c r="Z207" i="43" s="1"/>
  <c r="V132" i="43"/>
  <c r="V207" i="43" s="1"/>
  <c r="U132" i="43"/>
  <c r="U207" i="43" s="1"/>
  <c r="AI148" i="43"/>
  <c r="AI264" i="43" s="1"/>
  <c r="AO148" i="43"/>
  <c r="AO264" i="43" s="1"/>
  <c r="V220" i="43"/>
  <c r="T32" i="42" s="1"/>
  <c r="N8" i="18" s="1"/>
  <c r="V196" i="43"/>
  <c r="P220" i="43"/>
  <c r="N32" i="42" s="1"/>
  <c r="H8" i="18" s="1"/>
  <c r="AG191" i="43"/>
  <c r="AC116" i="43"/>
  <c r="AC191" i="43" s="1"/>
  <c r="AF116" i="43"/>
  <c r="AF191" i="43" s="1"/>
  <c r="AE116" i="43"/>
  <c r="AE191" i="43" s="1"/>
  <c r="AD116" i="43"/>
  <c r="AD191" i="43" s="1"/>
  <c r="AI116" i="43"/>
  <c r="AI191" i="43" s="1"/>
  <c r="M191" i="43"/>
  <c r="I116" i="43"/>
  <c r="I191" i="43" s="1"/>
  <c r="L116" i="43"/>
  <c r="L191" i="43" s="1"/>
  <c r="K116" i="43"/>
  <c r="K191" i="43" s="1"/>
  <c r="J116" i="43"/>
  <c r="J191" i="43" s="1"/>
  <c r="AF220" i="43"/>
  <c r="AD32" i="42" s="1"/>
  <c r="X8" i="18" s="1"/>
  <c r="AF196" i="43"/>
  <c r="Z220" i="43"/>
  <c r="X32" i="42" s="1"/>
  <c r="R8" i="18" s="1"/>
  <c r="Z196" i="43"/>
  <c r="K220" i="43"/>
  <c r="I32" i="42" s="1"/>
  <c r="C8" i="18" s="1"/>
  <c r="K196" i="43"/>
  <c r="N124" i="43"/>
  <c r="N199" i="43" s="1"/>
  <c r="Q124" i="43"/>
  <c r="Q199" i="43" s="1"/>
  <c r="B5" i="20"/>
  <c r="B3" i="18"/>
  <c r="S169" i="43" l="1"/>
  <c r="H175" i="43"/>
  <c r="H250" i="43" s="1"/>
  <c r="AL239" i="43"/>
  <c r="X156" i="43"/>
  <c r="F156" i="43"/>
  <c r="F223" i="43"/>
  <c r="P233" i="43"/>
  <c r="P165" i="43"/>
  <c r="AK165" i="43"/>
  <c r="AJ165" i="43"/>
  <c r="X223" i="43"/>
  <c r="C7" i="49"/>
  <c r="AM169" i="43"/>
  <c r="AM177" i="43" s="1"/>
  <c r="AM236" i="43"/>
  <c r="D3" i="49"/>
  <c r="B3" i="49"/>
  <c r="C3" i="49"/>
  <c r="W175" i="43"/>
  <c r="W250" i="43" s="1"/>
  <c r="V170" i="43"/>
  <c r="V245" i="43" s="1"/>
  <c r="U169" i="43"/>
  <c r="U177" i="43" s="1"/>
  <c r="F7" i="49"/>
  <c r="Y156" i="43"/>
  <c r="AF2" i="19"/>
  <c r="B3" i="20"/>
  <c r="M241" i="43"/>
  <c r="E251" i="43"/>
  <c r="P251" i="43"/>
  <c r="AA223" i="43"/>
  <c r="AA156" i="43"/>
  <c r="B218" i="40"/>
  <c r="AC244" i="43"/>
  <c r="B223"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B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B9" i="20"/>
  <c r="H248" i="43"/>
  <c r="B217" i="40"/>
  <c r="B216" i="40"/>
  <c r="B222" i="40"/>
  <c r="B221" i="40"/>
  <c r="B220" i="40"/>
  <c r="B2" i="20"/>
  <c r="C4" i="18"/>
  <c r="C2" i="20"/>
  <c r="C8" i="48"/>
  <c r="C6" i="48"/>
  <c r="C9" i="48"/>
  <c r="AH223" i="43"/>
  <c r="AH156" i="43"/>
  <c r="AJ240"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I156" i="43"/>
  <c r="AD223" i="43"/>
  <c r="AD156" i="43"/>
  <c r="M242" i="43"/>
  <c r="M175" i="43"/>
  <c r="M250" i="43"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F167" i="43"/>
  <c r="F234" i="43"/>
  <c r="T230" i="43"/>
  <c r="T163" i="43"/>
  <c r="Y233" i="43"/>
  <c r="Y166" i="43"/>
  <c r="AF234" i="43"/>
  <c r="AF167" i="43"/>
  <c r="AG241" i="43"/>
  <c r="I251" i="43"/>
  <c r="AB241" i="43"/>
  <c r="T251" i="43"/>
  <c r="Q242" i="43"/>
  <c r="Q175" i="43"/>
  <c r="Q250" i="43" s="1"/>
  <c r="S244" i="43"/>
  <c r="S177" i="43"/>
  <c r="G251" i="43"/>
  <c r="B7" i="50" s="1"/>
  <c r="I237" i="43"/>
  <c r="I170" i="43"/>
  <c r="I236" i="43"/>
  <c r="I169" i="43"/>
  <c r="Q240"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B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O163" i="43"/>
  <c r="AG231" i="43"/>
  <c r="AG164" i="43"/>
  <c r="Y231" i="43"/>
  <c r="Y164" i="43"/>
  <c r="AJ164" i="43"/>
  <c r="AJ231" i="43"/>
  <c r="AD232" i="43"/>
  <c r="AD165" i="43"/>
  <c r="AG248" i="43"/>
  <c r="AG250" i="43"/>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T156" i="43"/>
  <c r="V233" i="43"/>
  <c r="V166" i="43"/>
  <c r="E236" i="43"/>
  <c r="E169" i="43"/>
  <c r="I242" i="43"/>
  <c r="I175" i="43"/>
  <c r="I250" i="43" s="1"/>
  <c r="AJ230" i="43"/>
  <c r="AJ163" i="43"/>
  <c r="N230" i="43"/>
  <c r="N163" i="43"/>
  <c r="L245" i="43"/>
  <c r="L178" i="43"/>
  <c r="AL240" i="43"/>
  <c r="AL173" i="43"/>
  <c r="AL248" i="43" s="1"/>
  <c r="D237" i="43"/>
  <c r="D170" i="43"/>
  <c r="AB245" i="43"/>
  <c r="AB178" i="43"/>
  <c r="AL244" i="43"/>
  <c r="AL177" i="43"/>
  <c r="AB249" i="43"/>
  <c r="AO236" i="43"/>
  <c r="AO169" i="43"/>
  <c r="E234" i="43"/>
  <c r="E167" i="43"/>
  <c r="E164" i="43"/>
  <c r="E231" i="43"/>
  <c r="AH233" i="43"/>
  <c r="AH166" i="43"/>
  <c r="F236" i="43"/>
  <c r="F169" i="43"/>
  <c r="O237" i="43"/>
  <c r="O170" i="43"/>
  <c r="F237" i="43"/>
  <c r="F170" i="43"/>
  <c r="B7" i="18"/>
  <c r="AI223" i="43"/>
  <c r="AI156" i="43"/>
  <c r="O223" i="43"/>
  <c r="O156" i="43"/>
  <c r="AK223" i="43"/>
  <c r="AK156" i="43"/>
  <c r="J223" i="43"/>
  <c r="J156" i="43"/>
  <c r="AN223" i="43"/>
  <c r="AN156" i="43"/>
  <c r="AF223" i="43"/>
  <c r="AF156" i="43"/>
  <c r="V223" i="43"/>
  <c r="V156" i="43"/>
  <c r="U251" i="43"/>
  <c r="AK251" i="43"/>
  <c r="R245" i="43"/>
  <c r="R178" i="43"/>
  <c r="AN251" i="43"/>
  <c r="AG244" i="43"/>
  <c r="AG177" i="43"/>
  <c r="AE238" i="43"/>
  <c r="AE171" i="43"/>
  <c r="AE246" i="43" s="1"/>
  <c r="AI236" i="43"/>
  <c r="AI169" i="43"/>
  <c r="AK240" i="43"/>
  <c r="AK173" i="43"/>
  <c r="AK248" i="43" s="1"/>
  <c r="Z223" i="43"/>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J230" i="43"/>
  <c r="J163" i="43"/>
  <c r="AE234" i="43"/>
  <c r="AE167" i="43"/>
  <c r="X230" i="43"/>
  <c r="X163" i="43"/>
  <c r="AA164" i="43"/>
  <c r="AA231" i="43"/>
  <c r="R231" i="43"/>
  <c r="R164" i="43"/>
  <c r="Z232" i="43"/>
  <c r="Z165" i="43"/>
  <c r="D233" i="43"/>
  <c r="D166" i="43"/>
  <c r="O236" i="43"/>
  <c r="O169" i="43"/>
  <c r="V251" i="43"/>
  <c r="C9" i="18"/>
  <c r="H2" i="48"/>
  <c r="H5" i="48"/>
  <c r="H4" i="48"/>
  <c r="H7" i="48"/>
  <c r="B8" i="20"/>
  <c r="C3" i="20"/>
  <c r="B4" i="20"/>
  <c r="B7" i="20"/>
  <c r="C5" i="20"/>
  <c r="B6" i="18"/>
  <c r="C3" i="18"/>
  <c r="B2" i="18"/>
  <c r="AM244" i="43" l="1"/>
  <c r="O3" i="19"/>
  <c r="P3" i="19"/>
  <c r="V178" i="43"/>
  <c r="M51" i="42"/>
  <c r="G3" i="48" s="1"/>
  <c r="H249" i="43"/>
  <c r="AB3" i="19"/>
  <c r="T3" i="19"/>
  <c r="M249" i="43"/>
  <c r="E3" i="19"/>
  <c r="E3" i="49"/>
  <c r="Y9" i="19"/>
  <c r="L9" i="19"/>
  <c r="AE9" i="19"/>
  <c r="F9" i="19"/>
  <c r="D9" i="19"/>
  <c r="J9" i="19"/>
  <c r="J9" i="49"/>
  <c r="N9" i="19"/>
  <c r="R9" i="19"/>
  <c r="W9" i="19"/>
  <c r="AC9" i="19"/>
  <c r="I9" i="19"/>
  <c r="B9" i="19"/>
  <c r="AA9" i="19"/>
  <c r="AF9" i="19"/>
  <c r="G9" i="19"/>
  <c r="M9" i="19"/>
  <c r="S9" i="19"/>
  <c r="O9" i="19"/>
  <c r="U9" i="19"/>
  <c r="X9" i="19"/>
  <c r="AG9" i="19"/>
  <c r="E9" i="19"/>
  <c r="K9" i="19"/>
  <c r="P9" i="19"/>
  <c r="AD9" i="19"/>
  <c r="AB9" i="19"/>
  <c r="C9" i="19"/>
  <c r="Q9" i="19"/>
  <c r="H9" i="19"/>
  <c r="V9" i="19"/>
  <c r="T9" i="19"/>
  <c r="Z9" i="19"/>
  <c r="F3" i="49"/>
  <c r="C9" i="20"/>
  <c r="C6" i="20"/>
  <c r="J51" i="42"/>
  <c r="D3" i="48" s="1"/>
  <c r="AD51" i="42"/>
  <c r="X3" i="48" s="1"/>
  <c r="I7" i="50"/>
  <c r="AB51" i="42"/>
  <c r="V3" i="48" s="1"/>
  <c r="O7" i="50"/>
  <c r="AF51" i="42"/>
  <c r="Z3" i="48" s="1"/>
  <c r="S7" i="50"/>
  <c r="S51" i="42"/>
  <c r="M3" i="48" s="1"/>
  <c r="L7" i="50"/>
  <c r="D7" i="50"/>
  <c r="N51" i="42"/>
  <c r="H3" i="48" s="1"/>
  <c r="Y51" i="42"/>
  <c r="S3" i="48" s="1"/>
  <c r="Z51" i="42"/>
  <c r="T3" i="48" s="1"/>
  <c r="I51" i="42"/>
  <c r="C3" i="48" s="1"/>
  <c r="M7" i="50"/>
  <c r="N7" i="50"/>
  <c r="V51" i="42"/>
  <c r="P3" i="48" s="1"/>
  <c r="H51" i="42"/>
  <c r="B3" i="48" s="1"/>
  <c r="AG51" i="42"/>
  <c r="AA3" i="48" s="1"/>
  <c r="X51" i="42"/>
  <c r="R3" i="48" s="1"/>
  <c r="AH51" i="42"/>
  <c r="AB3" i="48" s="1"/>
  <c r="AL51" i="42"/>
  <c r="AF3" i="48" s="1"/>
  <c r="P7" i="50"/>
  <c r="AD7" i="50"/>
  <c r="AK51" i="42"/>
  <c r="AE3" i="48" s="1"/>
  <c r="C7" i="50"/>
  <c r="AL249" i="43"/>
  <c r="Q7" i="50"/>
  <c r="Q51" i="42"/>
  <c r="K3" i="48" s="1"/>
  <c r="R51" i="42"/>
  <c r="L3" i="48" s="1"/>
  <c r="U7" i="50"/>
  <c r="AI51" i="42"/>
  <c r="AC3" i="48" s="1"/>
  <c r="Z7" i="50"/>
  <c r="G7" i="50"/>
  <c r="Y8" i="49"/>
  <c r="AC7" i="50"/>
  <c r="L51" i="42"/>
  <c r="F3" i="48" s="1"/>
  <c r="AB7" i="50"/>
  <c r="U51" i="42"/>
  <c r="O3" i="48" s="1"/>
  <c r="K51" i="42"/>
  <c r="E3" i="48" s="1"/>
  <c r="P51" i="42"/>
  <c r="J3" i="48" s="1"/>
  <c r="AE51" i="42"/>
  <c r="Y3" i="48" s="1"/>
  <c r="AJ51" i="42"/>
  <c r="AD3" i="48" s="1"/>
  <c r="W7" i="50"/>
  <c r="V7" i="50"/>
  <c r="AG7" i="50"/>
  <c r="W51" i="42"/>
  <c r="Q3" i="48" s="1"/>
  <c r="R7" i="50"/>
  <c r="AF7" i="50"/>
  <c r="F7" i="50"/>
  <c r="AE7" i="50"/>
  <c r="AD4" i="50"/>
  <c r="Y7" i="50"/>
  <c r="X7" i="50"/>
  <c r="AM51" i="42"/>
  <c r="AG3" i="48" s="1"/>
  <c r="J7" i="50"/>
  <c r="K7" i="50"/>
  <c r="T51" i="42"/>
  <c r="N3" i="48" s="1"/>
  <c r="AA51" i="42"/>
  <c r="U3" i="48" s="1"/>
  <c r="T7" i="50"/>
  <c r="E7" i="50"/>
  <c r="AA7" i="50"/>
  <c r="H7" i="50"/>
  <c r="F8" i="16"/>
  <c r="N8" i="16"/>
  <c r="AD8" i="16"/>
  <c r="G8" i="16"/>
  <c r="O8" i="16"/>
  <c r="W8" i="16"/>
  <c r="AE8" i="16"/>
  <c r="H8" i="16"/>
  <c r="P8" i="16"/>
  <c r="AF8" i="16"/>
  <c r="I8" i="16"/>
  <c r="Q8" i="16"/>
  <c r="Y8" i="16"/>
  <c r="AG8" i="16"/>
  <c r="J8" i="16"/>
  <c r="Z8" i="16"/>
  <c r="E8" i="16"/>
  <c r="M8" i="16"/>
  <c r="U8" i="16"/>
  <c r="AC8" i="16"/>
  <c r="T8" i="16"/>
  <c r="AA8" i="16"/>
  <c r="AB8" i="16"/>
  <c r="C8" i="16"/>
  <c r="L8" i="16"/>
  <c r="K8" i="16"/>
  <c r="F5" i="16"/>
  <c r="N5" i="16"/>
  <c r="V5" i="16"/>
  <c r="AD5" i="16"/>
  <c r="G5" i="16"/>
  <c r="O5" i="16"/>
  <c r="W5" i="16"/>
  <c r="AE5" i="16"/>
  <c r="H5" i="16"/>
  <c r="P5" i="16"/>
  <c r="X5" i="16"/>
  <c r="AF5" i="16"/>
  <c r="I5" i="16"/>
  <c r="Y5" i="16"/>
  <c r="AG5" i="16"/>
  <c r="B5" i="16"/>
  <c r="J5" i="16"/>
  <c r="R5" i="16"/>
  <c r="E5" i="16"/>
  <c r="M5" i="16"/>
  <c r="U5" i="16"/>
  <c r="AC5" i="16"/>
  <c r="S5" i="16"/>
  <c r="T5" i="16"/>
  <c r="D5" i="16"/>
  <c r="AA5" i="16"/>
  <c r="AB5" i="16"/>
  <c r="C5" i="16"/>
  <c r="L5" i="16"/>
  <c r="K5" i="16"/>
  <c r="F9" i="16"/>
  <c r="N9" i="16"/>
  <c r="AD9" i="16"/>
  <c r="G9" i="16"/>
  <c r="O9" i="16"/>
  <c r="W9" i="16"/>
  <c r="AE9" i="16"/>
  <c r="H9" i="16"/>
  <c r="P9" i="16"/>
  <c r="X9" i="16"/>
  <c r="AF9" i="16"/>
  <c r="I9" i="16"/>
  <c r="Q9" i="16"/>
  <c r="Y9" i="16"/>
  <c r="AG9" i="16"/>
  <c r="B9" i="16"/>
  <c r="J9" i="16"/>
  <c r="R9" i="16"/>
  <c r="Z9" i="16"/>
  <c r="E9" i="16"/>
  <c r="M9" i="16"/>
  <c r="U9" i="16"/>
  <c r="AC9" i="16"/>
  <c r="S9" i="16"/>
  <c r="T9" i="16"/>
  <c r="AA9" i="16"/>
  <c r="AB9" i="16"/>
  <c r="C9" i="16"/>
  <c r="D9" i="16"/>
  <c r="K9" i="16"/>
  <c r="L9" i="16"/>
  <c r="N4" i="16"/>
  <c r="AD4" i="16"/>
  <c r="G4" i="16"/>
  <c r="O4" i="16"/>
  <c r="W4" i="16"/>
  <c r="AE4" i="16"/>
  <c r="H4" i="16"/>
  <c r="P4" i="16"/>
  <c r="X4" i="16"/>
  <c r="AF4" i="16"/>
  <c r="I4" i="16"/>
  <c r="Q4" i="16"/>
  <c r="Y4" i="16"/>
  <c r="AG4" i="16"/>
  <c r="B4" i="16"/>
  <c r="J4" i="16"/>
  <c r="R4" i="16"/>
  <c r="Z4" i="16"/>
  <c r="E4" i="16"/>
  <c r="M4" i="16"/>
  <c r="U4" i="16"/>
  <c r="S4" i="16"/>
  <c r="T4" i="16"/>
  <c r="AA4" i="16"/>
  <c r="AB4" i="16"/>
  <c r="C4" i="16"/>
  <c r="K4" i="16"/>
  <c r="L4" i="16"/>
  <c r="N7" i="16"/>
  <c r="V7" i="16"/>
  <c r="AD7" i="16"/>
  <c r="G7" i="16"/>
  <c r="O7" i="16"/>
  <c r="W7" i="16"/>
  <c r="AE7" i="16"/>
  <c r="H7" i="16"/>
  <c r="P7" i="16"/>
  <c r="X7" i="16"/>
  <c r="AF7" i="16"/>
  <c r="I7" i="16"/>
  <c r="Q7" i="16"/>
  <c r="Y7" i="16"/>
  <c r="AG7" i="16"/>
  <c r="B7" i="16"/>
  <c r="J7" i="16"/>
  <c r="R7" i="16"/>
  <c r="Z7" i="16"/>
  <c r="E7" i="16"/>
  <c r="M7" i="16"/>
  <c r="U7" i="16"/>
  <c r="AC7" i="16"/>
  <c r="S7" i="16"/>
  <c r="K7" i="16"/>
  <c r="T7" i="16"/>
  <c r="AA7" i="16"/>
  <c r="AB7" i="16"/>
  <c r="C7" i="16"/>
  <c r="L7" i="16"/>
  <c r="F2" i="16"/>
  <c r="N2" i="16"/>
  <c r="V2" i="16"/>
  <c r="G2" i="16"/>
  <c r="O2" i="16"/>
  <c r="W2" i="16"/>
  <c r="AE2" i="16"/>
  <c r="H2" i="16"/>
  <c r="P2" i="16"/>
  <c r="X2" i="16"/>
  <c r="I2" i="16"/>
  <c r="Q2" i="16"/>
  <c r="Y2" i="16"/>
  <c r="AG2" i="16"/>
  <c r="B2" i="16"/>
  <c r="J2" i="16"/>
  <c r="R2" i="16"/>
  <c r="E2" i="16"/>
  <c r="M2" i="16"/>
  <c r="U2" i="16"/>
  <c r="AC2" i="16"/>
  <c r="S2" i="16"/>
  <c r="K2" i="16"/>
  <c r="T2" i="16"/>
  <c r="AB2" i="16"/>
  <c r="C2" i="16"/>
  <c r="D2" i="16"/>
  <c r="L2" i="16"/>
  <c r="F3" i="16"/>
  <c r="N3" i="16"/>
  <c r="V3" i="16"/>
  <c r="AD3" i="16"/>
  <c r="O3" i="16"/>
  <c r="W3" i="16"/>
  <c r="AE3" i="16"/>
  <c r="H3" i="16"/>
  <c r="P3" i="16"/>
  <c r="AF3" i="16"/>
  <c r="Q3" i="16"/>
  <c r="AG3" i="16"/>
  <c r="B3" i="16"/>
  <c r="J3" i="16"/>
  <c r="R3" i="16"/>
  <c r="Z3" i="16"/>
  <c r="M3" i="16"/>
  <c r="U3" i="16"/>
  <c r="AC3" i="16"/>
  <c r="S3" i="16"/>
  <c r="T3" i="16"/>
  <c r="AA3" i="16"/>
  <c r="AB3" i="16"/>
  <c r="K3" i="16"/>
  <c r="C3" i="16"/>
  <c r="L3" i="16"/>
  <c r="F6" i="16"/>
  <c r="N6" i="16"/>
  <c r="G6" i="16"/>
  <c r="O6" i="16"/>
  <c r="W6" i="16"/>
  <c r="AE6" i="16"/>
  <c r="H6" i="16"/>
  <c r="X6" i="16"/>
  <c r="I6" i="16"/>
  <c r="Y6" i="16"/>
  <c r="AG6" i="16"/>
  <c r="B6" i="16"/>
  <c r="Z6" i="16"/>
  <c r="E6" i="16"/>
  <c r="M6" i="16"/>
  <c r="U6" i="16"/>
  <c r="AC6" i="16"/>
  <c r="S6" i="16"/>
  <c r="T6" i="16"/>
  <c r="AA6" i="16"/>
  <c r="AB6" i="16"/>
  <c r="C6" i="16"/>
  <c r="L6" i="16"/>
  <c r="D6" i="16"/>
  <c r="D5" i="17"/>
  <c r="L5" i="17"/>
  <c r="E5" i="17"/>
  <c r="M5" i="17"/>
  <c r="F5" i="17"/>
  <c r="N5" i="17"/>
  <c r="G5" i="17"/>
  <c r="O5" i="17"/>
  <c r="H5" i="17"/>
  <c r="P5" i="17"/>
  <c r="C5" i="17"/>
  <c r="K5" i="17"/>
  <c r="S5" i="17"/>
  <c r="Q5" i="17"/>
  <c r="Z5" i="17"/>
  <c r="R5" i="17"/>
  <c r="AA5" i="17"/>
  <c r="AE5" i="17"/>
  <c r="AF5" i="17"/>
  <c r="T5" i="17"/>
  <c r="AB5" i="17"/>
  <c r="W5" i="17"/>
  <c r="I5" i="17"/>
  <c r="U5" i="17"/>
  <c r="AC5" i="17"/>
  <c r="V5" i="17"/>
  <c r="AD5" i="17"/>
  <c r="X5" i="17"/>
  <c r="J5" i="17"/>
  <c r="Y5" i="17"/>
  <c r="AG5" i="17"/>
  <c r="B5" i="17"/>
  <c r="B5" i="49"/>
  <c r="D2" i="20"/>
  <c r="C7" i="18"/>
  <c r="D9" i="20"/>
  <c r="D4" i="18"/>
  <c r="D6" i="20"/>
  <c r="D6" i="48"/>
  <c r="D9" i="48"/>
  <c r="D8" i="48"/>
  <c r="G7" i="49"/>
  <c r="AM240" i="43"/>
  <c r="AM173" i="43"/>
  <c r="AM248" i="43" s="1"/>
  <c r="AA241" i="43"/>
  <c r="AA174" i="43"/>
  <c r="AA249" i="43" s="1"/>
  <c r="E238" i="43"/>
  <c r="E171" i="43"/>
  <c r="E246" i="43" s="1"/>
  <c r="AI245" i="43"/>
  <c r="AI178" i="43"/>
  <c r="AI253" i="43" s="1"/>
  <c r="L171" i="43"/>
  <c r="L246" i="43" s="1"/>
  <c r="L238" i="43"/>
  <c r="L242" i="43"/>
  <c r="L175" i="43"/>
  <c r="L250" i="43" s="1"/>
  <c r="Z231" i="43"/>
  <c r="Z164" i="43"/>
  <c r="N238" i="43"/>
  <c r="N171" i="43"/>
  <c r="N246" i="43" s="1"/>
  <c r="V241" i="43"/>
  <c r="V174" i="43"/>
  <c r="V249" i="43" s="1"/>
  <c r="Q238" i="43"/>
  <c r="Q171" i="43"/>
  <c r="Q246" i="43" s="1"/>
  <c r="AG239" i="43"/>
  <c r="AG172" i="43"/>
  <c r="AG247" i="43" s="1"/>
  <c r="X242" i="43"/>
  <c r="X175" i="43"/>
  <c r="X250" i="43" s="1"/>
  <c r="AM238" i="43"/>
  <c r="AM171" i="43"/>
  <c r="AM246" i="43" s="1"/>
  <c r="AD245" i="43"/>
  <c r="AD178" i="43"/>
  <c r="AD253" i="43" s="1"/>
  <c r="C5" i="18"/>
  <c r="U238" i="43"/>
  <c r="U171" i="43"/>
  <c r="U246" i="43" s="1"/>
  <c r="N231" i="43"/>
  <c r="N164" i="43"/>
  <c r="AC253" i="43"/>
  <c r="S252" i="43"/>
  <c r="R252" i="43"/>
  <c r="AM252" i="43"/>
  <c r="D9" i="18"/>
  <c r="Z240" i="43"/>
  <c r="Z173" i="43"/>
  <c r="Z248" i="43" s="1"/>
  <c r="AE242" i="43"/>
  <c r="AE175" i="43"/>
  <c r="AE250" i="43"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AD241" i="43"/>
  <c r="AD174" i="43"/>
  <c r="AD249" i="43" s="1"/>
  <c r="T242" i="43"/>
  <c r="T175" i="43"/>
  <c r="T250" i="43" s="1"/>
  <c r="AJ244" i="43"/>
  <c r="AJ177" i="43"/>
  <c r="AJ252" i="43" s="1"/>
  <c r="AJ172" i="43"/>
  <c r="AJ247" i="43" s="1"/>
  <c r="AJ239" i="43"/>
  <c r="AG253" i="43"/>
  <c r="AE240" i="43"/>
  <c r="AE173" i="43"/>
  <c r="AE248" i="43" s="1"/>
  <c r="G238" i="43"/>
  <c r="G171" i="43"/>
  <c r="G246" i="43" s="1"/>
  <c r="AB172" i="43"/>
  <c r="AB247" i="43" s="1"/>
  <c r="AB239" i="43"/>
  <c r="AD238" i="43"/>
  <c r="AD171" i="43"/>
  <c r="AD246" i="43" s="1"/>
  <c r="U241" i="43"/>
  <c r="U174" i="43"/>
  <c r="U249" i="43" s="1"/>
  <c r="AA242" i="43"/>
  <c r="AA175" i="43"/>
  <c r="AA250" i="43" s="1"/>
  <c r="S240" i="43"/>
  <c r="S173" i="43"/>
  <c r="S248" i="43" s="1"/>
  <c r="M247" i="43"/>
  <c r="AJ241" i="43"/>
  <c r="AJ174" i="43"/>
  <c r="AJ249" i="43" s="1"/>
  <c r="K244" i="43"/>
  <c r="K177" i="43"/>
  <c r="K252" i="43" s="1"/>
  <c r="V240" i="43"/>
  <c r="V173" i="43"/>
  <c r="V248" i="43" s="1"/>
  <c r="W3" i="48"/>
  <c r="K242" i="43"/>
  <c r="K175" i="43"/>
  <c r="K250" i="43" s="1"/>
  <c r="AF241" i="43"/>
  <c r="AF174" i="43"/>
  <c r="AF249" i="43" s="1"/>
  <c r="L240" i="43"/>
  <c r="L173" i="43"/>
  <c r="L248" i="43" s="1"/>
  <c r="V238" i="43"/>
  <c r="V171" i="43"/>
  <c r="V246" i="43" s="1"/>
  <c r="I245" i="43"/>
  <c r="I178" i="43"/>
  <c r="I253" i="43" s="1"/>
  <c r="F240" i="43"/>
  <c r="F173" i="43"/>
  <c r="F248" i="43" s="1"/>
  <c r="P238" i="43"/>
  <c r="P171" i="43"/>
  <c r="P246" i="43" s="1"/>
  <c r="G244" i="43"/>
  <c r="O8" i="49" s="1"/>
  <c r="G177" i="43"/>
  <c r="G252" i="43" s="1"/>
  <c r="S245" i="43"/>
  <c r="S178" i="43"/>
  <c r="S253" i="43" s="1"/>
  <c r="J240" i="43"/>
  <c r="J173" i="43"/>
  <c r="J248" i="43" s="1"/>
  <c r="AA245" i="43"/>
  <c r="AA178" i="43"/>
  <c r="AA253" i="43" s="1"/>
  <c r="AD242" i="43"/>
  <c r="AD175" i="43"/>
  <c r="AD250" i="43" s="1"/>
  <c r="F239" i="43"/>
  <c r="F172" i="43"/>
  <c r="F247" i="43" s="1"/>
  <c r="L241" i="43"/>
  <c r="L174" i="43"/>
  <c r="L249" i="43" s="1"/>
  <c r="D244" i="43"/>
  <c r="D177" i="43"/>
  <c r="D252" i="43" s="1"/>
  <c r="AH253" i="43"/>
  <c r="I231" i="43"/>
  <c r="I164" i="43"/>
  <c r="I240" i="43"/>
  <c r="I173" i="43"/>
  <c r="I248" i="43" s="1"/>
  <c r="AA238" i="43"/>
  <c r="AA171" i="43"/>
  <c r="AA246" i="43" s="1"/>
  <c r="W252" i="43"/>
  <c r="W247" i="43"/>
  <c r="AH175" i="43"/>
  <c r="AH250" i="43" s="1"/>
  <c r="AH242" i="43"/>
  <c r="P244" i="43"/>
  <c r="P177" i="43"/>
  <c r="P252" i="43" s="1"/>
  <c r="V242" i="43"/>
  <c r="V175" i="43"/>
  <c r="V250" i="43" s="1"/>
  <c r="AN245" i="43"/>
  <c r="AN178" i="43"/>
  <c r="AN253" i="43" s="1"/>
  <c r="Y238" i="43"/>
  <c r="Y171" i="43"/>
  <c r="Y246" i="43" s="1"/>
  <c r="AK241" i="43"/>
  <c r="AK174" i="43"/>
  <c r="AK249" i="43" s="1"/>
  <c r="AH231" i="43"/>
  <c r="AH164" i="43"/>
  <c r="O244" i="43"/>
  <c r="O177" i="43"/>
  <c r="O252" i="43" s="1"/>
  <c r="T244" i="43"/>
  <c r="T177" i="43"/>
  <c r="T252" i="43" s="1"/>
  <c r="AD244" i="43"/>
  <c r="AD177" i="43"/>
  <c r="AD252" i="43" s="1"/>
  <c r="AA240" i="43"/>
  <c r="AA173" i="43"/>
  <c r="AA248" i="43" s="1"/>
  <c r="S174" i="43"/>
  <c r="S249" i="43" s="1"/>
  <c r="S241" i="43"/>
  <c r="AE231" i="43"/>
  <c r="AE164" i="43"/>
  <c r="AA239" i="43"/>
  <c r="AA172" i="43"/>
  <c r="AA247" i="43" s="1"/>
  <c r="U252" i="43"/>
  <c r="J174" i="43"/>
  <c r="J249" i="43" s="1"/>
  <c r="J241" i="43"/>
  <c r="K245" i="43"/>
  <c r="K178" i="43"/>
  <c r="K253" i="43" s="1"/>
  <c r="AM242" i="43"/>
  <c r="AM175" i="43"/>
  <c r="AM250" i="43" s="1"/>
  <c r="F171" i="43"/>
  <c r="F246" i="43" s="1"/>
  <c r="F238" i="43"/>
  <c r="S242" i="43"/>
  <c r="S175" i="43"/>
  <c r="S250" i="43" s="1"/>
  <c r="Z244" i="43"/>
  <c r="Z177" i="43"/>
  <c r="Z252" i="43" s="1"/>
  <c r="J242" i="43"/>
  <c r="J175" i="43"/>
  <c r="J250" i="43" s="1"/>
  <c r="AM245" i="43"/>
  <c r="AM178" i="43"/>
  <c r="AM253" i="43" s="1"/>
  <c r="AE174" i="43"/>
  <c r="AE249" i="43" s="1"/>
  <c r="AE241" i="43"/>
  <c r="N240" i="43"/>
  <c r="N173" i="43"/>
  <c r="N248" i="43" s="1"/>
  <c r="T241" i="43"/>
  <c r="T174" i="43"/>
  <c r="T249" i="43" s="1"/>
  <c r="X241" i="43"/>
  <c r="X174" i="43"/>
  <c r="X249" i="43" s="1"/>
  <c r="Z238" i="43"/>
  <c r="Z171" i="43"/>
  <c r="Z246" i="43" s="1"/>
  <c r="AL247" i="43"/>
  <c r="R253" i="43"/>
  <c r="F178" i="43"/>
  <c r="F253" i="43" s="1"/>
  <c r="F245" i="43"/>
  <c r="F177" i="43"/>
  <c r="F252" i="43" s="1"/>
  <c r="F244" i="43"/>
  <c r="AO244" i="43"/>
  <c r="AO177" i="43"/>
  <c r="AO252" i="43" s="1"/>
  <c r="AJ238" i="43"/>
  <c r="AJ171" i="43"/>
  <c r="AJ246" i="43" s="1"/>
  <c r="E244" i="43"/>
  <c r="E177" i="43"/>
  <c r="E252" i="43" s="1"/>
  <c r="AM241" i="43"/>
  <c r="AM174" i="43"/>
  <c r="AM249" i="43" s="1"/>
  <c r="U178" i="43"/>
  <c r="U253" i="43" s="1"/>
  <c r="U245" i="43"/>
  <c r="I238" i="43"/>
  <c r="I171" i="43"/>
  <c r="I246" i="43" s="1"/>
  <c r="M253" i="43"/>
  <c r="AD240" i="43"/>
  <c r="AD173" i="43"/>
  <c r="AD248" i="43" s="1"/>
  <c r="Y239" i="43"/>
  <c r="Y172" i="43"/>
  <c r="Y247" i="43" s="1"/>
  <c r="O238" i="43"/>
  <c r="O171" i="43"/>
  <c r="O246" i="43" s="1"/>
  <c r="D242" i="43"/>
  <c r="D175" i="43"/>
  <c r="D250" i="43" s="1"/>
  <c r="AO245" i="43"/>
  <c r="AO178" i="43"/>
  <c r="AO253" i="43" s="1"/>
  <c r="AE244" i="43"/>
  <c r="AE177" i="43"/>
  <c r="AE252" i="43" s="1"/>
  <c r="AA244" i="43"/>
  <c r="AA177" i="43"/>
  <c r="AA252" i="43" s="1"/>
  <c r="H252" i="43"/>
  <c r="AO238" i="43"/>
  <c r="AO171" i="43"/>
  <c r="AO246" i="43" s="1"/>
  <c r="Y178" i="43"/>
  <c r="Y253" i="43" s="1"/>
  <c r="Y245" i="43"/>
  <c r="L231" i="43"/>
  <c r="L164" i="43"/>
  <c r="S231" i="43"/>
  <c r="S164" i="43"/>
  <c r="AJ242" i="43"/>
  <c r="AJ175" i="43"/>
  <c r="AJ250" i="43" s="1"/>
  <c r="M252" i="43"/>
  <c r="Y241" i="43"/>
  <c r="Y174" i="43"/>
  <c r="Y249" i="43" s="1"/>
  <c r="E241" i="43"/>
  <c r="E174" i="43"/>
  <c r="E249" i="43" s="1"/>
  <c r="G172" i="43"/>
  <c r="G247" i="43" s="1"/>
  <c r="G239" i="43"/>
  <c r="AC252" i="43"/>
  <c r="O241" i="43"/>
  <c r="O174" i="43"/>
  <c r="O249" i="43" s="1"/>
  <c r="K241" i="43"/>
  <c r="K174" i="43"/>
  <c r="K249" i="43" s="1"/>
  <c r="AF252" i="43"/>
  <c r="R249" i="43"/>
  <c r="AG249" i="43"/>
  <c r="Q178" i="43"/>
  <c r="Q253" i="43" s="1"/>
  <c r="Q245" i="43"/>
  <c r="AC240" i="43"/>
  <c r="AC173" i="43"/>
  <c r="AC248" i="43" s="1"/>
  <c r="AI240" i="43"/>
  <c r="AI173" i="43"/>
  <c r="AI248" i="43" s="1"/>
  <c r="AF238" i="43"/>
  <c r="AF171" i="43"/>
  <c r="AF246" i="43" s="1"/>
  <c r="AI244" i="43"/>
  <c r="AI177" i="43"/>
  <c r="AI252" i="43" s="1"/>
  <c r="O245" i="43"/>
  <c r="O178" i="43"/>
  <c r="O253" i="43" s="1"/>
  <c r="AH241" i="43"/>
  <c r="AH174" i="43"/>
  <c r="AH249" i="43" s="1"/>
  <c r="E242" i="43"/>
  <c r="E175" i="43"/>
  <c r="E250" i="43" s="1"/>
  <c r="Q241" i="43"/>
  <c r="Q174" i="43"/>
  <c r="Q249" i="43" s="1"/>
  <c r="L244" i="43"/>
  <c r="L177" i="43"/>
  <c r="L252" i="43" s="1"/>
  <c r="AO231" i="43"/>
  <c r="AO164" i="43"/>
  <c r="AF242" i="43"/>
  <c r="AF175" i="43"/>
  <c r="AF250" i="43" s="1"/>
  <c r="T238" i="43"/>
  <c r="T171" i="43"/>
  <c r="T246" i="43" s="1"/>
  <c r="P242" i="43"/>
  <c r="P175" i="43"/>
  <c r="P250" i="43" s="1"/>
  <c r="AF240" i="43"/>
  <c r="AF173" i="43"/>
  <c r="AF248" i="43" s="1"/>
  <c r="D172" i="43"/>
  <c r="D247" i="43" s="1"/>
  <c r="D239" i="43"/>
  <c r="J177" i="43"/>
  <c r="J252" i="43" s="1"/>
  <c r="J244" i="43"/>
  <c r="H253" i="43"/>
  <c r="D241" i="43"/>
  <c r="D174" i="43"/>
  <c r="D249" i="43" s="1"/>
  <c r="R239" i="43"/>
  <c r="R172" i="43"/>
  <c r="R247" i="43" s="1"/>
  <c r="X238" i="43"/>
  <c r="X171" i="43"/>
  <c r="X246" i="43" s="1"/>
  <c r="J238" i="43"/>
  <c r="J171" i="43"/>
  <c r="J246" i="43" s="1"/>
  <c r="N242" i="43"/>
  <c r="N175" i="43"/>
  <c r="N250" i="43" s="1"/>
  <c r="Z175" i="43"/>
  <c r="Z250" i="43" s="1"/>
  <c r="Z242" i="43"/>
  <c r="AN244" i="43"/>
  <c r="AN177" i="43"/>
  <c r="AN252" i="43" s="1"/>
  <c r="AI242" i="43"/>
  <c r="AI175" i="43"/>
  <c r="AI250" i="43" s="1"/>
  <c r="Z241" i="43"/>
  <c r="Z174" i="43"/>
  <c r="Z249" i="43" s="1"/>
  <c r="G240" i="43"/>
  <c r="G173" i="43"/>
  <c r="G248" i="43" s="1"/>
  <c r="V231" i="43"/>
  <c r="V164" i="43"/>
  <c r="AN231" i="43"/>
  <c r="AN164" i="43"/>
  <c r="AK231" i="43"/>
  <c r="AK164" i="43"/>
  <c r="AI164" i="43"/>
  <c r="AI231" i="43"/>
  <c r="E239" i="43"/>
  <c r="E172" i="43"/>
  <c r="E247" i="43" s="1"/>
  <c r="AB253" i="43"/>
  <c r="T231" i="43"/>
  <c r="T164" i="43"/>
  <c r="K231" i="43"/>
  <c r="K164" i="43"/>
  <c r="AH244" i="43"/>
  <c r="AH177" i="43"/>
  <c r="AH252" i="43" s="1"/>
  <c r="F241" i="43"/>
  <c r="F174" i="43"/>
  <c r="F249" i="43" s="1"/>
  <c r="AN238" i="43"/>
  <c r="AN171" i="43"/>
  <c r="AN246" i="43" s="1"/>
  <c r="T245" i="43"/>
  <c r="T178" i="43"/>
  <c r="T253" i="43" s="1"/>
  <c r="AE245" i="43"/>
  <c r="AE178" i="43"/>
  <c r="AE253" i="43" s="1"/>
  <c r="AO241" i="43"/>
  <c r="AO174" i="43"/>
  <c r="AO249" i="43" s="1"/>
  <c r="AN242" i="43"/>
  <c r="AN175" i="43"/>
  <c r="AN250" i="43" s="1"/>
  <c r="I3" i="48"/>
  <c r="AH238" i="43"/>
  <c r="AH171" i="43"/>
  <c r="AH246" i="43" s="1"/>
  <c r="AK178" i="43"/>
  <c r="AK253" i="43" s="1"/>
  <c r="AK245" i="43"/>
  <c r="Y242" i="43"/>
  <c r="Y175" i="43"/>
  <c r="Y250" i="43" s="1"/>
  <c r="AF245" i="43"/>
  <c r="AF178" i="43"/>
  <c r="AF253" i="43" s="1"/>
  <c r="Y244" i="43"/>
  <c r="Y177" i="43"/>
  <c r="Y252" i="43" s="1"/>
  <c r="Q244" i="43"/>
  <c r="Q177" i="43"/>
  <c r="Q252" i="43" s="1"/>
  <c r="O242" i="43"/>
  <c r="O175" i="43"/>
  <c r="O250" i="43" s="1"/>
  <c r="P245" i="43"/>
  <c r="P178" i="43"/>
  <c r="P253" i="43" s="1"/>
  <c r="S238" i="43"/>
  <c r="S171" i="43"/>
  <c r="S246" i="43" s="1"/>
  <c r="G175" i="43"/>
  <c r="G250" i="43" s="1"/>
  <c r="G242" i="43"/>
  <c r="J245" i="43"/>
  <c r="J178" i="43"/>
  <c r="J253" i="43" s="1"/>
  <c r="AJ245" i="43"/>
  <c r="AJ178" i="43"/>
  <c r="AJ253" i="43" s="1"/>
  <c r="H247" i="43"/>
  <c r="Y240" i="43"/>
  <c r="Y173" i="43"/>
  <c r="Y248" i="43" s="1"/>
  <c r="T240" i="43"/>
  <c r="T173" i="43"/>
  <c r="T248" i="43" s="1"/>
  <c r="D238" i="43"/>
  <c r="D171" i="43"/>
  <c r="D246" i="43" s="1"/>
  <c r="I244" i="43"/>
  <c r="I177" i="43"/>
  <c r="I252" i="43" s="1"/>
  <c r="F175" i="43"/>
  <c r="F250" i="43" s="1"/>
  <c r="F242" i="43"/>
  <c r="AC238" i="43"/>
  <c r="AC171" i="43"/>
  <c r="AC246" i="43" s="1"/>
  <c r="V244" i="43"/>
  <c r="V177" i="43"/>
  <c r="V252" i="43" s="1"/>
  <c r="K240" i="43"/>
  <c r="K173" i="43"/>
  <c r="K248" i="43" s="1"/>
  <c r="P249" i="43"/>
  <c r="V253" i="43"/>
  <c r="N245" i="43"/>
  <c r="N178" i="43"/>
  <c r="N253" i="43" s="1"/>
  <c r="I241" i="43"/>
  <c r="I174" i="43"/>
  <c r="I249" i="43" s="1"/>
  <c r="N241" i="43"/>
  <c r="N174" i="43"/>
  <c r="N249" i="43" s="1"/>
  <c r="AH240" i="43"/>
  <c r="AH173" i="43"/>
  <c r="AH248" i="43" s="1"/>
  <c r="AI174" i="43"/>
  <c r="AI249" i="43" s="1"/>
  <c r="AI241" i="43"/>
  <c r="AO242" i="43"/>
  <c r="AO175" i="43"/>
  <c r="AO250" i="43" s="1"/>
  <c r="D173" i="43"/>
  <c r="D248" i="43" s="1"/>
  <c r="D240" i="43"/>
  <c r="W253" i="43"/>
  <c r="X245" i="43"/>
  <c r="X178" i="43"/>
  <c r="X253" i="43" s="1"/>
  <c r="AB252" i="43"/>
  <c r="AD231" i="43"/>
  <c r="AD164" i="43"/>
  <c r="Q231" i="43"/>
  <c r="Q164" i="43"/>
  <c r="X240" i="43"/>
  <c r="X173" i="43"/>
  <c r="X248" i="43" s="1"/>
  <c r="AK244" i="43"/>
  <c r="AK177" i="43"/>
  <c r="AK252" i="43" s="1"/>
  <c r="W249" i="43"/>
  <c r="O173" i="43"/>
  <c r="O248" i="43" s="1"/>
  <c r="O240" i="43"/>
  <c r="U231" i="43"/>
  <c r="U164" i="43"/>
  <c r="AC241" i="43"/>
  <c r="AC174" i="43"/>
  <c r="AC249" i="43" s="1"/>
  <c r="AK238" i="43"/>
  <c r="AK171" i="43"/>
  <c r="AK246" i="43" s="1"/>
  <c r="Z245" i="43"/>
  <c r="Z178" i="43"/>
  <c r="Z253" i="43" s="1"/>
  <c r="U242" i="43"/>
  <c r="U175" i="43"/>
  <c r="U250" i="43" s="1"/>
  <c r="E245" i="43"/>
  <c r="E178" i="43"/>
  <c r="E253" i="43" s="1"/>
  <c r="I4" i="48"/>
  <c r="I7" i="48"/>
  <c r="I5" i="48"/>
  <c r="I2" i="48"/>
  <c r="Z2" i="19"/>
  <c r="T2" i="19"/>
  <c r="I2" i="19"/>
  <c r="N2" i="19"/>
  <c r="W2" i="19"/>
  <c r="K2" i="19"/>
  <c r="Q2" i="19"/>
  <c r="AC2" i="19"/>
  <c r="AD2" i="19"/>
  <c r="AA2" i="19"/>
  <c r="M2" i="19"/>
  <c r="J2" i="19"/>
  <c r="G2" i="19"/>
  <c r="D2" i="19"/>
  <c r="E2" i="19"/>
  <c r="AG2" i="19"/>
  <c r="B2" i="19"/>
  <c r="R2" i="19"/>
  <c r="O2" i="19"/>
  <c r="AE2" i="19"/>
  <c r="L2" i="19"/>
  <c r="AB2" i="19"/>
  <c r="H2" i="19"/>
  <c r="X2" i="19"/>
  <c r="Y2" i="19"/>
  <c r="U2" i="19"/>
  <c r="F2" i="19"/>
  <c r="V2" i="19"/>
  <c r="C2" i="19"/>
  <c r="S2" i="19"/>
  <c r="P2" i="19"/>
  <c r="R6" i="16"/>
  <c r="Q6" i="16"/>
  <c r="V6" i="16"/>
  <c r="AF6" i="16"/>
  <c r="K6" i="16"/>
  <c r="J6" i="16"/>
  <c r="P6" i="16"/>
  <c r="AD6" i="16"/>
  <c r="V4" i="16"/>
  <c r="D4" i="16"/>
  <c r="F4" i="16"/>
  <c r="AC4" i="16"/>
  <c r="D3" i="16"/>
  <c r="X3" i="16"/>
  <c r="E3" i="16"/>
  <c r="I3" i="16"/>
  <c r="Y3" i="16"/>
  <c r="G3" i="16"/>
  <c r="Z2" i="16"/>
  <c r="AD2" i="16"/>
  <c r="AA2" i="16"/>
  <c r="AF2" i="16"/>
  <c r="V9" i="16"/>
  <c r="Q5" i="16"/>
  <c r="Z5" i="16"/>
  <c r="C8" i="20"/>
  <c r="S8" i="16"/>
  <c r="X8" i="16"/>
  <c r="B8" i="16"/>
  <c r="R8" i="16"/>
  <c r="V8" i="16"/>
  <c r="D8" i="16"/>
  <c r="D7" i="16"/>
  <c r="F7" i="16"/>
  <c r="C7" i="20"/>
  <c r="C4" i="20"/>
  <c r="D5" i="20"/>
  <c r="E9" i="20"/>
  <c r="E2" i="20"/>
  <c r="D3" i="20"/>
  <c r="D3" i="18"/>
  <c r="C2" i="18"/>
  <c r="C6" i="18"/>
  <c r="AD8" i="19"/>
  <c r="Z8" i="19"/>
  <c r="V8" i="19"/>
  <c r="R8" i="19"/>
  <c r="N8" i="19"/>
  <c r="J8" i="19"/>
  <c r="F8" i="19"/>
  <c r="B8" i="19"/>
  <c r="AG8" i="19"/>
  <c r="AC8" i="19"/>
  <c r="Y8" i="19"/>
  <c r="U8" i="19"/>
  <c r="Q8" i="19"/>
  <c r="M8" i="19"/>
  <c r="I8" i="19"/>
  <c r="E8" i="19"/>
  <c r="AF8" i="19"/>
  <c r="AB8" i="19"/>
  <c r="X8" i="19"/>
  <c r="T8" i="19"/>
  <c r="P8" i="19"/>
  <c r="L8" i="19"/>
  <c r="H8" i="19"/>
  <c r="D8" i="19"/>
  <c r="K8" i="19"/>
  <c r="AE8" i="19"/>
  <c r="S8" i="19"/>
  <c r="G8" i="19"/>
  <c r="AA8" i="19"/>
  <c r="O8" i="19"/>
  <c r="C8" i="19"/>
  <c r="W8" i="19"/>
  <c r="AF6" i="19"/>
  <c r="AB6" i="19"/>
  <c r="X6" i="19"/>
  <c r="T6" i="19"/>
  <c r="P6" i="19"/>
  <c r="L6" i="19"/>
  <c r="H6" i="19"/>
  <c r="D6" i="19"/>
  <c r="AE6" i="19"/>
  <c r="AA6" i="19"/>
  <c r="W6" i="19"/>
  <c r="S6" i="19"/>
  <c r="O6" i="19"/>
  <c r="K6" i="19"/>
  <c r="G6" i="19"/>
  <c r="C6" i="19"/>
  <c r="AD6" i="19"/>
  <c r="Z6" i="19"/>
  <c r="V6" i="19"/>
  <c r="R6" i="19"/>
  <c r="N6" i="19"/>
  <c r="J6" i="19"/>
  <c r="F6" i="19"/>
  <c r="B6" i="19"/>
  <c r="E6" i="19"/>
  <c r="Q6" i="19"/>
  <c r="AC6" i="19"/>
  <c r="I6" i="19"/>
  <c r="U6" i="19"/>
  <c r="AG6" i="19"/>
  <c r="M6" i="19"/>
  <c r="Y6" i="19"/>
  <c r="AG7" i="19"/>
  <c r="AC7" i="19"/>
  <c r="Y7" i="19"/>
  <c r="U7" i="19"/>
  <c r="Q7" i="19"/>
  <c r="M7" i="19"/>
  <c r="I7" i="19"/>
  <c r="E7" i="19"/>
  <c r="AF7" i="19"/>
  <c r="AB7" i="19"/>
  <c r="X7" i="19"/>
  <c r="T7" i="19"/>
  <c r="P7" i="19"/>
  <c r="L7" i="19"/>
  <c r="H7" i="19"/>
  <c r="D7" i="19"/>
  <c r="AE7" i="19"/>
  <c r="AA7" i="19"/>
  <c r="W7" i="19"/>
  <c r="S7" i="19"/>
  <c r="O7" i="19"/>
  <c r="K7" i="19"/>
  <c r="G7" i="19"/>
  <c r="C7" i="19"/>
  <c r="Z7" i="19"/>
  <c r="R7" i="19"/>
  <c r="J7" i="19"/>
  <c r="B7" i="19"/>
  <c r="AD7" i="19"/>
  <c r="V7" i="19"/>
  <c r="N7" i="19"/>
  <c r="F7" i="19"/>
  <c r="AD4" i="19"/>
  <c r="Z4" i="19"/>
  <c r="V4" i="19"/>
  <c r="R4" i="19"/>
  <c r="N4" i="19"/>
  <c r="J4" i="19"/>
  <c r="F4" i="19"/>
  <c r="B4" i="19"/>
  <c r="AG4" i="19"/>
  <c r="AC4" i="19"/>
  <c r="Y4" i="19"/>
  <c r="U4" i="19"/>
  <c r="Q4" i="19"/>
  <c r="M4" i="19"/>
  <c r="I4" i="19"/>
  <c r="E4" i="19"/>
  <c r="AF4" i="19"/>
  <c r="AB4" i="19"/>
  <c r="X4" i="19"/>
  <c r="T4" i="19"/>
  <c r="P4" i="19"/>
  <c r="L4" i="19"/>
  <c r="H4" i="19"/>
  <c r="D4" i="19"/>
  <c r="K4" i="19"/>
  <c r="W4" i="19"/>
  <c r="C4" i="19"/>
  <c r="O4" i="19"/>
  <c r="AA4" i="19"/>
  <c r="G4" i="19"/>
  <c r="S4" i="19"/>
  <c r="AE4" i="19"/>
  <c r="AG3" i="19"/>
  <c r="AC3" i="19"/>
  <c r="Y3" i="19"/>
  <c r="U3" i="19"/>
  <c r="Q3" i="19"/>
  <c r="M3" i="19"/>
  <c r="I3" i="19"/>
  <c r="AF3" i="19"/>
  <c r="X3" i="19"/>
  <c r="L3" i="19"/>
  <c r="H3" i="19"/>
  <c r="D3" i="19"/>
  <c r="AE3" i="19"/>
  <c r="AA3" i="19"/>
  <c r="W3" i="19"/>
  <c r="S3" i="19"/>
  <c r="K3" i="19"/>
  <c r="G3" i="19"/>
  <c r="C3" i="19"/>
  <c r="Z3" i="19"/>
  <c r="F3" i="19"/>
  <c r="R3" i="19"/>
  <c r="AD3" i="19"/>
  <c r="J3" i="19"/>
  <c r="V3" i="19"/>
  <c r="B3" i="19"/>
  <c r="N3" i="19"/>
  <c r="AE5" i="19"/>
  <c r="AA5" i="19"/>
  <c r="W5" i="19"/>
  <c r="S5" i="19"/>
  <c r="O5" i="19"/>
  <c r="K5" i="19"/>
  <c r="G5" i="19"/>
  <c r="C5" i="19"/>
  <c r="AD5" i="19"/>
  <c r="Z5" i="19"/>
  <c r="V5" i="19"/>
  <c r="R5" i="19"/>
  <c r="N5" i="19"/>
  <c r="J5" i="19"/>
  <c r="F5" i="19"/>
  <c r="B5" i="19"/>
  <c r="AG5" i="19"/>
  <c r="AC5" i="19"/>
  <c r="Y5" i="19"/>
  <c r="U5" i="19"/>
  <c r="Q5" i="19"/>
  <c r="M5" i="19"/>
  <c r="I5" i="19"/>
  <c r="E5" i="19"/>
  <c r="H5" i="19"/>
  <c r="T5" i="19"/>
  <c r="AF5" i="19"/>
  <c r="L5" i="19"/>
  <c r="X5" i="19"/>
  <c r="D5" i="19"/>
  <c r="P5" i="19"/>
  <c r="AB5" i="19"/>
  <c r="G3" i="49" l="1"/>
  <c r="B4" i="49"/>
  <c r="B2" i="49"/>
  <c r="P9" i="50"/>
  <c r="B9" i="49"/>
  <c r="G6" i="50"/>
  <c r="L9" i="50"/>
  <c r="AF8" i="49"/>
  <c r="J9" i="50"/>
  <c r="W5" i="50"/>
  <c r="AB5" i="50"/>
  <c r="D6" i="50"/>
  <c r="M6" i="49"/>
  <c r="O5" i="50"/>
  <c r="P9" i="49"/>
  <c r="AG6" i="50"/>
  <c r="Z4" i="50"/>
  <c r="N9" i="50"/>
  <c r="N8" i="50"/>
  <c r="AB9" i="50"/>
  <c r="T6" i="49"/>
  <c r="Y6" i="49"/>
  <c r="O6" i="49"/>
  <c r="AD6" i="49"/>
  <c r="G6" i="49"/>
  <c r="Q8" i="49"/>
  <c r="Q6" i="50"/>
  <c r="AC9" i="49"/>
  <c r="T9" i="50"/>
  <c r="E4" i="50"/>
  <c r="T4" i="50"/>
  <c r="AA6" i="50"/>
  <c r="R6" i="49"/>
  <c r="Z5" i="50"/>
  <c r="AA8" i="50"/>
  <c r="AA4" i="50"/>
  <c r="I9" i="49"/>
  <c r="J5" i="50"/>
  <c r="G5" i="50"/>
  <c r="Q5" i="50"/>
  <c r="AB6" i="50"/>
  <c r="Q9" i="50"/>
  <c r="Q3" i="50"/>
  <c r="E9" i="50"/>
  <c r="M9" i="50"/>
  <c r="P5" i="50"/>
  <c r="F4" i="50"/>
  <c r="AE9" i="50"/>
  <c r="K6" i="49"/>
  <c r="AE6" i="49"/>
  <c r="B5" i="50"/>
  <c r="K5" i="50"/>
  <c r="V8" i="49"/>
  <c r="G8" i="49"/>
  <c r="AF9" i="50"/>
  <c r="Z6" i="50"/>
  <c r="Z9" i="50"/>
  <c r="V6" i="49"/>
  <c r="D4" i="50"/>
  <c r="C6" i="50"/>
  <c r="S6" i="50"/>
  <c r="T3" i="50"/>
  <c r="W4" i="50"/>
  <c r="AB8" i="49"/>
  <c r="Y8" i="50"/>
  <c r="F8" i="49"/>
  <c r="R4" i="50"/>
  <c r="AE8" i="50"/>
  <c r="AE2" i="50"/>
  <c r="Y3" i="50"/>
  <c r="D6" i="49"/>
  <c r="AA9" i="49"/>
  <c r="C2" i="50"/>
  <c r="I6" i="49"/>
  <c r="AD5" i="50"/>
  <c r="Y4" i="50"/>
  <c r="M4" i="50"/>
  <c r="AB4" i="50"/>
  <c r="E6" i="49"/>
  <c r="E8" i="49"/>
  <c r="AC4" i="50"/>
  <c r="N9" i="49"/>
  <c r="M6" i="50"/>
  <c r="P4" i="50"/>
  <c r="L4" i="50"/>
  <c r="Y5" i="50"/>
  <c r="S8" i="49"/>
  <c r="AC5" i="50"/>
  <c r="D5" i="50"/>
  <c r="V5" i="50"/>
  <c r="S5" i="50"/>
  <c r="R9" i="50"/>
  <c r="U5" i="50"/>
  <c r="O9" i="50"/>
  <c r="AG6" i="49"/>
  <c r="H5" i="50"/>
  <c r="N8" i="49"/>
  <c r="Q4" i="50"/>
  <c r="AD6" i="50"/>
  <c r="O6" i="50"/>
  <c r="T6" i="50"/>
  <c r="H9" i="50"/>
  <c r="X9" i="50"/>
  <c r="AC9" i="50"/>
  <c r="AF6" i="50"/>
  <c r="W9" i="50"/>
  <c r="AA6" i="49"/>
  <c r="R6" i="50"/>
  <c r="J3" i="50"/>
  <c r="H6" i="50"/>
  <c r="X6" i="50"/>
  <c r="D8" i="50"/>
  <c r="AA8" i="49"/>
  <c r="I9" i="50"/>
  <c r="C5" i="50"/>
  <c r="AB6" i="49"/>
  <c r="W8" i="49"/>
  <c r="AE5" i="50"/>
  <c r="AG8" i="49"/>
  <c r="AD3" i="50"/>
  <c r="R8" i="49"/>
  <c r="C9" i="50"/>
  <c r="M8" i="50"/>
  <c r="S4" i="50"/>
  <c r="Q2" i="50"/>
  <c r="AF9" i="49"/>
  <c r="H8" i="50"/>
  <c r="O3" i="50"/>
  <c r="S9" i="50"/>
  <c r="K9" i="50"/>
  <c r="C6" i="49"/>
  <c r="C8" i="50"/>
  <c r="E3" i="50"/>
  <c r="S6" i="49"/>
  <c r="V2" i="50"/>
  <c r="AB3" i="50"/>
  <c r="L6" i="50"/>
  <c r="AD9" i="49"/>
  <c r="P3" i="50"/>
  <c r="AD8" i="50"/>
  <c r="AF5" i="50"/>
  <c r="AD9" i="50"/>
  <c r="J8" i="50"/>
  <c r="N5" i="50"/>
  <c r="AE4" i="50"/>
  <c r="X8" i="49"/>
  <c r="U8" i="49"/>
  <c r="J6" i="50"/>
  <c r="K8" i="49"/>
  <c r="AD8" i="49"/>
  <c r="J8" i="49"/>
  <c r="U6" i="50"/>
  <c r="AC6" i="50"/>
  <c r="H4" i="50"/>
  <c r="J4" i="50"/>
  <c r="AG4" i="50"/>
  <c r="M8" i="49"/>
  <c r="Y9" i="49"/>
  <c r="Z9" i="49"/>
  <c r="AA5" i="50"/>
  <c r="Q8" i="50"/>
  <c r="AG5" i="50"/>
  <c r="B8" i="49"/>
  <c r="I5" i="50"/>
  <c r="T5" i="50"/>
  <c r="AA9" i="50"/>
  <c r="G4" i="50"/>
  <c r="AC8" i="49"/>
  <c r="F5" i="50"/>
  <c r="F9" i="50"/>
  <c r="C4" i="50"/>
  <c r="B9" i="50"/>
  <c r="I8" i="49"/>
  <c r="Z8" i="49"/>
  <c r="R5" i="50"/>
  <c r="AF8" i="50"/>
  <c r="F6" i="50"/>
  <c r="H6" i="49"/>
  <c r="X6" i="49"/>
  <c r="D8" i="49"/>
  <c r="G9" i="50"/>
  <c r="AG9" i="50"/>
  <c r="R2" i="50"/>
  <c r="L5" i="50"/>
  <c r="B6" i="50"/>
  <c r="L8" i="49"/>
  <c r="N6" i="50"/>
  <c r="H8" i="49"/>
  <c r="N2" i="50"/>
  <c r="X5" i="50"/>
  <c r="C8" i="49"/>
  <c r="K4" i="50"/>
  <c r="M5" i="50"/>
  <c r="W2" i="50"/>
  <c r="E2" i="50"/>
  <c r="J2" i="50"/>
  <c r="Y2" i="50"/>
  <c r="AD2" i="50"/>
  <c r="O2" i="50"/>
  <c r="Y9" i="50"/>
  <c r="L6" i="49"/>
  <c r="AF4" i="50"/>
  <c r="D9" i="50"/>
  <c r="W6" i="50"/>
  <c r="M2" i="50"/>
  <c r="P6" i="50"/>
  <c r="I2" i="50"/>
  <c r="D2" i="50"/>
  <c r="J6" i="49"/>
  <c r="O4" i="50"/>
  <c r="E6" i="50"/>
  <c r="T8" i="49"/>
  <c r="I4" i="50"/>
  <c r="E5" i="50"/>
  <c r="AE8" i="49"/>
  <c r="Y6" i="50"/>
  <c r="O9" i="49"/>
  <c r="E9" i="49"/>
  <c r="U9" i="49"/>
  <c r="D7" i="18"/>
  <c r="D3" i="17"/>
  <c r="L3" i="17"/>
  <c r="T3" i="17"/>
  <c r="AB3" i="17"/>
  <c r="E3" i="17"/>
  <c r="M3" i="17"/>
  <c r="U3" i="17"/>
  <c r="AC3" i="17"/>
  <c r="F3" i="17"/>
  <c r="N3" i="17"/>
  <c r="V3" i="17"/>
  <c r="AD3" i="17"/>
  <c r="G3" i="17"/>
  <c r="O3" i="17"/>
  <c r="W3" i="17"/>
  <c r="AE3" i="17"/>
  <c r="H3" i="17"/>
  <c r="P3" i="17"/>
  <c r="X3" i="17"/>
  <c r="AF3" i="17"/>
  <c r="C3" i="17"/>
  <c r="K3" i="17"/>
  <c r="S3" i="17"/>
  <c r="AA3" i="17"/>
  <c r="Q3" i="17"/>
  <c r="B3" i="17"/>
  <c r="R3" i="17"/>
  <c r="Y3" i="17"/>
  <c r="Z3" i="17"/>
  <c r="AG3" i="17"/>
  <c r="J3" i="17"/>
  <c r="I3" i="17"/>
  <c r="F5" i="15"/>
  <c r="N5" i="15"/>
  <c r="V5" i="15"/>
  <c r="AD5" i="15"/>
  <c r="G5" i="15"/>
  <c r="O5" i="15"/>
  <c r="W5" i="15"/>
  <c r="AE5" i="15"/>
  <c r="H5" i="15"/>
  <c r="P5" i="15"/>
  <c r="X5" i="15"/>
  <c r="AF5" i="15"/>
  <c r="I5" i="15"/>
  <c r="Q5" i="15"/>
  <c r="Y5" i="15"/>
  <c r="AG5" i="15"/>
  <c r="B5" i="15"/>
  <c r="J5" i="15"/>
  <c r="R5" i="15"/>
  <c r="Z5" i="15"/>
  <c r="E5" i="15"/>
  <c r="M5" i="15"/>
  <c r="U5" i="15"/>
  <c r="AC5" i="15"/>
  <c r="S5" i="15"/>
  <c r="T5" i="15"/>
  <c r="K5" i="15"/>
  <c r="AA5" i="15"/>
  <c r="AB5" i="15"/>
  <c r="C5" i="15"/>
  <c r="D5" i="15"/>
  <c r="L5" i="15"/>
  <c r="F4" i="15"/>
  <c r="N4" i="15"/>
  <c r="V4" i="15"/>
  <c r="AD4" i="15"/>
  <c r="G4" i="15"/>
  <c r="O4" i="15"/>
  <c r="W4" i="15"/>
  <c r="AE4" i="15"/>
  <c r="H4" i="15"/>
  <c r="P4" i="15"/>
  <c r="X4" i="15"/>
  <c r="AF4" i="15"/>
  <c r="I4" i="15"/>
  <c r="Q4" i="15"/>
  <c r="Y4" i="15"/>
  <c r="AG4" i="15"/>
  <c r="B4" i="15"/>
  <c r="J4" i="15"/>
  <c r="R4" i="15"/>
  <c r="Z4" i="15"/>
  <c r="E4" i="15"/>
  <c r="M4" i="15"/>
  <c r="U4" i="15"/>
  <c r="AC4" i="15"/>
  <c r="S4" i="15"/>
  <c r="T4" i="15"/>
  <c r="D4" i="15"/>
  <c r="AA4" i="15"/>
  <c r="K4" i="15"/>
  <c r="AB4" i="15"/>
  <c r="C4" i="15"/>
  <c r="L4" i="15"/>
  <c r="F8" i="15"/>
  <c r="N8" i="15"/>
  <c r="V8" i="15"/>
  <c r="AD8" i="15"/>
  <c r="G8" i="15"/>
  <c r="O8" i="15"/>
  <c r="W8" i="15"/>
  <c r="AE8" i="15"/>
  <c r="H8" i="15"/>
  <c r="X8" i="15"/>
  <c r="AF8" i="15"/>
  <c r="I8" i="15"/>
  <c r="Q8" i="15"/>
  <c r="Y8" i="15"/>
  <c r="AG8" i="15"/>
  <c r="J8" i="15"/>
  <c r="R8" i="15"/>
  <c r="Z8" i="15"/>
  <c r="E8" i="15"/>
  <c r="M8" i="15"/>
  <c r="U8" i="15"/>
  <c r="AC8" i="15"/>
  <c r="S8" i="15"/>
  <c r="D8" i="15"/>
  <c r="K8" i="15"/>
  <c r="T8" i="15"/>
  <c r="AA8" i="15"/>
  <c r="AB8" i="15"/>
  <c r="C8" i="15"/>
  <c r="L8" i="15"/>
  <c r="D4" i="17"/>
  <c r="L4" i="17"/>
  <c r="T4" i="17"/>
  <c r="AB4" i="17"/>
  <c r="E4" i="17"/>
  <c r="M4" i="17"/>
  <c r="U4" i="17"/>
  <c r="AC4" i="17"/>
  <c r="F4" i="17"/>
  <c r="N4" i="17"/>
  <c r="V4" i="17"/>
  <c r="AD4" i="17"/>
  <c r="G4" i="17"/>
  <c r="O4" i="17"/>
  <c r="W4" i="17"/>
  <c r="AE4" i="17"/>
  <c r="H4" i="17"/>
  <c r="P4" i="17"/>
  <c r="X4" i="17"/>
  <c r="AF4" i="17"/>
  <c r="C4" i="17"/>
  <c r="K4" i="17"/>
  <c r="S4" i="17"/>
  <c r="AA4" i="17"/>
  <c r="Q4" i="17"/>
  <c r="R4" i="17"/>
  <c r="Y4" i="17"/>
  <c r="Z4" i="17"/>
  <c r="B4" i="17"/>
  <c r="I4" i="17"/>
  <c r="AG4" i="17"/>
  <c r="J4" i="17"/>
  <c r="F6" i="15"/>
  <c r="N6" i="15"/>
  <c r="V6" i="15"/>
  <c r="AD6" i="15"/>
  <c r="G6" i="15"/>
  <c r="O6" i="15"/>
  <c r="W6" i="15"/>
  <c r="AE6" i="15"/>
  <c r="H6" i="15"/>
  <c r="P6" i="15"/>
  <c r="X6" i="15"/>
  <c r="AF6" i="15"/>
  <c r="I6" i="15"/>
  <c r="Q6" i="15"/>
  <c r="Y6" i="15"/>
  <c r="AG6" i="15"/>
  <c r="B6" i="15"/>
  <c r="J6" i="15"/>
  <c r="R6" i="15"/>
  <c r="Z6" i="15"/>
  <c r="E6" i="15"/>
  <c r="M6" i="15"/>
  <c r="U6" i="15"/>
  <c r="AC6" i="15"/>
  <c r="S6" i="15"/>
  <c r="T6" i="15"/>
  <c r="AA6" i="15"/>
  <c r="AB6" i="15"/>
  <c r="C6" i="15"/>
  <c r="K6" i="15"/>
  <c r="L6" i="15"/>
  <c r="D6" i="15"/>
  <c r="B9" i="17"/>
  <c r="J9" i="17"/>
  <c r="R9" i="17"/>
  <c r="Z9" i="17"/>
  <c r="C9" i="17"/>
  <c r="K9" i="17"/>
  <c r="S9" i="17"/>
  <c r="AA9" i="17"/>
  <c r="W9" i="17"/>
  <c r="AF9" i="17"/>
  <c r="D9" i="17"/>
  <c r="L9" i="17"/>
  <c r="T9" i="17"/>
  <c r="AB9" i="17"/>
  <c r="AE9" i="17"/>
  <c r="P9" i="17"/>
  <c r="E9" i="17"/>
  <c r="M9" i="17"/>
  <c r="U9" i="17"/>
  <c r="AC9" i="17"/>
  <c r="H9" i="17"/>
  <c r="F9" i="17"/>
  <c r="N9" i="17"/>
  <c r="V9" i="17"/>
  <c r="AD9" i="17"/>
  <c r="G9" i="17"/>
  <c r="X9" i="17"/>
  <c r="I9" i="17"/>
  <c r="Q9" i="17"/>
  <c r="Y9" i="17"/>
  <c r="AG9" i="17"/>
  <c r="O9" i="17"/>
  <c r="E4" i="18"/>
  <c r="F3" i="15"/>
  <c r="N3" i="15"/>
  <c r="V3" i="15"/>
  <c r="AD3" i="15"/>
  <c r="G3" i="15"/>
  <c r="O3" i="15"/>
  <c r="W3" i="15"/>
  <c r="AE3" i="15"/>
  <c r="H3" i="15"/>
  <c r="P3" i="15"/>
  <c r="X3" i="15"/>
  <c r="AF3" i="15"/>
  <c r="I3" i="15"/>
  <c r="Q3" i="15"/>
  <c r="Y3" i="15"/>
  <c r="AG3" i="15"/>
  <c r="B3" i="15"/>
  <c r="J3" i="15"/>
  <c r="R3" i="15"/>
  <c r="Z3" i="15"/>
  <c r="E3" i="15"/>
  <c r="M3" i="15"/>
  <c r="U3" i="15"/>
  <c r="AC3" i="15"/>
  <c r="S3" i="15"/>
  <c r="D3" i="15"/>
  <c r="T3" i="15"/>
  <c r="AA3" i="15"/>
  <c r="AB3" i="15"/>
  <c r="C3" i="15"/>
  <c r="L3" i="15"/>
  <c r="K3" i="15"/>
  <c r="F9" i="15"/>
  <c r="N9" i="15"/>
  <c r="V9" i="15"/>
  <c r="AD9" i="15"/>
  <c r="G9" i="15"/>
  <c r="O9" i="15"/>
  <c r="W9" i="15"/>
  <c r="AE9" i="15"/>
  <c r="H9" i="15"/>
  <c r="P9" i="15"/>
  <c r="X9" i="15"/>
  <c r="AF9" i="15"/>
  <c r="I9" i="15"/>
  <c r="Q9" i="15"/>
  <c r="Y9" i="15"/>
  <c r="AG9" i="15"/>
  <c r="B9" i="15"/>
  <c r="J9" i="15"/>
  <c r="R9" i="15"/>
  <c r="Z9" i="15"/>
  <c r="E9" i="15"/>
  <c r="M9" i="15"/>
  <c r="U9" i="15"/>
  <c r="AC9" i="15"/>
  <c r="S9" i="15"/>
  <c r="T9" i="15"/>
  <c r="AA9" i="15"/>
  <c r="D9" i="15"/>
  <c r="K9" i="15"/>
  <c r="AB9" i="15"/>
  <c r="C9" i="15"/>
  <c r="L9" i="15"/>
  <c r="F7" i="15"/>
  <c r="N7" i="15"/>
  <c r="V7" i="15"/>
  <c r="AD7" i="15"/>
  <c r="G7" i="15"/>
  <c r="O7" i="15"/>
  <c r="W7" i="15"/>
  <c r="AE7" i="15"/>
  <c r="H7" i="15"/>
  <c r="P7" i="15"/>
  <c r="X7" i="15"/>
  <c r="AF7" i="15"/>
  <c r="I7" i="15"/>
  <c r="Q7" i="15"/>
  <c r="Y7" i="15"/>
  <c r="AG7" i="15"/>
  <c r="B7" i="15"/>
  <c r="J7" i="15"/>
  <c r="R7" i="15"/>
  <c r="Z7" i="15"/>
  <c r="E7" i="15"/>
  <c r="M7" i="15"/>
  <c r="U7" i="15"/>
  <c r="AC7" i="15"/>
  <c r="S7" i="15"/>
  <c r="T7" i="15"/>
  <c r="AA7" i="15"/>
  <c r="D7" i="15"/>
  <c r="C7" i="15"/>
  <c r="L7" i="15"/>
  <c r="K7" i="15"/>
  <c r="C5" i="49"/>
  <c r="E6" i="20"/>
  <c r="E8" i="48"/>
  <c r="E9" i="48"/>
  <c r="E6" i="48"/>
  <c r="H7" i="49"/>
  <c r="S239" i="43"/>
  <c r="S172" i="43"/>
  <c r="S247" i="43" s="1"/>
  <c r="AH239" i="43"/>
  <c r="AH172" i="43"/>
  <c r="AH247" i="43" s="1"/>
  <c r="K8" i="50"/>
  <c r="R9" i="49"/>
  <c r="AC8" i="50"/>
  <c r="Q239" i="43"/>
  <c r="Q172" i="43"/>
  <c r="Q247" i="43" s="1"/>
  <c r="L9" i="49"/>
  <c r="AI239" i="43"/>
  <c r="AI172" i="43"/>
  <c r="AI247" i="43" s="1"/>
  <c r="F6" i="49"/>
  <c r="P2" i="50"/>
  <c r="X4" i="50"/>
  <c r="L2" i="50"/>
  <c r="AO239" i="43"/>
  <c r="AO172" i="43"/>
  <c r="AO247" i="43" s="1"/>
  <c r="X8" i="50"/>
  <c r="E8" i="50"/>
  <c r="Q9" i="49"/>
  <c r="S8" i="50"/>
  <c r="G2" i="50"/>
  <c r="V4" i="50"/>
  <c r="AB2" i="50"/>
  <c r="AG8" i="50"/>
  <c r="B6" i="49"/>
  <c r="C9" i="49"/>
  <c r="S3" i="50"/>
  <c r="V8" i="50"/>
  <c r="O8" i="50"/>
  <c r="N4" i="50"/>
  <c r="P8" i="50"/>
  <c r="AM239" i="43"/>
  <c r="AM172" i="43"/>
  <c r="AM247" i="43" s="1"/>
  <c r="U9" i="50"/>
  <c r="V9" i="50"/>
  <c r="J239" i="43"/>
  <c r="J172" i="43"/>
  <c r="J247" i="43" s="1"/>
  <c r="AC2" i="50"/>
  <c r="T8" i="50"/>
  <c r="U2" i="50"/>
  <c r="AB9" i="49"/>
  <c r="I8" i="50"/>
  <c r="Q6" i="49"/>
  <c r="Z2" i="50"/>
  <c r="AF6" i="49"/>
  <c r="W9" i="49"/>
  <c r="AF2" i="50"/>
  <c r="Z8" i="50"/>
  <c r="T172" i="43"/>
  <c r="T247" i="43" s="1"/>
  <c r="T239" i="43"/>
  <c r="AK239" i="43"/>
  <c r="AK172" i="43"/>
  <c r="AK247" i="43" s="1"/>
  <c r="V239" i="43"/>
  <c r="V172" i="43"/>
  <c r="V247" i="43" s="1"/>
  <c r="B8" i="50"/>
  <c r="X2" i="50"/>
  <c r="U4" i="50"/>
  <c r="L172" i="43"/>
  <c r="L247" i="43" s="1"/>
  <c r="L239" i="43"/>
  <c r="AG9" i="49"/>
  <c r="R8" i="50"/>
  <c r="K6" i="50"/>
  <c r="AE6" i="50"/>
  <c r="AE239" i="43"/>
  <c r="AE172" i="43"/>
  <c r="AE247" i="43" s="1"/>
  <c r="T9" i="49"/>
  <c r="G8" i="50"/>
  <c r="N6" i="49"/>
  <c r="Z6" i="49"/>
  <c r="S2" i="50"/>
  <c r="I172" i="43"/>
  <c r="I247" i="43" s="1"/>
  <c r="I239" i="43"/>
  <c r="S9" i="49"/>
  <c r="K9" i="49"/>
  <c r="H2" i="50"/>
  <c r="U6" i="49"/>
  <c r="AB8" i="50"/>
  <c r="P8" i="49"/>
  <c r="P172" i="43"/>
  <c r="P247" i="43" s="1"/>
  <c r="P239" i="43"/>
  <c r="O239" i="43"/>
  <c r="O172" i="43"/>
  <c r="O247" i="43" s="1"/>
  <c r="AF172" i="43"/>
  <c r="AF247" i="43" s="1"/>
  <c r="AF239" i="43"/>
  <c r="N239" i="43"/>
  <c r="N172" i="43"/>
  <c r="N247" i="43" s="1"/>
  <c r="D5" i="18"/>
  <c r="V9" i="49"/>
  <c r="P6" i="49"/>
  <c r="Z239" i="43"/>
  <c r="Z172" i="43"/>
  <c r="Z247" i="43" s="1"/>
  <c r="K239" i="43"/>
  <c r="K172" i="43"/>
  <c r="K247" i="43" s="1"/>
  <c r="AN172" i="43"/>
  <c r="AN247" i="43" s="1"/>
  <c r="AN239" i="43"/>
  <c r="T2" i="50"/>
  <c r="U239" i="43"/>
  <c r="U172" i="43"/>
  <c r="U247" i="43" s="1"/>
  <c r="AD239" i="43"/>
  <c r="AD172" i="43"/>
  <c r="AD247" i="43" s="1"/>
  <c r="F9" i="49"/>
  <c r="K2" i="50"/>
  <c r="H9" i="49"/>
  <c r="X9" i="49"/>
  <c r="AC6" i="49"/>
  <c r="G9" i="49"/>
  <c r="U8" i="50"/>
  <c r="I6" i="50"/>
  <c r="AG2" i="50"/>
  <c r="W8" i="50"/>
  <c r="M9" i="49"/>
  <c r="D9" i="49"/>
  <c r="AE9" i="49"/>
  <c r="L8" i="50"/>
  <c r="V6" i="50"/>
  <c r="B4" i="50"/>
  <c r="AC239" i="43"/>
  <c r="AC172" i="43"/>
  <c r="AC247" i="43" s="1"/>
  <c r="AA2" i="50"/>
  <c r="F8" i="50"/>
  <c r="W6" i="49"/>
  <c r="E9" i="18"/>
  <c r="F2" i="50"/>
  <c r="J7" i="48"/>
  <c r="J4" i="48"/>
  <c r="J2" i="48"/>
  <c r="J5" i="48"/>
  <c r="AF2" i="15"/>
  <c r="P2" i="15"/>
  <c r="AE2" i="15"/>
  <c r="C2" i="15"/>
  <c r="Y2" i="15"/>
  <c r="I2" i="15"/>
  <c r="F2" i="15"/>
  <c r="X2" i="15"/>
  <c r="S2" i="15"/>
  <c r="O2" i="15"/>
  <c r="Q2" i="15"/>
  <c r="R2" i="15"/>
  <c r="T2" i="15"/>
  <c r="G2" i="15"/>
  <c r="AC2" i="15"/>
  <c r="B2" i="15"/>
  <c r="AB2" i="15"/>
  <c r="L2" i="15"/>
  <c r="AA2" i="15"/>
  <c r="W2" i="15"/>
  <c r="U2" i="15"/>
  <c r="E2" i="15"/>
  <c r="Z2" i="15"/>
  <c r="AD2" i="15"/>
  <c r="H2" i="15"/>
  <c r="M2" i="15"/>
  <c r="AG2" i="15"/>
  <c r="N2" i="15"/>
  <c r="D2" i="15"/>
  <c r="K2" i="15"/>
  <c r="V2" i="15"/>
  <c r="J2" i="15"/>
  <c r="P8" i="15"/>
  <c r="B8" i="15"/>
  <c r="AB7" i="15"/>
  <c r="D8" i="20"/>
  <c r="F2" i="20"/>
  <c r="D4" i="20"/>
  <c r="F9" i="20"/>
  <c r="D7" i="20"/>
  <c r="F6" i="20"/>
  <c r="E3" i="20"/>
  <c r="E5" i="20"/>
  <c r="E3" i="18"/>
  <c r="D6" i="18"/>
  <c r="E7" i="18"/>
  <c r="D2" i="18"/>
  <c r="F4" i="18" l="1"/>
  <c r="C4" i="49"/>
  <c r="H3" i="49"/>
  <c r="C2" i="49"/>
  <c r="AE3" i="50"/>
  <c r="V3" i="50"/>
  <c r="AC3" i="50"/>
  <c r="B3" i="50"/>
  <c r="AG3" i="50"/>
  <c r="I3" i="50"/>
  <c r="C3" i="50"/>
  <c r="G3" i="50"/>
  <c r="L3" i="50"/>
  <c r="Z3" i="50"/>
  <c r="F3" i="50"/>
  <c r="D3" i="50"/>
  <c r="K3" i="50"/>
  <c r="U3" i="50"/>
  <c r="W3" i="50"/>
  <c r="M3" i="50"/>
  <c r="AF3" i="50"/>
  <c r="R3" i="50"/>
  <c r="X3" i="50"/>
  <c r="H3" i="50"/>
  <c r="N3" i="50"/>
  <c r="AA3" i="50"/>
  <c r="D5" i="49"/>
  <c r="F9" i="48"/>
  <c r="F6" i="48"/>
  <c r="F8" i="48"/>
  <c r="I7" i="49"/>
  <c r="F9" i="18"/>
  <c r="E5" i="18"/>
  <c r="K5" i="48"/>
  <c r="K4" i="48"/>
  <c r="K2" i="48"/>
  <c r="K7" i="48"/>
  <c r="E8" i="20"/>
  <c r="F5" i="20"/>
  <c r="F3" i="20"/>
  <c r="G9" i="20"/>
  <c r="G6" i="20"/>
  <c r="E4" i="20"/>
  <c r="E7" i="20"/>
  <c r="G2" i="20"/>
  <c r="F7" i="18"/>
  <c r="F3" i="18"/>
  <c r="E6" i="18"/>
  <c r="G4" i="18"/>
  <c r="E2" i="18"/>
  <c r="I3" i="49" l="1"/>
  <c r="D4" i="49"/>
  <c r="D2" i="49"/>
  <c r="Z6" i="17"/>
  <c r="T6" i="17"/>
  <c r="X6" i="17"/>
  <c r="Q6" i="17"/>
  <c r="S6" i="17"/>
  <c r="D6" i="17"/>
  <c r="R6" i="17"/>
  <c r="I6" i="17"/>
  <c r="H6" i="17"/>
  <c r="AB6" i="17"/>
  <c r="F6" i="17"/>
  <c r="Y6" i="17"/>
  <c r="AD6" i="17"/>
  <c r="P6" i="17"/>
  <c r="L6" i="17"/>
  <c r="C6" i="17"/>
  <c r="AE6" i="17"/>
  <c r="N6" i="17"/>
  <c r="AG6" i="17"/>
  <c r="M6" i="17"/>
  <c r="K6" i="17"/>
  <c r="E6" i="17"/>
  <c r="V6" i="17"/>
  <c r="W6" i="17"/>
  <c r="AF6" i="17"/>
  <c r="J6" i="17"/>
  <c r="G6" i="17"/>
  <c r="B6" i="17"/>
  <c r="AA6" i="17"/>
  <c r="U6" i="17"/>
  <c r="O6" i="17"/>
  <c r="AC6" i="17"/>
  <c r="Z7" i="17"/>
  <c r="D7" i="17"/>
  <c r="AC7" i="17"/>
  <c r="AF7" i="17"/>
  <c r="K7" i="17"/>
  <c r="AA7" i="17"/>
  <c r="G7" i="17"/>
  <c r="L7" i="17"/>
  <c r="O7" i="17"/>
  <c r="I7" i="17"/>
  <c r="V7" i="17"/>
  <c r="J7" i="17"/>
  <c r="P7" i="17"/>
  <c r="T7" i="17"/>
  <c r="F7" i="17"/>
  <c r="Q7" i="17"/>
  <c r="X7" i="17"/>
  <c r="AG7" i="17"/>
  <c r="M7" i="17"/>
  <c r="H7" i="17"/>
  <c r="C7" i="17"/>
  <c r="AB7" i="17"/>
  <c r="N7" i="17"/>
  <c r="Y7" i="17"/>
  <c r="W7" i="17"/>
  <c r="AE7" i="17"/>
  <c r="R7" i="17"/>
  <c r="B7" i="17"/>
  <c r="S7" i="17"/>
  <c r="E7" i="17"/>
  <c r="AD7" i="17"/>
  <c r="U7" i="17"/>
  <c r="K8" i="17"/>
  <c r="O8" i="17"/>
  <c r="V8" i="17"/>
  <c r="X8" i="17"/>
  <c r="D8" i="17"/>
  <c r="AG8" i="17"/>
  <c r="N8" i="17"/>
  <c r="B8" i="17"/>
  <c r="S8" i="17"/>
  <c r="E8" i="17"/>
  <c r="AD8" i="17"/>
  <c r="Q8" i="17"/>
  <c r="AB8" i="17"/>
  <c r="J8" i="17"/>
  <c r="AA8" i="17"/>
  <c r="M8" i="17"/>
  <c r="P8" i="17"/>
  <c r="AC8" i="17"/>
  <c r="R8" i="17"/>
  <c r="H8" i="17"/>
  <c r="U8" i="17"/>
  <c r="I8" i="17"/>
  <c r="Z8" i="17"/>
  <c r="C8" i="17"/>
  <c r="AF8" i="17"/>
  <c r="F8" i="17"/>
  <c r="G8" i="17"/>
  <c r="AE8" i="17"/>
  <c r="L8" i="17"/>
  <c r="W8" i="17"/>
  <c r="Y8" i="17"/>
  <c r="T8" i="17"/>
  <c r="E5" i="49"/>
  <c r="G8" i="48"/>
  <c r="G9" i="48"/>
  <c r="G6" i="48"/>
  <c r="J7" i="49"/>
  <c r="F5" i="18"/>
  <c r="G9" i="18"/>
  <c r="L4" i="48"/>
  <c r="L7" i="48"/>
  <c r="L2" i="48"/>
  <c r="L5" i="48"/>
  <c r="F8" i="20"/>
  <c r="H9" i="20"/>
  <c r="G3" i="20"/>
  <c r="H6" i="20"/>
  <c r="H2" i="20"/>
  <c r="F7" i="20"/>
  <c r="F4" i="20"/>
  <c r="G5" i="20"/>
  <c r="F6" i="18"/>
  <c r="G3" i="18"/>
  <c r="F2" i="18"/>
  <c r="H4" i="18"/>
  <c r="G7" i="18"/>
  <c r="E4" i="49" l="1"/>
  <c r="J3" i="49"/>
  <c r="E2" i="49"/>
  <c r="F5" i="49"/>
  <c r="H6" i="48"/>
  <c r="H9" i="48"/>
  <c r="H8" i="48"/>
  <c r="K7" i="49"/>
  <c r="H9" i="18"/>
  <c r="G5" i="18"/>
  <c r="M2" i="48"/>
  <c r="M7" i="48"/>
  <c r="M5" i="48"/>
  <c r="M4" i="48"/>
  <c r="G8" i="20"/>
  <c r="H3" i="20"/>
  <c r="G4" i="20"/>
  <c r="I6" i="20"/>
  <c r="G7" i="20"/>
  <c r="I2" i="20"/>
  <c r="H5" i="20"/>
  <c r="I9" i="20"/>
  <c r="I4" i="18"/>
  <c r="H3" i="18"/>
  <c r="G2" i="18"/>
  <c r="H7" i="18"/>
  <c r="G6" i="18"/>
  <c r="F4" i="49" l="1"/>
  <c r="K3" i="49"/>
  <c r="F2" i="49"/>
  <c r="B2" i="17"/>
  <c r="G5" i="49"/>
  <c r="I8" i="48"/>
  <c r="I9" i="48"/>
  <c r="I6" i="48"/>
  <c r="L7" i="49"/>
  <c r="H5" i="18"/>
  <c r="I9" i="18"/>
  <c r="N5" i="48"/>
  <c r="N4" i="48"/>
  <c r="N7" i="48"/>
  <c r="N2" i="48"/>
  <c r="H8" i="20"/>
  <c r="I5" i="20"/>
  <c r="J2" i="20"/>
  <c r="H4" i="20"/>
  <c r="J6" i="20"/>
  <c r="J9" i="20"/>
  <c r="I3" i="20"/>
  <c r="H7" i="20"/>
  <c r="J4" i="18"/>
  <c r="I7" i="18"/>
  <c r="H2" i="18"/>
  <c r="H6" i="18"/>
  <c r="I3" i="18"/>
  <c r="G4" i="49" l="1"/>
  <c r="L3" i="49"/>
  <c r="G2" i="49"/>
  <c r="C2" i="17"/>
  <c r="H5" i="49"/>
  <c r="J9" i="48"/>
  <c r="J6" i="48"/>
  <c r="J8" i="48"/>
  <c r="M7" i="49"/>
  <c r="I5" i="18"/>
  <c r="J9" i="18"/>
  <c r="O4" i="48"/>
  <c r="O7" i="48"/>
  <c r="O2" i="48"/>
  <c r="O5" i="48"/>
  <c r="I8" i="20"/>
  <c r="K2" i="20"/>
  <c r="K6" i="20"/>
  <c r="J3" i="20"/>
  <c r="K9" i="20"/>
  <c r="I4" i="20"/>
  <c r="I7" i="20"/>
  <c r="J5" i="20"/>
  <c r="J3" i="18"/>
  <c r="I6" i="18"/>
  <c r="I2" i="18"/>
  <c r="J7" i="18"/>
  <c r="K4" i="18"/>
  <c r="H4" i="49" l="1"/>
  <c r="M3" i="49"/>
  <c r="H2" i="49"/>
  <c r="D2" i="17"/>
  <c r="I5" i="49"/>
  <c r="K8" i="48"/>
  <c r="K6" i="48"/>
  <c r="K9" i="48"/>
  <c r="N7" i="49"/>
  <c r="J5" i="18"/>
  <c r="K9" i="18"/>
  <c r="P5" i="48"/>
  <c r="P7" i="48"/>
  <c r="P2" i="48"/>
  <c r="P4" i="48"/>
  <c r="J8" i="20"/>
  <c r="L9" i="20"/>
  <c r="J4" i="20"/>
  <c r="L6" i="20"/>
  <c r="J7" i="20"/>
  <c r="K3" i="20"/>
  <c r="K5" i="20"/>
  <c r="L2" i="20"/>
  <c r="L4" i="18"/>
  <c r="J2" i="18"/>
  <c r="J6" i="18"/>
  <c r="K7" i="18"/>
  <c r="K3" i="18"/>
  <c r="I4" i="49" l="1"/>
  <c r="N3" i="49"/>
  <c r="I2" i="49"/>
  <c r="E2" i="17"/>
  <c r="J5" i="49"/>
  <c r="L6" i="48"/>
  <c r="L9" i="48"/>
  <c r="L8" i="48"/>
  <c r="O7" i="49"/>
  <c r="L9" i="18"/>
  <c r="K5" i="18"/>
  <c r="Q2" i="48"/>
  <c r="Q5" i="48"/>
  <c r="Q4" i="48"/>
  <c r="Q7" i="48"/>
  <c r="K8" i="20"/>
  <c r="M6" i="20"/>
  <c r="L3" i="20"/>
  <c r="K7" i="20"/>
  <c r="K4" i="20"/>
  <c r="M9" i="20"/>
  <c r="L5" i="20"/>
  <c r="M2" i="20"/>
  <c r="K6" i="18"/>
  <c r="K2" i="18"/>
  <c r="L3" i="18"/>
  <c r="M4" i="18"/>
  <c r="L7" i="18"/>
  <c r="O3" i="49" l="1"/>
  <c r="J4" i="49"/>
  <c r="J2" i="49"/>
  <c r="F2" i="17"/>
  <c r="K5" i="49"/>
  <c r="M9" i="48"/>
  <c r="M8" i="48"/>
  <c r="M6" i="48"/>
  <c r="P7" i="49"/>
  <c r="L5" i="18"/>
  <c r="M9" i="18"/>
  <c r="R5" i="48"/>
  <c r="R2" i="48"/>
  <c r="R7" i="48"/>
  <c r="R4" i="48"/>
  <c r="L8" i="20"/>
  <c r="L7" i="20"/>
  <c r="M5" i="20"/>
  <c r="M3" i="20"/>
  <c r="N2" i="20"/>
  <c r="N9" i="20"/>
  <c r="L4" i="20"/>
  <c r="N6" i="20"/>
  <c r="M3" i="18"/>
  <c r="L2" i="18"/>
  <c r="M7" i="18"/>
  <c r="L6" i="18"/>
  <c r="N4" i="18"/>
  <c r="K4" i="49" l="1"/>
  <c r="P3" i="49"/>
  <c r="K2" i="49"/>
  <c r="G2" i="17"/>
  <c r="L5" i="49"/>
  <c r="N8" i="48"/>
  <c r="N6" i="48"/>
  <c r="N9" i="48"/>
  <c r="Q7" i="49"/>
  <c r="M5" i="18"/>
  <c r="N9" i="18"/>
  <c r="S2" i="48"/>
  <c r="S4" i="48"/>
  <c r="S5" i="48"/>
  <c r="S7" i="48"/>
  <c r="M8" i="20"/>
  <c r="O2" i="20"/>
  <c r="N5" i="20"/>
  <c r="M4" i="20"/>
  <c r="N3" i="20"/>
  <c r="M7" i="20"/>
  <c r="O6" i="20"/>
  <c r="O9" i="20"/>
  <c r="M6" i="18"/>
  <c r="N7" i="18"/>
  <c r="N3" i="18"/>
  <c r="M2" i="18"/>
  <c r="O4" i="18"/>
  <c r="Q3" i="49" l="1"/>
  <c r="L4" i="49"/>
  <c r="L2" i="49"/>
  <c r="H2" i="17"/>
  <c r="M5" i="49"/>
  <c r="O6" i="48"/>
  <c r="O8" i="48"/>
  <c r="O9" i="48"/>
  <c r="R7" i="49"/>
  <c r="N5" i="18"/>
  <c r="O9" i="18"/>
  <c r="T5" i="48"/>
  <c r="T4" i="48"/>
  <c r="T2" i="48"/>
  <c r="T7" i="48"/>
  <c r="N8" i="20"/>
  <c r="P6" i="20"/>
  <c r="N7" i="20"/>
  <c r="N4" i="20"/>
  <c r="O3" i="20"/>
  <c r="P9" i="20"/>
  <c r="P2" i="20"/>
  <c r="O5" i="20"/>
  <c r="O3" i="18"/>
  <c r="O7" i="18"/>
  <c r="P4" i="18"/>
  <c r="N2" i="18"/>
  <c r="N6" i="18"/>
  <c r="M4" i="49" l="1"/>
  <c r="R3" i="49"/>
  <c r="M2" i="49"/>
  <c r="I2" i="17"/>
  <c r="N5" i="49"/>
  <c r="P8" i="48"/>
  <c r="P9" i="48"/>
  <c r="P6" i="48"/>
  <c r="S7" i="49"/>
  <c r="P9" i="18"/>
  <c r="O5" i="18"/>
  <c r="U4" i="48"/>
  <c r="U7" i="48"/>
  <c r="U2" i="48"/>
  <c r="U5" i="48"/>
  <c r="O8" i="20"/>
  <c r="Q2" i="20"/>
  <c r="O4" i="20"/>
  <c r="Q9" i="20"/>
  <c r="Q6" i="20"/>
  <c r="O7" i="20"/>
  <c r="P3" i="20"/>
  <c r="P5" i="20"/>
  <c r="P7" i="18"/>
  <c r="Q4" i="18"/>
  <c r="O6" i="18"/>
  <c r="O2" i="18"/>
  <c r="P3" i="18"/>
  <c r="S3" i="49" l="1"/>
  <c r="N4" i="49"/>
  <c r="N2" i="49"/>
  <c r="J2" i="17"/>
  <c r="O5" i="49"/>
  <c r="Q6" i="48"/>
  <c r="Q8" i="48"/>
  <c r="Q9" i="48"/>
  <c r="T7" i="49"/>
  <c r="P5" i="18"/>
  <c r="Q9" i="18"/>
  <c r="V7" i="48"/>
  <c r="V5" i="48"/>
  <c r="V4" i="48"/>
  <c r="V2" i="48"/>
  <c r="P8" i="20"/>
  <c r="R6" i="20"/>
  <c r="Q5" i="20"/>
  <c r="Q3" i="20"/>
  <c r="P4" i="20"/>
  <c r="R9" i="20"/>
  <c r="P7" i="20"/>
  <c r="R2" i="20"/>
  <c r="P6" i="18"/>
  <c r="Q3" i="18"/>
  <c r="R4" i="18"/>
  <c r="Q7" i="18"/>
  <c r="P2" i="18"/>
  <c r="O4" i="49" l="1"/>
  <c r="T3" i="49"/>
  <c r="O2" i="49"/>
  <c r="K2" i="17"/>
  <c r="P5" i="49"/>
  <c r="R8" i="48"/>
  <c r="R6" i="48"/>
  <c r="R9" i="48"/>
  <c r="U7" i="49"/>
  <c r="Q5" i="18"/>
  <c r="R9" i="18"/>
  <c r="W7" i="48"/>
  <c r="W4" i="48"/>
  <c r="W2" i="48"/>
  <c r="W5" i="48"/>
  <c r="Q8" i="20"/>
  <c r="Q4" i="20"/>
  <c r="Q7" i="20"/>
  <c r="R3" i="20"/>
  <c r="S9" i="20"/>
  <c r="R5" i="20"/>
  <c r="S2" i="20"/>
  <c r="S6" i="20"/>
  <c r="S4" i="18"/>
  <c r="R3" i="18"/>
  <c r="Q2" i="18"/>
  <c r="Q6" i="18"/>
  <c r="R7" i="18"/>
  <c r="U3" i="49" l="1"/>
  <c r="P4" i="49"/>
  <c r="P2" i="49"/>
  <c r="L2" i="17"/>
  <c r="Q5" i="49"/>
  <c r="S6" i="48"/>
  <c r="S8" i="48"/>
  <c r="S9" i="48"/>
  <c r="V7" i="49"/>
  <c r="R5" i="18"/>
  <c r="S9" i="18"/>
  <c r="X4" i="48"/>
  <c r="X5" i="48"/>
  <c r="X2" i="48"/>
  <c r="X7" i="48"/>
  <c r="R8" i="20"/>
  <c r="S5" i="20"/>
  <c r="T2" i="20"/>
  <c r="S3" i="20"/>
  <c r="R7" i="20"/>
  <c r="T6" i="20"/>
  <c r="R4" i="20"/>
  <c r="T9" i="20"/>
  <c r="R2" i="18"/>
  <c r="S3" i="18"/>
  <c r="S7" i="18"/>
  <c r="T4" i="18"/>
  <c r="R6" i="18"/>
  <c r="Q4" i="49" l="1"/>
  <c r="V3" i="49"/>
  <c r="Q2" i="49"/>
  <c r="M2" i="17"/>
  <c r="R5" i="49"/>
  <c r="T8" i="48"/>
  <c r="T9" i="48"/>
  <c r="T6" i="48"/>
  <c r="W7" i="49"/>
  <c r="T9" i="18"/>
  <c r="S5" i="18"/>
  <c r="Y2" i="48"/>
  <c r="Y7" i="48"/>
  <c r="Y5" i="48"/>
  <c r="Y4" i="48"/>
  <c r="S8" i="20"/>
  <c r="U2" i="20"/>
  <c r="S4" i="20"/>
  <c r="T3" i="20"/>
  <c r="S7" i="20"/>
  <c r="U9" i="20"/>
  <c r="T5" i="20"/>
  <c r="U6" i="20"/>
  <c r="T7" i="18"/>
  <c r="S6" i="18"/>
  <c r="U4" i="18"/>
  <c r="T3" i="18"/>
  <c r="S2" i="18"/>
  <c r="W3" i="49" l="1"/>
  <c r="R4" i="49"/>
  <c r="R2" i="49"/>
  <c r="N2" i="17"/>
  <c r="S5" i="49"/>
  <c r="U6" i="48"/>
  <c r="U8" i="48"/>
  <c r="U9" i="48"/>
  <c r="X7" i="49"/>
  <c r="T5" i="18"/>
  <c r="U9" i="18"/>
  <c r="Z7" i="48"/>
  <c r="Z4" i="48"/>
  <c r="Z5" i="48"/>
  <c r="Z2" i="48"/>
  <c r="T8" i="20"/>
  <c r="U5" i="20"/>
  <c r="V9" i="20"/>
  <c r="T4" i="20"/>
  <c r="U3" i="20"/>
  <c r="T7" i="20"/>
  <c r="V6" i="20"/>
  <c r="V2" i="20"/>
  <c r="T2" i="18"/>
  <c r="T6" i="18"/>
  <c r="U7" i="18"/>
  <c r="V4" i="18"/>
  <c r="U3" i="18"/>
  <c r="S4" i="49" l="1"/>
  <c r="X3" i="49"/>
  <c r="S2" i="49"/>
  <c r="O2" i="17"/>
  <c r="T5" i="49"/>
  <c r="V8" i="48"/>
  <c r="V6" i="48"/>
  <c r="V9" i="48"/>
  <c r="Y7" i="49"/>
  <c r="U5" i="18"/>
  <c r="V9" i="18"/>
  <c r="AA4" i="48"/>
  <c r="AA7" i="48"/>
  <c r="AA5" i="48"/>
  <c r="AA2" i="48"/>
  <c r="U8" i="20"/>
  <c r="W6" i="20"/>
  <c r="W9" i="20"/>
  <c r="V5" i="20"/>
  <c r="U4" i="20"/>
  <c r="U7" i="20"/>
  <c r="W2" i="20"/>
  <c r="V3" i="20"/>
  <c r="V7" i="18"/>
  <c r="V3" i="18"/>
  <c r="U6" i="18"/>
  <c r="W4" i="18"/>
  <c r="U2" i="18"/>
  <c r="Y3" i="49" l="1"/>
  <c r="T4" i="49"/>
  <c r="T2" i="49"/>
  <c r="P2" i="17"/>
  <c r="U5" i="49"/>
  <c r="W6" i="48"/>
  <c r="W8" i="48"/>
  <c r="W9" i="48"/>
  <c r="Z7" i="49"/>
  <c r="V5" i="18"/>
  <c r="W9" i="18"/>
  <c r="AB7" i="48"/>
  <c r="AB2" i="48"/>
  <c r="AB5" i="48"/>
  <c r="AB4" i="48"/>
  <c r="V8" i="20"/>
  <c r="X2" i="20"/>
  <c r="V4" i="20"/>
  <c r="W5" i="20"/>
  <c r="X9" i="20"/>
  <c r="V7" i="20"/>
  <c r="X6" i="20"/>
  <c r="W3" i="20"/>
  <c r="V6" i="18"/>
  <c r="W3" i="18"/>
  <c r="V2" i="18"/>
  <c r="X4" i="18"/>
  <c r="W7" i="18"/>
  <c r="U4" i="49" l="1"/>
  <c r="Z3" i="49"/>
  <c r="U2" i="49"/>
  <c r="Q2" i="17"/>
  <c r="V5" i="49"/>
  <c r="X8" i="48"/>
  <c r="X9" i="48"/>
  <c r="X6" i="48"/>
  <c r="AA7" i="49"/>
  <c r="X9" i="18"/>
  <c r="W5" i="18"/>
  <c r="AC4" i="48"/>
  <c r="AC5" i="48"/>
  <c r="AC2" i="48"/>
  <c r="AC7" i="48"/>
  <c r="W8" i="20"/>
  <c r="W4" i="20"/>
  <c r="Y2" i="20"/>
  <c r="X5" i="20"/>
  <c r="Y6" i="20"/>
  <c r="W7" i="20"/>
  <c r="X3" i="20"/>
  <c r="Y9" i="20"/>
  <c r="W2" i="18"/>
  <c r="X3" i="18"/>
  <c r="X7" i="18"/>
  <c r="W6" i="18"/>
  <c r="Y4" i="18"/>
  <c r="AA3" i="49" l="1"/>
  <c r="V4" i="49"/>
  <c r="V2" i="49"/>
  <c r="R2" i="17"/>
  <c r="W5" i="49"/>
  <c r="Y6" i="48"/>
  <c r="Y8" i="48"/>
  <c r="Y9" i="48"/>
  <c r="AB7" i="49"/>
  <c r="X5" i="18"/>
  <c r="Y9" i="18"/>
  <c r="AD5" i="48"/>
  <c r="AD7" i="48"/>
  <c r="AD2" i="48"/>
  <c r="AD4" i="48"/>
  <c r="X8" i="20"/>
  <c r="Z2" i="20"/>
  <c r="Z9" i="20"/>
  <c r="Y5" i="20"/>
  <c r="Y3" i="20"/>
  <c r="X7" i="20"/>
  <c r="X4" i="20"/>
  <c r="Z6" i="20"/>
  <c r="Y7" i="18"/>
  <c r="X6" i="18"/>
  <c r="Z4" i="18"/>
  <c r="Y3" i="18"/>
  <c r="X2" i="18"/>
  <c r="W4" i="49" l="1"/>
  <c r="AB3" i="49"/>
  <c r="W2" i="49"/>
  <c r="S2" i="17"/>
  <c r="X5" i="49"/>
  <c r="Z8" i="48"/>
  <c r="Z9" i="48"/>
  <c r="Z6" i="48"/>
  <c r="AC7" i="49"/>
  <c r="Y5" i="18"/>
  <c r="Z9" i="18"/>
  <c r="AE2" i="48"/>
  <c r="AE4" i="48"/>
  <c r="AE7" i="48"/>
  <c r="AE5" i="48"/>
  <c r="Y8" i="20"/>
  <c r="Y4" i="20"/>
  <c r="Z5" i="20"/>
  <c r="Z3" i="20"/>
  <c r="AA9" i="20"/>
  <c r="Y7" i="20"/>
  <c r="AA2" i="20"/>
  <c r="AA6" i="20"/>
  <c r="AA4" i="18"/>
  <c r="Y2" i="18"/>
  <c r="Y6" i="18"/>
  <c r="Z3" i="18"/>
  <c r="Z7" i="18"/>
  <c r="AC3" i="49" l="1"/>
  <c r="X4" i="49"/>
  <c r="X2" i="49"/>
  <c r="T2" i="17"/>
  <c r="Y5" i="49"/>
  <c r="AA8" i="48"/>
  <c r="AA6" i="48"/>
  <c r="AA9" i="48"/>
  <c r="AD7" i="49"/>
  <c r="AA9" i="18"/>
  <c r="Z5" i="18"/>
  <c r="AG7" i="48"/>
  <c r="AF7" i="48"/>
  <c r="AG5" i="48"/>
  <c r="AF5" i="48"/>
  <c r="AG4" i="48"/>
  <c r="AF4" i="48"/>
  <c r="AG2" i="48"/>
  <c r="AF2" i="48"/>
  <c r="Z8" i="20"/>
  <c r="AB2" i="20"/>
  <c r="AA3" i="20"/>
  <c r="Z7" i="20"/>
  <c r="AB9" i="20"/>
  <c r="Z4" i="20"/>
  <c r="AA5" i="20"/>
  <c r="AB6" i="20"/>
  <c r="AA3" i="18"/>
  <c r="Z6" i="18"/>
  <c r="Z2" i="18"/>
  <c r="AA7" i="18"/>
  <c r="AB4" i="18"/>
  <c r="Y4" i="49" l="1"/>
  <c r="AD3" i="49"/>
  <c r="Y2" i="49"/>
  <c r="U2" i="17"/>
  <c r="Z5" i="49"/>
  <c r="AB8" i="48"/>
  <c r="AB6" i="48"/>
  <c r="AB9" i="48"/>
  <c r="AE7" i="49"/>
  <c r="AA5" i="18"/>
  <c r="AB9" i="18"/>
  <c r="AA8" i="20"/>
  <c r="AA7" i="20"/>
  <c r="AB5" i="20"/>
  <c r="AA4" i="20"/>
  <c r="AB3" i="20"/>
  <c r="AC6" i="20"/>
  <c r="AC9" i="20"/>
  <c r="AC2" i="20"/>
  <c r="AA2" i="18"/>
  <c r="AC4" i="18"/>
  <c r="AA6" i="18"/>
  <c r="AB7" i="18"/>
  <c r="AB3" i="18"/>
  <c r="AE3" i="49" l="1"/>
  <c r="Z4" i="49"/>
  <c r="Z2" i="49"/>
  <c r="V2" i="17"/>
  <c r="AA5" i="49"/>
  <c r="AC8" i="48"/>
  <c r="AC9" i="48"/>
  <c r="AC6" i="48"/>
  <c r="AG7" i="49"/>
  <c r="AF7" i="49"/>
  <c r="AC9" i="18"/>
  <c r="AB5" i="18"/>
  <c r="AB8" i="20"/>
  <c r="AD9" i="20"/>
  <c r="AD6" i="20"/>
  <c r="AB4" i="20"/>
  <c r="AC5" i="20"/>
  <c r="AB7" i="20"/>
  <c r="AD2" i="20"/>
  <c r="AC3" i="20"/>
  <c r="AB6" i="18"/>
  <c r="AD4" i="18"/>
  <c r="AC3" i="18"/>
  <c r="AB2" i="18"/>
  <c r="AC7" i="18"/>
  <c r="AA4" i="49" l="1"/>
  <c r="AG3" i="49"/>
  <c r="AF3" i="49"/>
  <c r="AA2" i="49"/>
  <c r="W2" i="17"/>
  <c r="AB5" i="49"/>
  <c r="AD9" i="48"/>
  <c r="AD8" i="48"/>
  <c r="AD6" i="48"/>
  <c r="AC5" i="18"/>
  <c r="AD9" i="18"/>
  <c r="AC8" i="20"/>
  <c r="AE2" i="20"/>
  <c r="AE6" i="20"/>
  <c r="AC7" i="20"/>
  <c r="AD5" i="20"/>
  <c r="AD3" i="20"/>
  <c r="AC4" i="20"/>
  <c r="AE9" i="20"/>
  <c r="AC2" i="18"/>
  <c r="AD3" i="18"/>
  <c r="AE4" i="18"/>
  <c r="AD7" i="18"/>
  <c r="AC6" i="18"/>
  <c r="AB4" i="49" l="1"/>
  <c r="AB2" i="49"/>
  <c r="X2" i="17"/>
  <c r="AC5" i="49"/>
  <c r="AE9" i="48"/>
  <c r="AE8" i="48"/>
  <c r="AE6" i="48"/>
  <c r="AE9" i="18"/>
  <c r="AD5" i="18"/>
  <c r="AD8" i="20"/>
  <c r="AE3" i="20"/>
  <c r="AD7" i="20"/>
  <c r="AD4" i="20"/>
  <c r="AF6" i="20"/>
  <c r="AF9" i="20"/>
  <c r="AF2" i="20"/>
  <c r="AE5" i="20"/>
  <c r="AF4" i="18"/>
  <c r="AD6" i="18"/>
  <c r="AE3" i="18"/>
  <c r="AE7" i="18"/>
  <c r="AD2" i="18"/>
  <c r="AC4" i="49" l="1"/>
  <c r="AC2" i="49"/>
  <c r="Y2" i="17"/>
  <c r="AD5" i="49"/>
  <c r="AG9" i="48"/>
  <c r="AF9" i="48"/>
  <c r="AG6" i="48"/>
  <c r="AF6" i="48"/>
  <c r="AF8" i="48"/>
  <c r="AG8" i="48"/>
  <c r="AE5" i="18"/>
  <c r="AG9" i="18"/>
  <c r="AF9" i="18"/>
  <c r="AE8" i="20"/>
  <c r="AE4" i="20"/>
  <c r="AG9" i="20"/>
  <c r="AG6" i="20"/>
  <c r="AE7" i="20"/>
  <c r="AF3" i="20"/>
  <c r="AG2" i="20"/>
  <c r="AF5" i="20"/>
  <c r="AE2" i="18"/>
  <c r="AF7" i="18"/>
  <c r="AF3" i="18"/>
  <c r="AE6" i="18"/>
  <c r="AG4" i="18"/>
  <c r="AD4" i="49" l="1"/>
  <c r="AD2" i="49"/>
  <c r="Z2" i="17"/>
  <c r="AE5" i="49"/>
  <c r="AF5" i="18"/>
  <c r="AG5" i="18"/>
  <c r="AF8" i="20"/>
  <c r="AF7" i="20"/>
  <c r="AG5" i="20"/>
  <c r="AF4" i="20"/>
  <c r="AG3" i="20"/>
  <c r="AF6" i="18"/>
  <c r="AG7" i="18"/>
  <c r="AG3" i="18"/>
  <c r="AF2" i="18"/>
  <c r="AE4" i="49" l="1"/>
  <c r="AE2" i="49"/>
  <c r="AA2" i="17"/>
  <c r="AG5" i="49"/>
  <c r="AF5" i="49"/>
  <c r="AG8" i="20"/>
  <c r="AG4" i="20"/>
  <c r="AG7" i="20"/>
  <c r="AG2" i="18"/>
  <c r="AG6" i="18"/>
  <c r="AG4" i="49" l="1"/>
  <c r="AF4" i="49"/>
  <c r="AG2" i="49"/>
  <c r="AF2" i="49"/>
  <c r="AB2" i="17"/>
  <c r="AC2" i="17" l="1"/>
  <c r="AD2" i="17" l="1"/>
  <c r="AE2" i="17" l="1"/>
  <c r="AG2" i="17" l="1"/>
  <c r="A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tc={768CBEF8-3F74-4558-8AB7-03A8ED839C12}</author>
  </authors>
  <commentList>
    <comment ref="A192" authorId="0" shapeId="0" xr:uid="{768CBEF8-3F74-4558-8AB7-03A8ED839C12}">
      <text>
        <t>[Threaded comment]
Your version of Excel allows you to read this threaded comment; however, any edits to it will get removed if the file is opened in a newer version of Excel. Learn more: https://go.microsoft.com/fwlink/?linkid=870924
Comment:
    MoPNG stats report for FY2018-'19 (Apr 2018 - Mar 2019). This is assumed to represent calendar year 2018.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<sst xmlns="http://schemas.openxmlformats.org/spreadsheetml/2006/main" count="1981" uniqueCount="634">
  <si>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</si>
  <si>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</si>
  <si>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</si>
  <si>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</si>
  <si>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</si>
  <si>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</si>
  <si>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</si>
  <si>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</si>
  <si>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</si>
  <si>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</si>
  <si>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</si>
  <si>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</si>
  <si>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</si>
  <si>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</si>
  <si>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</si>
  <si>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</si>
  <si>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</si>
  <si>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</si>
  <si>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</si>
  <si>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</si>
  <si>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</si>
  <si>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</si>
  <si>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</si>
  <si>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</si>
  <si>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</si>
  <si>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</si>
  <si>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</si>
  <si>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</si>
  <si>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</si>
  <si>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</si>
  <si>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</si>
  <si>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</si>
  <si>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</si>
  <si>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</si>
  <si>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</si>
  <si>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</si>
  <si>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</si>
  <si>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</si>
  <si>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</si>
  <si>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</si>
  <si>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</si>
  <si>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</si>
  <si>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</si>
  <si>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</si>
  <si>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</si>
  <si>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</si>
  <si>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</si>
  <si>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</si>
  <si>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</si>
  <si>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</si>
  <si>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</si>
  <si>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</si>
  <si>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</si>
  <si>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</si>
  <si>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</si>
  <si>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</si>
  <si>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</si>
  <si>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</si>
  <si>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</si>
  <si>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</si>
  <si>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</si>
  <si>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</si>
  <si>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</si>
  <si>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</si>
  <si>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</si>
  <si>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</si>
  <si>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</si>
  <si>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</si>
  <si>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</si>
  <si>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</si>
  <si>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</si>
  <si>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</si>
  <si>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</si>
  <si>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</si>
  <si>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</si>
  <si>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</si>
  <si>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</si>
  <si>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</si>
  <si>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</si>
  <si>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</si>
  <si>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</si>
  <si>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</si>
  <si>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</si>
  <si>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</si>
  <si>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</si>
  <si>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</si>
  <si>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</si>
  <si>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</si>
  <si>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</si>
  <si>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</si>
  <si>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</si>
  <si>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</si>
  <si>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</si>
  <si>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</si>
  <si>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</si>
  <si>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</si>
  <si>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</si>
  <si>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</si>
  <si>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</si>
  <si>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</si>
  <si>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</si>
  <si>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</si>
  <si>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</si>
  <si>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</si>
  <si>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</si>
  <si>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</si>
  <si>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</si>
  <si>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</si>
  <si>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</si>
  <si>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</si>
  <si>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</si>
  <si>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</si>
  <si>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</si>
  <si>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</si>
  <si>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</si>
  <si>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</si>
  <si>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</si>
  <si>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</si>
  <si>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</si>
  <si>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</si>
  <si>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</si>
  <si>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</si>
  <si>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</si>
  <si>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</si>
  <si>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</si>
  <si>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</si>
  <si>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</si>
  <si>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</si>
  <si>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</si>
  <si>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</si>
  <si>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</si>
  <si>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</si>
  <si>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</si>
  <si>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</si>
  <si>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</si>
  <si>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</si>
  <si>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</si>
  <si>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</si>
  <si>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</si>
  <si>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</si>
  <si>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</si>
  <si>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</si>
  <si>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</si>
  <si>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</si>
  <si>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</si>
  <si>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</si>
  <si>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</si>
  <si>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</si>
  <si>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</si>
  <si>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</si>
  <si>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</si>
  <si>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</si>
  <si>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</si>
  <si>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</si>
  <si>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</si>
  <si>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</si>
  <si>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</si>
  <si>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</si>
  <si>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</si>
  <si>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</si>
  <si>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</si>
  <si>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</si>
  <si>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</si>
  <si>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</si>
  <si>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</si>
  <si>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</si>
  <si>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</si>
  <si>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</si>
  <si>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</si>
  <si>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</si>
  <si>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Natural Gas and Petroleum Systems</t>
  </si>
  <si>
    <t>Natural Gas</t>
  </si>
  <si>
    <t>Biomass</t>
  </si>
  <si>
    <t>Petroleum Diesel</t>
  </si>
  <si>
    <t>Heat</t>
  </si>
  <si>
    <t>Ministry of Petroleum and Natural Gas</t>
  </si>
  <si>
    <t>BTU/MWH</t>
  </si>
  <si>
    <t>BTU/TCE</t>
  </si>
  <si>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</si>
  <si>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</si>
  <si>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</si>
  <si>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</si>
  <si>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</si>
  <si>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</si>
  <si>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</si>
  <si>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</si>
  <si>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</si>
  <si>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</si>
  <si>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</si>
  <si>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</si>
  <si>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</si>
  <si>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</si>
  <si>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</si>
  <si>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</si>
  <si>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</si>
  <si>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</si>
  <si>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</si>
  <si>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</si>
  <si>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</si>
  <si>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</si>
  <si>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</si>
  <si>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</si>
  <si>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</si>
  <si>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</si>
  <si>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</si>
  <si>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</si>
  <si>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</si>
  <si>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</si>
  <si>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</si>
  <si>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</si>
  <si>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</si>
  <si>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</si>
  <si>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</si>
  <si>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</si>
  <si>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</si>
  <si>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</si>
  <si>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</si>
  <si>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</si>
  <si>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</si>
  <si>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</si>
  <si>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</si>
  <si>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</si>
  <si>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</si>
  <si>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</si>
  <si>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</si>
  <si>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</si>
  <si>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</si>
  <si>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</si>
  <si>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</si>
  <si>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</si>
  <si>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</si>
  <si>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</si>
  <si>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</si>
  <si>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</si>
  <si>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</si>
  <si>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</si>
  <si>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</si>
  <si>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</si>
  <si>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</si>
  <si>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</si>
  <si>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</si>
  <si>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</si>
  <si>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</si>
  <si>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</si>
  <si>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</si>
  <si>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</si>
  <si>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</si>
  <si>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</si>
  <si>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</si>
  <si>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</si>
  <si>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</si>
  <si>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</si>
  <si>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</si>
  <si>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</si>
  <si>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</si>
  <si>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</si>
  <si>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</si>
  <si>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</si>
  <si>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</si>
  <si>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</si>
  <si>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</si>
  <si>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</si>
  <si>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</si>
  <si>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</si>
  <si>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</si>
  <si>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</si>
  <si>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</si>
  <si>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Ministry of Statistics and Program Implementation</t>
  </si>
  <si>
    <t>Annual Survey of Industries Volume I</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</si>
  <si>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</si>
  <si>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</si>
  <si>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</si>
  <si>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</si>
  <si>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</si>
  <si>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</si>
  <si>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</si>
  <si>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</si>
  <si>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</si>
  <si>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</si>
  <si>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</si>
  <si>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</si>
  <si>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</si>
  <si>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</si>
  <si>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</si>
  <si>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</si>
  <si>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</si>
  <si>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</si>
  <si>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</si>
  <si>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</si>
  <si>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</si>
  <si>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</si>
  <si>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</si>
  <si>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</si>
  <si>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</si>
  <si>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</si>
  <si>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</si>
  <si>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</si>
  <si>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</si>
  <si>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</si>
  <si>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</si>
  <si>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</si>
  <si>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</si>
  <si>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</si>
  <si>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</si>
  <si>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</si>
  <si>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</si>
  <si>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</si>
  <si>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</si>
  <si>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</si>
  <si>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</si>
  <si>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</si>
  <si>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</si>
  <si>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</si>
  <si>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</si>
  <si>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</si>
  <si>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</si>
  <si>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</si>
  <si>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</si>
  <si>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</si>
  <si>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</si>
  <si>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</si>
  <si>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</si>
  <si>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</si>
  <si>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</si>
  <si>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</si>
  <si>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</si>
  <si>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</si>
  <si>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</si>
  <si>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</si>
  <si>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</si>
  <si>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</si>
  <si>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</si>
  <si>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</si>
  <si>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</si>
  <si>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</si>
  <si>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</si>
  <si>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</si>
  <si>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</si>
  <si>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</si>
  <si>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</si>
  <si>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</si>
  <si>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</si>
  <si>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</si>
  <si>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</si>
  <si>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</si>
  <si>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</si>
  <si>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</si>
  <si>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</si>
  <si>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</si>
  <si>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</si>
  <si>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</si>
  <si>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</si>
  <si>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</si>
  <si>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</si>
  <si>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</si>
  <si>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</si>
  <si>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</si>
  <si>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</si>
  <si>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</si>
  <si>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</si>
  <si>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</si>
  <si>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</si>
  <si>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</si>
  <si>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</si>
  <si>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</si>
  <si>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</si>
  <si>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</si>
  <si>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</si>
  <si>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</si>
  <si>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</si>
  <si>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</si>
  <si>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</si>
  <si>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</si>
  <si>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</si>
  <si>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</si>
  <si>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</si>
  <si>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</si>
  <si>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</si>
  <si>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</si>
  <si>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</si>
  <si>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</si>
  <si>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</si>
  <si>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</si>
  <si>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</si>
  <si>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</si>
  <si>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</si>
  <si>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</si>
  <si>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</si>
  <si>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</si>
  <si>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</si>
  <si>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</si>
  <si>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</si>
  <si>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</si>
  <si>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</si>
  <si>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</si>
  <si>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</si>
  <si>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</si>
  <si>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</si>
  <si>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</si>
  <si>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</si>
  <si>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</si>
  <si>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</si>
  <si>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</si>
  <si>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</si>
  <si>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</si>
  <si>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</si>
  <si>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</si>
  <si>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</si>
  <si>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</si>
  <si>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</si>
  <si>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</si>
  <si>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</si>
  <si>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</si>
  <si>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</si>
  <si>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</si>
  <si>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</si>
  <si>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</si>
  <si>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</si>
  <si>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</si>
  <si>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</si>
  <si>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</si>
  <si>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</si>
  <si>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</si>
  <si>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</si>
  <si>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</si>
  <si>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</si>
  <si>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</si>
  <si>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</si>
  <si>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</si>
  <si>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</si>
  <si>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</si>
  <si>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</si>
  <si>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</si>
  <si>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</si>
  <si>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</si>
  <si>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</si>
  <si>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</si>
  <si>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</si>
  <si>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</si>
  <si>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</si>
  <si>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</si>
  <si>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</si>
  <si>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</si>
  <si>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</si>
  <si>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</si>
  <si>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</si>
  <si>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</si>
  <si>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</si>
  <si>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</si>
  <si>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</si>
  <si>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</si>
  <si>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</si>
  <si>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</si>
  <si>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</si>
  <si>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</si>
  <si>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</si>
  <si>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</si>
  <si>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</si>
  <si>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</si>
  <si>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</si>
  <si>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</si>
  <si>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</si>
  <si>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</si>
  <si>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</si>
  <si>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</si>
  <si>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</si>
  <si>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</si>
  <si>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</si>
  <si>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</si>
  <si>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</si>
  <si>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</si>
  <si>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</si>
  <si>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</si>
  <si>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</si>
  <si>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</si>
  <si>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</si>
  <si>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</si>
  <si>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</si>
  <si>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</si>
  <si>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</si>
  <si>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</si>
  <si>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</si>
  <si>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</si>
  <si>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</si>
  <si>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</si>
  <si>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</si>
  <si>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</si>
  <si>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</si>
  <si>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</si>
  <si>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</si>
  <si>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</si>
  <si>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</si>
  <si>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</si>
  <si>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</si>
  <si>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Resellers</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</si>
  <si>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</si>
  <si>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</si>
  <si>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</si>
  <si>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</si>
  <si>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</si>
  <si>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</si>
  <si>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</si>
  <si>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</si>
  <si>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</si>
  <si>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</si>
  <si>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</si>
  <si>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</si>
  <si>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</si>
  <si>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</si>
  <si>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</si>
  <si>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</si>
  <si>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</si>
  <si>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</si>
  <si>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</si>
  <si>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</si>
  <si>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</si>
  <si>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</si>
  <si>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</si>
  <si>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</si>
  <si>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</si>
  <si>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</si>
  <si>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</si>
  <si>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</si>
  <si>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</si>
  <si>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</si>
  <si>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</si>
  <si>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</si>
  <si>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</si>
  <si>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</si>
  <si>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</si>
  <si>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</si>
  <si>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</si>
  <si>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</si>
  <si>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</si>
  <si>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</si>
  <si>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</si>
  <si>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</si>
  <si>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</si>
  <si>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</si>
  <si>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</si>
  <si>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</si>
  <si>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</si>
  <si>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</si>
  <si>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</si>
  <si>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</si>
  <si>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</si>
  <si>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</si>
  <si>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</si>
  <si>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</si>
  <si>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</si>
  <si>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</si>
  <si>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</si>
  <si>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</si>
  <si>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</si>
  <si>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BTU per barrel</t>
  </si>
  <si>
    <t>barrels in MT crude oil</t>
  </si>
  <si>
    <t>2017-2018 Share of Gaseous Hydrocarbon Demand</t>
  </si>
  <si>
    <t>All</t>
  </si>
  <si>
    <t>6101</t>
  </si>
  <si>
    <t>6202</t>
  </si>
  <si>
    <t>Solid hydrocarbons, extrapolated</t>
  </si>
  <si>
    <t>Coal (BTUs)</t>
  </si>
  <si>
    <t>2017-2018 Share of Liquid Hydrocarbon Demand by Industry Category</t>
  </si>
  <si>
    <t>Indian Petroleum and Natural Gas Statistics 2018-2019</t>
  </si>
  <si>
    <t>https://mopng.gov.in/files/TableManagements/arep2020.pdf</t>
  </si>
  <si>
    <t xml:space="preserve">2017-18 </t>
  </si>
  <si>
    <t>2018-19 (P)</t>
  </si>
  <si>
    <t>2017-18</t>
  </si>
  <si>
    <t>2018-19</t>
  </si>
  <si>
    <t>V.4 Sector-wise Consumption (end use) of Liquefied Petroleum Gas (LPG)</t>
  </si>
  <si>
    <t>V.9 Sector-wise Consumption (end use) of High Speed Diesel Oil</t>
  </si>
  <si>
    <t>V.10 Sector-wise Consumption (end use) of Light Diesel Oil (LDO)</t>
  </si>
  <si>
    <t>V.11 Sector-wise Consumption (end use) of Furnace Oil</t>
  </si>
  <si>
    <t>V.12 Sector-wise Consumption (end use) of LSHS/HHS</t>
  </si>
  <si>
    <t>II.17 Sector-wise Consumption of Natural Gas</t>
  </si>
  <si>
    <t>Tables V.4., V.5., V.9., V.10, V.11., V.12., and II.16</t>
  </si>
  <si>
    <t>(Table 2.5, p10)</t>
  </si>
  <si>
    <t>(Table 4.12, p40)</t>
  </si>
  <si>
    <t>Source: Ready Reckoner July 2021, PPAC</t>
  </si>
  <si>
    <t>Crude Oil Consumption and Imports (2018-19)</t>
  </si>
  <si>
    <t>Petroleum Planning and Analysis Cell (PPAC)</t>
  </si>
  <si>
    <t>Ready Reckoner July 2021</t>
  </si>
  <si>
    <t xml:space="preserve">https://www.ppac.gov.in/WriteReadData/Reports/202109010920476205160PPACRRJuly2021webversion.pdf </t>
  </si>
  <si>
    <t>Table 2.5 (p10), Table 4.12 (p40)</t>
  </si>
  <si>
    <t>for all-India (2017-'18)</t>
  </si>
  <si>
    <t>Historical Energy Consumption (2017-18), native units</t>
  </si>
  <si>
    <t>Historical Energy Consumption (2017-2018), BTU</t>
  </si>
  <si>
    <t>Table 6.8 (Excerpt): Year-wise Consumption of Electricity- Sectorwise</t>
  </si>
  <si>
    <r>
      <t>in Giga Watt Hour = 10</t>
    </r>
    <r>
      <rPr>
        <b/>
        <vertAlign val="superscript"/>
        <sz val="10"/>
        <color indexed="8"/>
        <rFont val="Times New Roman"/>
        <family val="1"/>
      </rPr>
      <t>6</t>
    </r>
    <r>
      <rPr>
        <b/>
        <sz val="10"/>
        <color indexed="8"/>
        <rFont val="Times New Roman"/>
        <family val="1"/>
      </rPr>
      <t xml:space="preserve">  Kilo Watt Hour</t>
    </r>
  </si>
  <si>
    <t>Year</t>
  </si>
  <si>
    <t>Domestic</t>
  </si>
  <si>
    <t>Commercial</t>
  </si>
  <si>
    <t>Traction</t>
  </si>
  <si>
    <t>&amp;</t>
  </si>
  <si>
    <t>Railways</t>
  </si>
  <si>
    <t>Consumed</t>
  </si>
  <si>
    <t>8=2 to 7</t>
  </si>
  <si>
    <t xml:space="preserve">2016-17     </t>
  </si>
  <si>
    <t xml:space="preserve">2018-19 </t>
  </si>
  <si>
    <t>Source : Central Electricity Authority.</t>
  </si>
  <si>
    <t>2018-2019</t>
  </si>
  <si>
    <t>Steel and Washery</t>
  </si>
  <si>
    <t>Paper</t>
  </si>
  <si>
    <t>Sponge Iron</t>
  </si>
  <si>
    <t>Fertilizers and chemicals</t>
  </si>
  <si>
    <t>Bricks</t>
  </si>
  <si>
    <t>Total Coal Consumption</t>
  </si>
  <si>
    <t>http://www.mospi.nic.in/sites/default/files/reports_and_publication/ES/Energy%20Statistics%20India%202021.pdf</t>
  </si>
  <si>
    <t>By mass (million tonnes)</t>
  </si>
  <si>
    <t>By energy (petajoules)</t>
  </si>
  <si>
    <t>2019-20</t>
  </si>
  <si>
    <t>Unit conversions:</t>
  </si>
  <si>
    <t>Petajoule to Kcal</t>
  </si>
  <si>
    <t>Million tonnes to Kg</t>
  </si>
  <si>
    <t>Avg. heat content (Kcal/Kg)</t>
  </si>
  <si>
    <t>kcal/kg</t>
  </si>
  <si>
    <t>BTU/kg</t>
  </si>
  <si>
    <t>BTU/ton</t>
  </si>
  <si>
    <t>BTU/kcal</t>
  </si>
  <si>
    <t>Coal (Table 6.3), million tonnes</t>
  </si>
  <si>
    <t>Lignite (Table 6.4), million tonnes</t>
  </si>
  <si>
    <t>in the latest year for which we have data. A detailed breakout by subindustry is not always available, so we use IESS to allocate fuel use to various subindustries where necessary.</t>
  </si>
  <si>
    <t xml:space="preserve">For electricity, the Annual Survey of Industries is missing data for some industries (for example, it is about 200 times too low on agricultural electricity use) and classifies much of the industrial electricity use into "other." </t>
  </si>
  <si>
    <t>The exception is Water and Waste, which is not tracked in IESS. Therefore, we take that value directly from the Annual Survey of Industries.</t>
  </si>
  <si>
    <t>For petroleum products and coal, we use MoSPI directly.</t>
  </si>
  <si>
    <t>Therefore, we use the most recent Yearwise Consumption of Electricity and Coal from MoSPI and allocate industry fuel use to subinudstries using IESS.</t>
  </si>
  <si>
    <t>Water and Waste Historical Consumption</t>
  </si>
  <si>
    <t>Petroleum Products Historical Consumption (2018-19)</t>
  </si>
  <si>
    <t>Coal and Electricity Historical Consumption (2018-2019)</t>
  </si>
  <si>
    <t>Ministry of Statistics and Programme Implementation</t>
  </si>
  <si>
    <t>Energy Statistics 2021</t>
  </si>
  <si>
    <t>http://mospi.nic.in/publication/energy-statistics-india-2021</t>
  </si>
  <si>
    <t>https://www.thehinducentre.com/resources/article35740193.ece/binary/Energy%20Statistics%20India%2020211_compressed.pdf</t>
  </si>
  <si>
    <t>Tables 6.3, 6.4, 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</si>
</sst>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00.E+00"/>
  </numFmts>
  <fonts count="78"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
      <b/>
      <sz val="16"/>
      <color rgb="FF000000"/>
      <name val="Times New Roman"/>
      <family val="1"/>
    </font>
    <font>
      <b/>
      <vertAlign val="superscript"/>
      <sz val="10"/>
      <color indexed="8"/>
      <name val="Times New Roman"/>
      <family val="1"/>
    </font>
    <font>
      <sz val="10"/>
      <color theme="1"/>
      <name val="Times New Roman"/>
      <family val="1"/>
    </font>
    <font>
      <u/>
      <sz val="11"/>
      <color theme="10"/>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0"/>
        <bgColor indexed="64"/>
      </patternFill>
    </fill>
  </fills>
  <borders count="64">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43" fontId="7" fillId="0" borderId="0" applyFont="0" applyFill="0" applyBorder="0" applyAlignment="0" applyProtection="0"/>
    <xf numFmtId="0" fontId="77" fillId="0" borderId="0" applyNumberFormat="0" applyFill="0" applyBorder="0" applyAlignment="0" applyProtection="0"/>
  </cellStyleXfs>
  <cellXfs count="546">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8" borderId="21" xfId="0" applyFont="1" applyFill="1" applyBorder="1" applyAlignment="1">
      <alignment horizontal="left" vertical="top"/>
    </xf>
    <xf numFmtId="172" fontId="38" fillId="8"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0" borderId="28" xfId="0" applyFont="1" applyFill="1" applyBorder="1" applyAlignment="1">
      <alignment horizontal="left" vertical="top"/>
    </xf>
    <xf numFmtId="0" fontId="42" fillId="11" borderId="28" xfId="0" applyFont="1" applyFill="1" applyBorder="1" applyAlignment="1">
      <alignment horizontal="left" vertical="top"/>
    </xf>
    <xf numFmtId="173" fontId="43" fillId="11" borderId="28" xfId="0" applyNumberFormat="1"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0"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8" borderId="21" xfId="0" applyFont="1" applyFill="1" applyBorder="1" applyAlignment="1">
      <alignment horizontal="center" vertical="top"/>
    </xf>
    <xf numFmtId="172" fontId="50" fillId="8"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1" borderId="33" xfId="0" applyFont="1"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0" fillId="11" borderId="34" xfId="0" applyFill="1" applyBorder="1" applyAlignment="1">
      <alignment horizontal="left" vertical="top"/>
    </xf>
    <xf numFmtId="0" fontId="0" fillId="11" borderId="31" xfId="0" applyFill="1" applyBorder="1" applyAlignment="1">
      <alignment horizontal="left" vertical="top"/>
    </xf>
    <xf numFmtId="0" fontId="0" fillId="11" borderId="32" xfId="0" applyFill="1" applyBorder="1" applyAlignment="1">
      <alignment horizontal="left" vertical="top"/>
    </xf>
    <xf numFmtId="0" fontId="0" fillId="11" borderId="35" xfId="0" applyFill="1" applyBorder="1" applyAlignment="1">
      <alignment horizontal="left" vertical="top"/>
    </xf>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5" xfId="0" applyFill="1" applyBorder="1" applyAlignment="1">
      <alignment horizontal="left" vertical="top"/>
    </xf>
    <xf numFmtId="11" fontId="48"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3" borderId="0" xfId="0" applyFont="1" applyFill="1" applyBorder="1" applyAlignment="1">
      <alignment vertical="center"/>
    </xf>
    <xf numFmtId="0" fontId="0" fillId="13" borderId="0" xfId="0" applyFill="1" applyBorder="1"/>
    <xf numFmtId="0" fontId="53" fillId="13" borderId="0" xfId="0" applyFont="1" applyFill="1" applyBorder="1"/>
    <xf numFmtId="0" fontId="55" fillId="13" borderId="0" xfId="23" applyNumberFormat="1" applyFont="1" applyFill="1" applyBorder="1" applyAlignment="1">
      <alignment horizontal="left"/>
    </xf>
    <xf numFmtId="0" fontId="0" fillId="13" borderId="0" xfId="0" applyNumberFormat="1" applyFill="1" applyBorder="1"/>
    <xf numFmtId="0" fontId="0" fillId="13" borderId="0" xfId="0" applyFill="1" applyBorder="1" applyAlignment="1">
      <alignment horizontal="right"/>
    </xf>
    <xf numFmtId="0" fontId="56" fillId="13" borderId="36" xfId="0" applyFont="1" applyFill="1" applyBorder="1" applyAlignment="1">
      <alignment vertical="center"/>
    </xf>
    <xf numFmtId="0" fontId="57" fillId="13" borderId="36" xfId="0" applyNumberFormat="1" applyFont="1" applyFill="1" applyBorder="1" applyAlignment="1">
      <alignment horizontal="right" vertical="center"/>
    </xf>
    <xf numFmtId="0" fontId="56" fillId="13" borderId="37" xfId="0" applyNumberFormat="1" applyFont="1" applyFill="1" applyBorder="1" applyAlignment="1">
      <alignment horizontal="right" vertical="center"/>
    </xf>
    <xf numFmtId="0" fontId="0" fillId="13" borderId="0" xfId="0" applyNumberFormat="1" applyFill="1" applyBorder="1" applyAlignment="1">
      <alignment vertical="center"/>
    </xf>
    <xf numFmtId="0" fontId="0" fillId="13" borderId="0" xfId="0" applyFill="1" applyBorder="1" applyAlignment="1">
      <alignment vertical="center"/>
    </xf>
    <xf numFmtId="0" fontId="0" fillId="13" borderId="16" xfId="0" applyFill="1" applyBorder="1" applyAlignment="1">
      <alignment vertical="center"/>
    </xf>
    <xf numFmtId="1" fontId="53" fillId="13" borderId="0" xfId="0" applyNumberFormat="1" applyFont="1" applyFill="1" applyBorder="1"/>
    <xf numFmtId="1" fontId="0" fillId="13" borderId="0" xfId="0" applyNumberFormat="1" applyFill="1" applyBorder="1"/>
    <xf numFmtId="0" fontId="58" fillId="14" borderId="38" xfId="0" applyFont="1" applyFill="1" applyBorder="1" applyAlignment="1">
      <alignment horizontal="left" vertical="center" indent="1"/>
    </xf>
    <xf numFmtId="0" fontId="0" fillId="14" borderId="39" xfId="0" applyFill="1" applyBorder="1"/>
    <xf numFmtId="0" fontId="0" fillId="15" borderId="40" xfId="0" applyFill="1" applyBorder="1"/>
    <xf numFmtId="0" fontId="0" fillId="15" borderId="0" xfId="0" applyFill="1" applyBorder="1"/>
    <xf numFmtId="0" fontId="52" fillId="15" borderId="0" xfId="0" applyFont="1" applyFill="1" applyBorder="1"/>
    <xf numFmtId="0" fontId="0" fillId="15" borderId="0" xfId="0" applyFill="1" applyBorder="1" applyAlignment="1">
      <alignment horizontal="right"/>
    </xf>
    <xf numFmtId="169" fontId="0" fillId="15" borderId="0" xfId="18" applyNumberFormat="1" applyFont="1" applyFill="1" applyBorder="1" applyAlignment="1">
      <alignment vertical="center"/>
    </xf>
    <xf numFmtId="0" fontId="60" fillId="15" borderId="40" xfId="0" applyFont="1" applyFill="1" applyBorder="1"/>
    <xf numFmtId="0" fontId="61" fillId="15" borderId="0" xfId="0" applyFont="1" applyFill="1" applyBorder="1" applyAlignment="1">
      <alignment vertical="center"/>
    </xf>
    <xf numFmtId="0" fontId="62" fillId="15" borderId="36" xfId="0" applyNumberFormat="1" applyFont="1" applyFill="1" applyBorder="1" applyAlignment="1">
      <alignment horizontal="center" vertical="center"/>
    </xf>
    <xf numFmtId="0" fontId="56" fillId="15" borderId="37" xfId="0" applyNumberFormat="1" applyFont="1" applyFill="1" applyBorder="1" applyAlignment="1">
      <alignment horizontal="center" vertical="center"/>
    </xf>
    <xf numFmtId="0" fontId="62" fillId="15" borderId="37" xfId="0" applyNumberFormat="1" applyFont="1" applyFill="1" applyBorder="1" applyAlignment="1">
      <alignment horizontal="center" vertical="center"/>
    </xf>
    <xf numFmtId="0" fontId="0" fillId="15" borderId="0" xfId="0" applyFill="1" applyBorder="1" applyAlignment="1">
      <alignment vertical="center"/>
    </xf>
    <xf numFmtId="166" fontId="63" fillId="15" borderId="0" xfId="18" applyNumberFormat="1" applyFont="1" applyFill="1" applyBorder="1" applyAlignment="1">
      <alignment vertical="center"/>
    </xf>
    <xf numFmtId="166" fontId="0" fillId="15" borderId="0" xfId="18" applyNumberFormat="1" applyFont="1" applyFill="1" applyBorder="1" applyAlignment="1">
      <alignment vertical="center"/>
    </xf>
    <xf numFmtId="0" fontId="0" fillId="15" borderId="8" xfId="0" applyFill="1" applyBorder="1" applyAlignment="1">
      <alignment vertical="center"/>
    </xf>
    <xf numFmtId="170" fontId="63" fillId="15" borderId="8" xfId="18" applyNumberFormat="1" applyFont="1" applyFill="1" applyBorder="1" applyAlignment="1">
      <alignment vertical="center"/>
    </xf>
    <xf numFmtId="170" fontId="0" fillId="15" borderId="8" xfId="18" applyNumberFormat="1" applyFont="1" applyFill="1" applyBorder="1" applyAlignment="1">
      <alignment vertical="center"/>
    </xf>
    <xf numFmtId="166" fontId="63" fillId="15" borderId="0" xfId="0" applyNumberFormat="1" applyFont="1" applyFill="1" applyBorder="1" applyAlignment="1">
      <alignment vertical="center"/>
    </xf>
    <xf numFmtId="166" fontId="59" fillId="15"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3" borderId="0" xfId="0" applyFont="1" applyFill="1" applyBorder="1"/>
    <xf numFmtId="0" fontId="57" fillId="13" borderId="41" xfId="0" applyNumberFormat="1" applyFont="1" applyFill="1" applyBorder="1" applyAlignment="1">
      <alignment horizontal="right" vertical="center"/>
    </xf>
    <xf numFmtId="0" fontId="56" fillId="13" borderId="36" xfId="0" applyNumberFormat="1" applyFont="1" applyFill="1" applyBorder="1" applyAlignment="1">
      <alignment horizontal="right" vertical="center"/>
    </xf>
    <xf numFmtId="164" fontId="53" fillId="13" borderId="42" xfId="18" applyFont="1" applyFill="1" applyBorder="1" applyAlignment="1">
      <alignment vertical="center"/>
    </xf>
    <xf numFmtId="164" fontId="0" fillId="13" borderId="42" xfId="18" applyFont="1" applyFill="1" applyBorder="1" applyAlignment="1">
      <alignment vertical="center"/>
    </xf>
    <xf numFmtId="0" fontId="0" fillId="13" borderId="43" xfId="0" applyNumberFormat="1" applyFill="1" applyBorder="1" applyAlignment="1">
      <alignment vertical="center"/>
    </xf>
    <xf numFmtId="0" fontId="0" fillId="13" borderId="43" xfId="0" applyFill="1" applyBorder="1" applyAlignment="1">
      <alignment vertical="center"/>
    </xf>
    <xf numFmtId="0" fontId="0" fillId="13" borderId="44" xfId="0" applyNumberFormat="1" applyFill="1" applyBorder="1" applyAlignment="1">
      <alignment horizontal="right" vertical="center"/>
    </xf>
    <xf numFmtId="0" fontId="0" fillId="13" borderId="44" xfId="0" applyFill="1" applyBorder="1" applyAlignment="1">
      <alignment vertical="center"/>
    </xf>
    <xf numFmtId="170" fontId="53" fillId="13" borderId="44" xfId="18" applyNumberFormat="1" applyFont="1" applyFill="1" applyBorder="1" applyAlignment="1">
      <alignment vertical="center"/>
    </xf>
    <xf numFmtId="170" fontId="0" fillId="13" borderId="44" xfId="18" applyNumberFormat="1" applyFont="1" applyFill="1" applyBorder="1" applyAlignment="1">
      <alignment vertical="center"/>
    </xf>
    <xf numFmtId="0" fontId="57" fillId="13" borderId="37" xfId="0" applyNumberFormat="1" applyFont="1" applyFill="1" applyBorder="1" applyAlignment="1">
      <alignment horizontal="right" vertical="center"/>
    </xf>
    <xf numFmtId="1" fontId="53" fillId="13" borderId="0" xfId="0" applyNumberFormat="1" applyFont="1" applyFill="1" applyAlignment="1">
      <alignment horizontal="right"/>
    </xf>
    <xf numFmtId="1" fontId="0" fillId="13" borderId="0" xfId="0" applyNumberFormat="1" applyFill="1" applyAlignment="1">
      <alignment horizontal="right"/>
    </xf>
    <xf numFmtId="0" fontId="0" fillId="13" borderId="44" xfId="0" applyNumberFormat="1" applyFill="1" applyBorder="1" applyAlignment="1">
      <alignment horizontal="center" vertical="center"/>
    </xf>
    <xf numFmtId="1" fontId="53" fillId="13" borderId="44" xfId="18" applyNumberFormat="1" applyFont="1" applyFill="1" applyBorder="1" applyAlignment="1">
      <alignment vertical="center"/>
    </xf>
    <xf numFmtId="1" fontId="0" fillId="13"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6" borderId="0" xfId="0" applyFont="1" applyFill="1"/>
    <xf numFmtId="0" fontId="0" fillId="16"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7"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8" borderId="0" xfId="24" applyNumberFormat="1" applyFont="1" applyFill="1" applyBorder="1" applyAlignment="1"/>
    <xf numFmtId="181" fontId="12" fillId="18" borderId="0" xfId="19" applyNumberFormat="1" applyFont="1" applyFill="1" applyBorder="1" applyAlignment="1"/>
    <xf numFmtId="3" fontId="12" fillId="19"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0" borderId="0" xfId="24" applyNumberFormat="1" applyFont="1" applyFill="1" applyBorder="1" applyAlignment="1"/>
    <xf numFmtId="181" fontId="12" fillId="20"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1"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19"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8" borderId="0" xfId="24" applyNumberFormat="1" applyFont="1" applyFill="1" applyBorder="1" applyAlignment="1"/>
    <xf numFmtId="3" fontId="12" fillId="22" borderId="0" xfId="24" applyNumberFormat="1" applyFont="1" applyFill="1" applyBorder="1" applyAlignment="1"/>
    <xf numFmtId="183" fontId="12" fillId="22" borderId="0" xfId="24" applyNumberFormat="1" applyFont="1" applyFill="1" applyBorder="1" applyAlignment="1"/>
    <xf numFmtId="183" fontId="12" fillId="7" borderId="0" xfId="24" applyNumberFormat="1" applyFont="1" applyFill="1" applyBorder="1" applyAlignment="1"/>
    <xf numFmtId="183" fontId="12" fillId="20"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3"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19"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4"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4"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4"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3" borderId="0" xfId="0" applyNumberFormat="1" applyFont="1" applyFill="1" applyBorder="1" applyAlignment="1"/>
    <xf numFmtId="0" fontId="0" fillId="23"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19" borderId="0" xfId="0" applyNumberFormat="1" applyFont="1" applyFill="1" applyBorder="1" applyAlignment="1">
      <alignment horizontal="center"/>
    </xf>
    <xf numFmtId="167" fontId="0" fillId="19" borderId="0" xfId="0" applyNumberFormat="1" applyFont="1" applyFill="1" applyBorder="1" applyAlignment="1">
      <alignment horizontal="center"/>
    </xf>
    <xf numFmtId="183" fontId="0" fillId="19"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8"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8"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0" fontId="0" fillId="0" borderId="0" xfId="0" applyAlignment="1"/>
    <xf numFmtId="0" fontId="1" fillId="7" borderId="0" xfId="0" applyFont="1" applyFill="1"/>
    <xf numFmtId="0" fontId="0" fillId="0" borderId="58" xfId="0" applyBorder="1"/>
    <xf numFmtId="0" fontId="0" fillId="0" borderId="58" xfId="0" applyBorder="1" applyAlignment="1"/>
    <xf numFmtId="0" fontId="36" fillId="8"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Fill="1"/>
    <xf numFmtId="0" fontId="72" fillId="0" borderId="0" xfId="0" applyFont="1" applyFill="1"/>
    <xf numFmtId="0" fontId="0" fillId="0" borderId="0" xfId="0" applyAlignment="1"/>
    <xf numFmtId="190"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0" fontId="72" fillId="0" borderId="0" xfId="0" applyFont="1"/>
    <xf numFmtId="11" fontId="72" fillId="0" borderId="0" xfId="0" applyNumberFormat="1" applyFont="1"/>
    <xf numFmtId="0" fontId="72" fillId="2" borderId="0" xfId="0" applyFont="1" applyFill="1"/>
    <xf numFmtId="0" fontId="36" fillId="0" borderId="18" xfId="0" applyFont="1" applyFill="1" applyBorder="1" applyAlignment="1">
      <alignment horizontal="left" vertical="top"/>
    </xf>
    <xf numFmtId="173" fontId="37" fillId="0" borderId="20" xfId="0" applyNumberFormat="1" applyFont="1" applyFill="1" applyBorder="1" applyAlignment="1">
      <alignment horizontal="right" vertical="top"/>
    </xf>
    <xf numFmtId="11" fontId="37" fillId="0" borderId="22" xfId="0" applyNumberFormat="1" applyFont="1" applyFill="1" applyBorder="1" applyAlignment="1">
      <alignment horizontal="left" vertical="top"/>
    </xf>
    <xf numFmtId="11" fontId="37" fillId="0" borderId="58" xfId="0" applyNumberFormat="1" applyFont="1" applyFill="1" applyBorder="1" applyAlignment="1">
      <alignment horizontal="left" vertical="top"/>
    </xf>
    <xf numFmtId="174" fontId="48" fillId="0" borderId="22" xfId="0" applyNumberFormat="1" applyFont="1" applyFill="1" applyBorder="1" applyAlignment="1">
      <alignment horizontal="left" vertical="top"/>
    </xf>
    <xf numFmtId="174" fontId="48" fillId="0" borderId="23" xfId="0" applyNumberFormat="1" applyFont="1" applyFill="1" applyBorder="1" applyAlignment="1">
      <alignment horizontal="left" vertical="top"/>
    </xf>
    <xf numFmtId="174" fontId="48" fillId="0" borderId="24" xfId="0" applyNumberFormat="1" applyFont="1" applyFill="1" applyBorder="1" applyAlignment="1">
      <alignment horizontal="left" vertical="top"/>
    </xf>
    <xf numFmtId="168" fontId="48" fillId="0" borderId="22" xfId="0" applyNumberFormat="1" applyFont="1" applyFill="1" applyBorder="1" applyAlignment="1">
      <alignment horizontal="left" vertical="top"/>
    </xf>
    <xf numFmtId="168" fontId="48" fillId="0" borderId="23" xfId="0" applyNumberFormat="1" applyFont="1" applyFill="1" applyBorder="1" applyAlignment="1">
      <alignment horizontal="left" vertical="top"/>
    </xf>
    <xf numFmtId="168" fontId="48" fillId="0" borderId="24" xfId="0" applyNumberFormat="1" applyFont="1" applyFill="1" applyBorder="1" applyAlignment="1">
      <alignment horizontal="left" vertical="top"/>
    </xf>
    <xf numFmtId="11" fontId="49" fillId="0" borderId="58" xfId="0" applyNumberFormat="1" applyFont="1" applyFill="1" applyBorder="1" applyAlignment="1">
      <alignment horizontal="left" vertical="top"/>
    </xf>
    <xf numFmtId="0" fontId="1" fillId="0" borderId="0" xfId="0" applyFont="1" applyFill="1"/>
    <xf numFmtId="178" fontId="0" fillId="0" borderId="0" xfId="0" applyNumberFormat="1" applyFill="1" applyBorder="1"/>
    <xf numFmtId="3" fontId="9" fillId="0" borderId="0" xfId="0" applyNumberFormat="1" applyFont="1" applyFill="1" applyBorder="1" applyAlignment="1">
      <alignment horizontal="center"/>
    </xf>
    <xf numFmtId="168" fontId="0" fillId="0" borderId="0" xfId="0" applyNumberFormat="1"/>
    <xf numFmtId="0" fontId="0" fillId="26" borderId="0" xfId="0" applyFill="1"/>
    <xf numFmtId="0" fontId="9" fillId="0" borderId="56" xfId="0" applyFont="1" applyBorder="1" applyAlignment="1">
      <alignment horizontal="center"/>
    </xf>
    <xf numFmtId="0" fontId="9" fillId="0" borderId="47" xfId="0" applyFont="1" applyBorder="1" applyAlignment="1">
      <alignment horizontal="center"/>
    </xf>
    <xf numFmtId="0" fontId="9" fillId="0" borderId="53" xfId="0" applyFont="1" applyBorder="1" applyAlignment="1">
      <alignment horizontal="center"/>
    </xf>
    <xf numFmtId="0" fontId="9" fillId="0" borderId="49" xfId="0" applyFont="1" applyBorder="1" applyAlignment="1">
      <alignment horizontal="center"/>
    </xf>
    <xf numFmtId="0" fontId="9" fillId="0" borderId="54" xfId="0" applyFont="1" applyBorder="1" applyAlignment="1">
      <alignment horizontal="center"/>
    </xf>
    <xf numFmtId="0" fontId="9" fillId="0" borderId="55" xfId="0" applyFont="1" applyBorder="1" applyAlignment="1">
      <alignment horizontal="center"/>
    </xf>
    <xf numFmtId="0" fontId="10" fillId="0" borderId="56" xfId="0" applyFont="1" applyBorder="1" applyAlignment="1">
      <alignment horizontal="center"/>
    </xf>
    <xf numFmtId="0" fontId="10" fillId="0" borderId="47" xfId="0" applyFont="1" applyBorder="1" applyAlignment="1">
      <alignment horizontal="center"/>
    </xf>
    <xf numFmtId="0" fontId="10" fillId="2" borderId="0" xfId="0" applyFont="1" applyFill="1"/>
    <xf numFmtId="3" fontId="10" fillId="2" borderId="0" xfId="24" applyNumberFormat="1" applyFont="1" applyFill="1" applyBorder="1" applyAlignment="1">
      <alignment horizontal="center"/>
    </xf>
    <xf numFmtId="0" fontId="10" fillId="2" borderId="0" xfId="0" applyFont="1" applyFill="1" applyAlignment="1">
      <alignment horizontal="left"/>
    </xf>
    <xf numFmtId="0" fontId="76" fillId="2" borderId="0" xfId="0" applyFont="1" applyFill="1"/>
    <xf numFmtId="3" fontId="76" fillId="2" borderId="0" xfId="0" applyNumberFormat="1" applyFont="1" applyFill="1" applyAlignment="1">
      <alignment horizontal="center"/>
    </xf>
    <xf numFmtId="0" fontId="76" fillId="2" borderId="58" xfId="0" applyFont="1" applyFill="1" applyBorder="1"/>
    <xf numFmtId="3" fontId="76" fillId="2" borderId="58" xfId="0" applyNumberFormat="1" applyFont="1" applyFill="1" applyBorder="1" applyAlignment="1">
      <alignment horizontal="center"/>
    </xf>
    <xf numFmtId="3" fontId="10" fillId="2" borderId="58" xfId="24" applyNumberFormat="1" applyFont="1" applyFill="1" applyBorder="1" applyAlignment="1">
      <alignment horizontal="center"/>
    </xf>
    <xf numFmtId="0" fontId="76" fillId="0" borderId="58" xfId="0" applyFont="1" applyBorder="1"/>
    <xf numFmtId="3" fontId="10" fillId="0" borderId="58" xfId="24" applyNumberFormat="1" applyFont="1" applyFill="1" applyBorder="1" applyAlignment="1">
      <alignment horizontal="center"/>
    </xf>
    <xf numFmtId="0" fontId="9" fillId="2" borderId="58" xfId="0" applyFont="1" applyFill="1" applyBorder="1" applyAlignment="1">
      <alignment horizontal="left" vertical="center" wrapText="1"/>
    </xf>
    <xf numFmtId="2" fontId="9" fillId="2" borderId="58" xfId="24" applyNumberFormat="1" applyFont="1" applyFill="1" applyBorder="1" applyAlignment="1">
      <alignment horizontal="center" vertical="center"/>
    </xf>
    <xf numFmtId="0" fontId="10" fillId="0" borderId="0" xfId="0" applyFont="1"/>
    <xf numFmtId="2" fontId="9" fillId="27" borderId="0" xfId="24" applyNumberFormat="1" applyFont="1" applyFill="1" applyBorder="1" applyAlignment="1">
      <alignment horizontal="center" vertical="center"/>
    </xf>
    <xf numFmtId="9" fontId="0" fillId="0" borderId="0" xfId="19" applyFont="1"/>
    <xf numFmtId="0" fontId="0" fillId="0" borderId="0" xfId="19" applyNumberFormat="1" applyFont="1"/>
    <xf numFmtId="0" fontId="77" fillId="0" borderId="0" xfId="25"/>
    <xf numFmtId="2" fontId="0" fillId="7" borderId="0" xfId="0" applyNumberFormat="1" applyFill="1"/>
    <xf numFmtId="2" fontId="0" fillId="0" borderId="0" xfId="0" applyNumberFormat="1"/>
    <xf numFmtId="0" fontId="0" fillId="0" borderId="0" xfId="0" applyAlignment="1"/>
    <xf numFmtId="0" fontId="0" fillId="9" borderId="25" xfId="0" applyFill="1" applyBorder="1" applyAlignment="1">
      <alignment horizontal="left" vertical="top"/>
    </xf>
    <xf numFmtId="0" fontId="0" fillId="9" borderId="26" xfId="0" applyFill="1" applyBorder="1" applyAlignment="1">
      <alignment horizontal="left" vertical="top"/>
    </xf>
    <xf numFmtId="0" fontId="0" fillId="9" borderId="27" xfId="0" applyFill="1" applyBorder="1" applyAlignment="1">
      <alignment horizontal="left" vertical="top"/>
    </xf>
    <xf numFmtId="0" fontId="17" fillId="9" borderId="18" xfId="0" applyFont="1" applyFill="1" applyBorder="1" applyAlignment="1">
      <alignment horizontal="left" vertical="top"/>
    </xf>
    <xf numFmtId="0" fontId="0" fillId="9" borderId="20" xfId="0" applyFill="1" applyBorder="1" applyAlignment="1">
      <alignment horizontal="left" vertical="top"/>
    </xf>
    <xf numFmtId="0" fontId="42" fillId="10" borderId="31" xfId="0" applyFont="1" applyFill="1" applyBorder="1" applyAlignment="1">
      <alignment horizontal="left" vertical="top"/>
    </xf>
    <xf numFmtId="0" fontId="42" fillId="10" borderId="32" xfId="0" applyFont="1" applyFill="1" applyBorder="1" applyAlignment="1">
      <alignment horizontal="left" vertical="top"/>
    </xf>
    <xf numFmtId="0" fontId="0" fillId="0" borderId="58" xfId="0" applyBorder="1" applyAlignment="1">
      <alignment horizontal="center"/>
    </xf>
    <xf numFmtId="0" fontId="74" fillId="0" borderId="0" xfId="0" applyFont="1" applyAlignment="1">
      <alignment horizontal="center" vertical="center" wrapText="1" readingOrder="1"/>
    </xf>
    <xf numFmtId="0" fontId="9" fillId="0" borderId="8" xfId="0" applyFont="1" applyBorder="1" applyAlignment="1">
      <alignment horizontal="right"/>
    </xf>
    <xf numFmtId="0" fontId="9" fillId="0" borderId="45" xfId="0" applyFont="1" applyBorder="1" applyAlignment="1">
      <alignment horizontal="center" vertical="center"/>
    </xf>
    <xf numFmtId="0" fontId="9" fillId="0" borderId="48" xfId="0" applyFont="1" applyBorder="1" applyAlignment="1">
      <alignment horizontal="center" vertical="center"/>
    </xf>
    <xf numFmtId="0" fontId="9" fillId="0" borderId="57" xfId="0" applyFont="1" applyBorder="1" applyAlignment="1">
      <alignment horizontal="center" vertical="center"/>
    </xf>
    <xf numFmtId="0" fontId="9" fillId="0" borderId="56"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34"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0" fontId="33" fillId="25" borderId="18" xfId="0" applyFont="1" applyFill="1" applyBorder="1" applyAlignment="1">
      <alignment horizontal="left" vertical="top"/>
    </xf>
    <xf numFmtId="0" fontId="26" fillId="25" borderId="19" xfId="0" applyFont="1" applyFill="1" applyBorder="1" applyAlignment="1">
      <alignment horizontal="left" vertical="top"/>
    </xf>
    <xf numFmtId="0" fontId="26" fillId="25" borderId="20" xfId="0" applyFont="1" applyFill="1" applyBorder="1" applyAlignment="1">
      <alignment horizontal="left" vertical="top"/>
    </xf>
    <xf numFmtId="0" fontId="36" fillId="8" borderId="18" xfId="0" applyFont="1" applyFill="1" applyBorder="1" applyAlignment="1">
      <alignment horizontal="center" vertical="top"/>
    </xf>
    <xf numFmtId="0" fontId="36" fillId="8" borderId="20" xfId="0" applyFont="1" applyFill="1" applyBorder="1" applyAlignment="1">
      <alignment horizontal="center" vertical="top"/>
    </xf>
    <xf numFmtId="172" fontId="38" fillId="8" borderId="18" xfId="0" applyNumberFormat="1" applyFont="1" applyFill="1" applyBorder="1" applyAlignment="1">
      <alignment horizontal="center" vertical="top"/>
    </xf>
    <xf numFmtId="172" fontId="38" fillId="8" borderId="20"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20" xfId="0" applyFont="1" applyFill="1" applyBorder="1" applyAlignment="1">
      <alignment horizontal="left" vertical="top"/>
    </xf>
    <xf numFmtId="0" fontId="35" fillId="0" borderId="18" xfId="0" applyFont="1" applyFill="1" applyBorder="1" applyAlignment="1">
      <alignment horizontal="right" vertical="top"/>
    </xf>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36" fillId="0" borderId="19" xfId="0" applyFont="1" applyFill="1" applyBorder="1" applyAlignment="1">
      <alignment horizontal="left"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cellXfs>
  <cellStyles count="26">
    <cellStyle name="Body: normal cell" xfId="2" xr:uid="{00000000-0005-0000-0000-000000000000}"/>
    <cellStyle name="Calculation" xfId="22" builtinId="22"/>
    <cellStyle name="Comma" xfId="18" builtinId="3"/>
    <cellStyle name="Comma 2" xfId="20" xr:uid="{00000000-0005-0000-0000-000003000000}"/>
    <cellStyle name="Comma 3" xfId="24" xr:uid="{00000000-0005-0000-0000-000004000000}"/>
    <cellStyle name="Followed Hyperlink" xfId="10" builtinId="9" customBuiltin="1"/>
    <cellStyle name="Font: Calibri, 9pt regular" xfId="8" xr:uid="{00000000-0005-0000-0000-000006000000}"/>
    <cellStyle name="Footnotes: all except top row" xfId="11" xr:uid="{00000000-0005-0000-0000-000007000000}"/>
    <cellStyle name="Footnotes: top row" xfId="6" xr:uid="{00000000-0005-0000-0000-000008000000}"/>
    <cellStyle name="Header: bottom row" xfId="1" xr:uid="{00000000-0005-0000-0000-000009000000}"/>
    <cellStyle name="Header: top rows" xfId="3" xr:uid="{00000000-0005-0000-0000-00000A000000}"/>
    <cellStyle name="Hyperlink" xfId="9" builtinId="8" customBuiltin="1"/>
    <cellStyle name="Hyperlink 2" xfId="25" xr:uid="{AFB20091-ED0E-4A0F-8A11-2881A78ABE09}"/>
    <cellStyle name="Normal" xfId="0" builtinId="0"/>
    <cellStyle name="Normal 2 10" xfId="21" xr:uid="{00000000-0005-0000-0000-00000D000000}"/>
    <cellStyle name="Normal 3" xfId="13" xr:uid="{00000000-0005-0000-0000-00000E000000}"/>
    <cellStyle name="Normal 4" xfId="14" xr:uid="{00000000-0005-0000-0000-00000F000000}"/>
    <cellStyle name="Normal 5" xfId="15" xr:uid="{00000000-0005-0000-0000-000010000000}"/>
    <cellStyle name="Normal 58" xfId="17" xr:uid="{00000000-0005-0000-0000-000011000000}"/>
    <cellStyle name="Normal 6" xfId="16" xr:uid="{00000000-0005-0000-0000-000012000000}"/>
    <cellStyle name="ofwhich" xfId="23" xr:uid="{00000000-0005-0000-0000-000013000000}"/>
    <cellStyle name="Parent row" xfId="5" xr:uid="{00000000-0005-0000-0000-000014000000}"/>
    <cellStyle name="Percent" xfId="19" builtinId="5"/>
    <cellStyle name="Section Break" xfId="7" xr:uid="{00000000-0005-0000-0000-000016000000}"/>
    <cellStyle name="Section Break: parent row" xfId="4" xr:uid="{00000000-0005-0000-0000-000017000000}"/>
    <cellStyle name="Table title" xfId="12" xr:uid="{00000000-0005-0000-0000-000018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146050</xdr:colOff>
      <xdr:row>1</xdr:row>
      <xdr:rowOff>146050</xdr:rowOff>
    </xdr:from>
    <xdr:to>
      <xdr:col>12</xdr:col>
      <xdr:colOff>586092</xdr:colOff>
      <xdr:row>25</xdr:row>
      <xdr:rowOff>139929</xdr:rowOff>
    </xdr:to>
    <xdr:pic>
      <xdr:nvPicPr>
        <xdr:cNvPr id="2" name="Picture 1">
          <a:extLst>
            <a:ext uri="{FF2B5EF4-FFF2-40B4-BE49-F238E27FC236}">
              <a16:creationId xmlns:a16="http://schemas.microsoft.com/office/drawing/2014/main" id="{A4AE4D78-0C4B-4B9E-83F6-DA46AF2FDB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7575" y="336550"/>
          <a:ext cx="5926442" cy="4565879"/>
        </a:xfrm>
        <a:prstGeom prst="rect">
          <a:avLst/>
        </a:prstGeom>
      </xdr:spPr>
    </xdr:pic>
    <xdr:clientData/>
  </xdr:twoCellAnchor>
  <xdr:twoCellAnchor editAs="oneCell">
    <xdr:from>
      <xdr:col>13</xdr:col>
      <xdr:colOff>152400</xdr:colOff>
      <xdr:row>1</xdr:row>
      <xdr:rowOff>152400</xdr:rowOff>
    </xdr:from>
    <xdr:to>
      <xdr:col>23</xdr:col>
      <xdr:colOff>265430</xdr:colOff>
      <xdr:row>24</xdr:row>
      <xdr:rowOff>66890</xdr:rowOff>
    </xdr:to>
    <xdr:pic>
      <xdr:nvPicPr>
        <xdr:cNvPr id="3" name="Picture 2">
          <a:extLst>
            <a:ext uri="{FF2B5EF4-FFF2-40B4-BE49-F238E27FC236}">
              <a16:creationId xmlns:a16="http://schemas.microsoft.com/office/drawing/2014/main" id="{7A587564-DD73-4999-875F-40ECDABB00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29925" y="342900"/>
          <a:ext cx="6209030" cy="42959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newri.sharepoint.com/Users/jeff-nonadmin/Dropbox%20(Energy%20Innovation)/EI-PlcyMdl/eps-1.5.0-us-wipE/InputData/web-app/BCF/BTU%20Conversion%20Fac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eept/OneDrive/Desktop/Copy%20of%20IESS_Versio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newri.sharepoint.com/Chrome%20Downloads/Internship/IESS_Version2.2%20-%20low%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5">
          <cell r="C5" t="str">
            <v>GW</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25">
          <cell r="F25">
            <v>4.6500000000000004</v>
          </cell>
        </row>
      </sheetData>
      <sheetData sheetId="57"/>
      <sheetData sheetId="58"/>
      <sheetData sheetId="59"/>
      <sheetData sheetId="60"/>
    </sheetDataSet>
  </externalBook>
</externalLink>
</file>

<file path=xl/persons/person.xml><?xml version="1.0" encoding="utf-8"?>
<personList xmlns="http://schemas.microsoft.com/office/spreadsheetml/2018/threadedcomments" xmlns:x="http://schemas.openxmlformats.org/spreadsheetml/2006/main">
  <person displayName="Deepthi" id="{636E79EE-DAA1-4E84-B5A0-DE5F28B8AC24}" userId="Deepth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92" dT="2021-11-18T18:21:21.27" personId="{636E79EE-DAA1-4E84-B5A0-DE5F28B8AC24}" id="{768CBEF8-3F74-4558-8AB7-03A8ED839C12}">
    <text>MoPNG stats report for FY2018-'19 (Apr 2018 - Mar 2019). This is assumed to represent calendar year 2018.</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ppac.gov.in/WriteReadData/Reports/202109010920476205160PPACRRJuly2021webversion.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mospi.nic.in/sites/default/files/reports_and_publication/ES/Energy%20Statistics%20India%20202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8"/>
  <sheetViews>
    <sheetView tabSelected="1" zoomScaleNormal="100" zoomScalePageLayoutView="125" workbookViewId="0">
      <selection activeCell="B22" sqref="B22"/>
    </sheetView>
  </sheetViews>
  <sheetFormatPr defaultColWidth="8.85546875" defaultRowHeight="15" x14ac:dyDescent="0.25"/>
  <cols>
    <col min="2" max="2" width="56.85546875" customWidth="1"/>
    <col min="3" max="3" width="6" style="4" customWidth="1"/>
    <col min="4" max="4" width="68.7109375" style="4" customWidth="1"/>
    <col min="5" max="5" width="7.42578125" style="4" customWidth="1"/>
    <col min="6" max="6" width="58" style="4" customWidth="1"/>
    <col min="7" max="16384" width="8.85546875" style="4"/>
  </cols>
  <sheetData>
    <row r="1" spans="1:6" x14ac:dyDescent="0.25">
      <c r="A1" s="1" t="s">
        <v>0</v>
      </c>
      <c r="B1" s="4"/>
    </row>
    <row r="3" spans="1:6" x14ac:dyDescent="0.25">
      <c r="A3" s="1" t="s">
        <v>1</v>
      </c>
      <c r="B3" s="3" t="s">
        <v>627</v>
      </c>
      <c r="D3" s="3" t="s">
        <v>269</v>
      </c>
      <c r="F3" s="3" t="s">
        <v>242</v>
      </c>
    </row>
    <row r="4" spans="1:6" x14ac:dyDescent="0.25">
      <c r="A4" s="4"/>
      <c r="B4" s="4" t="s">
        <v>175</v>
      </c>
      <c r="D4" s="2" t="s">
        <v>270</v>
      </c>
      <c r="F4" s="4" t="s">
        <v>514</v>
      </c>
    </row>
    <row r="5" spans="1:6" x14ac:dyDescent="0.25">
      <c r="A5" s="4"/>
      <c r="B5" s="2" t="s">
        <v>568</v>
      </c>
      <c r="D5" s="2">
        <v>2015</v>
      </c>
    </row>
    <row r="6" spans="1:6" x14ac:dyDescent="0.25">
      <c r="A6" s="4"/>
      <c r="B6" s="4" t="s">
        <v>563</v>
      </c>
      <c r="D6" s="6" t="s">
        <v>271</v>
      </c>
      <c r="F6" s="3" t="s">
        <v>579</v>
      </c>
    </row>
    <row r="7" spans="1:6" x14ac:dyDescent="0.25">
      <c r="A7" s="4"/>
      <c r="B7" s="387" t="s">
        <v>564</v>
      </c>
      <c r="D7" s="6" t="s">
        <v>272</v>
      </c>
      <c r="F7" s="4" t="s">
        <v>580</v>
      </c>
    </row>
    <row r="8" spans="1:6" x14ac:dyDescent="0.25">
      <c r="A8" s="4"/>
      <c r="B8" s="4" t="s">
        <v>575</v>
      </c>
      <c r="D8" s="4" t="s">
        <v>273</v>
      </c>
      <c r="F8" s="2" t="s">
        <v>568</v>
      </c>
    </row>
    <row r="9" spans="1:6" x14ac:dyDescent="0.25">
      <c r="A9" s="4"/>
      <c r="B9" s="4"/>
      <c r="F9" s="4" t="s">
        <v>581</v>
      </c>
    </row>
    <row r="10" spans="1:6" x14ac:dyDescent="0.25">
      <c r="A10" s="4"/>
      <c r="B10" s="3" t="s">
        <v>628</v>
      </c>
      <c r="D10" s="3" t="s">
        <v>286</v>
      </c>
      <c r="F10" s="387" t="s">
        <v>582</v>
      </c>
    </row>
    <row r="11" spans="1:6" x14ac:dyDescent="0.25">
      <c r="A11" s="4"/>
      <c r="B11" s="4" t="s">
        <v>629</v>
      </c>
      <c r="D11" s="4" t="s">
        <v>485</v>
      </c>
      <c r="F11" s="418" t="s">
        <v>583</v>
      </c>
    </row>
    <row r="12" spans="1:6" x14ac:dyDescent="0.25">
      <c r="A12" s="4"/>
      <c r="B12" s="2">
        <v>2021</v>
      </c>
      <c r="D12" s="2">
        <v>2014</v>
      </c>
    </row>
    <row r="13" spans="1:6" x14ac:dyDescent="0.25">
      <c r="A13" s="4"/>
      <c r="B13" s="4" t="s">
        <v>630</v>
      </c>
      <c r="D13" s="4" t="s">
        <v>287</v>
      </c>
    </row>
    <row r="14" spans="1:6" x14ac:dyDescent="0.25">
      <c r="A14" s="4"/>
      <c r="B14" s="387" t="s">
        <v>632</v>
      </c>
      <c r="D14" s="4" t="s">
        <v>288</v>
      </c>
    </row>
    <row r="15" spans="1:6" x14ac:dyDescent="0.25">
      <c r="A15" s="4"/>
      <c r="B15" s="4" t="s">
        <v>633</v>
      </c>
      <c r="D15" s="4" t="s">
        <v>289</v>
      </c>
    </row>
    <row r="16" spans="1:6" x14ac:dyDescent="0.25">
      <c r="A16" s="4"/>
      <c r="B16" s="4"/>
      <c r="F16" s="418"/>
    </row>
    <row r="17" spans="1:4" x14ac:dyDescent="0.25">
      <c r="A17" s="4"/>
      <c r="B17" s="3" t="s">
        <v>626</v>
      </c>
      <c r="D17" s="3" t="s">
        <v>290</v>
      </c>
    </row>
    <row r="18" spans="1:4" x14ac:dyDescent="0.25">
      <c r="A18" s="4"/>
      <c r="B18" s="4" t="s">
        <v>267</v>
      </c>
      <c r="D18" s="4" t="s">
        <v>291</v>
      </c>
    </row>
    <row r="19" spans="1:4" x14ac:dyDescent="0.25">
      <c r="A19" s="4"/>
      <c r="B19" s="2" t="s">
        <v>567</v>
      </c>
      <c r="D19" s="2">
        <v>2016</v>
      </c>
    </row>
    <row r="20" spans="1:4" x14ac:dyDescent="0.25">
      <c r="A20" s="4"/>
      <c r="B20" s="4" t="s">
        <v>268</v>
      </c>
      <c r="D20" s="4" t="s">
        <v>292</v>
      </c>
    </row>
    <row r="21" spans="1:4" x14ac:dyDescent="0.25">
      <c r="A21" s="4"/>
      <c r="B21" s="387" t="s">
        <v>631</v>
      </c>
      <c r="D21" s="387" t="s">
        <v>293</v>
      </c>
    </row>
    <row r="22" spans="1:4" x14ac:dyDescent="0.25">
      <c r="A22" s="4"/>
      <c r="B22" s="4"/>
      <c r="D22" s="4" t="s">
        <v>294</v>
      </c>
    </row>
    <row r="23" spans="1:4" x14ac:dyDescent="0.25">
      <c r="A23" s="4"/>
      <c r="B23" s="4"/>
    </row>
    <row r="24" spans="1:4" x14ac:dyDescent="0.25">
      <c r="A24" s="4"/>
      <c r="B24" s="4"/>
    </row>
    <row r="25" spans="1:4" x14ac:dyDescent="0.25">
      <c r="A25" s="1" t="s">
        <v>274</v>
      </c>
      <c r="B25" s="4"/>
    </row>
    <row r="26" spans="1:4" x14ac:dyDescent="0.25">
      <c r="A26" s="5" t="s">
        <v>515</v>
      </c>
      <c r="B26" s="4"/>
    </row>
    <row r="27" spans="1:4" x14ac:dyDescent="0.25">
      <c r="A27" s="5" t="s">
        <v>516</v>
      </c>
      <c r="B27" s="4"/>
    </row>
    <row r="28" spans="1:4" x14ac:dyDescent="0.25">
      <c r="A28" s="5" t="s">
        <v>517</v>
      </c>
      <c r="B28" s="4"/>
    </row>
    <row r="29" spans="1:4" x14ac:dyDescent="0.25">
      <c r="A29" s="5"/>
      <c r="B29" s="4"/>
    </row>
    <row r="30" spans="1:4" x14ac:dyDescent="0.25">
      <c r="A30" s="412" t="s">
        <v>518</v>
      </c>
      <c r="B30" s="80"/>
      <c r="C30" s="80"/>
      <c r="D30" s="80"/>
    </row>
    <row r="31" spans="1:4" x14ac:dyDescent="0.25">
      <c r="A31" s="5" t="s">
        <v>519</v>
      </c>
      <c r="B31" s="4"/>
    </row>
    <row r="32" spans="1:4" x14ac:dyDescent="0.25">
      <c r="A32" s="5" t="s">
        <v>520</v>
      </c>
      <c r="B32" s="4"/>
    </row>
    <row r="33" spans="1:2" x14ac:dyDescent="0.25">
      <c r="A33" s="5" t="s">
        <v>521</v>
      </c>
      <c r="B33" s="4"/>
    </row>
    <row r="34" spans="1:2" x14ac:dyDescent="0.25">
      <c r="A34" s="5" t="s">
        <v>522</v>
      </c>
      <c r="B34" s="4"/>
    </row>
    <row r="35" spans="1:2" x14ac:dyDescent="0.25">
      <c r="A35" s="5" t="s">
        <v>523</v>
      </c>
      <c r="B35" s="4"/>
    </row>
    <row r="36" spans="1:2" x14ac:dyDescent="0.25">
      <c r="A36" s="5"/>
      <c r="B36" s="4"/>
    </row>
    <row r="37" spans="1:2" x14ac:dyDescent="0.25">
      <c r="A37" s="4" t="s">
        <v>275</v>
      </c>
    </row>
    <row r="38" spans="1:2" x14ac:dyDescent="0.25">
      <c r="A38" t="s">
        <v>621</v>
      </c>
    </row>
    <row r="39" spans="1:2" x14ac:dyDescent="0.25">
      <c r="A39" s="4"/>
      <c r="B39" s="4"/>
    </row>
    <row r="40" spans="1:2" x14ac:dyDescent="0.25">
      <c r="A40" s="4" t="s">
        <v>622</v>
      </c>
      <c r="B40" s="4"/>
    </row>
    <row r="41" spans="1:2" x14ac:dyDescent="0.25">
      <c r="A41" s="4" t="s">
        <v>625</v>
      </c>
      <c r="B41" s="4"/>
    </row>
    <row r="42" spans="1:2" x14ac:dyDescent="0.25">
      <c r="A42" s="4" t="s">
        <v>623</v>
      </c>
      <c r="B42" s="4"/>
    </row>
    <row r="43" spans="1:2" x14ac:dyDescent="0.25">
      <c r="A43" s="4" t="s">
        <v>624</v>
      </c>
      <c r="B43" s="4"/>
    </row>
    <row r="44" spans="1:2" x14ac:dyDescent="0.25">
      <c r="A44" s="4"/>
      <c r="B44" s="4"/>
    </row>
    <row r="45" spans="1:2" x14ac:dyDescent="0.25">
      <c r="A45" s="4" t="s">
        <v>276</v>
      </c>
      <c r="B45" s="4"/>
    </row>
    <row r="46" spans="1:2" x14ac:dyDescent="0.25">
      <c r="A46" s="4" t="s">
        <v>277</v>
      </c>
      <c r="B46" s="4"/>
    </row>
    <row r="47" spans="1:2" x14ac:dyDescent="0.25">
      <c r="A47" s="4" t="s">
        <v>278</v>
      </c>
      <c r="B47" s="4"/>
    </row>
    <row r="48" spans="1:2" x14ac:dyDescent="0.25">
      <c r="A48" s="4" t="s">
        <v>279</v>
      </c>
    </row>
    <row r="49" spans="1:2" x14ac:dyDescent="0.25">
      <c r="A49" s="4" t="s">
        <v>512</v>
      </c>
      <c r="B49" s="4"/>
    </row>
    <row r="50" spans="1:2" x14ac:dyDescent="0.25">
      <c r="A50" s="4"/>
      <c r="B50" s="4"/>
    </row>
    <row r="51" spans="1:2" x14ac:dyDescent="0.25">
      <c r="A51" s="1" t="s">
        <v>295</v>
      </c>
      <c r="B51" s="4"/>
    </row>
    <row r="52" spans="1:2" x14ac:dyDescent="0.25">
      <c r="A52" s="4" t="s">
        <v>296</v>
      </c>
      <c r="B52" s="4"/>
    </row>
    <row r="53" spans="1:2" x14ac:dyDescent="0.25">
      <c r="A53" s="4" t="s">
        <v>297</v>
      </c>
      <c r="B53" s="4"/>
    </row>
    <row r="54" spans="1:2" x14ac:dyDescent="0.25">
      <c r="A54" s="4" t="s">
        <v>298</v>
      </c>
      <c r="B54" s="4"/>
    </row>
    <row r="55" spans="1:2" x14ac:dyDescent="0.25">
      <c r="A55" s="4"/>
      <c r="B55" s="4"/>
    </row>
    <row r="56" spans="1:2" x14ac:dyDescent="0.25">
      <c r="A56" s="4" t="s">
        <v>513</v>
      </c>
      <c r="B56" s="4"/>
    </row>
    <row r="57" spans="1:2" x14ac:dyDescent="0.25">
      <c r="A57" s="4"/>
      <c r="B57" s="4"/>
    </row>
    <row r="58" spans="1:2" x14ac:dyDescent="0.25">
      <c r="A58" t="s">
        <v>539</v>
      </c>
      <c r="B58" s="4"/>
    </row>
    <row r="59" spans="1:2" x14ac:dyDescent="0.25">
      <c r="A59" s="4" t="s">
        <v>550</v>
      </c>
    </row>
    <row r="60" spans="1:2" x14ac:dyDescent="0.25">
      <c r="A60" s="4" t="s">
        <v>552</v>
      </c>
    </row>
    <row r="61" spans="1:2" x14ac:dyDescent="0.25">
      <c r="A61" s="4"/>
    </row>
    <row r="62" spans="1:2" x14ac:dyDescent="0.25">
      <c r="A62" s="4"/>
    </row>
    <row r="63" spans="1:2" x14ac:dyDescent="0.25">
      <c r="A63" s="4"/>
    </row>
    <row r="64" spans="1:2" x14ac:dyDescent="0.25">
      <c r="A64" s="4"/>
    </row>
    <row r="65" spans="1:1" x14ac:dyDescent="0.25">
      <c r="A65" s="4"/>
    </row>
    <row r="66" spans="1:1" x14ac:dyDescent="0.25">
      <c r="A66" s="4"/>
    </row>
    <row r="67" spans="1:1" x14ac:dyDescent="0.25">
      <c r="A67" s="4"/>
    </row>
    <row r="68" spans="1:1" x14ac:dyDescent="0.25">
      <c r="A68" s="5"/>
    </row>
  </sheetData>
  <hyperlinks>
    <hyperlink ref="D21" r:id="rId1" xr:uid="{00000000-0004-0000-0000-000000000000}"/>
    <hyperlink ref="F10" r:id="rId2" xr:uid="{2184DF77-9D54-4E08-A80B-E1DA253D74F9}"/>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40625" defaultRowHeight="15" x14ac:dyDescent="0.25"/>
  <cols>
    <col min="1" max="1" width="33.140625" style="211" customWidth="1"/>
    <col min="2" max="2" width="13.42578125" style="211" bestFit="1" customWidth="1"/>
    <col min="3" max="3" width="11.5703125" style="211" customWidth="1"/>
    <col min="4" max="4" width="12.85546875" style="211" bestFit="1" customWidth="1"/>
    <col min="5" max="5" width="10.42578125" style="211" bestFit="1" customWidth="1"/>
    <col min="6" max="6" width="11.28515625" style="211" customWidth="1"/>
    <col min="7" max="7" width="13.42578125" style="211" customWidth="1"/>
    <col min="8" max="8" width="12.7109375" style="211" bestFit="1" customWidth="1"/>
    <col min="9" max="9" width="9.7109375" style="211" bestFit="1" customWidth="1"/>
    <col min="10" max="10" width="9.140625" style="211"/>
    <col min="11" max="11" width="10.42578125" style="211" customWidth="1"/>
    <col min="12" max="12" width="12.42578125" style="211" bestFit="1" customWidth="1"/>
    <col min="13" max="14" width="9.140625" style="211"/>
    <col min="15" max="15" width="12.85546875" style="211" bestFit="1" customWidth="1"/>
    <col min="16" max="18" width="9.140625" style="211"/>
    <col min="19" max="19" width="10.42578125" style="211" customWidth="1"/>
    <col min="20" max="22" width="9.140625" style="211"/>
    <col min="23" max="23" width="10.7109375" style="211" customWidth="1"/>
    <col min="24" max="16384" width="9.140625" style="211"/>
  </cols>
  <sheetData>
    <row r="1" spans="1:23" ht="15.75" x14ac:dyDescent="0.25">
      <c r="A1" s="210" t="s">
        <v>308</v>
      </c>
    </row>
    <row r="2" spans="1:23" x14ac:dyDescent="0.25">
      <c r="A2" s="212" t="s">
        <v>309</v>
      </c>
    </row>
    <row r="3" spans="1:23" ht="12.75" customHeight="1" x14ac:dyDescent="0.25">
      <c r="A3" s="213" t="s">
        <v>2</v>
      </c>
      <c r="B3" s="214" t="s">
        <v>310</v>
      </c>
      <c r="C3" s="215"/>
      <c r="D3" s="215"/>
      <c r="E3" s="216" t="s">
        <v>311</v>
      </c>
      <c r="F3" s="216" t="s">
        <v>312</v>
      </c>
      <c r="G3" s="216" t="s">
        <v>313</v>
      </c>
      <c r="H3" s="217" t="s">
        <v>313</v>
      </c>
      <c r="I3" s="218"/>
    </row>
    <row r="4" spans="1:23" ht="26.25" x14ac:dyDescent="0.25">
      <c r="A4" s="219"/>
      <c r="B4" s="220" t="s">
        <v>314</v>
      </c>
      <c r="C4" s="221" t="s">
        <v>315</v>
      </c>
      <c r="D4" s="221" t="s">
        <v>316</v>
      </c>
      <c r="E4" s="221"/>
      <c r="F4" s="221" t="s">
        <v>317</v>
      </c>
      <c r="G4" s="221" t="s">
        <v>318</v>
      </c>
      <c r="H4" s="222" t="s">
        <v>319</v>
      </c>
      <c r="I4" s="223" t="s">
        <v>320</v>
      </c>
    </row>
    <row r="5" spans="1:23" x14ac:dyDescent="0.25">
      <c r="A5" s="224" t="s">
        <v>321</v>
      </c>
      <c r="B5" s="225">
        <v>1</v>
      </c>
      <c r="C5" s="226" t="s">
        <v>322</v>
      </c>
      <c r="D5" s="226"/>
      <c r="E5" s="227"/>
      <c r="F5" s="227"/>
      <c r="G5" s="227"/>
      <c r="H5" s="228"/>
      <c r="I5" s="229"/>
    </row>
    <row r="6" spans="1:23" x14ac:dyDescent="0.25">
      <c r="A6" s="230" t="s">
        <v>323</v>
      </c>
      <c r="B6" s="231" t="s">
        <v>324</v>
      </c>
      <c r="C6" s="232" t="s">
        <v>324</v>
      </c>
      <c r="D6" s="232" t="s">
        <v>324</v>
      </c>
      <c r="E6" s="232" t="s">
        <v>325</v>
      </c>
      <c r="F6" s="233"/>
      <c r="G6" s="233"/>
      <c r="H6" s="234"/>
      <c r="I6" s="235"/>
      <c r="P6" s="236"/>
      <c r="R6" s="236"/>
      <c r="T6" s="236"/>
      <c r="V6" s="236"/>
    </row>
    <row r="7" spans="1:23" x14ac:dyDescent="0.25">
      <c r="A7" s="237" t="s">
        <v>326</v>
      </c>
      <c r="B7" s="238">
        <v>129670</v>
      </c>
      <c r="C7" s="239">
        <v>129670</v>
      </c>
      <c r="D7" s="239">
        <v>138350</v>
      </c>
      <c r="E7" s="239">
        <v>3205</v>
      </c>
      <c r="F7" s="240">
        <v>0.85299999999999998</v>
      </c>
      <c r="G7" s="241">
        <v>16000</v>
      </c>
      <c r="H7" s="242">
        <v>1.6E-2</v>
      </c>
      <c r="I7" s="243">
        <v>0.93726057101554028</v>
      </c>
      <c r="P7" s="236"/>
      <c r="Q7" s="236"/>
      <c r="R7" s="236"/>
      <c r="S7" s="236"/>
      <c r="T7" s="236"/>
      <c r="U7" s="236"/>
      <c r="V7" s="244"/>
      <c r="W7" s="244"/>
    </row>
    <row r="8" spans="1:23" x14ac:dyDescent="0.25">
      <c r="A8" s="237" t="s">
        <v>327</v>
      </c>
      <c r="B8" s="238">
        <v>135084.91292306196</v>
      </c>
      <c r="C8" s="245">
        <v>135084.91292306196</v>
      </c>
      <c r="D8" s="245">
        <v>144475.84269846199</v>
      </c>
      <c r="E8" s="245">
        <v>3266</v>
      </c>
      <c r="F8" s="246">
        <v>0.85562068501529054</v>
      </c>
      <c r="G8" s="241">
        <v>1800</v>
      </c>
      <c r="H8" s="242">
        <v>1.8E-3</v>
      </c>
      <c r="I8" s="243">
        <v>0.93500000000000005</v>
      </c>
      <c r="P8" s="236"/>
      <c r="Q8" s="236"/>
      <c r="R8" s="236"/>
      <c r="S8" s="236"/>
      <c r="T8" s="236"/>
      <c r="U8" s="236"/>
      <c r="V8" s="244"/>
      <c r="W8" s="244"/>
    </row>
    <row r="9" spans="1:23" x14ac:dyDescent="0.25">
      <c r="A9" s="237" t="s">
        <v>328</v>
      </c>
      <c r="B9" s="238">
        <v>152370.90134048002</v>
      </c>
      <c r="C9" s="245">
        <v>152370.90134048002</v>
      </c>
      <c r="D9" s="245">
        <v>162963.53084543315</v>
      </c>
      <c r="E9" s="245">
        <v>3839.6821254480283</v>
      </c>
      <c r="F9" s="246">
        <v>0.83</v>
      </c>
      <c r="G9" s="241">
        <v>48000</v>
      </c>
      <c r="H9" s="242">
        <v>4.8000000000000001E-2</v>
      </c>
      <c r="I9" s="243">
        <v>0.93500000000000016</v>
      </c>
      <c r="P9" s="236"/>
      <c r="Q9" s="236"/>
      <c r="R9" s="236"/>
      <c r="S9" s="236"/>
      <c r="T9" s="236"/>
      <c r="U9" s="236"/>
      <c r="V9" s="244"/>
      <c r="W9" s="244"/>
    </row>
    <row r="10" spans="1:23" x14ac:dyDescent="0.25">
      <c r="A10" s="237" t="s">
        <v>329</v>
      </c>
      <c r="B10" s="238">
        <v>152370.90134048002</v>
      </c>
      <c r="C10" s="247">
        <v>152370.90134048002</v>
      </c>
      <c r="D10" s="247">
        <v>162963.53084543315</v>
      </c>
      <c r="E10" s="247">
        <v>3839.6821254480283</v>
      </c>
      <c r="F10" s="248">
        <v>0.83</v>
      </c>
      <c r="G10" s="247">
        <v>48000</v>
      </c>
      <c r="H10" s="242">
        <v>4.8000000000000001E-2</v>
      </c>
      <c r="I10" s="243">
        <v>0.93500000000000016</v>
      </c>
      <c r="T10" s="236"/>
      <c r="U10" s="236"/>
      <c r="V10" s="244"/>
      <c r="W10" s="244"/>
    </row>
    <row r="11" spans="1:23" x14ac:dyDescent="0.25">
      <c r="A11" s="237" t="s">
        <v>330</v>
      </c>
      <c r="B11" s="238">
        <v>145194.18901496602</v>
      </c>
      <c r="C11" s="247">
        <v>145194.18901496602</v>
      </c>
      <c r="D11" s="247">
        <v>155287.90268980322</v>
      </c>
      <c r="E11" s="247">
        <v>3500.47748781362</v>
      </c>
      <c r="F11" s="248">
        <v>0.83245885654014951</v>
      </c>
      <c r="G11" s="247">
        <v>37227.389654331695</v>
      </c>
      <c r="H11" s="242">
        <v>3.7227389654331693E-2</v>
      </c>
      <c r="I11" s="243">
        <v>0.93500000000000005</v>
      </c>
      <c r="L11" s="247"/>
      <c r="M11" s="247"/>
      <c r="N11" s="247"/>
      <c r="O11" s="247"/>
      <c r="P11" s="248"/>
      <c r="Q11" s="247"/>
      <c r="R11" s="242"/>
      <c r="S11" s="249"/>
      <c r="T11" s="236"/>
      <c r="U11" s="236"/>
      <c r="V11" s="244"/>
      <c r="W11" s="244"/>
    </row>
    <row r="12" spans="1:23" x14ac:dyDescent="0.25">
      <c r="A12" s="237" t="s">
        <v>331</v>
      </c>
      <c r="B12" s="238">
        <v>128448.52692210001</v>
      </c>
      <c r="C12" s="245">
        <v>128448.52692210001</v>
      </c>
      <c r="D12" s="245">
        <v>137378.10365999999</v>
      </c>
      <c r="E12" s="245">
        <v>2709</v>
      </c>
      <c r="F12" s="246">
        <v>0.84059083544303792</v>
      </c>
      <c r="G12" s="241">
        <v>1600</v>
      </c>
      <c r="H12" s="242">
        <v>1.6000000000000001E-3</v>
      </c>
      <c r="I12" s="243">
        <v>0.93500000000000005</v>
      </c>
      <c r="L12" s="236"/>
      <c r="M12" s="236"/>
      <c r="N12" s="236"/>
      <c r="O12" s="236"/>
      <c r="P12" s="236"/>
      <c r="Q12" s="236"/>
      <c r="R12" s="244"/>
      <c r="S12" s="244"/>
    </row>
    <row r="13" spans="1:23" x14ac:dyDescent="0.25">
      <c r="A13" s="211" t="s">
        <v>332</v>
      </c>
      <c r="B13" s="238">
        <v>125600.90733399388</v>
      </c>
      <c r="C13" s="250">
        <v>125600.90733399388</v>
      </c>
      <c r="D13" s="250">
        <v>134008.52571649614</v>
      </c>
      <c r="E13" s="251">
        <v>3087.2372132564833</v>
      </c>
      <c r="F13" s="252">
        <v>0.85299999999999998</v>
      </c>
      <c r="G13" s="252">
        <v>16000</v>
      </c>
      <c r="H13" s="242">
        <v>1.6E-2</v>
      </c>
      <c r="I13" s="243">
        <v>0.93726057101554028</v>
      </c>
    </row>
    <row r="14" spans="1:23" x14ac:dyDescent="0.25">
      <c r="A14" s="211" t="s">
        <v>333</v>
      </c>
      <c r="B14" s="238">
        <v>122492.60888766299</v>
      </c>
      <c r="C14" s="250">
        <v>122492.60888766299</v>
      </c>
      <c r="D14" s="250">
        <v>130692.16040416578</v>
      </c>
      <c r="E14" s="251">
        <v>2984.0426545960995</v>
      </c>
      <c r="F14" s="252">
        <v>0.85299999999999998</v>
      </c>
      <c r="G14" s="252">
        <v>16000</v>
      </c>
      <c r="H14" s="242">
        <v>1.6E-2</v>
      </c>
      <c r="I14" s="243">
        <v>0.93726057101554017</v>
      </c>
    </row>
    <row r="15" spans="1:23" x14ac:dyDescent="0.25">
      <c r="A15" s="237" t="s">
        <v>334</v>
      </c>
      <c r="B15" s="238">
        <v>116090</v>
      </c>
      <c r="C15" s="239">
        <v>116090</v>
      </c>
      <c r="D15" s="239">
        <v>124340</v>
      </c>
      <c r="E15" s="239">
        <v>2819</v>
      </c>
      <c r="F15" s="240">
        <v>0.86299999999999999</v>
      </c>
      <c r="G15" s="247">
        <v>25.5</v>
      </c>
      <c r="H15" s="242">
        <v>2.55E-5</v>
      </c>
      <c r="I15" s="243">
        <v>0.93364967025896739</v>
      </c>
      <c r="O15" s="236"/>
      <c r="P15" s="253"/>
      <c r="Q15" s="253"/>
      <c r="R15" s="253"/>
      <c r="S15" s="253"/>
      <c r="T15" s="253"/>
      <c r="U15" s="253"/>
      <c r="V15" s="254"/>
      <c r="W15" s="250"/>
    </row>
    <row r="16" spans="1:23" x14ac:dyDescent="0.25">
      <c r="A16" s="237" t="s">
        <v>335</v>
      </c>
      <c r="B16" s="238">
        <v>112193.52</v>
      </c>
      <c r="C16" s="247">
        <v>112193.52</v>
      </c>
      <c r="D16" s="247">
        <v>120438.62000000001</v>
      </c>
      <c r="E16" s="247">
        <v>2835.5620000000004</v>
      </c>
      <c r="F16" s="248">
        <v>0.82778546968819577</v>
      </c>
      <c r="G16" s="255">
        <v>22.925518367368763</v>
      </c>
      <c r="H16" s="242">
        <v>2.2925518367368762E-5</v>
      </c>
      <c r="I16" s="243">
        <v>0.931541062160958</v>
      </c>
      <c r="S16" s="253"/>
      <c r="T16" s="253"/>
      <c r="U16" s="253"/>
      <c r="V16" s="254"/>
      <c r="W16" s="250"/>
    </row>
    <row r="17" spans="1:23" x14ac:dyDescent="0.25">
      <c r="A17" s="237" t="s">
        <v>336</v>
      </c>
      <c r="B17" s="238">
        <v>112193.52</v>
      </c>
      <c r="C17" s="247">
        <v>112193.52</v>
      </c>
      <c r="D17" s="247">
        <v>120438.62000000001</v>
      </c>
      <c r="E17" s="247">
        <v>2835.5620000000004</v>
      </c>
      <c r="F17" s="248">
        <v>0.82778546968819577</v>
      </c>
      <c r="G17" s="255">
        <v>22.925518367368763</v>
      </c>
      <c r="H17" s="242">
        <v>2.2925518367368762E-5</v>
      </c>
      <c r="I17" s="243">
        <v>0.931541062160958</v>
      </c>
      <c r="O17" s="236"/>
      <c r="P17" s="253"/>
      <c r="Q17" s="253"/>
      <c r="R17" s="253"/>
      <c r="S17" s="253"/>
      <c r="T17" s="253"/>
      <c r="U17" s="253"/>
      <c r="V17" s="254"/>
      <c r="W17" s="250"/>
    </row>
    <row r="18" spans="1:23" x14ac:dyDescent="0.25">
      <c r="A18" s="237" t="s">
        <v>337</v>
      </c>
      <c r="B18" s="238">
        <v>106150</v>
      </c>
      <c r="C18" s="247">
        <v>106150</v>
      </c>
      <c r="D18" s="247">
        <v>114387.5</v>
      </c>
      <c r="E18" s="247">
        <v>2861.25</v>
      </c>
      <c r="F18" s="248">
        <v>0.77774999999999994</v>
      </c>
      <c r="G18" s="255">
        <v>19.267500028014183</v>
      </c>
      <c r="H18" s="242">
        <v>1.9267500028014183E-5</v>
      </c>
      <c r="I18" s="243">
        <v>0.92798601245765489</v>
      </c>
      <c r="S18" s="253"/>
      <c r="T18" s="253"/>
      <c r="U18" s="253"/>
      <c r="V18" s="254"/>
      <c r="W18" s="250"/>
    </row>
    <row r="19" spans="1:23" x14ac:dyDescent="0.25">
      <c r="A19" s="237" t="s">
        <v>338</v>
      </c>
      <c r="B19" s="238">
        <v>100186</v>
      </c>
      <c r="C19" s="247">
        <v>100186</v>
      </c>
      <c r="D19" s="247">
        <v>108416</v>
      </c>
      <c r="E19" s="247">
        <v>2886.6</v>
      </c>
      <c r="F19" s="248">
        <v>0.72659999999999991</v>
      </c>
      <c r="G19" s="255">
        <v>15.528000044822692</v>
      </c>
      <c r="H19" s="242">
        <v>1.5528000044822691E-5</v>
      </c>
      <c r="I19" s="243">
        <v>0.92408869539551353</v>
      </c>
      <c r="J19" s="253"/>
      <c r="K19" s="253"/>
      <c r="L19" s="253"/>
      <c r="M19" s="254"/>
      <c r="N19" s="250"/>
    </row>
    <row r="20" spans="1:23" x14ac:dyDescent="0.25">
      <c r="A20" s="256" t="s">
        <v>339</v>
      </c>
      <c r="B20" s="238">
        <v>128450</v>
      </c>
      <c r="C20" s="239">
        <v>128450</v>
      </c>
      <c r="D20" s="239">
        <v>137380</v>
      </c>
      <c r="E20" s="239">
        <v>3167</v>
      </c>
      <c r="F20" s="240">
        <v>0.86499999999999999</v>
      </c>
      <c r="G20" s="247">
        <v>200</v>
      </c>
      <c r="H20" s="242">
        <v>2.0000000000000001E-4</v>
      </c>
      <c r="I20" s="243">
        <v>0.93499781627602274</v>
      </c>
      <c r="O20" s="244"/>
      <c r="W20" s="250"/>
    </row>
    <row r="21" spans="1:23" x14ac:dyDescent="0.25">
      <c r="A21" s="257" t="s">
        <v>340</v>
      </c>
      <c r="B21" s="238"/>
      <c r="C21" s="247"/>
      <c r="D21" s="247"/>
      <c r="E21" s="247"/>
      <c r="F21" s="258"/>
      <c r="G21" s="247">
        <v>120</v>
      </c>
      <c r="H21" s="242">
        <v>1.2E-4</v>
      </c>
      <c r="I21" s="243"/>
    </row>
    <row r="22" spans="1:23" x14ac:dyDescent="0.25">
      <c r="A22" s="237" t="s">
        <v>341</v>
      </c>
      <c r="B22" s="238">
        <v>128450</v>
      </c>
      <c r="C22" s="247">
        <v>128450</v>
      </c>
      <c r="D22" s="247">
        <v>137380</v>
      </c>
      <c r="E22" s="247">
        <v>3167</v>
      </c>
      <c r="F22" s="248">
        <v>0.86499999999999999</v>
      </c>
      <c r="G22" s="247">
        <v>11</v>
      </c>
      <c r="H22" s="242">
        <v>1.1E-5</v>
      </c>
      <c r="I22" s="243">
        <v>0.93499781627602274</v>
      </c>
    </row>
    <row r="23" spans="1:23" x14ac:dyDescent="0.25">
      <c r="A23" s="237" t="s">
        <v>342</v>
      </c>
      <c r="B23" s="238">
        <v>129487.84757606639</v>
      </c>
      <c r="C23" s="247">
        <v>129487.84757606639</v>
      </c>
      <c r="D23" s="239">
        <v>138490</v>
      </c>
      <c r="E23" s="239">
        <v>3206</v>
      </c>
      <c r="F23" s="240">
        <v>0.871</v>
      </c>
      <c r="G23" s="241">
        <v>11</v>
      </c>
      <c r="H23" s="242">
        <v>1.1E-5</v>
      </c>
      <c r="I23" s="243">
        <v>0.93499781627602274</v>
      </c>
    </row>
    <row r="24" spans="1:23" x14ac:dyDescent="0.25">
      <c r="A24" s="237" t="s">
        <v>343</v>
      </c>
      <c r="B24" s="238">
        <v>116920</v>
      </c>
      <c r="C24" s="239">
        <v>116920</v>
      </c>
      <c r="D24" s="239">
        <v>125080</v>
      </c>
      <c r="E24" s="239">
        <v>2745</v>
      </c>
      <c r="F24" s="240">
        <v>0.85</v>
      </c>
      <c r="G24" s="241">
        <v>1</v>
      </c>
      <c r="H24" s="242">
        <v>9.9999999999999995E-7</v>
      </c>
      <c r="I24" s="243">
        <v>0.93476175247841387</v>
      </c>
    </row>
    <row r="25" spans="1:23" x14ac:dyDescent="0.25">
      <c r="A25" s="259" t="s">
        <v>344</v>
      </c>
      <c r="B25" s="238">
        <v>124307.03423937227</v>
      </c>
      <c r="C25" s="247">
        <v>124307.03423937227</v>
      </c>
      <c r="D25" s="247">
        <v>132948.69438683367</v>
      </c>
      <c r="E25" s="247">
        <v>3035.8996219999995</v>
      </c>
      <c r="F25" s="248">
        <v>0.86199999999999999</v>
      </c>
      <c r="G25" s="247">
        <v>700</v>
      </c>
      <c r="H25" s="242">
        <v>6.9999999999999999E-4</v>
      </c>
      <c r="I25" s="243">
        <v>0.93500003751584637</v>
      </c>
    </row>
    <row r="26" spans="1:23" x14ac:dyDescent="0.25">
      <c r="A26" s="260" t="s">
        <v>345</v>
      </c>
      <c r="B26" s="238">
        <v>123041.23110601204</v>
      </c>
      <c r="C26" s="247">
        <v>123041.23110601204</v>
      </c>
      <c r="D26" s="247">
        <v>131594.89429852215</v>
      </c>
      <c r="E26" s="247">
        <v>2998.0455119999997</v>
      </c>
      <c r="F26" s="248">
        <v>0.86</v>
      </c>
      <c r="G26" s="247">
        <v>11</v>
      </c>
      <c r="H26" s="242">
        <v>1.1E-5</v>
      </c>
      <c r="I26" s="243">
        <v>0.93500003751584626</v>
      </c>
    </row>
    <row r="27" spans="1:23" x14ac:dyDescent="0.25">
      <c r="A27" s="260" t="s">
        <v>346</v>
      </c>
      <c r="B27" s="238">
        <v>111520</v>
      </c>
      <c r="C27" s="239">
        <v>111520</v>
      </c>
      <c r="D27" s="239">
        <v>119740</v>
      </c>
      <c r="E27" s="261">
        <v>2651</v>
      </c>
      <c r="F27" s="240">
        <v>0.84199999999999997</v>
      </c>
      <c r="G27" s="241">
        <v>0</v>
      </c>
      <c r="H27" s="242">
        <v>0</v>
      </c>
      <c r="I27" s="243">
        <v>0.93135126106564226</v>
      </c>
    </row>
    <row r="28" spans="1:23" x14ac:dyDescent="0.25">
      <c r="A28" s="260" t="s">
        <v>347</v>
      </c>
      <c r="B28" s="238">
        <v>140352.52220119376</v>
      </c>
      <c r="C28" s="247">
        <v>140352.52220119376</v>
      </c>
      <c r="D28" s="239">
        <v>150110</v>
      </c>
      <c r="E28" s="239">
        <v>3752</v>
      </c>
      <c r="F28" s="240">
        <v>0.86799999999999999</v>
      </c>
      <c r="G28" s="241">
        <v>5000</v>
      </c>
      <c r="H28" s="242">
        <v>5.0000000000000001E-3</v>
      </c>
      <c r="I28" s="243">
        <v>0.93499781627602263</v>
      </c>
      <c r="J28" s="262"/>
    </row>
    <row r="29" spans="1:23" x14ac:dyDescent="0.25">
      <c r="A29" s="260" t="s">
        <v>348</v>
      </c>
      <c r="B29" s="238">
        <v>140352.52220119376</v>
      </c>
      <c r="C29" s="247">
        <v>140352.52220119376</v>
      </c>
      <c r="D29" s="247">
        <v>150110</v>
      </c>
      <c r="E29" s="247">
        <v>3752</v>
      </c>
      <c r="F29" s="248">
        <v>0.86799999999999999</v>
      </c>
      <c r="G29" s="241">
        <v>27000</v>
      </c>
      <c r="H29" s="242">
        <v>2.7E-2</v>
      </c>
      <c r="I29" s="243">
        <v>0.93499781627602263</v>
      </c>
    </row>
    <row r="30" spans="1:23" x14ac:dyDescent="0.25">
      <c r="A30" s="260" t="s">
        <v>349</v>
      </c>
      <c r="B30" s="238">
        <v>57250</v>
      </c>
      <c r="C30" s="239">
        <v>57250</v>
      </c>
      <c r="D30" s="239">
        <v>65200</v>
      </c>
      <c r="E30" s="239">
        <v>3006</v>
      </c>
      <c r="F30" s="263">
        <v>0.375</v>
      </c>
      <c r="G30" s="241">
        <v>0</v>
      </c>
      <c r="H30" s="242">
        <v>0</v>
      </c>
      <c r="I30" s="243">
        <v>0.87806748466257667</v>
      </c>
    </row>
    <row r="31" spans="1:23" x14ac:dyDescent="0.25">
      <c r="A31" s="260" t="s">
        <v>350</v>
      </c>
      <c r="B31" s="238">
        <v>76330</v>
      </c>
      <c r="C31" s="239">
        <v>76330</v>
      </c>
      <c r="D31" s="239">
        <v>84530</v>
      </c>
      <c r="E31" s="239">
        <v>2988</v>
      </c>
      <c r="F31" s="263">
        <v>0.52200000000000002</v>
      </c>
      <c r="G31" s="247">
        <v>0.57000011205673218</v>
      </c>
      <c r="H31" s="242">
        <v>5.7000011205673218E-7</v>
      </c>
      <c r="I31" s="243">
        <v>0.90299302022950434</v>
      </c>
      <c r="J31" s="262"/>
    </row>
    <row r="32" spans="1:23" x14ac:dyDescent="0.25">
      <c r="A32" s="260" t="s">
        <v>351</v>
      </c>
      <c r="B32" s="238">
        <v>99837</v>
      </c>
      <c r="C32" s="264">
        <v>99837</v>
      </c>
      <c r="D32" s="261">
        <v>108458</v>
      </c>
      <c r="E32" s="264">
        <v>3065</v>
      </c>
      <c r="F32" s="265">
        <v>0.64859999999999995</v>
      </c>
      <c r="G32" s="266">
        <v>0</v>
      </c>
      <c r="H32" s="242">
        <v>0</v>
      </c>
      <c r="I32" s="243">
        <v>0.92051300964428628</v>
      </c>
    </row>
    <row r="33" spans="1:11" x14ac:dyDescent="0.25">
      <c r="A33" s="260" t="s">
        <v>352</v>
      </c>
      <c r="B33" s="238">
        <v>83127</v>
      </c>
      <c r="C33" s="264">
        <v>83127</v>
      </c>
      <c r="D33" s="261">
        <v>89511</v>
      </c>
      <c r="E33" s="264">
        <v>2964</v>
      </c>
      <c r="F33" s="265">
        <v>0.61980000000000002</v>
      </c>
      <c r="G33" s="266">
        <v>0</v>
      </c>
      <c r="H33" s="242">
        <v>0</v>
      </c>
      <c r="I33" s="243">
        <v>0.92867915675168411</v>
      </c>
      <c r="J33" s="262"/>
    </row>
    <row r="34" spans="1:11" x14ac:dyDescent="0.25">
      <c r="A34" s="260" t="s">
        <v>353</v>
      </c>
      <c r="B34" s="238">
        <v>116090</v>
      </c>
      <c r="C34" s="247">
        <v>116090</v>
      </c>
      <c r="D34" s="247">
        <v>124340</v>
      </c>
      <c r="E34" s="247">
        <v>2819</v>
      </c>
      <c r="F34" s="248">
        <v>0.86299999999999999</v>
      </c>
      <c r="G34" s="247">
        <v>25.5</v>
      </c>
      <c r="H34" s="242">
        <v>2.55E-5</v>
      </c>
      <c r="I34" s="243">
        <v>0.93364967025896739</v>
      </c>
    </row>
    <row r="35" spans="1:11" x14ac:dyDescent="0.25">
      <c r="A35" s="260" t="s">
        <v>354</v>
      </c>
      <c r="B35" s="238">
        <v>84950</v>
      </c>
      <c r="C35" s="239">
        <v>84950</v>
      </c>
      <c r="D35" s="239">
        <v>91410</v>
      </c>
      <c r="E35" s="241">
        <v>1923</v>
      </c>
      <c r="F35" s="263">
        <v>0.82</v>
      </c>
      <c r="G35" s="241">
        <v>0</v>
      </c>
      <c r="H35" s="242">
        <v>0</v>
      </c>
      <c r="I35" s="243">
        <v>0.9293293950333662</v>
      </c>
      <c r="J35" s="262"/>
    </row>
    <row r="36" spans="1:11" x14ac:dyDescent="0.25">
      <c r="A36" s="260" t="s">
        <v>355</v>
      </c>
      <c r="B36" s="238">
        <v>74720</v>
      </c>
      <c r="C36" s="239">
        <v>74720</v>
      </c>
      <c r="D36" s="239">
        <v>84820</v>
      </c>
      <c r="E36" s="239">
        <v>1621</v>
      </c>
      <c r="F36" s="240">
        <v>0.75</v>
      </c>
      <c r="G36" s="241">
        <v>0</v>
      </c>
      <c r="H36" s="242">
        <v>0</v>
      </c>
      <c r="I36" s="243">
        <v>0.88092431030417351</v>
      </c>
      <c r="J36" s="262"/>
    </row>
    <row r="37" spans="1:11" x14ac:dyDescent="0.25">
      <c r="A37" s="260" t="s">
        <v>356</v>
      </c>
      <c r="B37" s="238">
        <v>68930</v>
      </c>
      <c r="C37" s="239">
        <v>68930</v>
      </c>
      <c r="D37" s="239">
        <v>75610</v>
      </c>
      <c r="E37" s="239">
        <v>2518</v>
      </c>
      <c r="F37" s="267">
        <v>0.52200000000000002</v>
      </c>
      <c r="G37" s="241">
        <v>0</v>
      </c>
      <c r="H37" s="242">
        <v>0</v>
      </c>
      <c r="I37" s="243">
        <v>0.91165189789710355</v>
      </c>
      <c r="J37" s="262"/>
    </row>
    <row r="38" spans="1:11" x14ac:dyDescent="0.25">
      <c r="A38" s="260" t="s">
        <v>357</v>
      </c>
      <c r="B38" s="238">
        <v>72200</v>
      </c>
      <c r="C38" s="241">
        <v>72200</v>
      </c>
      <c r="D38" s="247">
        <v>79196.89540113158</v>
      </c>
      <c r="E38" s="241">
        <v>3255</v>
      </c>
      <c r="F38" s="263">
        <v>0.47399999999999998</v>
      </c>
      <c r="G38" s="241">
        <v>0</v>
      </c>
      <c r="H38" s="242">
        <v>0</v>
      </c>
      <c r="I38" s="243">
        <v>0.91165189789710355</v>
      </c>
      <c r="J38" s="262"/>
    </row>
    <row r="39" spans="1:11" x14ac:dyDescent="0.25">
      <c r="A39" s="260" t="s">
        <v>358</v>
      </c>
      <c r="B39" s="238">
        <v>119550</v>
      </c>
      <c r="C39" s="239">
        <v>119550</v>
      </c>
      <c r="D39" s="239">
        <v>127960</v>
      </c>
      <c r="E39" s="239">
        <v>3361</v>
      </c>
      <c r="F39" s="240">
        <v>0.77600000000000002</v>
      </c>
      <c r="G39" s="241">
        <v>0</v>
      </c>
      <c r="H39" s="242">
        <v>0</v>
      </c>
      <c r="I39" s="243">
        <v>0.93427633635511098</v>
      </c>
      <c r="J39" s="262"/>
      <c r="K39" s="262"/>
    </row>
    <row r="40" spans="1:11" x14ac:dyDescent="0.25">
      <c r="A40" s="260" t="s">
        <v>359</v>
      </c>
      <c r="B40" s="238">
        <v>123670</v>
      </c>
      <c r="C40" s="239">
        <v>123670</v>
      </c>
      <c r="D40" s="239">
        <v>130030</v>
      </c>
      <c r="E40" s="239">
        <v>3017</v>
      </c>
      <c r="F40" s="240">
        <v>0.85299999999999998</v>
      </c>
      <c r="G40" s="241">
        <v>0</v>
      </c>
      <c r="H40" s="242">
        <v>0</v>
      </c>
      <c r="I40" s="243">
        <v>0.95108821041298164</v>
      </c>
      <c r="J40" s="262"/>
      <c r="K40" s="262"/>
    </row>
    <row r="41" spans="1:11" x14ac:dyDescent="0.25">
      <c r="A41" s="260" t="s">
        <v>360</v>
      </c>
      <c r="B41" s="238">
        <v>117059</v>
      </c>
      <c r="C41" s="241">
        <v>117059</v>
      </c>
      <c r="D41" s="241">
        <v>125293.76528649101</v>
      </c>
      <c r="E41" s="241">
        <v>2835</v>
      </c>
      <c r="F41" s="263">
        <v>0.871</v>
      </c>
      <c r="G41" s="247">
        <v>0</v>
      </c>
      <c r="H41" s="242">
        <v>0</v>
      </c>
      <c r="I41" s="243">
        <v>0.93427633635511098</v>
      </c>
      <c r="K41" s="262"/>
    </row>
    <row r="42" spans="1:11" x14ac:dyDescent="0.25">
      <c r="A42" s="259" t="s">
        <v>361</v>
      </c>
      <c r="B42" s="238">
        <v>122887</v>
      </c>
      <c r="C42" s="261">
        <v>122887</v>
      </c>
      <c r="D42" s="261">
        <v>130817</v>
      </c>
      <c r="E42" s="261">
        <v>2948</v>
      </c>
      <c r="F42" s="263">
        <v>0.871</v>
      </c>
      <c r="G42" s="247">
        <v>0</v>
      </c>
      <c r="H42" s="242">
        <v>0</v>
      </c>
      <c r="I42" s="243">
        <v>0.93938096730547249</v>
      </c>
      <c r="K42" s="262"/>
    </row>
    <row r="43" spans="1:11" x14ac:dyDescent="0.25">
      <c r="A43" s="259" t="s">
        <v>362</v>
      </c>
      <c r="B43" s="238">
        <v>123542.426446789</v>
      </c>
      <c r="C43" s="261">
        <v>123542.426446789</v>
      </c>
      <c r="D43" s="261">
        <v>133070.13702382601</v>
      </c>
      <c r="E43" s="261">
        <v>3003.2639480974099</v>
      </c>
      <c r="F43" s="263">
        <v>0.871</v>
      </c>
      <c r="G43" s="247">
        <v>0</v>
      </c>
      <c r="H43" s="242">
        <v>0</v>
      </c>
      <c r="I43" s="243">
        <v>0.92840083590406852</v>
      </c>
      <c r="K43" s="262"/>
    </row>
    <row r="44" spans="1:11" x14ac:dyDescent="0.25">
      <c r="A44" s="260" t="s">
        <v>363</v>
      </c>
      <c r="B44" s="238">
        <v>115983</v>
      </c>
      <c r="C44" s="261">
        <v>115983</v>
      </c>
      <c r="D44" s="261">
        <v>124230</v>
      </c>
      <c r="E44" s="261">
        <v>2830</v>
      </c>
      <c r="F44" s="263">
        <v>0.84</v>
      </c>
      <c r="G44" s="247">
        <v>0</v>
      </c>
      <c r="H44" s="242">
        <v>0</v>
      </c>
      <c r="I44" s="243">
        <v>0.93361506882395562</v>
      </c>
      <c r="K44" s="262"/>
    </row>
    <row r="45" spans="1:11" x14ac:dyDescent="0.25">
      <c r="A45" s="211" t="s">
        <v>364</v>
      </c>
      <c r="B45" s="238">
        <v>111560</v>
      </c>
      <c r="C45" s="245">
        <v>111560</v>
      </c>
      <c r="D45" s="247">
        <v>119492.50148728694</v>
      </c>
      <c r="E45" s="245">
        <v>2654.6482049815622</v>
      </c>
      <c r="F45" s="246">
        <v>0.8337</v>
      </c>
      <c r="G45" s="241">
        <v>10</v>
      </c>
      <c r="H45" s="242">
        <v>1.0000000000000001E-5</v>
      </c>
      <c r="I45" s="243">
        <v>0.93361506882395551</v>
      </c>
    </row>
    <row r="46" spans="1:11" x14ac:dyDescent="0.25">
      <c r="A46" s="260" t="s">
        <v>365</v>
      </c>
      <c r="B46" s="238">
        <v>119776.6214942081</v>
      </c>
      <c r="C46" s="247">
        <v>119776.6214942081</v>
      </c>
      <c r="D46" s="247">
        <v>128103.33335647394</v>
      </c>
      <c r="E46" s="247">
        <v>2865.5561269999994</v>
      </c>
      <c r="F46" s="248">
        <v>0.84699999999999998</v>
      </c>
      <c r="G46" s="268">
        <v>0</v>
      </c>
      <c r="H46" s="242">
        <v>0</v>
      </c>
      <c r="I46" s="243">
        <v>0.93500003751584626</v>
      </c>
      <c r="K46" s="262"/>
    </row>
    <row r="47" spans="1:11" x14ac:dyDescent="0.25">
      <c r="A47" s="237" t="s">
        <v>366</v>
      </c>
      <c r="B47" s="238">
        <v>30500</v>
      </c>
      <c r="C47" s="239">
        <v>30500</v>
      </c>
      <c r="D47" s="239">
        <v>36020</v>
      </c>
      <c r="E47" s="239">
        <v>268</v>
      </c>
      <c r="F47" s="263">
        <v>0</v>
      </c>
      <c r="G47" s="241">
        <v>0</v>
      </c>
      <c r="H47" s="242">
        <v>0</v>
      </c>
      <c r="I47" s="243">
        <v>0.84675180455302612</v>
      </c>
    </row>
    <row r="48" spans="1:11" x14ac:dyDescent="0.25">
      <c r="A48" s="237" t="s">
        <v>367</v>
      </c>
      <c r="B48" s="238">
        <v>93540</v>
      </c>
      <c r="C48" s="239">
        <v>93540</v>
      </c>
      <c r="D48" s="239">
        <v>101130</v>
      </c>
      <c r="E48" s="239">
        <v>2811</v>
      </c>
      <c r="F48" s="263">
        <v>0.68100000000000005</v>
      </c>
      <c r="G48" s="241">
        <v>0</v>
      </c>
      <c r="H48" s="242">
        <v>0</v>
      </c>
      <c r="I48" s="243">
        <v>0.92494808662118067</v>
      </c>
    </row>
    <row r="49" spans="1:12" x14ac:dyDescent="0.25">
      <c r="A49" s="237" t="s">
        <v>368</v>
      </c>
      <c r="B49" s="238">
        <v>96720</v>
      </c>
      <c r="C49" s="239">
        <v>96720</v>
      </c>
      <c r="D49" s="239">
        <v>104530</v>
      </c>
      <c r="E49" s="239">
        <v>2810</v>
      </c>
      <c r="F49" s="263">
        <v>0.70599999999999996</v>
      </c>
      <c r="G49" s="241">
        <v>0</v>
      </c>
      <c r="H49" s="242">
        <v>0</v>
      </c>
      <c r="I49" s="243">
        <v>0.92528460728977324</v>
      </c>
      <c r="J49" s="262"/>
    </row>
    <row r="50" spans="1:12" x14ac:dyDescent="0.25">
      <c r="A50" s="237" t="s">
        <v>369</v>
      </c>
      <c r="B50" s="238">
        <v>100480</v>
      </c>
      <c r="C50" s="239">
        <v>100480</v>
      </c>
      <c r="D50" s="239">
        <v>108570</v>
      </c>
      <c r="E50" s="239">
        <v>2913</v>
      </c>
      <c r="F50" s="263">
        <v>0.70599999999999996</v>
      </c>
      <c r="G50" s="241">
        <v>0</v>
      </c>
      <c r="H50" s="242">
        <v>0</v>
      </c>
      <c r="I50" s="243">
        <v>0.92548586165607438</v>
      </c>
      <c r="J50" s="262"/>
    </row>
    <row r="51" spans="1:12" x14ac:dyDescent="0.25">
      <c r="A51" s="237" t="s">
        <v>370</v>
      </c>
      <c r="B51" s="238">
        <v>94970</v>
      </c>
      <c r="C51" s="239">
        <v>94970</v>
      </c>
      <c r="D51" s="239">
        <v>103220</v>
      </c>
      <c r="E51" s="239">
        <v>2213</v>
      </c>
      <c r="F51" s="263">
        <v>0.82799999999999996</v>
      </c>
      <c r="G51" s="241">
        <v>0</v>
      </c>
      <c r="H51" s="242">
        <v>0</v>
      </c>
      <c r="I51" s="243">
        <v>0.92007362914163926</v>
      </c>
      <c r="J51" s="262"/>
    </row>
    <row r="52" spans="1:12" x14ac:dyDescent="0.25">
      <c r="A52" s="237" t="s">
        <v>371</v>
      </c>
      <c r="B52" s="238">
        <v>90060</v>
      </c>
      <c r="C52" s="239">
        <v>90060</v>
      </c>
      <c r="D52" s="239">
        <v>98560</v>
      </c>
      <c r="E52" s="239">
        <v>2118</v>
      </c>
      <c r="F52" s="263">
        <v>0.82799999999999996</v>
      </c>
      <c r="G52" s="241">
        <v>0</v>
      </c>
      <c r="H52" s="242">
        <v>0</v>
      </c>
      <c r="I52" s="243">
        <v>0.91375811688311692</v>
      </c>
      <c r="J52" s="262"/>
    </row>
    <row r="53" spans="1:12" x14ac:dyDescent="0.25">
      <c r="A53" s="237" t="s">
        <v>372</v>
      </c>
      <c r="B53" s="238">
        <v>95720</v>
      </c>
      <c r="C53" s="239">
        <v>95720</v>
      </c>
      <c r="D53" s="239">
        <v>103010</v>
      </c>
      <c r="E53" s="239">
        <v>2253</v>
      </c>
      <c r="F53" s="263">
        <v>0.85699999999999998</v>
      </c>
      <c r="G53" s="241">
        <v>0</v>
      </c>
      <c r="H53" s="242">
        <v>0</v>
      </c>
      <c r="I53" s="243">
        <v>0.92923017182797785</v>
      </c>
      <c r="J53" s="262"/>
    </row>
    <row r="54" spans="1:12" x14ac:dyDescent="0.25">
      <c r="A54" s="237" t="s">
        <v>373</v>
      </c>
      <c r="B54" s="238">
        <v>84250</v>
      </c>
      <c r="C54" s="239">
        <v>84250</v>
      </c>
      <c r="D54" s="239">
        <v>91420</v>
      </c>
      <c r="E54" s="239">
        <v>1920</v>
      </c>
      <c r="F54" s="263">
        <v>0.81799999999999995</v>
      </c>
      <c r="G54" s="241">
        <v>0</v>
      </c>
      <c r="H54" s="242">
        <v>0</v>
      </c>
      <c r="I54" s="243">
        <v>0.92157077225989936</v>
      </c>
      <c r="J54" s="262"/>
    </row>
    <row r="55" spans="1:12" x14ac:dyDescent="0.25">
      <c r="A55" s="237" t="s">
        <v>374</v>
      </c>
      <c r="B55" s="238">
        <v>83686.11202275462</v>
      </c>
      <c r="C55" s="247">
        <v>83686.11202275462</v>
      </c>
      <c r="D55" s="239">
        <v>90050</v>
      </c>
      <c r="E55" s="247">
        <v>2532</v>
      </c>
      <c r="F55" s="248"/>
      <c r="G55" s="241">
        <v>0</v>
      </c>
      <c r="H55" s="242">
        <v>0</v>
      </c>
      <c r="I55" s="243">
        <v>0.92932939503336609</v>
      </c>
      <c r="J55" s="262"/>
    </row>
    <row r="56" spans="1:12" x14ac:dyDescent="0.25">
      <c r="A56" s="256" t="s">
        <v>375</v>
      </c>
      <c r="B56" s="238">
        <v>105124.8</v>
      </c>
      <c r="C56" s="269">
        <v>105124.8</v>
      </c>
      <c r="D56" s="247">
        <v>112166.3</v>
      </c>
      <c r="E56" s="269">
        <v>2478.6999999999998</v>
      </c>
      <c r="F56" s="270">
        <v>0.83625099999999997</v>
      </c>
      <c r="G56" s="241">
        <v>0</v>
      </c>
      <c r="H56" s="242">
        <v>0</v>
      </c>
      <c r="I56" s="243">
        <v>0.93722267739953979</v>
      </c>
    </row>
    <row r="57" spans="1:12" x14ac:dyDescent="0.25">
      <c r="A57" s="237" t="s">
        <v>376</v>
      </c>
      <c r="B57" s="238">
        <v>128590</v>
      </c>
      <c r="C57" s="241">
        <v>128590</v>
      </c>
      <c r="D57" s="241">
        <v>142860</v>
      </c>
      <c r="E57" s="269"/>
      <c r="F57" s="270"/>
      <c r="G57" s="241">
        <v>0</v>
      </c>
      <c r="H57" s="242">
        <v>0</v>
      </c>
      <c r="I57" s="243">
        <v>0.9001119977600448</v>
      </c>
    </row>
    <row r="58" spans="1:12" x14ac:dyDescent="0.25">
      <c r="A58" s="230" t="s">
        <v>377</v>
      </c>
      <c r="B58" s="271" t="s">
        <v>378</v>
      </c>
      <c r="C58" s="272" t="s">
        <v>378</v>
      </c>
      <c r="D58" s="272" t="s">
        <v>378</v>
      </c>
      <c r="E58" s="272" t="s">
        <v>379</v>
      </c>
      <c r="F58" s="273"/>
      <c r="G58" s="274"/>
      <c r="H58" s="275"/>
      <c r="I58" s="276" t="s">
        <v>320</v>
      </c>
    </row>
    <row r="59" spans="1:12" x14ac:dyDescent="0.25">
      <c r="A59" s="237" t="s">
        <v>42</v>
      </c>
      <c r="B59" s="238">
        <v>983</v>
      </c>
      <c r="C59" s="239">
        <v>983</v>
      </c>
      <c r="D59" s="239">
        <v>1089</v>
      </c>
      <c r="E59" s="277">
        <v>22</v>
      </c>
      <c r="F59" s="240">
        <v>0.72399999999999998</v>
      </c>
      <c r="G59" s="241">
        <v>6</v>
      </c>
      <c r="H59" s="242">
        <v>6.0000000000000002E-6</v>
      </c>
      <c r="I59" s="243">
        <v>0.90266299357208446</v>
      </c>
    </row>
    <row r="60" spans="1:12" x14ac:dyDescent="0.25">
      <c r="A60" s="256" t="s">
        <v>380</v>
      </c>
      <c r="B60" s="238">
        <v>962.18504920853229</v>
      </c>
      <c r="C60" s="278">
        <v>962.18504920853229</v>
      </c>
      <c r="D60" s="278">
        <v>1068.0254046214709</v>
      </c>
      <c r="E60" s="279">
        <v>20.303179298999996</v>
      </c>
      <c r="F60" s="263">
        <v>0.75</v>
      </c>
      <c r="G60" s="241">
        <v>0</v>
      </c>
      <c r="H60" s="242">
        <v>0</v>
      </c>
      <c r="I60" s="243">
        <v>0.9009009009009008</v>
      </c>
    </row>
    <row r="61" spans="1:12" x14ac:dyDescent="0.25">
      <c r="A61" s="237" t="s">
        <v>381</v>
      </c>
      <c r="B61" s="238">
        <v>290</v>
      </c>
      <c r="C61" s="278">
        <v>290</v>
      </c>
      <c r="D61" s="278">
        <v>343</v>
      </c>
      <c r="E61" s="279">
        <v>2.5499999999999998</v>
      </c>
      <c r="F61" s="263">
        <v>0</v>
      </c>
      <c r="G61" s="241">
        <v>0</v>
      </c>
      <c r="H61" s="242">
        <v>0</v>
      </c>
      <c r="I61" s="243">
        <v>0.84548104956268222</v>
      </c>
      <c r="L61" s="236"/>
    </row>
    <row r="62" spans="1:12" x14ac:dyDescent="0.25">
      <c r="A62" s="237" t="s">
        <v>382</v>
      </c>
      <c r="B62" s="238"/>
      <c r="C62" s="247"/>
      <c r="D62" s="247"/>
      <c r="E62" s="280">
        <v>55.977829999999997</v>
      </c>
      <c r="F62" s="267">
        <v>0.27272727272727271</v>
      </c>
      <c r="G62" s="241">
        <v>0</v>
      </c>
      <c r="H62" s="242">
        <v>0</v>
      </c>
      <c r="I62" s="243"/>
    </row>
    <row r="63" spans="1:12" x14ac:dyDescent="0.25">
      <c r="A63" s="260" t="s">
        <v>376</v>
      </c>
      <c r="B63" s="238">
        <v>982</v>
      </c>
      <c r="C63" s="245">
        <v>982</v>
      </c>
      <c r="D63" s="245">
        <v>1043.738844</v>
      </c>
      <c r="E63" s="281">
        <v>20.3</v>
      </c>
      <c r="F63" s="267">
        <v>0.75800000000000001</v>
      </c>
      <c r="G63" s="261">
        <v>6</v>
      </c>
      <c r="H63" s="242">
        <v>6.0000000000000002E-6</v>
      </c>
      <c r="I63" s="243">
        <v>0.94084837950133815</v>
      </c>
    </row>
    <row r="64" spans="1:12" x14ac:dyDescent="0.25">
      <c r="A64" s="230" t="s">
        <v>383</v>
      </c>
      <c r="B64" s="271" t="s">
        <v>384</v>
      </c>
      <c r="C64" s="282" t="s">
        <v>384</v>
      </c>
      <c r="D64" s="272" t="s">
        <v>384</v>
      </c>
      <c r="E64" s="274"/>
      <c r="F64" s="273"/>
      <c r="G64" s="274"/>
      <c r="H64" s="275"/>
      <c r="I64" s="276" t="s">
        <v>320</v>
      </c>
      <c r="K64" s="236"/>
    </row>
    <row r="65" spans="1:13" x14ac:dyDescent="0.25">
      <c r="A65" s="256" t="s">
        <v>385</v>
      </c>
      <c r="B65" s="238">
        <v>19474169.219601419</v>
      </c>
      <c r="C65" s="247">
        <v>19474169.219601419</v>
      </c>
      <c r="D65" s="247">
        <v>20673610.116392747</v>
      </c>
      <c r="E65" s="247"/>
      <c r="F65" s="248">
        <v>0.58571109877499994</v>
      </c>
      <c r="G65" s="247">
        <v>10455.988337376644</v>
      </c>
      <c r="H65" s="242">
        <v>1.0455988337376645E-2</v>
      </c>
      <c r="I65" s="243"/>
    </row>
    <row r="66" spans="1:13" x14ac:dyDescent="0.25">
      <c r="A66" s="257" t="s">
        <v>386</v>
      </c>
      <c r="B66" s="238">
        <v>22639319.979813498</v>
      </c>
      <c r="C66" s="247">
        <v>22639319.979813498</v>
      </c>
      <c r="D66" s="239">
        <v>23633492.9618803</v>
      </c>
      <c r="E66" s="269"/>
      <c r="F66" s="240">
        <v>0.61199999999999999</v>
      </c>
      <c r="G66" s="261">
        <v>15352.092718927001</v>
      </c>
      <c r="H66" s="242">
        <v>1.5352092718927001E-2</v>
      </c>
      <c r="I66" s="283">
        <v>0.95793372635732021</v>
      </c>
      <c r="K66" s="284"/>
    </row>
    <row r="67" spans="1:13" x14ac:dyDescent="0.25">
      <c r="A67" s="257" t="s">
        <v>387</v>
      </c>
      <c r="B67" s="238">
        <v>16085444.010446707</v>
      </c>
      <c r="C67" s="247">
        <v>16085444.010446707</v>
      </c>
      <c r="D67" s="239">
        <v>17449319.671483699</v>
      </c>
      <c r="E67" s="269"/>
      <c r="F67" s="267">
        <v>0.53700000000000003</v>
      </c>
      <c r="G67" s="261">
        <v>3568.253687975</v>
      </c>
      <c r="H67" s="242">
        <v>3.5682536879749998E-3</v>
      </c>
      <c r="I67" s="283">
        <v>0.92183788899999997</v>
      </c>
      <c r="K67" s="284"/>
    </row>
    <row r="68" spans="1:13" x14ac:dyDescent="0.25">
      <c r="A68" s="257" t="s">
        <v>388</v>
      </c>
      <c r="B68" s="238">
        <v>10805182.822031699</v>
      </c>
      <c r="C68" s="247">
        <v>10805182.822031699</v>
      </c>
      <c r="D68" s="261">
        <v>12992301.9717196</v>
      </c>
      <c r="E68" s="269"/>
      <c r="F68" s="267">
        <v>0.49099999999999999</v>
      </c>
      <c r="G68" s="261">
        <v>9064.2347162629994</v>
      </c>
      <c r="H68" s="242">
        <v>9.0642347162629994E-3</v>
      </c>
      <c r="I68" s="283">
        <v>0.83166038209020898</v>
      </c>
      <c r="K68" s="284"/>
    </row>
    <row r="69" spans="1:13" x14ac:dyDescent="0.25">
      <c r="A69" s="257" t="s">
        <v>389</v>
      </c>
      <c r="B69" s="238">
        <v>22639319.979813498</v>
      </c>
      <c r="C69" s="247">
        <v>22639319.979813498</v>
      </c>
      <c r="D69" s="261">
        <v>23633492.9618803</v>
      </c>
      <c r="E69" s="269"/>
      <c r="F69" s="246">
        <v>0.80642049800000004</v>
      </c>
      <c r="G69" s="261">
        <v>16142.739251388</v>
      </c>
      <c r="H69" s="242">
        <v>1.6142739251388E-2</v>
      </c>
      <c r="I69" s="243">
        <v>0.95793372635732021</v>
      </c>
      <c r="K69" s="284"/>
    </row>
    <row r="70" spans="1:13" x14ac:dyDescent="0.25">
      <c r="A70" s="257" t="s">
        <v>390</v>
      </c>
      <c r="B70" s="238">
        <v>9945646.340310514</v>
      </c>
      <c r="C70" s="247">
        <v>9945646.340310514</v>
      </c>
      <c r="D70" s="245">
        <v>11958783.362163</v>
      </c>
      <c r="E70" s="269"/>
      <c r="F70" s="246">
        <v>0.32642858499999999</v>
      </c>
      <c r="G70" s="261">
        <v>9064.2347162629994</v>
      </c>
      <c r="H70" s="242">
        <v>9.0642347162629994E-3</v>
      </c>
      <c r="I70" s="243">
        <v>0.83166038209020898</v>
      </c>
      <c r="K70" s="284"/>
      <c r="M70" s="262"/>
    </row>
    <row r="71" spans="1:13" x14ac:dyDescent="0.25">
      <c r="A71" s="260" t="s">
        <v>391</v>
      </c>
      <c r="B71" s="238">
        <v>26949428.734871496</v>
      </c>
      <c r="C71" s="247">
        <v>26949428.734871496</v>
      </c>
      <c r="D71" s="261">
        <v>28595925.1717753</v>
      </c>
      <c r="E71" s="247"/>
      <c r="F71" s="267">
        <v>0.86670000000000003</v>
      </c>
      <c r="G71" s="285">
        <v>45137.714412408997</v>
      </c>
      <c r="H71" s="242">
        <v>4.5137714412408998E-2</v>
      </c>
      <c r="I71" s="283">
        <v>0.94242199100000001</v>
      </c>
      <c r="K71" s="284"/>
      <c r="L71" s="284"/>
    </row>
    <row r="72" spans="1:13" x14ac:dyDescent="0.25">
      <c r="A72" s="259" t="s">
        <v>392</v>
      </c>
      <c r="B72" s="238">
        <v>26664354.295994278</v>
      </c>
      <c r="C72" s="247">
        <v>26664354.295994278</v>
      </c>
      <c r="D72" s="261">
        <v>28293433.886979699</v>
      </c>
      <c r="E72" s="247"/>
      <c r="F72" s="267">
        <v>0.48798697000000002</v>
      </c>
      <c r="G72" s="247">
        <v>45137.714412408997</v>
      </c>
      <c r="H72" s="242">
        <v>4.5137714412408998E-2</v>
      </c>
      <c r="I72" s="243">
        <v>0.94242199100000001</v>
      </c>
      <c r="K72" s="284"/>
    </row>
    <row r="73" spans="1:13" x14ac:dyDescent="0.25">
      <c r="A73" s="237" t="s">
        <v>280</v>
      </c>
      <c r="B73" s="238">
        <v>24599421.97472629</v>
      </c>
      <c r="C73" s="247">
        <v>24599421.97472629</v>
      </c>
      <c r="D73" s="239">
        <v>25679670</v>
      </c>
      <c r="E73" s="269"/>
      <c r="F73" s="267">
        <v>0.747</v>
      </c>
      <c r="G73" s="241">
        <v>11800</v>
      </c>
      <c r="H73" s="242">
        <v>1.18E-2</v>
      </c>
      <c r="I73" s="243">
        <v>0.95793372635732044</v>
      </c>
    </row>
    <row r="74" spans="1:13" ht="12.6" customHeight="1" x14ac:dyDescent="0.25">
      <c r="A74" s="237" t="s">
        <v>393</v>
      </c>
      <c r="B74" s="238">
        <v>15396000</v>
      </c>
      <c r="C74" s="261">
        <v>15396000</v>
      </c>
      <c r="D74" s="261">
        <v>16524000</v>
      </c>
      <c r="E74" s="269"/>
      <c r="F74" s="267">
        <v>0.48699999999999999</v>
      </c>
      <c r="G74" s="241">
        <v>500</v>
      </c>
      <c r="H74" s="242">
        <v>5.0000000000000001E-4</v>
      </c>
      <c r="I74" s="243">
        <v>0.93173565722585328</v>
      </c>
      <c r="K74" s="286"/>
    </row>
    <row r="75" spans="1:13" x14ac:dyDescent="0.25">
      <c r="A75" s="237" t="s">
        <v>394</v>
      </c>
      <c r="B75" s="238">
        <v>15929000</v>
      </c>
      <c r="C75" s="261">
        <v>15929000</v>
      </c>
      <c r="D75" s="261">
        <v>17062000</v>
      </c>
      <c r="E75" s="247"/>
      <c r="F75" s="267">
        <v>0.501</v>
      </c>
      <c r="G75" s="261">
        <v>200</v>
      </c>
      <c r="H75" s="242">
        <v>2.0000000000000001E-4</v>
      </c>
      <c r="I75" s="243">
        <v>0.93359512366662756</v>
      </c>
      <c r="K75" s="286"/>
    </row>
    <row r="76" spans="1:13" x14ac:dyDescent="0.25">
      <c r="A76" s="237" t="s">
        <v>395</v>
      </c>
      <c r="B76" s="238">
        <v>14447000</v>
      </c>
      <c r="C76" s="261">
        <v>14447000</v>
      </c>
      <c r="D76" s="239">
        <v>15583000</v>
      </c>
      <c r="E76" s="269"/>
      <c r="F76" s="240">
        <v>0.46600000000000003</v>
      </c>
      <c r="G76" s="241">
        <v>1100</v>
      </c>
      <c r="H76" s="242">
        <v>1.1000000000000001E-3</v>
      </c>
      <c r="I76" s="243">
        <v>0.92710004492074694</v>
      </c>
    </row>
    <row r="77" spans="1:13" x14ac:dyDescent="0.25">
      <c r="A77" s="259" t="s">
        <v>396</v>
      </c>
      <c r="B77" s="238">
        <v>15342000</v>
      </c>
      <c r="C77" s="285">
        <v>15342000</v>
      </c>
      <c r="D77" s="239">
        <v>16377000</v>
      </c>
      <c r="E77" s="269"/>
      <c r="F77" s="240">
        <v>0.47599999999999998</v>
      </c>
      <c r="G77" s="241">
        <v>800</v>
      </c>
      <c r="H77" s="242">
        <v>8.0000000000000004E-4</v>
      </c>
      <c r="I77" s="243">
        <v>0.93680161201685286</v>
      </c>
      <c r="J77" s="244"/>
      <c r="K77" s="287"/>
    </row>
    <row r="78" spans="1:13" x14ac:dyDescent="0.25">
      <c r="A78" s="260" t="s">
        <v>397</v>
      </c>
      <c r="B78" s="238">
        <v>14716000</v>
      </c>
      <c r="C78" s="241">
        <v>14716000</v>
      </c>
      <c r="D78" s="241">
        <v>15774000</v>
      </c>
      <c r="E78" s="247"/>
      <c r="F78" s="263">
        <v>0.46700000000000003</v>
      </c>
      <c r="G78" s="241">
        <v>1000</v>
      </c>
      <c r="H78" s="242">
        <v>1E-3</v>
      </c>
      <c r="I78" s="243">
        <v>0.93292760238366934</v>
      </c>
      <c r="K78" s="286"/>
    </row>
    <row r="79" spans="1:13" x14ac:dyDescent="0.25">
      <c r="A79" s="260" t="s">
        <v>398</v>
      </c>
      <c r="B79" s="238">
        <v>17289000</v>
      </c>
      <c r="C79" s="241">
        <v>17289000</v>
      </c>
      <c r="D79" s="241">
        <v>17906000</v>
      </c>
      <c r="E79" s="247"/>
      <c r="F79" s="263">
        <v>0.503</v>
      </c>
      <c r="G79" s="241">
        <v>400</v>
      </c>
      <c r="H79" s="242">
        <v>4.0000000000000002E-4</v>
      </c>
      <c r="I79" s="243">
        <v>0.96554227633195577</v>
      </c>
    </row>
    <row r="80" spans="1:13" x14ac:dyDescent="0.25">
      <c r="A80" s="260" t="s">
        <v>399</v>
      </c>
      <c r="B80" s="238">
        <v>14999999.999999998</v>
      </c>
      <c r="C80" s="241">
        <v>14999999.999999998</v>
      </c>
      <c r="D80" s="247"/>
      <c r="E80" s="247"/>
      <c r="F80" s="263">
        <v>0.47799999999999998</v>
      </c>
      <c r="G80" s="241">
        <v>400</v>
      </c>
      <c r="H80" s="242">
        <v>4.0000000000000002E-4</v>
      </c>
      <c r="I80" s="243"/>
    </row>
    <row r="81" spans="1:14" x14ac:dyDescent="0.25">
      <c r="A81" s="260" t="s">
        <v>400</v>
      </c>
      <c r="B81" s="238">
        <v>13454048.892850777</v>
      </c>
      <c r="C81" s="261">
        <v>13454048.892850777</v>
      </c>
      <c r="D81" s="247">
        <v>15774000</v>
      </c>
      <c r="E81" s="247"/>
      <c r="F81" s="263">
        <v>0.5</v>
      </c>
      <c r="G81" s="247"/>
      <c r="H81" s="242"/>
      <c r="I81" s="243">
        <v>0.85292563033160751</v>
      </c>
    </row>
    <row r="82" spans="1:14" x14ac:dyDescent="0.25">
      <c r="A82" s="260" t="s">
        <v>401</v>
      </c>
      <c r="B82" s="238">
        <v>12381771.311916806</v>
      </c>
      <c r="C82" s="241">
        <v>12381771.311916806</v>
      </c>
      <c r="D82" s="261">
        <v>14062678</v>
      </c>
      <c r="E82" s="247"/>
      <c r="F82" s="263">
        <v>0.46300000000000002</v>
      </c>
      <c r="G82" s="247"/>
      <c r="H82" s="242"/>
      <c r="I82" s="243">
        <v>0.88047037071579148</v>
      </c>
    </row>
    <row r="83" spans="1:14" x14ac:dyDescent="0.25">
      <c r="A83" s="288" t="s">
        <v>402</v>
      </c>
      <c r="B83" s="238">
        <v>18916910.5715716</v>
      </c>
      <c r="C83" s="241">
        <v>18916910.5715716</v>
      </c>
      <c r="D83" s="241">
        <v>18916910.5715716</v>
      </c>
      <c r="E83" s="247"/>
      <c r="F83" s="289">
        <v>0.51200000000000001</v>
      </c>
      <c r="G83" s="241">
        <v>0</v>
      </c>
      <c r="H83" s="290">
        <v>0</v>
      </c>
      <c r="I83" s="291">
        <v>1</v>
      </c>
    </row>
    <row r="84" spans="1:14" x14ac:dyDescent="0.25">
      <c r="A84" s="292" t="s">
        <v>403</v>
      </c>
      <c r="B84" s="247">
        <v>12781599.343864119</v>
      </c>
      <c r="C84" s="261">
        <v>12781599.343864119</v>
      </c>
      <c r="D84" s="261">
        <v>14131556.354955051</v>
      </c>
      <c r="E84" s="247"/>
      <c r="F84" s="293">
        <v>0.39339999999999997</v>
      </c>
      <c r="G84" s="241">
        <v>0</v>
      </c>
      <c r="H84" s="290">
        <v>0</v>
      </c>
      <c r="I84" s="291">
        <v>0.90447216306662592</v>
      </c>
    </row>
    <row r="85" spans="1:14" x14ac:dyDescent="0.25">
      <c r="A85" s="292" t="s">
        <v>404</v>
      </c>
      <c r="B85" s="247">
        <v>14409931.248165678</v>
      </c>
      <c r="C85" s="261">
        <v>14409931.248165678</v>
      </c>
      <c r="D85" s="261">
        <v>15305245.093897162</v>
      </c>
      <c r="E85" s="247"/>
      <c r="F85" s="293">
        <v>0.41985</v>
      </c>
      <c r="G85" s="241">
        <v>0</v>
      </c>
      <c r="H85" s="290">
        <v>0</v>
      </c>
      <c r="I85" s="291">
        <v>0.94150280898876404</v>
      </c>
    </row>
    <row r="86" spans="1:14" x14ac:dyDescent="0.25">
      <c r="A86" s="292" t="s">
        <v>405</v>
      </c>
      <c r="B86" s="247">
        <v>14409931.248165678</v>
      </c>
      <c r="C86" s="247">
        <v>14409931.248165678</v>
      </c>
      <c r="D86" s="247">
        <v>15305245.093897162</v>
      </c>
      <c r="E86" s="247"/>
      <c r="F86" s="294">
        <v>0.41985</v>
      </c>
      <c r="G86" s="261">
        <v>0</v>
      </c>
      <c r="H86" s="290">
        <v>0</v>
      </c>
      <c r="I86" s="291">
        <v>0.94150280898876404</v>
      </c>
    </row>
    <row r="87" spans="1:14" x14ac:dyDescent="0.25">
      <c r="A87" s="295" t="s">
        <v>406</v>
      </c>
      <c r="B87" s="247">
        <v>11209638.734587256</v>
      </c>
      <c r="C87" s="261">
        <v>11209638.734587256</v>
      </c>
      <c r="D87" s="261">
        <v>13583444.58426456</v>
      </c>
      <c r="E87" s="247"/>
      <c r="F87" s="293">
        <v>0.49161518093556933</v>
      </c>
      <c r="G87" s="241">
        <v>1765.2250661959399</v>
      </c>
      <c r="H87" s="290">
        <v>1.7652250661959398E-3</v>
      </c>
      <c r="I87" s="291">
        <v>0.8252427184466018</v>
      </c>
    </row>
    <row r="88" spans="1:14" x14ac:dyDescent="0.25">
      <c r="A88" s="296" t="s">
        <v>407</v>
      </c>
      <c r="B88" s="297">
        <v>14155275.214870876</v>
      </c>
      <c r="C88" s="298">
        <v>14155275.214870876</v>
      </c>
      <c r="D88" s="298">
        <v>16144032.889687445</v>
      </c>
      <c r="E88" s="297"/>
      <c r="F88" s="299">
        <v>0.50491510277033058</v>
      </c>
      <c r="G88" s="298">
        <v>1787.3100983020554</v>
      </c>
      <c r="H88" s="300">
        <v>1.7873100983020554E-3</v>
      </c>
      <c r="I88" s="301">
        <v>0.87681159420289856</v>
      </c>
    </row>
    <row r="89" spans="1:14" s="262" customFormat="1" x14ac:dyDescent="0.25">
      <c r="B89" s="247"/>
      <c r="C89" s="302"/>
      <c r="D89" s="302"/>
      <c r="E89" s="303"/>
      <c r="F89" s="304"/>
      <c r="G89" s="266"/>
      <c r="H89" s="290"/>
      <c r="I89" s="305"/>
    </row>
    <row r="90" spans="1:14" x14ac:dyDescent="0.25">
      <c r="A90" s="212" t="s">
        <v>408</v>
      </c>
      <c r="B90" s="306"/>
      <c r="C90" s="306"/>
      <c r="D90" s="306"/>
      <c r="E90" s="306"/>
      <c r="F90" s="306"/>
    </row>
    <row r="91" spans="1:14" x14ac:dyDescent="0.25">
      <c r="A91" s="262" t="s">
        <v>409</v>
      </c>
      <c r="B91" s="306"/>
      <c r="C91" s="306"/>
      <c r="D91" s="306"/>
      <c r="E91" s="306"/>
      <c r="F91" s="306"/>
    </row>
    <row r="92" spans="1:14" x14ac:dyDescent="0.25">
      <c r="A92" s="307" t="s">
        <v>410</v>
      </c>
      <c r="B92" s="308" t="s">
        <v>411</v>
      </c>
      <c r="C92" s="309" t="s">
        <v>411</v>
      </c>
      <c r="D92" s="309" t="s">
        <v>411</v>
      </c>
      <c r="E92" s="309" t="s">
        <v>412</v>
      </c>
      <c r="F92" s="309" t="s">
        <v>412</v>
      </c>
      <c r="G92" s="310" t="s">
        <v>413</v>
      </c>
      <c r="H92" s="310" t="s">
        <v>413</v>
      </c>
      <c r="I92" s="310" t="s">
        <v>414</v>
      </c>
      <c r="J92" s="310" t="s">
        <v>414</v>
      </c>
      <c r="K92" s="310" t="s">
        <v>415</v>
      </c>
      <c r="L92" s="310" t="s">
        <v>415</v>
      </c>
      <c r="M92" s="310" t="s">
        <v>416</v>
      </c>
      <c r="N92" s="311" t="s">
        <v>416</v>
      </c>
    </row>
    <row r="93" spans="1:14" x14ac:dyDescent="0.25">
      <c r="A93" s="312" t="s">
        <v>417</v>
      </c>
      <c r="B93" s="313">
        <v>100</v>
      </c>
      <c r="C93" s="314">
        <v>100</v>
      </c>
      <c r="D93" s="314">
        <v>20</v>
      </c>
      <c r="E93" s="314">
        <v>100</v>
      </c>
      <c r="F93" s="314">
        <v>20</v>
      </c>
      <c r="G93" s="314">
        <v>100</v>
      </c>
      <c r="H93" s="314">
        <v>20</v>
      </c>
      <c r="I93" s="314">
        <v>100</v>
      </c>
      <c r="J93" s="314">
        <v>20</v>
      </c>
      <c r="K93" s="314">
        <v>100</v>
      </c>
      <c r="L93" s="314">
        <v>20</v>
      </c>
      <c r="M93" s="314">
        <v>100</v>
      </c>
      <c r="N93" s="315">
        <v>20</v>
      </c>
    </row>
    <row r="94" spans="1:14" x14ac:dyDescent="0.25">
      <c r="A94" s="316" t="s">
        <v>418</v>
      </c>
      <c r="B94" s="317">
        <v>1</v>
      </c>
      <c r="C94" s="211">
        <v>1</v>
      </c>
      <c r="D94" s="211">
        <v>1</v>
      </c>
      <c r="E94" s="211">
        <v>1</v>
      </c>
      <c r="F94" s="211">
        <v>1</v>
      </c>
      <c r="G94" s="211">
        <v>1</v>
      </c>
      <c r="H94" s="211">
        <v>1</v>
      </c>
      <c r="I94" s="211">
        <v>1</v>
      </c>
      <c r="J94" s="211">
        <v>1</v>
      </c>
      <c r="K94" s="211">
        <v>1</v>
      </c>
      <c r="L94" s="211">
        <v>1</v>
      </c>
      <c r="M94" s="211">
        <v>1</v>
      </c>
      <c r="N94" s="318">
        <v>1</v>
      </c>
    </row>
    <row r="95" spans="1:14" x14ac:dyDescent="0.25">
      <c r="A95" s="316" t="s">
        <v>419</v>
      </c>
      <c r="B95" s="317">
        <v>30</v>
      </c>
      <c r="C95" s="211">
        <v>30</v>
      </c>
      <c r="D95" s="211">
        <v>85</v>
      </c>
      <c r="E95" s="211">
        <v>6</v>
      </c>
      <c r="F95" s="262">
        <v>68</v>
      </c>
      <c r="G95" s="262">
        <v>25</v>
      </c>
      <c r="H95" s="262">
        <v>72</v>
      </c>
      <c r="I95" s="262">
        <v>23</v>
      </c>
      <c r="J95" s="262">
        <v>62</v>
      </c>
      <c r="K95" s="262">
        <v>21</v>
      </c>
      <c r="L95" s="262">
        <v>56</v>
      </c>
      <c r="M95" s="262">
        <v>21</v>
      </c>
      <c r="N95" s="318">
        <v>63</v>
      </c>
    </row>
    <row r="96" spans="1:14" x14ac:dyDescent="0.25">
      <c r="A96" s="319" t="s">
        <v>420</v>
      </c>
      <c r="B96" s="320">
        <v>265</v>
      </c>
      <c r="C96" s="321">
        <v>265</v>
      </c>
      <c r="D96" s="321">
        <v>264</v>
      </c>
      <c r="E96" s="321">
        <v>234</v>
      </c>
      <c r="F96" s="321">
        <v>277</v>
      </c>
      <c r="G96" s="322">
        <v>298</v>
      </c>
      <c r="H96" s="322">
        <v>289</v>
      </c>
      <c r="I96" s="321">
        <v>296</v>
      </c>
      <c r="J96" s="322">
        <v>275</v>
      </c>
      <c r="K96" s="322">
        <v>310</v>
      </c>
      <c r="L96" s="322">
        <v>280</v>
      </c>
      <c r="M96" s="322">
        <v>290</v>
      </c>
      <c r="N96" s="323">
        <v>270</v>
      </c>
    </row>
    <row r="97" spans="1:9" x14ac:dyDescent="0.25">
      <c r="A97" s="324"/>
      <c r="B97" s="250"/>
      <c r="C97" s="262"/>
      <c r="D97" s="262"/>
      <c r="E97" s="262"/>
      <c r="F97" s="262"/>
      <c r="I97" s="262"/>
    </row>
    <row r="98" spans="1:9" x14ac:dyDescent="0.25">
      <c r="A98" s="325" t="s">
        <v>421</v>
      </c>
      <c r="B98" s="250"/>
      <c r="C98" s="262"/>
      <c r="D98" s="262"/>
      <c r="E98" s="262"/>
      <c r="F98" s="262"/>
      <c r="I98" s="262"/>
    </row>
    <row r="99" spans="1:9" x14ac:dyDescent="0.25">
      <c r="A99" s="326" t="s">
        <v>422</v>
      </c>
      <c r="B99" s="327" t="s">
        <v>423</v>
      </c>
      <c r="C99" s="328" t="s">
        <v>423</v>
      </c>
      <c r="D99" s="328" t="s">
        <v>424</v>
      </c>
      <c r="E99" s="328" t="s">
        <v>424</v>
      </c>
      <c r="F99" s="328" t="s">
        <v>425</v>
      </c>
      <c r="G99" s="329" t="s">
        <v>425</v>
      </c>
      <c r="I99" s="262"/>
    </row>
    <row r="100" spans="1:9" x14ac:dyDescent="0.25">
      <c r="A100" s="312" t="s">
        <v>417</v>
      </c>
      <c r="B100" s="313">
        <v>100</v>
      </c>
      <c r="C100" s="330"/>
      <c r="D100" s="330">
        <v>100</v>
      </c>
      <c r="E100" s="330">
        <v>20</v>
      </c>
      <c r="F100" s="330">
        <v>100</v>
      </c>
      <c r="G100" s="331">
        <v>20</v>
      </c>
      <c r="I100" s="262"/>
    </row>
    <row r="101" spans="1:9" x14ac:dyDescent="0.25">
      <c r="A101" s="316" t="s">
        <v>426</v>
      </c>
      <c r="B101" s="317">
        <v>0</v>
      </c>
      <c r="C101" s="211">
        <v>0</v>
      </c>
      <c r="D101" s="211">
        <v>4.5</v>
      </c>
      <c r="E101" s="250">
        <v>14</v>
      </c>
      <c r="F101" s="211">
        <v>0.66</v>
      </c>
      <c r="G101" s="318">
        <v>7.5</v>
      </c>
    </row>
    <row r="102" spans="1:9" x14ac:dyDescent="0.25">
      <c r="A102" s="316" t="s">
        <v>427</v>
      </c>
      <c r="B102" s="317">
        <v>0</v>
      </c>
      <c r="C102" s="211">
        <v>0</v>
      </c>
      <c r="D102" s="211">
        <v>2.65</v>
      </c>
      <c r="E102" s="211">
        <v>7.65</v>
      </c>
      <c r="F102" s="262">
        <v>0.42</v>
      </c>
      <c r="G102" s="318">
        <v>4.9000000000000004</v>
      </c>
    </row>
    <row r="103" spans="1:9" x14ac:dyDescent="0.25">
      <c r="A103" s="316" t="s">
        <v>428</v>
      </c>
      <c r="B103" s="317">
        <v>0</v>
      </c>
      <c r="C103" s="211">
        <v>0</v>
      </c>
      <c r="D103" s="262">
        <v>-11</v>
      </c>
      <c r="E103" s="211">
        <v>19</v>
      </c>
      <c r="F103" s="262">
        <v>-2.9</v>
      </c>
      <c r="G103" s="318">
        <v>-87</v>
      </c>
    </row>
    <row r="104" spans="1:9" x14ac:dyDescent="0.25">
      <c r="A104" s="316" t="s">
        <v>429</v>
      </c>
      <c r="B104" s="317">
        <v>0</v>
      </c>
      <c r="C104" s="262">
        <v>0</v>
      </c>
      <c r="D104" s="332">
        <v>900</v>
      </c>
      <c r="E104" s="332">
        <v>3200</v>
      </c>
      <c r="F104" s="332">
        <v>130</v>
      </c>
      <c r="G104" s="333">
        <v>920</v>
      </c>
    </row>
    <row r="105" spans="1:9" x14ac:dyDescent="0.25">
      <c r="A105" s="319" t="s">
        <v>430</v>
      </c>
      <c r="B105" s="320">
        <v>0</v>
      </c>
      <c r="C105" s="322">
        <v>0</v>
      </c>
      <c r="D105" s="322">
        <v>-69</v>
      </c>
      <c r="E105" s="322">
        <v>-240</v>
      </c>
      <c r="F105" s="322">
        <v>-10</v>
      </c>
      <c r="G105" s="323">
        <v>-71</v>
      </c>
    </row>
    <row r="107" spans="1:9" x14ac:dyDescent="0.25">
      <c r="A107" s="212" t="s">
        <v>431</v>
      </c>
    </row>
    <row r="108" spans="1:9" x14ac:dyDescent="0.25">
      <c r="A108" s="307" t="s">
        <v>432</v>
      </c>
      <c r="B108" s="334">
        <v>0.85</v>
      </c>
    </row>
    <row r="109" spans="1:9" x14ac:dyDescent="0.25">
      <c r="A109" s="316" t="s">
        <v>433</v>
      </c>
      <c r="B109" s="335">
        <v>0.42857142857142855</v>
      </c>
      <c r="F109" s="262"/>
    </row>
    <row r="110" spans="1:9" x14ac:dyDescent="0.25">
      <c r="A110" s="316" t="s">
        <v>434</v>
      </c>
      <c r="B110" s="335">
        <v>0.75</v>
      </c>
    </row>
    <row r="111" spans="1:9" x14ac:dyDescent="0.25">
      <c r="A111" s="316" t="s">
        <v>435</v>
      </c>
      <c r="B111" s="335">
        <v>0.27272727272727271</v>
      </c>
    </row>
    <row r="112" spans="1:9" x14ac:dyDescent="0.25">
      <c r="A112" s="319" t="s">
        <v>436</v>
      </c>
      <c r="B112" s="336">
        <v>0.5</v>
      </c>
    </row>
    <row r="114" spans="1:24" x14ac:dyDescent="0.25">
      <c r="A114" s="337" t="s">
        <v>437</v>
      </c>
      <c r="B114" s="262"/>
      <c r="C114" s="262"/>
      <c r="D114" s="262"/>
    </row>
    <row r="115" spans="1:24" x14ac:dyDescent="0.25">
      <c r="A115" s="262"/>
    </row>
    <row r="116" spans="1:24" x14ac:dyDescent="0.25">
      <c r="B116" s="338">
        <v>25.5</v>
      </c>
      <c r="F116" s="339">
        <v>200</v>
      </c>
      <c r="J116" s="339">
        <v>120</v>
      </c>
      <c r="N116" s="339">
        <v>11</v>
      </c>
      <c r="R116" s="340">
        <v>27000</v>
      </c>
      <c r="V116" s="340">
        <v>1000</v>
      </c>
    </row>
    <row r="117" spans="1:24" x14ac:dyDescent="0.25">
      <c r="B117" s="341">
        <v>25.5</v>
      </c>
      <c r="F117" s="342">
        <v>200</v>
      </c>
      <c r="J117" s="342">
        <v>120</v>
      </c>
      <c r="N117" s="342">
        <v>11</v>
      </c>
      <c r="R117" s="343">
        <v>27000</v>
      </c>
      <c r="V117" s="343">
        <v>1000</v>
      </c>
    </row>
    <row r="118" spans="1:24" ht="64.5" x14ac:dyDescent="0.25">
      <c r="B118" s="344" t="s">
        <v>438</v>
      </c>
      <c r="C118" s="345" t="s">
        <v>439</v>
      </c>
      <c r="D118" s="346" t="s">
        <v>440</v>
      </c>
      <c r="F118" s="344" t="s">
        <v>438</v>
      </c>
      <c r="G118" s="345" t="s">
        <v>441</v>
      </c>
      <c r="H118" s="346" t="s">
        <v>440</v>
      </c>
      <c r="J118" s="344" t="s">
        <v>438</v>
      </c>
      <c r="K118" s="347" t="s">
        <v>442</v>
      </c>
      <c r="L118" s="346" t="s">
        <v>440</v>
      </c>
      <c r="N118" s="344" t="s">
        <v>438</v>
      </c>
      <c r="O118" s="347" t="s">
        <v>443</v>
      </c>
      <c r="P118" s="346" t="s">
        <v>440</v>
      </c>
      <c r="R118" s="344" t="s">
        <v>438</v>
      </c>
      <c r="S118" s="347" t="s">
        <v>444</v>
      </c>
      <c r="T118" s="346" t="s">
        <v>440</v>
      </c>
      <c r="V118" s="344" t="s">
        <v>438</v>
      </c>
      <c r="W118" s="347" t="s">
        <v>445</v>
      </c>
      <c r="X118" s="346" t="s">
        <v>440</v>
      </c>
    </row>
    <row r="119" spans="1:24" s="262" customFormat="1" x14ac:dyDescent="0.25">
      <c r="B119" s="348">
        <v>1990</v>
      </c>
      <c r="C119" s="349">
        <v>500</v>
      </c>
      <c r="D119" s="350">
        <v>19.607843137254903</v>
      </c>
      <c r="F119" s="348">
        <v>1990</v>
      </c>
      <c r="G119" s="349">
        <v>600</v>
      </c>
      <c r="H119" s="350">
        <v>3</v>
      </c>
      <c r="J119" s="348">
        <v>1990</v>
      </c>
      <c r="K119" s="349">
        <v>350</v>
      </c>
      <c r="L119" s="350">
        <v>2.9166666666666665</v>
      </c>
      <c r="N119" s="348">
        <v>1990</v>
      </c>
      <c r="O119" s="349">
        <v>2283</v>
      </c>
      <c r="P119" s="350">
        <v>14.006134969325153</v>
      </c>
      <c r="R119" s="348">
        <v>1990</v>
      </c>
      <c r="S119" s="349">
        <v>27000</v>
      </c>
      <c r="T119" s="350">
        <v>1</v>
      </c>
      <c r="V119" s="348">
        <v>1990</v>
      </c>
      <c r="W119" s="349">
        <v>2000</v>
      </c>
      <c r="X119" s="350">
        <v>1</v>
      </c>
    </row>
    <row r="120" spans="1:24" s="262" customFormat="1" x14ac:dyDescent="0.25">
      <c r="B120" s="351">
        <v>1995</v>
      </c>
      <c r="C120" s="352">
        <v>340</v>
      </c>
      <c r="D120" s="353">
        <v>13.333333333333334</v>
      </c>
      <c r="F120" s="351">
        <v>1995</v>
      </c>
      <c r="G120" s="352">
        <v>350</v>
      </c>
      <c r="H120" s="353">
        <v>1.75</v>
      </c>
      <c r="J120" s="351">
        <v>1995</v>
      </c>
      <c r="K120" s="352">
        <v>200</v>
      </c>
      <c r="L120" s="353">
        <v>1.6666666666666667</v>
      </c>
      <c r="N120" s="351">
        <v>1995</v>
      </c>
      <c r="O120" s="352">
        <v>2283</v>
      </c>
      <c r="P120" s="353">
        <v>14.006134969325153</v>
      </c>
      <c r="R120" s="351">
        <v>1995</v>
      </c>
      <c r="S120" s="352">
        <v>27000</v>
      </c>
      <c r="T120" s="353">
        <v>1</v>
      </c>
      <c r="V120" s="351">
        <v>1995</v>
      </c>
      <c r="W120" s="352">
        <v>2000</v>
      </c>
      <c r="X120" s="353">
        <v>1</v>
      </c>
    </row>
    <row r="121" spans="1:24" s="262" customFormat="1" x14ac:dyDescent="0.25">
      <c r="B121" s="351">
        <v>2000</v>
      </c>
      <c r="C121" s="352">
        <v>200</v>
      </c>
      <c r="D121" s="353">
        <v>7.8431372549019605</v>
      </c>
      <c r="F121" s="351">
        <v>2000</v>
      </c>
      <c r="G121" s="352">
        <v>200</v>
      </c>
      <c r="H121" s="353">
        <v>1</v>
      </c>
      <c r="J121" s="351">
        <v>2000</v>
      </c>
      <c r="K121" s="352">
        <v>120</v>
      </c>
      <c r="L121" s="353">
        <v>1</v>
      </c>
      <c r="N121" s="351">
        <v>2000</v>
      </c>
      <c r="O121" s="352">
        <v>2283</v>
      </c>
      <c r="P121" s="353">
        <v>14.006134969325153</v>
      </c>
      <c r="R121" s="351">
        <v>2000</v>
      </c>
      <c r="S121" s="352">
        <v>27000</v>
      </c>
      <c r="T121" s="353">
        <v>1</v>
      </c>
      <c r="V121" s="351">
        <v>2000</v>
      </c>
      <c r="W121" s="352">
        <v>2000</v>
      </c>
      <c r="X121" s="353">
        <v>1</v>
      </c>
    </row>
    <row r="122" spans="1:24" s="262" customFormat="1" x14ac:dyDescent="0.25">
      <c r="B122" s="351">
        <v>2005</v>
      </c>
      <c r="C122" s="352">
        <v>25.5</v>
      </c>
      <c r="D122" s="353">
        <v>1</v>
      </c>
      <c r="F122" s="351">
        <v>2005</v>
      </c>
      <c r="G122" s="352">
        <v>200</v>
      </c>
      <c r="H122" s="353">
        <v>1</v>
      </c>
      <c r="J122" s="351">
        <v>2005</v>
      </c>
      <c r="K122" s="352">
        <v>120</v>
      </c>
      <c r="L122" s="353">
        <v>1</v>
      </c>
      <c r="N122" s="351">
        <v>2005</v>
      </c>
      <c r="O122" s="352">
        <v>2283</v>
      </c>
      <c r="P122" s="353">
        <v>14.006134969325153</v>
      </c>
      <c r="R122" s="351">
        <v>2005</v>
      </c>
      <c r="S122" s="352">
        <v>27000</v>
      </c>
      <c r="T122" s="353">
        <v>1</v>
      </c>
      <c r="V122" s="351">
        <v>2005</v>
      </c>
      <c r="W122" s="352">
        <v>2000</v>
      </c>
      <c r="X122" s="353">
        <v>1</v>
      </c>
    </row>
    <row r="123" spans="1:24" s="262" customFormat="1" x14ac:dyDescent="0.25">
      <c r="B123" s="351">
        <v>2010</v>
      </c>
      <c r="C123" s="352">
        <v>25.5</v>
      </c>
      <c r="D123" s="353">
        <v>1</v>
      </c>
      <c r="F123" s="354">
        <v>2010</v>
      </c>
      <c r="G123" s="355">
        <v>200</v>
      </c>
      <c r="H123" s="356">
        <v>1</v>
      </c>
      <c r="J123" s="354">
        <v>2010</v>
      </c>
      <c r="K123" s="355">
        <v>120</v>
      </c>
      <c r="L123" s="356">
        <v>1</v>
      </c>
      <c r="N123" s="354">
        <v>2010</v>
      </c>
      <c r="O123" s="355">
        <v>163</v>
      </c>
      <c r="P123" s="356">
        <v>1</v>
      </c>
      <c r="R123" s="354">
        <v>2010</v>
      </c>
      <c r="S123" s="355">
        <v>27000</v>
      </c>
      <c r="T123" s="356">
        <v>1</v>
      </c>
      <c r="V123" s="354">
        <v>2010</v>
      </c>
      <c r="W123" s="355">
        <v>2000</v>
      </c>
      <c r="X123" s="356">
        <v>1</v>
      </c>
    </row>
    <row r="124" spans="1:24" s="262" customFormat="1" x14ac:dyDescent="0.25">
      <c r="B124" s="351">
        <v>2015</v>
      </c>
      <c r="C124" s="352">
        <v>25.5</v>
      </c>
      <c r="D124" s="353">
        <v>1</v>
      </c>
      <c r="F124" s="351">
        <v>2015</v>
      </c>
      <c r="G124" s="352">
        <v>200</v>
      </c>
      <c r="H124" s="353">
        <v>1</v>
      </c>
      <c r="J124" s="351">
        <v>2015</v>
      </c>
      <c r="K124" s="352">
        <v>120</v>
      </c>
      <c r="L124" s="353">
        <v>1</v>
      </c>
      <c r="N124" s="351">
        <v>2015</v>
      </c>
      <c r="O124" s="352">
        <v>11</v>
      </c>
      <c r="P124" s="353">
        <v>6.7484662576687116E-2</v>
      </c>
      <c r="R124" s="351">
        <v>2015</v>
      </c>
      <c r="S124" s="352">
        <v>27000</v>
      </c>
      <c r="T124" s="353">
        <v>1</v>
      </c>
      <c r="V124" s="351">
        <v>2015</v>
      </c>
      <c r="W124" s="352">
        <v>1000</v>
      </c>
      <c r="X124" s="353">
        <v>0.5</v>
      </c>
    </row>
    <row r="125" spans="1:24" s="262" customFormat="1" x14ac:dyDescent="0.25">
      <c r="B125" s="351">
        <v>2017</v>
      </c>
      <c r="C125" s="352">
        <v>10</v>
      </c>
      <c r="D125" s="353">
        <v>0.39215686274509803</v>
      </c>
      <c r="F125" s="357">
        <v>2020</v>
      </c>
      <c r="G125" s="358">
        <v>200</v>
      </c>
      <c r="H125" s="359">
        <v>1</v>
      </c>
      <c r="J125" s="357">
        <v>2020</v>
      </c>
      <c r="K125" s="358">
        <v>120</v>
      </c>
      <c r="L125" s="359">
        <v>1</v>
      </c>
      <c r="N125" s="357">
        <v>2020</v>
      </c>
      <c r="O125" s="358">
        <v>11</v>
      </c>
      <c r="P125" s="359">
        <v>6.7484662576687116E-2</v>
      </c>
      <c r="R125" s="357">
        <v>2020</v>
      </c>
      <c r="S125" s="358">
        <v>5000</v>
      </c>
      <c r="T125" s="359">
        <v>0.185</v>
      </c>
      <c r="V125" s="357">
        <v>2020</v>
      </c>
      <c r="W125" s="358">
        <v>1000</v>
      </c>
      <c r="X125" s="359">
        <v>0.5</v>
      </c>
    </row>
    <row r="126" spans="1:24" x14ac:dyDescent="0.25">
      <c r="B126" s="357">
        <v>2020</v>
      </c>
      <c r="C126" s="358">
        <v>10</v>
      </c>
      <c r="D126" s="359">
        <v>0.39215686274509803</v>
      </c>
    </row>
    <row r="128" spans="1:24" x14ac:dyDescent="0.25">
      <c r="A128" s="337" t="s">
        <v>446</v>
      </c>
    </row>
    <row r="129" spans="1:9" x14ac:dyDescent="0.25">
      <c r="A129" s="360" t="s">
        <v>447</v>
      </c>
      <c r="B129" s="361" t="s">
        <v>448</v>
      </c>
      <c r="C129" s="361" t="s">
        <v>449</v>
      </c>
      <c r="D129" s="361" t="s">
        <v>450</v>
      </c>
      <c r="E129" s="361" t="s">
        <v>451</v>
      </c>
      <c r="F129" s="362" t="s">
        <v>452</v>
      </c>
      <c r="G129" s="363"/>
      <c r="H129" s="363"/>
    </row>
    <row r="130" spans="1:9" x14ac:dyDescent="0.25">
      <c r="A130" s="364" t="s">
        <v>453</v>
      </c>
      <c r="B130" s="365">
        <v>1</v>
      </c>
      <c r="C130" s="365">
        <v>1000</v>
      </c>
      <c r="D130" s="365">
        <v>1000000</v>
      </c>
      <c r="E130" s="366">
        <v>453.59237000000002</v>
      </c>
      <c r="F130" s="367">
        <v>907184.74</v>
      </c>
      <c r="G130" s="363"/>
      <c r="H130" s="363"/>
    </row>
    <row r="131" spans="1:9" x14ac:dyDescent="0.25">
      <c r="A131" s="364" t="s">
        <v>454</v>
      </c>
      <c r="B131" s="368">
        <v>1E-3</v>
      </c>
      <c r="C131" s="365">
        <v>1</v>
      </c>
      <c r="D131" s="365">
        <v>1000</v>
      </c>
      <c r="E131" s="366">
        <v>0.45359237000000002</v>
      </c>
      <c r="F131" s="369">
        <v>907.18474000000003</v>
      </c>
      <c r="G131" s="363"/>
      <c r="H131" s="363"/>
    </row>
    <row r="132" spans="1:9" x14ac:dyDescent="0.25">
      <c r="A132" s="364" t="s">
        <v>455</v>
      </c>
      <c r="B132" s="368">
        <v>9.9999999999999995E-7</v>
      </c>
      <c r="C132" s="368">
        <v>1E-3</v>
      </c>
      <c r="D132" s="365">
        <v>1</v>
      </c>
      <c r="E132" s="368">
        <v>4.5359237000000004E-4</v>
      </c>
      <c r="F132" s="369">
        <v>0.90718474000000004</v>
      </c>
      <c r="G132" s="363"/>
      <c r="H132" s="363"/>
    </row>
    <row r="133" spans="1:9" x14ac:dyDescent="0.25">
      <c r="A133" s="364" t="s">
        <v>456</v>
      </c>
      <c r="B133" s="368">
        <v>2.2046226218487759E-3</v>
      </c>
      <c r="C133" s="366">
        <v>2.2046226218487757</v>
      </c>
      <c r="D133" s="365">
        <v>2204.6226218487759</v>
      </c>
      <c r="E133" s="365">
        <v>1</v>
      </c>
      <c r="F133" s="367">
        <v>2000</v>
      </c>
      <c r="G133" s="363"/>
      <c r="H133" s="363"/>
    </row>
    <row r="134" spans="1:9" x14ac:dyDescent="0.25">
      <c r="A134" s="370" t="s">
        <v>457</v>
      </c>
      <c r="B134" s="371">
        <v>1.102311310924388E-6</v>
      </c>
      <c r="C134" s="371">
        <v>1.1023113109243879E-3</v>
      </c>
      <c r="D134" s="372">
        <v>1.1023113109243878</v>
      </c>
      <c r="E134" s="371">
        <v>5.0000000000000001E-4</v>
      </c>
      <c r="F134" s="373">
        <v>1</v>
      </c>
      <c r="G134" s="363"/>
      <c r="H134" s="363"/>
    </row>
    <row r="135" spans="1:9" x14ac:dyDescent="0.25">
      <c r="A135" s="363"/>
      <c r="B135" s="363"/>
      <c r="C135" s="363"/>
      <c r="D135" s="363"/>
      <c r="E135" s="363"/>
      <c r="F135" s="363"/>
      <c r="G135" s="363"/>
      <c r="H135" s="363"/>
    </row>
    <row r="136" spans="1:9" x14ac:dyDescent="0.25">
      <c r="A136" s="360" t="s">
        <v>458</v>
      </c>
      <c r="B136" s="361" t="s">
        <v>459</v>
      </c>
      <c r="C136" s="361" t="s">
        <v>460</v>
      </c>
      <c r="D136" s="361" t="s">
        <v>461</v>
      </c>
      <c r="E136" s="361" t="s">
        <v>462</v>
      </c>
      <c r="F136" s="362" t="s">
        <v>463</v>
      </c>
      <c r="G136" s="363"/>
      <c r="H136" s="363"/>
    </row>
    <row r="137" spans="1:9" x14ac:dyDescent="0.25">
      <c r="A137" s="364" t="s">
        <v>464</v>
      </c>
      <c r="B137" s="374">
        <v>1</v>
      </c>
      <c r="C137" s="375">
        <v>9.9999999999999995E-7</v>
      </c>
      <c r="D137" s="376">
        <v>1E-3</v>
      </c>
      <c r="E137" s="377">
        <v>3.7854109999999998E-3</v>
      </c>
      <c r="F137" s="378">
        <v>2.8316846999999999E-2</v>
      </c>
      <c r="G137" s="363"/>
      <c r="H137" s="363"/>
    </row>
    <row r="138" spans="1:9" x14ac:dyDescent="0.25">
      <c r="A138" s="364" t="s">
        <v>465</v>
      </c>
      <c r="B138" s="365">
        <v>1000000</v>
      </c>
      <c r="C138" s="365">
        <v>1</v>
      </c>
      <c r="D138" s="365">
        <v>1000.0000000000001</v>
      </c>
      <c r="E138" s="365">
        <v>3785.4110000000001</v>
      </c>
      <c r="F138" s="367">
        <v>28316.847000000002</v>
      </c>
      <c r="G138" s="363"/>
      <c r="H138" s="363"/>
    </row>
    <row r="139" spans="1:9" x14ac:dyDescent="0.25">
      <c r="A139" s="364" t="s">
        <v>466</v>
      </c>
      <c r="B139" s="365">
        <v>1000</v>
      </c>
      <c r="C139" s="366">
        <v>1E-3</v>
      </c>
      <c r="D139" s="365">
        <v>1</v>
      </c>
      <c r="E139" s="366">
        <v>3.7854109999999999</v>
      </c>
      <c r="F139" s="369">
        <v>28.316846999999999</v>
      </c>
      <c r="G139" s="363"/>
      <c r="H139" s="363"/>
    </row>
    <row r="140" spans="1:9" x14ac:dyDescent="0.25">
      <c r="A140" s="364" t="s">
        <v>467</v>
      </c>
      <c r="B140" s="352">
        <v>264.17210707106841</v>
      </c>
      <c r="C140" s="368">
        <v>2.6417210707106839E-4</v>
      </c>
      <c r="D140" s="366">
        <v>0.26417210707106842</v>
      </c>
      <c r="E140" s="365">
        <v>1</v>
      </c>
      <c r="F140" s="369">
        <v>7.4805211375990615</v>
      </c>
      <c r="G140" s="363"/>
      <c r="H140" s="363"/>
    </row>
    <row r="141" spans="1:9" x14ac:dyDescent="0.25">
      <c r="A141" s="370" t="s">
        <v>468</v>
      </c>
      <c r="B141" s="358">
        <v>35.314666212661322</v>
      </c>
      <c r="C141" s="371">
        <v>3.5314666212661319E-5</v>
      </c>
      <c r="D141" s="372">
        <v>3.5314666212661321E-2</v>
      </c>
      <c r="E141" s="372">
        <v>0.13368052594273649</v>
      </c>
      <c r="F141" s="373">
        <v>1</v>
      </c>
      <c r="G141" s="363"/>
      <c r="H141" s="363"/>
    </row>
    <row r="142" spans="1:9" x14ac:dyDescent="0.25">
      <c r="A142" s="363"/>
      <c r="B142" s="363"/>
      <c r="C142" s="363"/>
      <c r="D142" s="363"/>
      <c r="E142" s="363"/>
      <c r="F142" s="363"/>
      <c r="G142" s="363"/>
      <c r="H142" s="363"/>
    </row>
    <row r="143" spans="1:9" x14ac:dyDescent="0.25">
      <c r="A143" s="360" t="s">
        <v>469</v>
      </c>
      <c r="B143" s="361" t="s">
        <v>470</v>
      </c>
      <c r="C143" s="361" t="s">
        <v>471</v>
      </c>
      <c r="D143" s="361" t="s">
        <v>472</v>
      </c>
      <c r="E143" s="361" t="s">
        <v>473</v>
      </c>
      <c r="F143" s="361" t="s">
        <v>474</v>
      </c>
      <c r="G143" s="361" t="s">
        <v>475</v>
      </c>
      <c r="H143" s="361" t="s">
        <v>476</v>
      </c>
      <c r="I143" s="379" t="s">
        <v>477</v>
      </c>
    </row>
    <row r="144" spans="1:9" x14ac:dyDescent="0.25">
      <c r="A144" s="364" t="s">
        <v>478</v>
      </c>
      <c r="B144" s="365">
        <v>1</v>
      </c>
      <c r="C144" s="365">
        <v>1000</v>
      </c>
      <c r="D144" s="365">
        <v>1000000</v>
      </c>
      <c r="E144" s="365">
        <v>3600</v>
      </c>
      <c r="F144" s="365">
        <v>3600000</v>
      </c>
      <c r="G144" s="365">
        <v>1055.05585</v>
      </c>
      <c r="H144" s="365">
        <v>1055055850</v>
      </c>
      <c r="I144" s="318">
        <v>2684519.5376862194</v>
      </c>
    </row>
    <row r="145" spans="1:9" x14ac:dyDescent="0.25">
      <c r="A145" s="364" t="s">
        <v>479</v>
      </c>
      <c r="B145" s="366">
        <v>1E-3</v>
      </c>
      <c r="C145" s="365">
        <v>1</v>
      </c>
      <c r="D145" s="365">
        <v>1000</v>
      </c>
      <c r="E145" s="352">
        <v>3.6</v>
      </c>
      <c r="F145" s="365">
        <v>3600</v>
      </c>
      <c r="G145" s="366">
        <v>1.05505585</v>
      </c>
      <c r="H145" s="365">
        <v>1055055.8500000001</v>
      </c>
      <c r="I145" s="318">
        <v>2684.5195376862198</v>
      </c>
    </row>
    <row r="146" spans="1:9" x14ac:dyDescent="0.25">
      <c r="A146" s="364" t="s">
        <v>480</v>
      </c>
      <c r="B146" s="368">
        <v>9.9999999999999995E-7</v>
      </c>
      <c r="C146" s="366">
        <v>1E-3</v>
      </c>
      <c r="D146" s="365">
        <v>1</v>
      </c>
      <c r="E146" s="380">
        <v>3.5999999999999999E-3</v>
      </c>
      <c r="F146" s="352">
        <v>3.6</v>
      </c>
      <c r="G146" s="368">
        <v>1.0550558499999999E-3</v>
      </c>
      <c r="H146" s="365">
        <v>1055.05585</v>
      </c>
      <c r="I146" s="318">
        <v>2.6845195376862194</v>
      </c>
    </row>
    <row r="147" spans="1:9" x14ac:dyDescent="0.25">
      <c r="A147" s="364" t="s">
        <v>481</v>
      </c>
      <c r="B147" s="368">
        <v>2.7777777777777778E-4</v>
      </c>
      <c r="C147" s="366">
        <v>0.27777777777777779</v>
      </c>
      <c r="D147" s="365">
        <v>277.77777777777777</v>
      </c>
      <c r="E147" s="365">
        <v>1</v>
      </c>
      <c r="F147" s="365">
        <v>1000</v>
      </c>
      <c r="G147" s="366">
        <v>0.29307106944444444</v>
      </c>
      <c r="H147" s="365">
        <v>293071.06944444444</v>
      </c>
      <c r="I147" s="318">
        <v>745.69987157950538</v>
      </c>
    </row>
    <row r="148" spans="1:9" x14ac:dyDescent="0.25">
      <c r="A148" s="364" t="s">
        <v>482</v>
      </c>
      <c r="B148" s="381">
        <v>2.7777777777777776E-7</v>
      </c>
      <c r="C148" s="368">
        <v>2.7777777777777778E-4</v>
      </c>
      <c r="D148" s="366">
        <v>0.27777777777777779</v>
      </c>
      <c r="E148" s="366">
        <v>1E-3</v>
      </c>
      <c r="F148" s="365">
        <v>1</v>
      </c>
      <c r="G148" s="368">
        <v>2.9307106944444444E-4</v>
      </c>
      <c r="H148" s="365">
        <v>293.07106944444445</v>
      </c>
      <c r="I148" s="318">
        <v>0.74569987157950535</v>
      </c>
    </row>
    <row r="149" spans="1:9" x14ac:dyDescent="0.25">
      <c r="A149" s="364" t="s">
        <v>307</v>
      </c>
      <c r="B149" s="368">
        <v>9.4781712266701337E-4</v>
      </c>
      <c r="C149" s="366">
        <v>0.94781712266701335</v>
      </c>
      <c r="D149" s="365">
        <v>947.81712266701334</v>
      </c>
      <c r="E149" s="366">
        <v>3.4121416416012482</v>
      </c>
      <c r="F149" s="365">
        <v>3412.141641601248</v>
      </c>
      <c r="G149" s="365">
        <v>1</v>
      </c>
      <c r="H149" s="365">
        <v>1000000</v>
      </c>
      <c r="I149" s="318">
        <v>2544.4335839531336</v>
      </c>
    </row>
    <row r="150" spans="1:9" x14ac:dyDescent="0.25">
      <c r="A150" s="364" t="s">
        <v>483</v>
      </c>
      <c r="B150" s="382">
        <v>9.4781712266701324E-10</v>
      </c>
      <c r="C150" s="368">
        <v>9.4781712266701326E-7</v>
      </c>
      <c r="D150" s="368">
        <v>9.4781712266701326E-4</v>
      </c>
      <c r="E150" s="383">
        <v>3.4121416416012478E-6</v>
      </c>
      <c r="F150" s="368">
        <v>3.4121416416012479E-3</v>
      </c>
      <c r="G150" s="368">
        <v>9.9999999999999995E-7</v>
      </c>
      <c r="H150" s="365">
        <v>1</v>
      </c>
      <c r="I150" s="318">
        <v>2.5444335839531337E-3</v>
      </c>
    </row>
    <row r="151" spans="1:9" x14ac:dyDescent="0.25">
      <c r="A151" s="384" t="s">
        <v>484</v>
      </c>
      <c r="B151" s="322">
        <v>3.72506136E-7</v>
      </c>
      <c r="C151" s="322">
        <v>3.7250613599999999E-4</v>
      </c>
      <c r="D151" s="322">
        <v>0.37250613599999999</v>
      </c>
      <c r="E151" s="322">
        <v>1.3410220896E-3</v>
      </c>
      <c r="F151" s="322">
        <v>1.3410220896</v>
      </c>
      <c r="G151" s="322">
        <v>3.9301477794769559E-4</v>
      </c>
      <c r="H151" s="322">
        <v>393.01477794769556</v>
      </c>
      <c r="I151" s="32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70"/>
  <sheetViews>
    <sheetView topLeftCell="A112" workbookViewId="0">
      <selection activeCell="A123" sqref="A123:XFD125"/>
    </sheetView>
  </sheetViews>
  <sheetFormatPr defaultRowHeight="15" x14ac:dyDescent="0.25"/>
  <cols>
    <col min="1" max="1" width="46.140625" customWidth="1"/>
    <col min="2" max="2" width="18.85546875" customWidth="1"/>
    <col min="3" max="3" width="17.5703125" bestFit="1" customWidth="1"/>
    <col min="4" max="4" width="9.42578125" bestFit="1" customWidth="1"/>
    <col min="10" max="10" width="11.5703125" customWidth="1"/>
    <col min="11" max="11" width="11.28515625" customWidth="1"/>
    <col min="12" max="12" width="11" customWidth="1"/>
    <col min="17" max="17" width="11.5703125" bestFit="1" customWidth="1"/>
  </cols>
  <sheetData>
    <row r="1" spans="1:17" s="4" customFormat="1" x14ac:dyDescent="0.25">
      <c r="A1" s="3" t="s">
        <v>243</v>
      </c>
      <c r="B1" s="3"/>
      <c r="C1" s="3"/>
      <c r="D1" s="3"/>
      <c r="E1" s="3"/>
      <c r="F1" s="3"/>
      <c r="G1" s="3"/>
      <c r="H1" s="3"/>
      <c r="I1" s="3"/>
      <c r="J1" s="3"/>
      <c r="K1" s="3"/>
      <c r="L1" s="3"/>
      <c r="M1" s="3"/>
      <c r="N1" s="3"/>
    </row>
    <row r="2" spans="1:17" x14ac:dyDescent="0.25">
      <c r="A2" s="4"/>
      <c r="B2" s="4"/>
      <c r="C2" s="4"/>
      <c r="D2" s="4"/>
      <c r="E2" s="4"/>
      <c r="F2" s="4"/>
      <c r="G2" s="40">
        <v>2012</v>
      </c>
      <c r="H2" s="40">
        <v>2017</v>
      </c>
      <c r="I2" s="40">
        <v>2022</v>
      </c>
      <c r="J2" s="40">
        <v>2027</v>
      </c>
      <c r="K2" s="40">
        <v>2032</v>
      </c>
      <c r="L2" s="40">
        <v>2037</v>
      </c>
      <c r="M2" s="40">
        <v>2042</v>
      </c>
      <c r="N2" s="40">
        <v>2047</v>
      </c>
    </row>
    <row r="3" spans="1:17" x14ac:dyDescent="0.25">
      <c r="A3" s="1" t="s">
        <v>5</v>
      </c>
      <c r="B3" s="4"/>
      <c r="C3" s="4"/>
      <c r="D3" s="4"/>
      <c r="E3" s="4"/>
      <c r="F3" s="4"/>
      <c r="G3" s="4"/>
      <c r="H3" s="4"/>
      <c r="I3" s="4"/>
      <c r="J3" s="4"/>
      <c r="K3" s="4"/>
      <c r="L3" s="4"/>
      <c r="M3" s="4"/>
      <c r="N3" s="4"/>
    </row>
    <row r="4" spans="1:17" x14ac:dyDescent="0.25">
      <c r="A4" s="18" t="s">
        <v>20</v>
      </c>
      <c r="B4" s="28"/>
      <c r="C4" s="29" t="s">
        <v>13</v>
      </c>
      <c r="D4" s="29"/>
      <c r="E4" s="30"/>
      <c r="F4" s="31"/>
      <c r="G4" s="32"/>
      <c r="H4" s="32"/>
      <c r="I4" s="32"/>
      <c r="J4" s="32"/>
      <c r="K4" s="32"/>
      <c r="L4" s="32"/>
      <c r="M4" s="32"/>
      <c r="N4" s="32"/>
    </row>
    <row r="5" spans="1:17" x14ac:dyDescent="0.25">
      <c r="A5" s="18" t="s">
        <v>499</v>
      </c>
      <c r="B5" s="17" t="s">
        <v>14</v>
      </c>
      <c r="C5" s="18" t="s">
        <v>15</v>
      </c>
      <c r="D5" s="18"/>
      <c r="E5" s="19" t="s">
        <v>16</v>
      </c>
      <c r="F5" s="23" t="s">
        <v>10</v>
      </c>
      <c r="G5" s="24">
        <v>6.9833523978369927</v>
      </c>
      <c r="H5" s="24">
        <v>7.2224357840348778</v>
      </c>
      <c r="I5" s="24">
        <v>8.7731320470171799</v>
      </c>
      <c r="J5" s="24">
        <v>10.82315466515022</v>
      </c>
      <c r="K5" s="24">
        <v>13.506153184787058</v>
      </c>
      <c r="L5" s="24">
        <v>16.67126878370749</v>
      </c>
      <c r="M5" s="24">
        <v>19.679166853074619</v>
      </c>
      <c r="N5" s="24">
        <v>22.402210046527355</v>
      </c>
      <c r="Q5" s="26"/>
    </row>
    <row r="6" spans="1:17" x14ac:dyDescent="0.25">
      <c r="A6" s="18"/>
      <c r="B6" s="17" t="s">
        <v>21</v>
      </c>
      <c r="C6" s="18" t="s">
        <v>22</v>
      </c>
      <c r="D6" s="18"/>
      <c r="E6" s="19" t="s">
        <v>16</v>
      </c>
      <c r="F6" s="23" t="s">
        <v>10</v>
      </c>
      <c r="G6" s="24">
        <v>214.15614020033445</v>
      </c>
      <c r="H6" s="24">
        <v>221.48803071040294</v>
      </c>
      <c r="I6" s="24">
        <v>269.04271610852686</v>
      </c>
      <c r="J6" s="24">
        <v>331.91007639794009</v>
      </c>
      <c r="K6" s="24">
        <v>414.18869766680314</v>
      </c>
      <c r="L6" s="24">
        <v>511.25224270036301</v>
      </c>
      <c r="M6" s="24">
        <v>603.49445016095501</v>
      </c>
      <c r="N6" s="24">
        <v>687.00110809350554</v>
      </c>
    </row>
    <row r="7" spans="1:17" x14ac:dyDescent="0.25">
      <c r="A7" s="18"/>
      <c r="B7" s="17" t="s">
        <v>23</v>
      </c>
      <c r="C7" s="18" t="s">
        <v>24</v>
      </c>
      <c r="D7" s="18"/>
      <c r="E7" s="19" t="s">
        <v>16</v>
      </c>
      <c r="F7" s="23" t="s">
        <v>10</v>
      </c>
      <c r="G7" s="24">
        <v>11.638920663061654</v>
      </c>
      <c r="H7" s="24">
        <v>12.037392973391464</v>
      </c>
      <c r="I7" s="24">
        <v>14.621886745028633</v>
      </c>
      <c r="J7" s="24">
        <v>18.038591108583699</v>
      </c>
      <c r="K7" s="24">
        <v>22.510255307978433</v>
      </c>
      <c r="L7" s="24">
        <v>27.785447972845816</v>
      </c>
      <c r="M7" s="24">
        <v>32.79861142179103</v>
      </c>
      <c r="N7" s="24">
        <v>37.337016744212256</v>
      </c>
    </row>
    <row r="8" spans="1:17" x14ac:dyDescent="0.25">
      <c r="A8" s="1" t="s">
        <v>17</v>
      </c>
      <c r="B8" s="4"/>
      <c r="C8" s="4"/>
      <c r="D8" s="4"/>
      <c r="E8" s="4"/>
      <c r="F8" s="4"/>
      <c r="G8" s="4"/>
      <c r="H8" s="4"/>
      <c r="I8" s="4"/>
      <c r="J8" s="4"/>
      <c r="K8" s="4"/>
      <c r="L8" s="4"/>
      <c r="M8" s="4"/>
      <c r="N8" s="4"/>
    </row>
    <row r="9" spans="1:17" x14ac:dyDescent="0.25">
      <c r="A9" s="18" t="s">
        <v>500</v>
      </c>
      <c r="B9" s="4"/>
      <c r="C9" s="4" t="s">
        <v>13</v>
      </c>
      <c r="D9" s="4"/>
      <c r="E9" s="4"/>
      <c r="F9" s="26"/>
      <c r="G9" s="26"/>
      <c r="H9" s="26"/>
      <c r="I9" s="26"/>
      <c r="J9" s="26"/>
      <c r="K9" s="26"/>
      <c r="L9" s="26"/>
      <c r="M9" s="26"/>
      <c r="N9" s="26"/>
    </row>
    <row r="10" spans="1:17" x14ac:dyDescent="0.25">
      <c r="A10" s="4"/>
      <c r="B10" s="7" t="s">
        <v>14</v>
      </c>
      <c r="C10" s="4" t="s">
        <v>15</v>
      </c>
      <c r="D10" s="4"/>
      <c r="E10" s="4" t="s">
        <v>16</v>
      </c>
      <c r="F10" s="26">
        <v>0</v>
      </c>
      <c r="G10" s="26">
        <v>32.684081241794104</v>
      </c>
      <c r="H10" s="26">
        <v>35.546339471382325</v>
      </c>
      <c r="I10" s="26">
        <v>37.210951080329544</v>
      </c>
      <c r="J10" s="26">
        <v>38.45094850583466</v>
      </c>
      <c r="K10" s="26">
        <v>38.993894789152073</v>
      </c>
      <c r="L10" s="26">
        <v>39.27801537369465</v>
      </c>
      <c r="M10" s="26">
        <v>39.287385479839841</v>
      </c>
      <c r="N10" s="26">
        <v>38.792529454065054</v>
      </c>
    </row>
    <row r="11" spans="1:17" x14ac:dyDescent="0.25">
      <c r="A11" s="4"/>
      <c r="B11" s="7" t="s">
        <v>21</v>
      </c>
      <c r="C11" s="4" t="s">
        <v>22</v>
      </c>
      <c r="D11" s="4"/>
      <c r="E11" s="4" t="s">
        <v>16</v>
      </c>
      <c r="F11" s="26">
        <v>0</v>
      </c>
      <c r="G11" s="26">
        <v>76.262856230852918</v>
      </c>
      <c r="H11" s="26">
        <v>82.941458766558767</v>
      </c>
      <c r="I11" s="26">
        <v>86.825552520768937</v>
      </c>
      <c r="J11" s="26">
        <v>89.718879846947544</v>
      </c>
      <c r="K11" s="26">
        <v>90.9857545080215</v>
      </c>
      <c r="L11" s="26">
        <v>91.648702538620853</v>
      </c>
      <c r="M11" s="26">
        <v>91.670566119626287</v>
      </c>
      <c r="N11" s="26">
        <v>90.515902059485128</v>
      </c>
    </row>
    <row r="12" spans="1:17" x14ac:dyDescent="0.25">
      <c r="A12" s="4"/>
      <c r="B12" s="7" t="s">
        <v>23</v>
      </c>
      <c r="C12" s="4" t="s">
        <v>24</v>
      </c>
      <c r="D12" s="4"/>
      <c r="E12" s="4" t="s">
        <v>16</v>
      </c>
      <c r="F12" s="26">
        <v>0</v>
      </c>
      <c r="G12" s="26">
        <v>72.631291648431358</v>
      </c>
      <c r="H12" s="26">
        <v>78.991865491960738</v>
      </c>
      <c r="I12" s="26">
        <v>82.69100240073233</v>
      </c>
      <c r="J12" s="26">
        <v>85.44655223518815</v>
      </c>
      <c r="K12" s="26">
        <v>86.653099531449058</v>
      </c>
      <c r="L12" s="26">
        <v>87.28447860821035</v>
      </c>
      <c r="M12" s="26">
        <v>87.305301066310761</v>
      </c>
      <c r="N12" s="26">
        <v>86.205621009033464</v>
      </c>
    </row>
    <row r="13" spans="1:17" x14ac:dyDescent="0.25">
      <c r="A13" s="4"/>
      <c r="B13" s="7" t="s">
        <v>25</v>
      </c>
      <c r="C13" s="4" t="s">
        <v>26</v>
      </c>
      <c r="D13" s="4"/>
      <c r="E13" s="4" t="s">
        <v>16</v>
      </c>
      <c r="F13" s="26">
        <v>0</v>
      </c>
      <c r="G13" s="26">
        <v>0</v>
      </c>
      <c r="H13" s="26">
        <v>0</v>
      </c>
      <c r="I13" s="26">
        <v>0</v>
      </c>
      <c r="J13" s="26">
        <v>0</v>
      </c>
      <c r="K13" s="26">
        <v>0</v>
      </c>
      <c r="L13" s="26">
        <v>0</v>
      </c>
      <c r="M13" s="26">
        <v>0</v>
      </c>
      <c r="N13" s="26">
        <v>0</v>
      </c>
    </row>
    <row r="14" spans="1:17" x14ac:dyDescent="0.25">
      <c r="A14" s="4"/>
      <c r="B14" s="4"/>
      <c r="C14" s="4"/>
      <c r="D14" s="4"/>
      <c r="E14" s="4"/>
      <c r="F14" s="4"/>
      <c r="G14" s="4"/>
      <c r="H14" s="4"/>
      <c r="I14" s="4"/>
      <c r="J14" s="4"/>
      <c r="K14" s="4"/>
      <c r="L14" s="4"/>
      <c r="M14" s="4"/>
      <c r="N14" s="4"/>
    </row>
    <row r="15" spans="1:17" x14ac:dyDescent="0.25">
      <c r="A15" s="1" t="s">
        <v>4</v>
      </c>
      <c r="B15" s="4"/>
      <c r="C15" s="4"/>
      <c r="D15" s="4"/>
      <c r="E15" s="4"/>
      <c r="F15" s="4"/>
      <c r="G15" s="4"/>
      <c r="H15" s="4"/>
      <c r="I15" s="4"/>
      <c r="J15" s="4"/>
      <c r="K15" s="4"/>
      <c r="L15" s="4"/>
      <c r="M15" s="4"/>
      <c r="N15" s="4"/>
    </row>
    <row r="16" spans="1:17" x14ac:dyDescent="0.25">
      <c r="A16" s="4"/>
      <c r="B16" s="4"/>
      <c r="C16" s="4"/>
      <c r="D16" s="4"/>
      <c r="E16" s="4"/>
      <c r="F16" s="4"/>
      <c r="G16" s="4"/>
      <c r="H16" s="4"/>
      <c r="I16" s="4"/>
      <c r="J16" s="4"/>
      <c r="K16" s="4"/>
      <c r="L16" s="4"/>
      <c r="M16" s="4"/>
      <c r="N16" s="4"/>
    </row>
    <row r="17" spans="1:14" x14ac:dyDescent="0.25">
      <c r="A17" s="18" t="s">
        <v>20</v>
      </c>
      <c r="B17" s="28"/>
      <c r="C17" s="29" t="s">
        <v>13</v>
      </c>
      <c r="D17" s="29"/>
      <c r="E17" s="30"/>
      <c r="F17" s="31"/>
      <c r="G17" s="32"/>
      <c r="H17" s="32"/>
      <c r="I17" s="32"/>
      <c r="J17" s="32"/>
      <c r="K17" s="32"/>
      <c r="L17" s="32"/>
      <c r="M17" s="32"/>
      <c r="N17" s="32"/>
    </row>
    <row r="18" spans="1:14" x14ac:dyDescent="0.25">
      <c r="A18" s="18" t="s">
        <v>501</v>
      </c>
      <c r="B18" s="17" t="s">
        <v>14</v>
      </c>
      <c r="C18" s="18" t="s">
        <v>15</v>
      </c>
      <c r="D18" s="18"/>
      <c r="E18" s="19" t="s">
        <v>16</v>
      </c>
      <c r="F18" s="23" t="s">
        <v>10</v>
      </c>
      <c r="G18" s="24">
        <v>0.34141624742302285</v>
      </c>
      <c r="H18" s="24">
        <v>0.38049307444120956</v>
      </c>
      <c r="I18" s="24">
        <v>0.47863292974995403</v>
      </c>
      <c r="J18" s="24">
        <v>0.63429684324592628</v>
      </c>
      <c r="K18" s="24">
        <v>0.87392678579225003</v>
      </c>
      <c r="L18" s="24">
        <v>1.2369737352627437</v>
      </c>
      <c r="M18" s="24">
        <v>1.644979232159498</v>
      </c>
      <c r="N18" s="24">
        <v>2.1095239665739558</v>
      </c>
    </row>
    <row r="19" spans="1:14" x14ac:dyDescent="0.25">
      <c r="A19" s="18"/>
      <c r="B19" s="17" t="s">
        <v>21</v>
      </c>
      <c r="C19" s="18" t="s">
        <v>22</v>
      </c>
      <c r="D19" s="18"/>
      <c r="E19" s="19" t="s">
        <v>16</v>
      </c>
      <c r="F19" s="23" t="s">
        <v>10</v>
      </c>
      <c r="G19" s="24">
        <v>32.093127257764145</v>
      </c>
      <c r="H19" s="24">
        <v>35.766348997473699</v>
      </c>
      <c r="I19" s="24">
        <v>44.991495396495679</v>
      </c>
      <c r="J19" s="24">
        <v>59.623903265117065</v>
      </c>
      <c r="K19" s="24">
        <v>82.149117864471506</v>
      </c>
      <c r="L19" s="24">
        <v>116.2755311146979</v>
      </c>
      <c r="M19" s="24">
        <v>154.62804782299281</v>
      </c>
      <c r="N19" s="24">
        <v>198.29525285795182</v>
      </c>
    </row>
    <row r="20" spans="1:14" x14ac:dyDescent="0.25">
      <c r="A20" s="18"/>
      <c r="B20" s="17" t="s">
        <v>23</v>
      </c>
      <c r="C20" s="18" t="s">
        <v>24</v>
      </c>
      <c r="D20" s="18"/>
      <c r="E20" s="19" t="s">
        <v>16</v>
      </c>
      <c r="F20" s="23" t="s">
        <v>10</v>
      </c>
      <c r="G20" s="24">
        <v>1.7070812371151143</v>
      </c>
      <c r="H20" s="24">
        <v>1.9024653722060478</v>
      </c>
      <c r="I20" s="24">
        <v>2.3931646487497704</v>
      </c>
      <c r="J20" s="24">
        <v>3.1714842162296315</v>
      </c>
      <c r="K20" s="24">
        <v>4.3696339289612505</v>
      </c>
      <c r="L20" s="24">
        <v>6.1848686763137186</v>
      </c>
      <c r="M20" s="24">
        <v>8.2248961607974902</v>
      </c>
      <c r="N20" s="24">
        <v>10.547619832869779</v>
      </c>
    </row>
    <row r="21" spans="1:14" x14ac:dyDescent="0.25">
      <c r="A21" s="1" t="s">
        <v>27</v>
      </c>
      <c r="B21" s="4"/>
      <c r="C21" s="4"/>
      <c r="D21" s="4"/>
      <c r="E21" s="4"/>
      <c r="F21" s="4"/>
      <c r="G21" s="4"/>
      <c r="H21" s="4"/>
      <c r="I21" s="4"/>
      <c r="J21" s="4"/>
      <c r="K21" s="4"/>
      <c r="L21" s="4"/>
      <c r="M21" s="4"/>
      <c r="N21" s="4"/>
    </row>
    <row r="22" spans="1:14" x14ac:dyDescent="0.25">
      <c r="A22" s="4" t="s">
        <v>20</v>
      </c>
      <c r="B22" s="4"/>
      <c r="C22" s="4" t="s">
        <v>13</v>
      </c>
      <c r="D22" s="4"/>
      <c r="E22" s="4"/>
      <c r="F22" s="26"/>
      <c r="G22" s="26"/>
      <c r="H22" s="26"/>
      <c r="I22" s="26"/>
      <c r="J22" s="26"/>
      <c r="K22" s="26"/>
      <c r="L22" s="26"/>
      <c r="M22" s="26"/>
      <c r="N22" s="26"/>
    </row>
    <row r="23" spans="1:14" x14ac:dyDescent="0.25">
      <c r="A23" s="18" t="s">
        <v>502</v>
      </c>
      <c r="B23" s="7" t="s">
        <v>14</v>
      </c>
      <c r="C23" s="4" t="s">
        <v>15</v>
      </c>
      <c r="D23" s="4"/>
      <c r="E23" s="4" t="s">
        <v>16</v>
      </c>
      <c r="F23" s="26">
        <v>0</v>
      </c>
      <c r="G23" s="26">
        <v>35.444403431960666</v>
      </c>
      <c r="H23" s="26">
        <v>47.384722406668217</v>
      </c>
      <c r="I23" s="26">
        <v>62.961222307984634</v>
      </c>
      <c r="J23" s="26">
        <v>82.476688248806809</v>
      </c>
      <c r="K23" s="26">
        <v>107.38155865088875</v>
      </c>
      <c r="L23" s="26">
        <v>130.20320124486193</v>
      </c>
      <c r="M23" s="26">
        <v>148.37679223863958</v>
      </c>
      <c r="N23" s="26">
        <v>160.35544295670311</v>
      </c>
    </row>
    <row r="24" spans="1:14" x14ac:dyDescent="0.25">
      <c r="A24" s="4"/>
      <c r="B24" s="7" t="s">
        <v>21</v>
      </c>
      <c r="C24" s="4" t="s">
        <v>22</v>
      </c>
      <c r="D24" s="4"/>
      <c r="E24" s="4" t="s">
        <v>16</v>
      </c>
      <c r="F24" s="26">
        <v>0</v>
      </c>
      <c r="G24" s="26">
        <v>484.40684690346245</v>
      </c>
      <c r="H24" s="26">
        <v>647.59120622446562</v>
      </c>
      <c r="I24" s="26">
        <v>860.47003820912335</v>
      </c>
      <c r="J24" s="26">
        <v>1127.1814060670263</v>
      </c>
      <c r="K24" s="26">
        <v>1467.5479682288128</v>
      </c>
      <c r="L24" s="26">
        <v>1779.4437503464464</v>
      </c>
      <c r="M24" s="26">
        <v>2027.8161605947412</v>
      </c>
      <c r="N24" s="26">
        <v>2191.5243870749428</v>
      </c>
    </row>
    <row r="25" spans="1:14" x14ac:dyDescent="0.25">
      <c r="A25" s="4"/>
      <c r="B25" s="7" t="s">
        <v>23</v>
      </c>
      <c r="C25" s="4" t="s">
        <v>24</v>
      </c>
      <c r="D25" s="4"/>
      <c r="E25" s="4" t="s">
        <v>16</v>
      </c>
      <c r="F25" s="26">
        <v>0</v>
      </c>
      <c r="G25" s="26">
        <v>35.444403431960666</v>
      </c>
      <c r="H25" s="26">
        <v>47.384722406668217</v>
      </c>
      <c r="I25" s="26">
        <v>62.961222307984634</v>
      </c>
      <c r="J25" s="26">
        <v>82.476688248806809</v>
      </c>
      <c r="K25" s="26">
        <v>107.38155865088875</v>
      </c>
      <c r="L25" s="26">
        <v>130.20320124486193</v>
      </c>
      <c r="M25" s="26">
        <v>148.37679223863958</v>
      </c>
      <c r="N25" s="26">
        <v>160.35544295670311</v>
      </c>
    </row>
    <row r="26" spans="1:14" x14ac:dyDescent="0.25">
      <c r="A26" s="4"/>
      <c r="B26" s="7" t="s">
        <v>25</v>
      </c>
      <c r="C26" s="4" t="s">
        <v>26</v>
      </c>
      <c r="D26" s="4"/>
      <c r="E26" s="4" t="s">
        <v>16</v>
      </c>
      <c r="F26" s="26">
        <v>0</v>
      </c>
      <c r="G26" s="26">
        <v>35.444403431960666</v>
      </c>
      <c r="H26" s="26">
        <v>47.384722406668217</v>
      </c>
      <c r="I26" s="26">
        <v>62.961222307984634</v>
      </c>
      <c r="J26" s="26">
        <v>82.476688248806809</v>
      </c>
      <c r="K26" s="26">
        <v>107.38155865088875</v>
      </c>
      <c r="L26" s="26">
        <v>130.20320124486193</v>
      </c>
      <c r="M26" s="26">
        <v>148.37679223863958</v>
      </c>
      <c r="N26" s="26">
        <v>160.35544295670311</v>
      </c>
    </row>
    <row r="27" spans="1:14" x14ac:dyDescent="0.25">
      <c r="A27" s="4"/>
      <c r="B27" s="4"/>
      <c r="C27" s="4"/>
      <c r="D27" s="4"/>
      <c r="E27" s="4"/>
      <c r="F27" s="4"/>
      <c r="G27" s="4"/>
      <c r="H27" s="4"/>
      <c r="I27" s="4"/>
      <c r="J27" s="4"/>
      <c r="K27" s="4"/>
      <c r="L27" s="4"/>
      <c r="M27" s="4"/>
      <c r="N27" s="4"/>
    </row>
    <row r="28" spans="1:14" x14ac:dyDescent="0.25">
      <c r="A28" s="1" t="s">
        <v>28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20</v>
      </c>
      <c r="B30" s="28"/>
      <c r="C30" s="29" t="s">
        <v>13</v>
      </c>
      <c r="D30" s="29"/>
      <c r="E30" s="30"/>
      <c r="F30" s="31"/>
      <c r="G30" s="32"/>
      <c r="H30" s="32"/>
      <c r="I30" s="32"/>
      <c r="J30" s="32"/>
      <c r="K30" s="32"/>
      <c r="L30" s="32"/>
      <c r="M30" s="32"/>
      <c r="N30" s="32"/>
    </row>
    <row r="31" spans="1:14" x14ac:dyDescent="0.25">
      <c r="A31" s="18" t="s">
        <v>503</v>
      </c>
      <c r="B31" s="17" t="s">
        <v>14</v>
      </c>
      <c r="C31" s="18" t="s">
        <v>15</v>
      </c>
      <c r="D31" s="18"/>
      <c r="E31" s="19" t="s">
        <v>16</v>
      </c>
      <c r="F31" s="20" t="s">
        <v>10</v>
      </c>
      <c r="G31" s="21">
        <v>2.6586963598491438</v>
      </c>
      <c r="H31" s="21">
        <v>3.2553356579047819</v>
      </c>
      <c r="I31" s="21">
        <v>4.4645487425741246</v>
      </c>
      <c r="J31" s="21">
        <v>6.1319586644762634</v>
      </c>
      <c r="K31" s="21">
        <v>6.8591424064270754</v>
      </c>
      <c r="L31" s="21">
        <v>7.6829051651050753</v>
      </c>
      <c r="M31" s="21">
        <v>8.6166463712116563</v>
      </c>
      <c r="N31" s="21">
        <v>9.6756527997365236</v>
      </c>
    </row>
    <row r="32" spans="1:14" x14ac:dyDescent="0.25">
      <c r="A32" s="18"/>
      <c r="B32" s="17" t="s">
        <v>21</v>
      </c>
      <c r="C32" s="18" t="s">
        <v>22</v>
      </c>
      <c r="D32" s="18"/>
      <c r="E32" s="19" t="s">
        <v>16</v>
      </c>
      <c r="F32" s="20" t="s">
        <v>10</v>
      </c>
      <c r="G32" s="21">
        <v>81.533355035373745</v>
      </c>
      <c r="H32" s="21">
        <v>99.830293509079979</v>
      </c>
      <c r="I32" s="21">
        <v>136.91282810560651</v>
      </c>
      <c r="J32" s="21">
        <v>188.04673237727209</v>
      </c>
      <c r="K32" s="21">
        <v>210.347033797097</v>
      </c>
      <c r="L32" s="21">
        <v>235.60909172988897</v>
      </c>
      <c r="M32" s="21">
        <v>264.24382205049079</v>
      </c>
      <c r="N32" s="21">
        <v>296.72001919192013</v>
      </c>
    </row>
    <row r="33" spans="1:14" x14ac:dyDescent="0.25">
      <c r="A33" s="18"/>
      <c r="B33" s="17" t="s">
        <v>23</v>
      </c>
      <c r="C33" s="18" t="s">
        <v>24</v>
      </c>
      <c r="D33" s="18"/>
      <c r="E33" s="19" t="s">
        <v>16</v>
      </c>
      <c r="F33" s="20" t="s">
        <v>10</v>
      </c>
      <c r="G33" s="21">
        <v>3.5449284797988585</v>
      </c>
      <c r="H33" s="21">
        <v>4.3404475438730428</v>
      </c>
      <c r="I33" s="21">
        <v>5.9527316567654998</v>
      </c>
      <c r="J33" s="21">
        <v>8.1759448859683523</v>
      </c>
      <c r="K33" s="21">
        <v>9.1455232085694345</v>
      </c>
      <c r="L33" s="21">
        <v>10.243873553473433</v>
      </c>
      <c r="M33" s="21">
        <v>11.488861828282209</v>
      </c>
      <c r="N33" s="21">
        <v>12.900870399648699</v>
      </c>
    </row>
    <row r="34" spans="1:14" x14ac:dyDescent="0.25">
      <c r="A34" s="18"/>
      <c r="B34" s="17" t="s">
        <v>25</v>
      </c>
      <c r="C34" s="18" t="s">
        <v>26</v>
      </c>
      <c r="D34" s="18"/>
      <c r="E34" s="19" t="s">
        <v>16</v>
      </c>
      <c r="F34" s="20" t="s">
        <v>10</v>
      </c>
      <c r="G34" s="21">
        <v>0.88623211994971463</v>
      </c>
      <c r="H34" s="21">
        <v>1.0851118859682607</v>
      </c>
      <c r="I34" s="21">
        <v>1.4881829141913749</v>
      </c>
      <c r="J34" s="21">
        <v>2.0439862214920881</v>
      </c>
      <c r="K34" s="21">
        <v>2.2863808021423586</v>
      </c>
      <c r="L34" s="21">
        <v>2.5609683883683583</v>
      </c>
      <c r="M34" s="21">
        <v>2.8722154570705523</v>
      </c>
      <c r="N34" s="21">
        <v>3.2252175999121748</v>
      </c>
    </row>
    <row r="35" spans="1:14" x14ac:dyDescent="0.25">
      <c r="A35" s="18"/>
      <c r="B35" s="17"/>
      <c r="C35" s="18"/>
      <c r="D35" s="18"/>
      <c r="E35" s="19"/>
      <c r="F35" s="20"/>
      <c r="G35" s="21"/>
      <c r="H35" s="21"/>
      <c r="I35" s="21"/>
      <c r="J35" s="21"/>
      <c r="K35" s="21"/>
      <c r="L35" s="21"/>
      <c r="M35" s="21"/>
      <c r="N35" s="21"/>
    </row>
    <row r="36" spans="1:14" x14ac:dyDescent="0.25">
      <c r="A36" s="1" t="s">
        <v>8</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20</v>
      </c>
      <c r="B38" s="28"/>
      <c r="C38" s="29" t="s">
        <v>13</v>
      </c>
      <c r="D38" s="29"/>
      <c r="E38" s="30"/>
      <c r="F38" s="33"/>
      <c r="G38" s="33"/>
      <c r="H38" s="33"/>
      <c r="I38" s="33"/>
      <c r="J38" s="33"/>
      <c r="K38" s="33"/>
      <c r="L38" s="33"/>
      <c r="M38" s="33"/>
      <c r="N38" s="33"/>
    </row>
    <row r="39" spans="1:14" x14ac:dyDescent="0.25">
      <c r="A39" s="18" t="s">
        <v>504</v>
      </c>
      <c r="B39" s="17" t="s">
        <v>14</v>
      </c>
      <c r="C39" s="18" t="s">
        <v>15</v>
      </c>
      <c r="D39" s="18"/>
      <c r="E39" s="19" t="s">
        <v>16</v>
      </c>
      <c r="F39" s="23" t="s">
        <v>10</v>
      </c>
      <c r="G39" s="24">
        <v>2.9731762915768427</v>
      </c>
      <c r="H39" s="24">
        <v>3.2387698015735209</v>
      </c>
      <c r="I39" s="24">
        <v>3.4679219317440171</v>
      </c>
      <c r="J39" s="24">
        <v>3.7642441477024993</v>
      </c>
      <c r="K39" s="24">
        <v>4.0858860961690331</v>
      </c>
      <c r="L39" s="24">
        <v>4.3875720446227415</v>
      </c>
      <c r="M39" s="24">
        <v>4.5260073823350613</v>
      </c>
      <c r="N39" s="24">
        <v>4.7962571701235603</v>
      </c>
    </row>
    <row r="40" spans="1:14" x14ac:dyDescent="0.25">
      <c r="A40" s="18"/>
      <c r="B40" s="17" t="s">
        <v>21</v>
      </c>
      <c r="C40" s="18" t="s">
        <v>22</v>
      </c>
      <c r="D40" s="18"/>
      <c r="E40" s="19" t="s">
        <v>16</v>
      </c>
      <c r="F40" s="23" t="s">
        <v>10</v>
      </c>
      <c r="G40" s="24">
        <v>6.9805008584847617</v>
      </c>
      <c r="H40" s="24">
        <v>7.6040682297813103</v>
      </c>
      <c r="I40" s="24">
        <v>8.1420775788772577</v>
      </c>
      <c r="J40" s="24">
        <v>8.837790607649346</v>
      </c>
      <c r="K40" s="24">
        <v>9.5929499649185992</v>
      </c>
      <c r="L40" s="24">
        <v>10.301256104766438</v>
      </c>
      <c r="M40" s="24">
        <v>10.626278202004057</v>
      </c>
      <c r="N40" s="24">
        <v>11.26077770376836</v>
      </c>
    </row>
    <row r="41" spans="1:14" x14ac:dyDescent="0.25">
      <c r="A41" s="18"/>
      <c r="B41" s="17" t="s">
        <v>23</v>
      </c>
      <c r="C41" s="18" t="s">
        <v>24</v>
      </c>
      <c r="D41" s="18"/>
      <c r="E41" s="19" t="s">
        <v>16</v>
      </c>
      <c r="F41" s="23" t="s">
        <v>10</v>
      </c>
      <c r="G41" s="24">
        <v>2.4561021539113046</v>
      </c>
      <c r="H41" s="24">
        <v>2.6755054882563871</v>
      </c>
      <c r="I41" s="24">
        <v>2.8648050740494053</v>
      </c>
      <c r="J41" s="24">
        <v>3.1095929915803255</v>
      </c>
      <c r="K41" s="24">
        <v>3.3752972098787661</v>
      </c>
      <c r="L41" s="24">
        <v>3.6245160368622651</v>
      </c>
      <c r="M41" s="24">
        <v>3.738875663668094</v>
      </c>
      <c r="N41" s="24">
        <v>3.9621254883629411</v>
      </c>
    </row>
    <row r="42" spans="1:14" x14ac:dyDescent="0.25">
      <c r="A42" s="18"/>
      <c r="B42" s="17" t="s">
        <v>25</v>
      </c>
      <c r="C42" s="18" t="s">
        <v>26</v>
      </c>
      <c r="D42" s="18"/>
      <c r="E42" s="19" t="s">
        <v>16</v>
      </c>
      <c r="F42" s="34" t="s">
        <v>10</v>
      </c>
      <c r="G42" s="35">
        <v>0.51707413766553789</v>
      </c>
      <c r="H42" s="36">
        <v>0.56326431331713411</v>
      </c>
      <c r="I42" s="36">
        <v>0.60311685769461165</v>
      </c>
      <c r="J42" s="37">
        <v>0.65465115612217373</v>
      </c>
      <c r="K42" s="24">
        <v>0.71058888629026651</v>
      </c>
      <c r="L42" s="24">
        <v>0.76305600776047688</v>
      </c>
      <c r="M42" s="24">
        <v>0.78713171866696718</v>
      </c>
      <c r="N42" s="24">
        <v>0.83413168176061914</v>
      </c>
    </row>
    <row r="43" spans="1:14" x14ac:dyDescent="0.25">
      <c r="A43" s="1" t="s">
        <v>19</v>
      </c>
      <c r="B43" s="17" t="s">
        <v>19</v>
      </c>
      <c r="C43" s="4"/>
      <c r="D43" s="4"/>
      <c r="E43" s="4"/>
      <c r="F43" s="4"/>
      <c r="G43" s="4"/>
      <c r="H43" s="4"/>
      <c r="I43" s="4"/>
      <c r="J43" s="4"/>
      <c r="K43" s="4"/>
      <c r="L43" s="4"/>
      <c r="M43" s="4"/>
      <c r="N43" s="4"/>
    </row>
    <row r="44" spans="1:14" x14ac:dyDescent="0.25">
      <c r="A44" s="4" t="s">
        <v>20</v>
      </c>
      <c r="B44" s="4"/>
      <c r="C44" s="4" t="s">
        <v>13</v>
      </c>
      <c r="D44" s="4"/>
      <c r="E44" s="4"/>
      <c r="F44" s="26"/>
      <c r="G44" s="26"/>
      <c r="H44" s="26"/>
      <c r="I44" s="26"/>
      <c r="J44" s="26"/>
      <c r="K44" s="26"/>
      <c r="L44" s="26"/>
      <c r="M44" s="26"/>
      <c r="N44" s="26"/>
    </row>
    <row r="45" spans="1:14" x14ac:dyDescent="0.25">
      <c r="A45" s="18" t="s">
        <v>505</v>
      </c>
      <c r="B45" s="4" t="s">
        <v>14</v>
      </c>
      <c r="C45" s="4" t="s">
        <v>15</v>
      </c>
      <c r="D45" s="4"/>
      <c r="E45" s="4" t="s">
        <v>16</v>
      </c>
      <c r="F45" s="26">
        <v>0</v>
      </c>
      <c r="G45" s="26">
        <v>4.9990411834316983</v>
      </c>
      <c r="H45" s="26">
        <v>4.4664412508771809</v>
      </c>
      <c r="I45" s="26">
        <v>4.2811120781037086</v>
      </c>
      <c r="J45" s="26">
        <v>4.3873510952340657</v>
      </c>
      <c r="K45" s="26">
        <v>4.6946140825993288</v>
      </c>
      <c r="L45" s="26">
        <v>5.0234988968618977</v>
      </c>
      <c r="M45" s="26">
        <v>5.3755331907188877</v>
      </c>
      <c r="N45" s="26">
        <v>5.7523529151467105</v>
      </c>
    </row>
    <row r="46" spans="1:14" x14ac:dyDescent="0.25">
      <c r="A46" s="4"/>
      <c r="B46" s="4" t="s">
        <v>21</v>
      </c>
      <c r="C46" s="4" t="s">
        <v>22</v>
      </c>
      <c r="D46" s="4"/>
      <c r="E46" s="4" t="s">
        <v>16</v>
      </c>
      <c r="F46" s="26">
        <v>0</v>
      </c>
      <c r="G46" s="26">
        <v>2.4556693532646943</v>
      </c>
      <c r="H46" s="26">
        <v>2.1940413162203702</v>
      </c>
      <c r="I46" s="26">
        <v>2.1030024243316467</v>
      </c>
      <c r="J46" s="26">
        <v>2.1551900116939273</v>
      </c>
      <c r="K46" s="26">
        <v>2.3061262160137055</v>
      </c>
      <c r="L46" s="26">
        <v>2.467683668633915</v>
      </c>
      <c r="M46" s="26">
        <v>2.6406127954408576</v>
      </c>
      <c r="N46" s="26">
        <v>2.8257172214755779</v>
      </c>
    </row>
    <row r="47" spans="1:14" x14ac:dyDescent="0.25">
      <c r="A47" s="4"/>
      <c r="B47" s="4" t="s">
        <v>23</v>
      </c>
      <c r="C47" s="4" t="s">
        <v>24</v>
      </c>
      <c r="D47" s="4"/>
      <c r="E47" s="4" t="s">
        <v>16</v>
      </c>
      <c r="F47" s="26">
        <v>0</v>
      </c>
      <c r="G47" s="26">
        <v>0.35080990760924202</v>
      </c>
      <c r="H47" s="26">
        <v>0.31343447374576711</v>
      </c>
      <c r="I47" s="26">
        <v>0.30042891776166381</v>
      </c>
      <c r="J47" s="26">
        <v>0.30788428738484674</v>
      </c>
      <c r="K47" s="26">
        <v>0.3294466022876722</v>
      </c>
      <c r="L47" s="26">
        <v>0.35252623837627356</v>
      </c>
      <c r="M47" s="26">
        <v>0.3772303993486939</v>
      </c>
      <c r="N47" s="26">
        <v>0.40367388878222538</v>
      </c>
    </row>
    <row r="48" spans="1:14" x14ac:dyDescent="0.25">
      <c r="A48" s="4"/>
      <c r="B48" s="4" t="s">
        <v>25</v>
      </c>
      <c r="C48" s="4" t="s">
        <v>26</v>
      </c>
      <c r="D48" s="4"/>
      <c r="E48" s="4" t="s">
        <v>16</v>
      </c>
      <c r="F48" s="38">
        <v>0</v>
      </c>
      <c r="G48" s="38">
        <v>0.96472724592541559</v>
      </c>
      <c r="H48" s="38">
        <v>0.86194480280085961</v>
      </c>
      <c r="I48" s="38">
        <v>0.82617952384457549</v>
      </c>
      <c r="J48" s="38">
        <v>0.84668179030832857</v>
      </c>
      <c r="K48" s="26">
        <v>0.90597815629109857</v>
      </c>
      <c r="L48" s="26">
        <v>0.96944715553475225</v>
      </c>
      <c r="M48" s="26">
        <v>1.0373835982089084</v>
      </c>
      <c r="N48" s="26">
        <v>1.1101031941511197</v>
      </c>
    </row>
    <row r="49" spans="1:14" x14ac:dyDescent="0.25">
      <c r="A49" s="4"/>
      <c r="B49" s="4"/>
      <c r="C49" s="4"/>
      <c r="D49" s="4"/>
      <c r="E49" s="4"/>
      <c r="F49" s="4"/>
      <c r="G49" s="4"/>
      <c r="H49" s="4"/>
      <c r="I49" s="4"/>
      <c r="J49" s="4"/>
      <c r="K49" s="4"/>
      <c r="L49" s="4"/>
      <c r="M49" s="4"/>
      <c r="N49" s="4"/>
    </row>
    <row r="50" spans="1:14" x14ac:dyDescent="0.25">
      <c r="A50" s="1" t="s">
        <v>12</v>
      </c>
      <c r="B50" s="4"/>
      <c r="C50" s="4"/>
      <c r="D50" s="4"/>
      <c r="E50" s="4"/>
      <c r="F50" s="4"/>
      <c r="G50" s="4"/>
      <c r="H50" s="4"/>
      <c r="I50" s="4"/>
      <c r="J50" s="4"/>
      <c r="K50" s="4"/>
      <c r="L50" s="4"/>
      <c r="M50" s="4"/>
      <c r="N50" s="4"/>
    </row>
    <row r="51" spans="1:14" x14ac:dyDescent="0.25">
      <c r="A51" s="18" t="s">
        <v>20</v>
      </c>
      <c r="B51" s="28"/>
      <c r="C51" s="29" t="s">
        <v>13</v>
      </c>
      <c r="D51" s="29"/>
      <c r="E51" s="30"/>
      <c r="F51" s="39"/>
      <c r="G51" s="39"/>
      <c r="H51" s="39"/>
      <c r="I51" s="39"/>
      <c r="J51" s="39"/>
      <c r="K51" s="39"/>
      <c r="L51" s="39"/>
      <c r="M51" s="39"/>
      <c r="N51" s="39"/>
    </row>
    <row r="52" spans="1:14" x14ac:dyDescent="0.25">
      <c r="A52" s="18" t="s">
        <v>506</v>
      </c>
      <c r="B52" s="17" t="s">
        <v>14</v>
      </c>
      <c r="C52" s="18" t="s">
        <v>15</v>
      </c>
      <c r="D52" s="18"/>
      <c r="E52" s="19" t="s">
        <v>16</v>
      </c>
      <c r="F52" s="23" t="s">
        <v>10</v>
      </c>
      <c r="G52" s="24">
        <v>249.91583284612753</v>
      </c>
      <c r="H52" s="24">
        <v>266.30294762759178</v>
      </c>
      <c r="I52" s="24">
        <v>295.31880146623507</v>
      </c>
      <c r="J52" s="24">
        <v>330.47185000741473</v>
      </c>
      <c r="K52" s="24">
        <v>368.58446013681419</v>
      </c>
      <c r="L52" s="24">
        <v>418.7737539490256</v>
      </c>
      <c r="M52" s="24">
        <v>490.23158425398071</v>
      </c>
      <c r="N52" s="24">
        <v>549.40675858628026</v>
      </c>
    </row>
    <row r="53" spans="1:14" x14ac:dyDescent="0.25">
      <c r="A53" s="18"/>
      <c r="B53" s="17" t="s">
        <v>21</v>
      </c>
      <c r="C53" s="18" t="s">
        <v>22</v>
      </c>
      <c r="D53" s="18"/>
      <c r="E53" s="19" t="s">
        <v>16</v>
      </c>
      <c r="F53" s="23" t="s">
        <v>10</v>
      </c>
      <c r="G53" s="24">
        <v>184.771504160463</v>
      </c>
      <c r="H53" s="24">
        <v>193.89496652287917</v>
      </c>
      <c r="I53" s="24">
        <v>211.80261059612093</v>
      </c>
      <c r="J53" s="24">
        <v>233.51870002001255</v>
      </c>
      <c r="K53" s="24">
        <v>256.66442391748876</v>
      </c>
      <c r="L53" s="24">
        <v>287.4361092722699</v>
      </c>
      <c r="M53" s="24">
        <v>331.73058793748243</v>
      </c>
      <c r="N53" s="24">
        <v>366.59558523189833</v>
      </c>
    </row>
    <row r="54" spans="1:14" x14ac:dyDescent="0.25">
      <c r="A54" s="18"/>
      <c r="B54" s="17" t="s">
        <v>23</v>
      </c>
      <c r="C54" s="18" t="s">
        <v>24</v>
      </c>
      <c r="D54" s="18"/>
      <c r="E54" s="19" t="s">
        <v>16</v>
      </c>
      <c r="F54" s="23" t="s">
        <v>10</v>
      </c>
      <c r="G54" s="24">
        <v>360.68646247811182</v>
      </c>
      <c r="H54" s="24">
        <v>374.44905657685285</v>
      </c>
      <c r="I54" s="24">
        <v>404.61142193739437</v>
      </c>
      <c r="J54" s="24">
        <v>441.22211265862393</v>
      </c>
      <c r="K54" s="24">
        <v>479.59766125778344</v>
      </c>
      <c r="L54" s="24">
        <v>531.09754183421194</v>
      </c>
      <c r="M54" s="24">
        <v>606.0167758177048</v>
      </c>
      <c r="N54" s="24">
        <v>662.05767590755113</v>
      </c>
    </row>
    <row r="55" spans="1:14" x14ac:dyDescent="0.25">
      <c r="A55" s="18"/>
      <c r="B55" s="17" t="s">
        <v>25</v>
      </c>
      <c r="C55" s="18" t="s">
        <v>26</v>
      </c>
      <c r="D55" s="18"/>
      <c r="E55" s="19" t="s">
        <v>16</v>
      </c>
      <c r="F55" s="23" t="s">
        <v>10</v>
      </c>
      <c r="G55" s="24">
        <v>127.6661685288783</v>
      </c>
      <c r="H55" s="24">
        <v>133.96994079516662</v>
      </c>
      <c r="I55" s="24">
        <v>146.343062487266</v>
      </c>
      <c r="J55" s="24">
        <v>161.3475944077891</v>
      </c>
      <c r="K55" s="24">
        <v>177.33991909683806</v>
      </c>
      <c r="L55" s="24">
        <v>198.60133159802891</v>
      </c>
      <c r="M55" s="24">
        <v>229.20619355369539</v>
      </c>
      <c r="N55" s="24">
        <v>253.29584222853808</v>
      </c>
    </row>
    <row r="57" spans="1:14" s="4" customFormat="1" x14ac:dyDescent="0.25">
      <c r="A57" s="1" t="s">
        <v>9</v>
      </c>
    </row>
    <row r="58" spans="1:14" s="4" customFormat="1" x14ac:dyDescent="0.25"/>
    <row r="59" spans="1:14" s="4" customFormat="1" x14ac:dyDescent="0.25">
      <c r="B59" s="4" t="s">
        <v>282</v>
      </c>
      <c r="N59" s="4" t="s">
        <v>16</v>
      </c>
    </row>
    <row r="60" spans="1:14" s="4" customFormat="1" x14ac:dyDescent="0.25"/>
    <row r="61" spans="1:14" s="4" customFormat="1" x14ac:dyDescent="0.25">
      <c r="A61" s="18" t="s">
        <v>507</v>
      </c>
      <c r="B61" s="4" t="s">
        <v>255</v>
      </c>
      <c r="C61" s="4" t="s">
        <v>256</v>
      </c>
      <c r="D61" s="4" t="s">
        <v>250</v>
      </c>
      <c r="E61" s="205">
        <v>2007</v>
      </c>
      <c r="F61" s="205">
        <v>2012</v>
      </c>
      <c r="G61" s="205">
        <v>2017</v>
      </c>
      <c r="H61" s="205">
        <v>2022</v>
      </c>
      <c r="I61" s="205">
        <v>2027</v>
      </c>
      <c r="J61" s="205">
        <v>2032</v>
      </c>
      <c r="K61" s="205">
        <v>2037</v>
      </c>
      <c r="L61" s="205">
        <v>2042</v>
      </c>
      <c r="M61" s="205">
        <v>2047</v>
      </c>
      <c r="N61" s="205">
        <v>2052</v>
      </c>
    </row>
    <row r="62" spans="1:14" s="4" customFormat="1" x14ac:dyDescent="0.25">
      <c r="B62" s="4" t="s">
        <v>283</v>
      </c>
      <c r="C62" s="4" t="s">
        <v>3</v>
      </c>
      <c r="E62" s="4">
        <v>0</v>
      </c>
      <c r="F62" s="4">
        <v>2366.8819103393798</v>
      </c>
      <c r="G62" s="4">
        <v>2874.6190230755228</v>
      </c>
      <c r="H62" s="4">
        <v>3393.7464547451004</v>
      </c>
      <c r="I62" s="4">
        <v>4006.5611521014962</v>
      </c>
      <c r="J62" s="4">
        <v>4712.7980621358556</v>
      </c>
      <c r="K62" s="4">
        <v>5452.9877290347276</v>
      </c>
      <c r="L62" s="4">
        <v>6183.1896863053844</v>
      </c>
      <c r="M62" s="4">
        <v>6759.5972238853401</v>
      </c>
    </row>
    <row r="63" spans="1:14" s="4" customFormat="1" x14ac:dyDescent="0.25">
      <c r="B63" s="4" t="s">
        <v>14</v>
      </c>
      <c r="C63" s="4" t="s">
        <v>15</v>
      </c>
      <c r="E63" s="4">
        <v>0</v>
      </c>
      <c r="F63" s="4">
        <v>-336</v>
      </c>
      <c r="G63" s="4">
        <v>-367.79748507447391</v>
      </c>
      <c r="H63" s="4">
        <v>-416.95632258373826</v>
      </c>
      <c r="I63" s="4">
        <v>-477.14049217786521</v>
      </c>
      <c r="J63" s="4">
        <v>-544.97963613262971</v>
      </c>
      <c r="K63" s="4">
        <v>-623.25718919314215</v>
      </c>
      <c r="L63" s="4">
        <v>-717.73809500195989</v>
      </c>
      <c r="M63" s="4">
        <v>-793.29072789515658</v>
      </c>
    </row>
    <row r="64" spans="1:14" s="4" customFormat="1" x14ac:dyDescent="0.25">
      <c r="B64" s="4" t="s">
        <v>21</v>
      </c>
      <c r="C64" s="4" t="s">
        <v>22</v>
      </c>
      <c r="E64" s="4">
        <v>0</v>
      </c>
      <c r="F64" s="4">
        <v>-1082.6600000000001</v>
      </c>
      <c r="G64" s="4">
        <v>-1291.3104142768618</v>
      </c>
      <c r="H64" s="4">
        <v>-1620.2903209398512</v>
      </c>
      <c r="I64" s="4">
        <v>-2040.9926785936591</v>
      </c>
      <c r="J64" s="4">
        <v>-2533.7820721636272</v>
      </c>
      <c r="K64" s="4">
        <v>-3034.4343674756869</v>
      </c>
      <c r="L64" s="4">
        <v>-3486.8505256837338</v>
      </c>
      <c r="M64" s="4">
        <v>-3844.7387494349477</v>
      </c>
    </row>
    <row r="65" spans="1:40" s="4" customFormat="1" x14ac:dyDescent="0.25">
      <c r="B65" s="4" t="s">
        <v>284</v>
      </c>
      <c r="C65" s="4" t="s">
        <v>24</v>
      </c>
      <c r="E65" s="4">
        <v>0</v>
      </c>
      <c r="F65" s="4">
        <v>-619.87900000000002</v>
      </c>
      <c r="G65" s="4">
        <v>-662.86005356739952</v>
      </c>
      <c r="H65" s="4">
        <v>-729.07441014150857</v>
      </c>
      <c r="I65" s="4">
        <v>-807.54731068716023</v>
      </c>
      <c r="J65" s="4">
        <v>-890.88197685709326</v>
      </c>
      <c r="K65" s="4">
        <v>-987.0751639564071</v>
      </c>
      <c r="L65" s="4">
        <v>-1102.3252079958927</v>
      </c>
      <c r="M65" s="4">
        <v>-1192.4532328717271</v>
      </c>
    </row>
    <row r="66" spans="1:40" s="4" customFormat="1" x14ac:dyDescent="0.25">
      <c r="B66" s="4" t="s">
        <v>285</v>
      </c>
      <c r="C66" s="4" t="s">
        <v>26</v>
      </c>
      <c r="E66" s="4">
        <v>0</v>
      </c>
      <c r="F66" s="4">
        <v>-328.34291033937961</v>
      </c>
      <c r="G66" s="4">
        <v>-552.65107015678768</v>
      </c>
      <c r="H66" s="4">
        <v>-627.42540108000208</v>
      </c>
      <c r="I66" s="4">
        <v>-680.88067064281142</v>
      </c>
      <c r="J66" s="4">
        <v>-743.15437698250571</v>
      </c>
      <c r="K66" s="4">
        <v>-808.22100840949065</v>
      </c>
      <c r="L66" s="4">
        <v>-876.27585762379897</v>
      </c>
      <c r="M66" s="4">
        <v>-929.11451368350959</v>
      </c>
    </row>
    <row r="67" spans="1:40" s="4" customFormat="1" x14ac:dyDescent="0.25">
      <c r="B67" s="4" t="s">
        <v>9</v>
      </c>
      <c r="E67" s="4">
        <v>0</v>
      </c>
      <c r="F67" s="4">
        <v>0</v>
      </c>
      <c r="G67" s="4">
        <v>0</v>
      </c>
      <c r="H67" s="4">
        <v>0</v>
      </c>
      <c r="I67" s="4">
        <v>0</v>
      </c>
      <c r="J67" s="4">
        <v>9.0949470177292824E-13</v>
      </c>
      <c r="K67" s="4">
        <v>0</v>
      </c>
      <c r="L67" s="4">
        <v>0</v>
      </c>
      <c r="M67" s="4">
        <v>0</v>
      </c>
    </row>
    <row r="68" spans="1:40" s="4" customFormat="1" x14ac:dyDescent="0.25"/>
    <row r="69" spans="1:40" s="4" customFormat="1" x14ac:dyDescent="0.25">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25">
      <c r="A70" s="4" t="s">
        <v>560</v>
      </c>
      <c r="B70" s="4">
        <f>-F64</f>
        <v>1082.6600000000001</v>
      </c>
      <c r="C70" s="4">
        <f>($G70-$B70)/5*(C$69-B$69)+B70</f>
        <v>1124.3900828553724</v>
      </c>
      <c r="D70" s="4">
        <f t="shared" ref="D70:E70" si="0">($G70-$B70)/5*(D$69-C$69)+C70</f>
        <v>1166.1201657107447</v>
      </c>
      <c r="E70" s="4">
        <f t="shared" si="0"/>
        <v>1207.850248566117</v>
      </c>
      <c r="F70" s="4">
        <f>($G70-$B70)/5*(F$69-E$69)+E70</f>
        <v>1249.5803314214893</v>
      </c>
      <c r="G70" s="4">
        <f>-G64</f>
        <v>1291.3104142768618</v>
      </c>
      <c r="H70" s="4">
        <f>($L70-$G70)/5*(H$69-G$69)+G70</f>
        <v>1357.1063956094597</v>
      </c>
      <c r="I70" s="4">
        <f t="shared" ref="I70:J70" si="1">($L70-$G70)/5*(I$69-H$69)+H70</f>
        <v>1422.9023769420576</v>
      </c>
      <c r="J70" s="4">
        <f t="shared" si="1"/>
        <v>1488.6983582746554</v>
      </c>
      <c r="K70" s="4">
        <f>($L70-$G70)/5*(K$69-J$69)+J70</f>
        <v>1554.4943396072533</v>
      </c>
      <c r="L70" s="4">
        <f>-H64</f>
        <v>1620.2903209398512</v>
      </c>
      <c r="M70" s="4">
        <f>($Q70-$L70)/5*(M$69-L$69)+L70</f>
        <v>1704.4307924706127</v>
      </c>
      <c r="N70" s="4">
        <f t="shared" ref="N70:P70" si="2">($Q70-$L70)/5*(N$69-M$69)+M70</f>
        <v>1788.5712640013742</v>
      </c>
      <c r="O70" s="4">
        <f t="shared" si="2"/>
        <v>1872.7117355321357</v>
      </c>
      <c r="P70" s="4">
        <f t="shared" si="2"/>
        <v>1956.8522070628972</v>
      </c>
      <c r="Q70" s="4">
        <f>-I64</f>
        <v>2040.9926785936591</v>
      </c>
      <c r="R70" s="4">
        <f>($V70-$Q70)/5*(R$69-Q$69)+Q70</f>
        <v>2139.5505573076525</v>
      </c>
      <c r="S70" s="4">
        <f t="shared" ref="S70:T70" si="3">($V70-$Q70)/5*(S$69-R$69)+R70</f>
        <v>2238.108436021646</v>
      </c>
      <c r="T70" s="4">
        <f t="shared" si="3"/>
        <v>2336.6663147356394</v>
      </c>
      <c r="U70" s="4">
        <f>($V70-$Q70)/5*(U$69-T$69)+T70</f>
        <v>2435.2241934496328</v>
      </c>
      <c r="V70" s="4">
        <f>-J64</f>
        <v>2533.7820721636272</v>
      </c>
      <c r="W70" s="4">
        <f>($AA70-$V70)/5*(W$69-V$69)+V70</f>
        <v>2633.9125312260389</v>
      </c>
      <c r="X70" s="4">
        <f t="shared" ref="X70:Y70" si="4">($AA70-$V70)/5*(X$69-W$69)+W70</f>
        <v>2734.0429902884507</v>
      </c>
      <c r="Y70" s="4">
        <f t="shared" si="4"/>
        <v>2834.1734493508625</v>
      </c>
      <c r="Z70" s="4">
        <f>($AA70-$V70)/5*(Z$69-Y$69)+Y70</f>
        <v>2934.3039084132743</v>
      </c>
      <c r="AA70" s="4">
        <f>-K64</f>
        <v>3034.4343674756869</v>
      </c>
      <c r="AB70" s="4">
        <f>($AF70-$AA70)/5*(AC$69-AB$69)+AA70</f>
        <v>3124.9175991172965</v>
      </c>
      <c r="AC70" s="4">
        <f t="shared" ref="AC70:AD70" si="5">($AF70-$AA70)/5*(AD$69-AC$69)+AB70</f>
        <v>3215.4008307589061</v>
      </c>
      <c r="AD70" s="4">
        <f t="shared" si="5"/>
        <v>3305.8840624005156</v>
      </c>
      <c r="AE70" s="4">
        <f>($AF70-$AA70)/5*(AF$69-AE$69)+AD70</f>
        <v>3396.3672940421252</v>
      </c>
      <c r="AF70" s="4">
        <f>-L64</f>
        <v>3486.8505256837338</v>
      </c>
      <c r="AG70" s="4">
        <f>($AK70-$AF70)/5*(AG$69-AF$69)+AF70</f>
        <v>3558.4281704339764</v>
      </c>
      <c r="AH70" s="4">
        <f t="shared" ref="AH70:AI70" si="6">($AK70-$AF70)/5*(AH$69-AG$69)+AG70</f>
        <v>3630.005815184219</v>
      </c>
      <c r="AI70" s="4">
        <f t="shared" si="6"/>
        <v>3701.5834599344616</v>
      </c>
      <c r="AJ70" s="4">
        <f>($AK70-$AF70)/5*(AJ$69-AI$69)+AI70</f>
        <v>3773.1611046847042</v>
      </c>
      <c r="AK70" s="4">
        <f>-M64</f>
        <v>3844.7387494349477</v>
      </c>
      <c r="AL70" s="4">
        <f>($AK70-$AF70)/5*(AL$69-AK$69)+AK70</f>
        <v>3916.3163941851903</v>
      </c>
      <c r="AM70" s="4">
        <f t="shared" ref="AM70:AN70" si="7">($AK70-$AF70)/5*(AM$69-AL$69)+AL70</f>
        <v>3987.8940389354329</v>
      </c>
      <c r="AN70" s="4">
        <f t="shared" si="7"/>
        <v>4059.4716836856755</v>
      </c>
    </row>
    <row r="71" spans="1:40" s="4" customFormat="1" x14ac:dyDescent="0.25"/>
    <row r="72" spans="1:40" s="3" customFormat="1" x14ac:dyDescent="0.25">
      <c r="A72" s="3" t="s">
        <v>242</v>
      </c>
    </row>
    <row r="73" spans="1:40" x14ac:dyDescent="0.25">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25">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25">
      <c r="A76" s="3" t="s">
        <v>244</v>
      </c>
    </row>
    <row r="77" spans="1:40" s="4" customFormat="1" x14ac:dyDescent="0.25">
      <c r="A77" s="184" t="s">
        <v>263</v>
      </c>
      <c r="B77" s="148" t="s">
        <v>508</v>
      </c>
      <c r="C77" s="152"/>
      <c r="D77" s="149"/>
      <c r="E77" s="148"/>
      <c r="F77" s="148"/>
      <c r="G77" s="148"/>
      <c r="H77" s="148"/>
      <c r="I77" s="148"/>
      <c r="J77" s="148"/>
      <c r="K77" s="148"/>
      <c r="L77" s="148"/>
      <c r="M77" s="152" t="s">
        <v>16</v>
      </c>
    </row>
    <row r="78" spans="1:40" s="4" customFormat="1" x14ac:dyDescent="0.25">
      <c r="A78" s="153" t="s">
        <v>248</v>
      </c>
      <c r="B78" s="153" t="s">
        <v>249</v>
      </c>
      <c r="C78" s="153" t="s">
        <v>250</v>
      </c>
      <c r="D78" s="185">
        <v>2007</v>
      </c>
      <c r="E78" s="186">
        <v>2012</v>
      </c>
      <c r="F78" s="186">
        <v>2017</v>
      </c>
      <c r="G78" s="186">
        <v>2022</v>
      </c>
      <c r="H78" s="186">
        <v>2027</v>
      </c>
      <c r="I78" s="186">
        <v>2032</v>
      </c>
      <c r="J78" s="186">
        <v>2037</v>
      </c>
      <c r="K78" s="186">
        <v>2042</v>
      </c>
      <c r="L78" s="186">
        <v>2047</v>
      </c>
      <c r="M78" s="154">
        <v>2052</v>
      </c>
    </row>
    <row r="79" spans="1:40" s="4" customFormat="1" x14ac:dyDescent="0.25">
      <c r="A79" s="156">
        <v>1</v>
      </c>
      <c r="B79" s="157"/>
      <c r="C79" s="158"/>
      <c r="D79" s="187">
        <v>296.5420125</v>
      </c>
      <c r="E79" s="188">
        <v>449.08933274999998</v>
      </c>
      <c r="F79" s="188">
        <v>369.11591997862416</v>
      </c>
      <c r="G79" s="188">
        <v>400.4814274902775</v>
      </c>
      <c r="H79" s="188">
        <v>454.35793920989613</v>
      </c>
      <c r="I79" s="188">
        <v>516.49270039260762</v>
      </c>
      <c r="J79" s="188">
        <v>588.30770813970162</v>
      </c>
      <c r="K79" s="188">
        <v>671.64786227229433</v>
      </c>
      <c r="L79" s="188">
        <v>768.79966802906813</v>
      </c>
      <c r="M79" s="187">
        <v>803.22299999999996</v>
      </c>
    </row>
    <row r="80" spans="1:40" s="4" customFormat="1" x14ac:dyDescent="0.25">
      <c r="A80" s="156">
        <v>2</v>
      </c>
      <c r="B80" s="157"/>
      <c r="C80" s="157"/>
      <c r="D80" s="187">
        <v>298.229535</v>
      </c>
      <c r="E80" s="188">
        <v>449.08933274999998</v>
      </c>
      <c r="F80" s="188">
        <v>371.9158874786242</v>
      </c>
      <c r="G80" s="188">
        <v>433.90327958798514</v>
      </c>
      <c r="H80" s="188">
        <v>535.14673973098036</v>
      </c>
      <c r="I80" s="188">
        <v>654.19532204525899</v>
      </c>
      <c r="J80" s="188">
        <v>793.31201948281432</v>
      </c>
      <c r="K80" s="188">
        <v>971.28353267009959</v>
      </c>
      <c r="L80" s="188">
        <v>1202.5874060242666</v>
      </c>
      <c r="M80" s="187">
        <v>1408.4685000000002</v>
      </c>
    </row>
    <row r="81" spans="1:13" s="4" customFormat="1" x14ac:dyDescent="0.25">
      <c r="A81" s="156">
        <v>3</v>
      </c>
      <c r="B81" s="157"/>
      <c r="C81" s="157"/>
      <c r="D81" s="187">
        <v>298.229535</v>
      </c>
      <c r="E81" s="188">
        <v>449.08933274999998</v>
      </c>
      <c r="F81" s="188">
        <v>393.58869750000002</v>
      </c>
      <c r="G81" s="188">
        <v>501.1760769366673</v>
      </c>
      <c r="H81" s="188">
        <v>641.64705423673297</v>
      </c>
      <c r="I81" s="188">
        <v>802.00801312941076</v>
      </c>
      <c r="J81" s="188">
        <v>1019.2239461599642</v>
      </c>
      <c r="K81" s="188">
        <v>1276.5118617167132</v>
      </c>
      <c r="L81" s="188">
        <v>1607.066993059691</v>
      </c>
      <c r="M81" s="187">
        <v>1814.7937500000003</v>
      </c>
    </row>
    <row r="82" spans="1:13" s="4" customFormat="1" x14ac:dyDescent="0.25">
      <c r="A82" s="189">
        <v>4</v>
      </c>
      <c r="B82" s="190"/>
      <c r="C82" s="190"/>
      <c r="D82" s="187">
        <v>298.229535</v>
      </c>
      <c r="E82" s="188">
        <v>449.08933274999998</v>
      </c>
      <c r="F82" s="188">
        <v>414.80999999999995</v>
      </c>
      <c r="G82" s="188">
        <v>530.18776904823073</v>
      </c>
      <c r="H82" s="188">
        <v>723.45774271406776</v>
      </c>
      <c r="I82" s="188">
        <v>971.66406871481036</v>
      </c>
      <c r="J82" s="188">
        <v>1262.1961875836116</v>
      </c>
      <c r="K82" s="188">
        <v>1635.4326960306203</v>
      </c>
      <c r="L82" s="188">
        <v>2116.3463368880703</v>
      </c>
      <c r="M82" s="187">
        <v>2327.64975</v>
      </c>
    </row>
    <row r="83" spans="1:13" s="4" customFormat="1" x14ac:dyDescent="0.25">
      <c r="A83" s="191" t="s">
        <v>52</v>
      </c>
      <c r="B83" s="192"/>
      <c r="C83" s="192"/>
      <c r="D83" s="193">
        <v>296.5420125</v>
      </c>
      <c r="E83" s="194">
        <v>449.08933274999998</v>
      </c>
      <c r="F83" s="194">
        <v>371.9158874786242</v>
      </c>
      <c r="G83" s="194">
        <v>433.90327958798514</v>
      </c>
      <c r="H83" s="194">
        <v>535.14673973098036</v>
      </c>
      <c r="I83" s="194">
        <v>654.19532204525899</v>
      </c>
      <c r="J83" s="194">
        <v>793.31201948281432</v>
      </c>
      <c r="K83" s="194">
        <v>971.28353267009959</v>
      </c>
      <c r="L83" s="194">
        <v>1202.5874060242666</v>
      </c>
      <c r="M83" s="193">
        <v>803.22299999999996</v>
      </c>
    </row>
    <row r="84" spans="1:13" s="4" customFormat="1" x14ac:dyDescent="0.25">
      <c r="A84" s="147" t="s">
        <v>264</v>
      </c>
      <c r="B84" s="148" t="s">
        <v>509</v>
      </c>
      <c r="C84" s="152"/>
      <c r="D84" s="149"/>
      <c r="E84" s="148"/>
      <c r="F84" s="148"/>
      <c r="G84" s="148"/>
      <c r="H84" s="148"/>
      <c r="I84" s="148"/>
      <c r="J84" s="148"/>
      <c r="K84" s="148"/>
      <c r="L84" s="148"/>
      <c r="M84" s="152" t="s">
        <v>16</v>
      </c>
    </row>
    <row r="85" spans="1:13" s="4" customFormat="1" x14ac:dyDescent="0.25">
      <c r="A85" s="153" t="s">
        <v>248</v>
      </c>
      <c r="B85" s="153" t="s">
        <v>249</v>
      </c>
      <c r="C85" s="153" t="s">
        <v>250</v>
      </c>
      <c r="D85" s="154">
        <v>2007</v>
      </c>
      <c r="E85" s="155">
        <v>2012</v>
      </c>
      <c r="F85" s="155">
        <v>2017</v>
      </c>
      <c r="G85" s="155">
        <v>2022</v>
      </c>
      <c r="H85" s="155">
        <v>2027</v>
      </c>
      <c r="I85" s="155">
        <v>2032</v>
      </c>
      <c r="J85" s="155">
        <v>2037</v>
      </c>
      <c r="K85" s="155">
        <v>2042</v>
      </c>
      <c r="L85" s="155">
        <v>2047</v>
      </c>
      <c r="M85" s="195">
        <v>2052</v>
      </c>
    </row>
    <row r="86" spans="1:13" s="4" customFormat="1" x14ac:dyDescent="0.25">
      <c r="A86" s="156">
        <v>1</v>
      </c>
      <c r="B86" s="157"/>
      <c r="C86" s="158"/>
      <c r="D86" s="196">
        <v>395.28044</v>
      </c>
      <c r="E86" s="197">
        <v>442.98669999999993</v>
      </c>
      <c r="F86" s="197">
        <v>480.4207945988</v>
      </c>
      <c r="G86" s="197">
        <v>406.8218875356273</v>
      </c>
      <c r="H86" s="197">
        <v>404.69271243177428</v>
      </c>
      <c r="I86" s="197">
        <v>402.83638767071136</v>
      </c>
      <c r="J86" s="197">
        <v>401.68501767071086</v>
      </c>
      <c r="K86" s="197">
        <v>401.13024685060918</v>
      </c>
      <c r="L86" s="197">
        <v>401.18988105870324</v>
      </c>
      <c r="M86" s="196">
        <v>401.88812295573837</v>
      </c>
    </row>
    <row r="87" spans="1:13" s="4" customFormat="1" x14ac:dyDescent="0.25">
      <c r="A87" s="156">
        <v>2</v>
      </c>
      <c r="B87" s="157"/>
      <c r="C87" s="157"/>
      <c r="D87" s="196">
        <v>395.28044</v>
      </c>
      <c r="E87" s="197">
        <v>442.98669999999993</v>
      </c>
      <c r="F87" s="197">
        <v>480.42646736389997</v>
      </c>
      <c r="G87" s="197">
        <v>506.73094463842949</v>
      </c>
      <c r="H87" s="197">
        <v>537.47256747133986</v>
      </c>
      <c r="I87" s="197">
        <v>570.18140351646389</v>
      </c>
      <c r="J87" s="197">
        <v>604.99048197186255</v>
      </c>
      <c r="K87" s="197">
        <v>642.04230533834652</v>
      </c>
      <c r="L87" s="197">
        <v>681.48955457326065</v>
      </c>
      <c r="M87" s="196">
        <v>723.49584861567996</v>
      </c>
    </row>
    <row r="88" spans="1:13" s="4" customFormat="1" x14ac:dyDescent="0.25">
      <c r="A88" s="156">
        <v>3</v>
      </c>
      <c r="B88" s="157"/>
      <c r="C88" s="157"/>
      <c r="D88" s="196">
        <v>395.28044</v>
      </c>
      <c r="E88" s="197">
        <v>442.98669999999993</v>
      </c>
      <c r="F88" s="197">
        <v>495.82441838</v>
      </c>
      <c r="G88" s="197">
        <v>535.45263111541863</v>
      </c>
      <c r="H88" s="197">
        <v>578.27970387422522</v>
      </c>
      <c r="I88" s="197">
        <v>624.56703661490883</v>
      </c>
      <c r="J88" s="197">
        <v>674.59770711888518</v>
      </c>
      <c r="K88" s="197">
        <v>728.67829994060742</v>
      </c>
      <c r="L88" s="197">
        <v>787.14089269317458</v>
      </c>
      <c r="M88" s="196">
        <v>850.34521349292891</v>
      </c>
    </row>
    <row r="89" spans="1:13" s="4" customFormat="1" x14ac:dyDescent="0.25">
      <c r="A89" s="189">
        <v>4</v>
      </c>
      <c r="B89" s="190"/>
      <c r="C89" s="190"/>
      <c r="D89" s="196">
        <v>395.28044</v>
      </c>
      <c r="E89" s="197">
        <v>442.98669999999993</v>
      </c>
      <c r="F89" s="197">
        <v>502.27462164949998</v>
      </c>
      <c r="G89" s="197">
        <v>545.61383365243262</v>
      </c>
      <c r="H89" s="197">
        <v>603.96984952112371</v>
      </c>
      <c r="I89" s="197">
        <v>668.61233494597343</v>
      </c>
      <c r="J89" s="197">
        <v>740.21687633523459</v>
      </c>
      <c r="K89" s="197">
        <v>819.53884144823724</v>
      </c>
      <c r="L89" s="197">
        <v>907.41625831164606</v>
      </c>
      <c r="M89" s="196">
        <v>1004.7789495849996</v>
      </c>
    </row>
    <row r="90" spans="1:13" s="4" customFormat="1" x14ac:dyDescent="0.25">
      <c r="A90" s="198" t="s">
        <v>52</v>
      </c>
      <c r="B90" s="192"/>
      <c r="C90" s="192"/>
      <c r="D90" s="199">
        <v>395.28044</v>
      </c>
      <c r="E90" s="200">
        <v>442.98669999999993</v>
      </c>
      <c r="F90" s="200">
        <v>480.42646736389997</v>
      </c>
      <c r="G90" s="200">
        <v>506.73094463842949</v>
      </c>
      <c r="H90" s="200">
        <v>537.47256747133986</v>
      </c>
      <c r="I90" s="200">
        <v>570.18140351646389</v>
      </c>
      <c r="J90" s="200">
        <v>604.99048197186255</v>
      </c>
      <c r="K90" s="200">
        <v>642.04230533834652</v>
      </c>
      <c r="L90" s="200">
        <v>681.48955457326065</v>
      </c>
      <c r="M90" s="199">
        <v>401.88812295573837</v>
      </c>
    </row>
    <row r="91" spans="1:13" s="4" customFormat="1" x14ac:dyDescent="0.25"/>
    <row r="92" spans="1:13" s="4" customFormat="1" x14ac:dyDescent="0.25">
      <c r="A92" s="1" t="s">
        <v>265</v>
      </c>
      <c r="B92" s="1"/>
      <c r="C92" s="1"/>
      <c r="D92" s="1"/>
      <c r="E92" s="202">
        <f>SUM(E90,E83)</f>
        <v>892.07603274999997</v>
      </c>
      <c r="F92" s="202">
        <f>SUM(F90,F83)</f>
        <v>852.34235484252417</v>
      </c>
      <c r="G92" s="202">
        <f t="shared" ref="G92:L92" si="8">SUM(G90,G83)</f>
        <v>940.63422422641463</v>
      </c>
      <c r="H92" s="202">
        <f t="shared" si="8"/>
        <v>1072.6193072023202</v>
      </c>
      <c r="I92" s="202">
        <f t="shared" si="8"/>
        <v>1224.3767255617229</v>
      </c>
      <c r="J92" s="202">
        <f t="shared" si="8"/>
        <v>1398.302501454677</v>
      </c>
      <c r="K92" s="202">
        <f t="shared" si="8"/>
        <v>1613.3258380084462</v>
      </c>
      <c r="L92" s="202">
        <f t="shared" si="8"/>
        <v>1884.0769605975272</v>
      </c>
    </row>
    <row r="93" spans="1:13" s="4" customFormat="1" x14ac:dyDescent="0.25"/>
    <row r="94" spans="1:13" s="3" customFormat="1" x14ac:dyDescent="0.25">
      <c r="A94" s="3" t="s">
        <v>245</v>
      </c>
    </row>
    <row r="95" spans="1:13" s="4" customFormat="1" x14ac:dyDescent="0.25">
      <c r="A95" s="147" t="s">
        <v>247</v>
      </c>
      <c r="B95" s="148" t="s">
        <v>510</v>
      </c>
      <c r="C95" s="148"/>
      <c r="D95" s="149"/>
      <c r="E95" s="148"/>
      <c r="F95" s="148"/>
      <c r="G95" s="148"/>
      <c r="H95" s="148"/>
      <c r="I95" s="148"/>
      <c r="J95" s="148"/>
      <c r="K95" s="148"/>
      <c r="L95" s="148"/>
      <c r="M95" s="148"/>
    </row>
    <row r="96" spans="1:13" s="4" customFormat="1" x14ac:dyDescent="0.25">
      <c r="A96" s="150"/>
      <c r="B96" s="151"/>
      <c r="C96" s="152"/>
      <c r="D96" s="149"/>
      <c r="E96" s="148"/>
      <c r="F96" s="148"/>
      <c r="G96" s="148"/>
      <c r="H96" s="148"/>
      <c r="I96" s="148"/>
      <c r="J96" s="148"/>
      <c r="K96" s="148"/>
      <c r="L96" s="148"/>
      <c r="M96" s="152" t="s">
        <v>251</v>
      </c>
    </row>
    <row r="97" spans="1:20" s="4" customFormat="1" x14ac:dyDescent="0.25">
      <c r="A97" s="153" t="s">
        <v>248</v>
      </c>
      <c r="B97" s="153" t="s">
        <v>249</v>
      </c>
      <c r="C97" s="153" t="s">
        <v>250</v>
      </c>
      <c r="D97" s="154"/>
      <c r="E97" s="155">
        <v>2012</v>
      </c>
      <c r="F97" s="155">
        <v>2017</v>
      </c>
      <c r="G97" s="155">
        <v>2022</v>
      </c>
      <c r="H97" s="155">
        <v>2027</v>
      </c>
      <c r="I97" s="155">
        <v>2032</v>
      </c>
      <c r="J97" s="155">
        <v>2037</v>
      </c>
      <c r="K97" s="155">
        <v>2042</v>
      </c>
      <c r="L97" s="155">
        <v>2047</v>
      </c>
      <c r="M97" s="155"/>
    </row>
    <row r="98" spans="1:20" s="4" customFormat="1" x14ac:dyDescent="0.25">
      <c r="A98" s="156">
        <v>1</v>
      </c>
      <c r="B98" s="157"/>
      <c r="C98" s="158"/>
      <c r="D98" s="159"/>
      <c r="E98" s="160">
        <v>2706.3</v>
      </c>
      <c r="F98" s="160">
        <v>3180.6000000000004</v>
      </c>
      <c r="G98" s="160">
        <v>3552.6000000000004</v>
      </c>
      <c r="H98" s="160">
        <v>3724.65</v>
      </c>
      <c r="I98" s="160">
        <v>3696.7500000000005</v>
      </c>
      <c r="J98" s="160">
        <v>3673.5000000000005</v>
      </c>
      <c r="K98" s="160">
        <v>3036.4500000000003</v>
      </c>
      <c r="L98" s="160">
        <v>2511</v>
      </c>
      <c r="M98" s="160"/>
    </row>
    <row r="99" spans="1:20" s="4" customFormat="1" x14ac:dyDescent="0.25"/>
    <row r="100" spans="1:20" s="3" customFormat="1" x14ac:dyDescent="0.25">
      <c r="A100" s="3" t="s">
        <v>252</v>
      </c>
    </row>
    <row r="101" spans="1:20" s="4" customFormat="1" ht="15.75" x14ac:dyDescent="0.25">
      <c r="A101" s="161" t="s">
        <v>253</v>
      </c>
      <c r="B101" s="162"/>
      <c r="C101" s="162"/>
      <c r="D101" s="162"/>
      <c r="E101" s="162"/>
      <c r="F101" s="162"/>
      <c r="G101" s="162"/>
      <c r="H101" s="162"/>
      <c r="I101" s="162"/>
      <c r="J101" s="162"/>
      <c r="K101" s="162"/>
      <c r="L101" s="162"/>
      <c r="M101" s="162"/>
      <c r="N101" s="162"/>
    </row>
    <row r="102" spans="1:20" s="4" customFormat="1" x14ac:dyDescent="0.25">
      <c r="A102" s="163"/>
      <c r="B102" s="164" t="s">
        <v>511</v>
      </c>
      <c r="C102" s="164"/>
      <c r="D102" s="164"/>
      <c r="E102" s="164"/>
      <c r="F102" s="164"/>
      <c r="G102" s="164"/>
      <c r="H102" s="164"/>
      <c r="I102" s="164"/>
      <c r="J102" s="164"/>
      <c r="K102" s="164"/>
      <c r="L102" s="164"/>
      <c r="M102" s="164"/>
      <c r="N102" s="164"/>
      <c r="T102" s="477"/>
    </row>
    <row r="103" spans="1:20" s="4" customFormat="1" x14ac:dyDescent="0.25">
      <c r="A103" s="163"/>
      <c r="B103" s="165" t="s">
        <v>254</v>
      </c>
      <c r="C103" s="164"/>
      <c r="D103" s="166"/>
      <c r="E103" s="167"/>
      <c r="F103" s="166"/>
      <c r="G103" s="164"/>
      <c r="H103" s="164"/>
      <c r="I103" s="164"/>
      <c r="J103" s="164"/>
      <c r="K103" s="164"/>
      <c r="L103" s="164"/>
      <c r="M103" s="164"/>
      <c r="N103" s="166" t="s">
        <v>16</v>
      </c>
      <c r="T103" s="477"/>
    </row>
    <row r="104" spans="1:20" s="4" customFormat="1" x14ac:dyDescent="0.25">
      <c r="A104" s="163"/>
      <c r="B104" s="164"/>
      <c r="C104" s="164"/>
      <c r="D104" s="164"/>
      <c r="E104" s="164"/>
      <c r="F104" s="164"/>
      <c r="G104" s="164"/>
      <c r="H104" s="164"/>
      <c r="I104" s="164"/>
      <c r="J104" s="164"/>
      <c r="K104" s="164"/>
      <c r="L104" s="164"/>
      <c r="M104" s="164"/>
      <c r="N104" s="164"/>
      <c r="T104" s="477"/>
    </row>
    <row r="105" spans="1:20" s="4" customFormat="1" ht="15.75" x14ac:dyDescent="0.25">
      <c r="A105" s="168"/>
      <c r="B105" s="169" t="s">
        <v>255</v>
      </c>
      <c r="C105" s="169" t="s">
        <v>256</v>
      </c>
      <c r="D105" s="169" t="s">
        <v>250</v>
      </c>
      <c r="E105" s="170" t="s">
        <v>257</v>
      </c>
      <c r="F105" s="171">
        <v>2012</v>
      </c>
      <c r="G105" s="171">
        <v>2017</v>
      </c>
      <c r="H105" s="171">
        <v>2022</v>
      </c>
      <c r="I105" s="171">
        <v>2027</v>
      </c>
      <c r="J105" s="171">
        <v>2032</v>
      </c>
      <c r="K105" s="171">
        <v>2037</v>
      </c>
      <c r="L105" s="171">
        <v>2042</v>
      </c>
      <c r="M105" s="171">
        <v>2047</v>
      </c>
      <c r="N105" s="172" t="s">
        <v>258</v>
      </c>
      <c r="T105" s="477"/>
    </row>
    <row r="106" spans="1:20" s="4" customFormat="1" ht="15.75" x14ac:dyDescent="0.25">
      <c r="A106" s="168"/>
      <c r="B106" s="173" t="s">
        <v>259</v>
      </c>
      <c r="C106" s="173" t="s">
        <v>261</v>
      </c>
      <c r="D106" s="173"/>
      <c r="E106" s="174">
        <v>177.82856075231598</v>
      </c>
      <c r="F106" s="175">
        <v>237.20689383625</v>
      </c>
      <c r="G106" s="175">
        <v>317.08621284336812</v>
      </c>
      <c r="H106" s="175">
        <v>423.02220028459442</v>
      </c>
      <c r="I106" s="175">
        <v>528.6303939254683</v>
      </c>
      <c r="J106" s="175">
        <v>631.3026632327568</v>
      </c>
      <c r="K106" s="175">
        <v>689.05497894894302</v>
      </c>
      <c r="L106" s="175">
        <v>754.41775297780782</v>
      </c>
      <c r="M106" s="175">
        <v>798.00033965040802</v>
      </c>
      <c r="N106" s="174">
        <v>1134.4954568667354</v>
      </c>
      <c r="T106" s="477"/>
    </row>
    <row r="107" spans="1:20" s="4" customFormat="1" ht="15.75" x14ac:dyDescent="0.25">
      <c r="A107" s="168"/>
      <c r="B107" s="173" t="s">
        <v>14</v>
      </c>
      <c r="C107" s="173" t="s">
        <v>15</v>
      </c>
      <c r="D107" s="173"/>
      <c r="E107" s="174">
        <v>-99.549000000000007</v>
      </c>
      <c r="F107" s="175">
        <v>-135.84360999999998</v>
      </c>
      <c r="G107" s="175">
        <v>-182.55207330840159</v>
      </c>
      <c r="H107" s="175">
        <v>-245.31856110939</v>
      </c>
      <c r="I107" s="175">
        <v>-299.98377191242326</v>
      </c>
      <c r="J107" s="175">
        <v>-360.24291722821772</v>
      </c>
      <c r="K107" s="175">
        <v>-408.79483624478928</v>
      </c>
      <c r="L107" s="175">
        <v>-463.88627972921597</v>
      </c>
      <c r="M107" s="175">
        <v>-501.21578140322475</v>
      </c>
      <c r="N107" s="174">
        <v>-723.71929535837114</v>
      </c>
      <c r="T107" s="477"/>
    </row>
    <row r="108" spans="1:20" s="4" customFormat="1" ht="15.75" x14ac:dyDescent="0.25">
      <c r="A108" s="168"/>
      <c r="B108" s="173" t="s">
        <v>23</v>
      </c>
      <c r="C108" s="173" t="s">
        <v>24</v>
      </c>
      <c r="D108" s="173"/>
      <c r="E108" s="174">
        <v>-78.279560752315973</v>
      </c>
      <c r="F108" s="175">
        <v>-101.36328383625001</v>
      </c>
      <c r="G108" s="175">
        <v>-133.09944307178856</v>
      </c>
      <c r="H108" s="175">
        <v>-173.67916716028552</v>
      </c>
      <c r="I108" s="175">
        <v>-220.94208286588761</v>
      </c>
      <c r="J108" s="175">
        <v>-257.94886432310392</v>
      </c>
      <c r="K108" s="175">
        <v>-261.71794368838749</v>
      </c>
      <c r="L108" s="175">
        <v>-265.35691774680333</v>
      </c>
      <c r="M108" s="175">
        <v>-265.1443879757112</v>
      </c>
      <c r="N108" s="174">
        <v>-410.77616150836423</v>
      </c>
      <c r="T108" s="477"/>
    </row>
    <row r="109" spans="1:20" s="4" customFormat="1" ht="15.75" x14ac:dyDescent="0.25">
      <c r="A109" s="168"/>
      <c r="B109" s="176" t="s">
        <v>260</v>
      </c>
      <c r="C109" s="173" t="s">
        <v>262</v>
      </c>
      <c r="D109" s="176"/>
      <c r="E109" s="177">
        <v>0</v>
      </c>
      <c r="F109" s="178">
        <v>0</v>
      </c>
      <c r="G109" s="178">
        <v>-1.4346964631779822</v>
      </c>
      <c r="H109" s="178">
        <v>-4.0244720149188957</v>
      </c>
      <c r="I109" s="178">
        <v>-7.7045391471573188</v>
      </c>
      <c r="J109" s="178">
        <v>-13.110881681435149</v>
      </c>
      <c r="K109" s="178">
        <v>-18.542199015766215</v>
      </c>
      <c r="L109" s="178">
        <v>-25.174555501788422</v>
      </c>
      <c r="M109" s="178">
        <v>-31.640170271472044</v>
      </c>
      <c r="N109" s="177">
        <v>0</v>
      </c>
      <c r="T109" s="477"/>
    </row>
    <row r="110" spans="1:20" s="4" customFormat="1" ht="15.75" x14ac:dyDescent="0.25">
      <c r="A110" s="168"/>
      <c r="B110" s="173" t="s">
        <v>9</v>
      </c>
      <c r="C110" s="173"/>
      <c r="D110" s="173"/>
      <c r="E110" s="179">
        <v>0</v>
      </c>
      <c r="F110" s="180">
        <v>1.4210854715202004E-14</v>
      </c>
      <c r="G110" s="180">
        <v>-1.0880185641326534E-14</v>
      </c>
      <c r="H110" s="180">
        <v>0</v>
      </c>
      <c r="I110" s="180">
        <v>1.0036416142611415E-13</v>
      </c>
      <c r="J110" s="180">
        <v>0</v>
      </c>
      <c r="K110" s="180">
        <v>2.8421709430404007E-14</v>
      </c>
      <c r="L110" s="180">
        <v>9.5923269327613525E-14</v>
      </c>
      <c r="M110" s="180">
        <v>2.8421709430404007E-14</v>
      </c>
      <c r="N110" s="179">
        <v>0</v>
      </c>
    </row>
    <row r="111" spans="1:20" s="4" customFormat="1" x14ac:dyDescent="0.25"/>
    <row r="112" spans="1:20" s="4" customFormat="1" x14ac:dyDescent="0.25">
      <c r="I112" s="183"/>
    </row>
    <row r="113" spans="1:42" s="3" customFormat="1" x14ac:dyDescent="0.25">
      <c r="A113" s="3" t="s">
        <v>530</v>
      </c>
    </row>
    <row r="114" spans="1:42" x14ac:dyDescent="0.25">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25">
      <c r="A115" s="4" t="s">
        <v>525</v>
      </c>
      <c r="B115" s="4" t="s">
        <v>7</v>
      </c>
      <c r="C115" s="146">
        <f>G5</f>
        <v>6.9833523978369927</v>
      </c>
      <c r="D115" s="183">
        <f>($H115-$C115)/5*(D$114-$C$114)+$C115</f>
        <v>7.0311690750765701</v>
      </c>
      <c r="E115" s="183">
        <f t="shared" ref="E115:G119" si="9">($H115-$C115)/5*(E$114-$C$114)+$C115</f>
        <v>7.0789857523161466</v>
      </c>
      <c r="F115" s="183">
        <f t="shared" si="9"/>
        <v>7.126802429555724</v>
      </c>
      <c r="G115" s="183">
        <f t="shared" si="9"/>
        <v>7.1746191067953005</v>
      </c>
      <c r="H115" s="183">
        <f>H5</f>
        <v>7.2224357840348778</v>
      </c>
      <c r="I115" s="183">
        <f>($M115-$H115)/5*(I$114-$H$114)+$H115</f>
        <v>7.5325750366313384</v>
      </c>
      <c r="J115" s="183">
        <f t="shared" ref="J115:L119" si="10">($M115-$H115)/5*(J$114-$H$114)+$H115</f>
        <v>7.842714289227799</v>
      </c>
      <c r="K115" s="183">
        <f t="shared" si="10"/>
        <v>8.1528535418242587</v>
      </c>
      <c r="L115" s="183">
        <f t="shared" si="10"/>
        <v>8.4629927944207193</v>
      </c>
      <c r="M115" s="26">
        <f>I5</f>
        <v>8.7731320470171799</v>
      </c>
      <c r="N115" s="183">
        <f>($R115-$M115)/5*(N$114-$M$114)+$M115</f>
        <v>9.1831365706437875</v>
      </c>
      <c r="O115" s="183">
        <f t="shared" ref="O115:Q119" si="11">($R115-$M115)/5*(O$114-$M$114)+$M115</f>
        <v>9.5931410942703952</v>
      </c>
      <c r="P115" s="183">
        <f t="shared" si="11"/>
        <v>10.003145617897005</v>
      </c>
      <c r="Q115" s="183">
        <f t="shared" si="11"/>
        <v>10.413150141523612</v>
      </c>
      <c r="R115" s="26">
        <f>J5</f>
        <v>10.82315466515022</v>
      </c>
      <c r="S115" s="183">
        <f>($W115-$R115)/5*(S$114-$R$114)+$R115</f>
        <v>11.359754369077587</v>
      </c>
      <c r="T115" s="183">
        <f t="shared" ref="T115:V119" si="12">($W115-$R115)/5*(T$114-$R$114)+$R115</f>
        <v>11.896354073004956</v>
      </c>
      <c r="U115" s="183">
        <f t="shared" si="12"/>
        <v>12.432953776932322</v>
      </c>
      <c r="V115" s="183">
        <f t="shared" si="12"/>
        <v>12.969553480859691</v>
      </c>
      <c r="W115" s="26">
        <f>K5</f>
        <v>13.506153184787058</v>
      </c>
      <c r="X115" s="183">
        <f>($AB115-$W115)/5*(X$114-$W$114)+$W115</f>
        <v>14.139176304571144</v>
      </c>
      <c r="Y115" s="183">
        <f t="shared" ref="Y115:AA119" si="13">($AB115-$W115)/5*(Y$114-$W$114)+$W115</f>
        <v>14.772199424355231</v>
      </c>
      <c r="Z115" s="183">
        <f t="shared" si="13"/>
        <v>15.405222544139317</v>
      </c>
      <c r="AA115" s="183">
        <f t="shared" si="13"/>
        <v>16.038245663923405</v>
      </c>
      <c r="AB115" s="26">
        <f>L5</f>
        <v>16.67126878370749</v>
      </c>
      <c r="AC115" s="183">
        <f>($AG115-$AB115)/5*(AC$114-$AB$114)+$AB115</f>
        <v>17.272848397580916</v>
      </c>
      <c r="AD115" s="183">
        <f t="shared" ref="AD115:AF119" si="14">($AG115-$AB115)/5*(AD$114-$AB$114)+$AB115</f>
        <v>17.874428011454341</v>
      </c>
      <c r="AE115" s="183">
        <f t="shared" si="14"/>
        <v>18.476007625327767</v>
      </c>
      <c r="AF115" s="183">
        <f t="shared" si="14"/>
        <v>19.077587239201193</v>
      </c>
      <c r="AG115" s="26">
        <f>M5</f>
        <v>19.679166853074619</v>
      </c>
      <c r="AH115" s="183">
        <f>($AL115-$AG115)/5*(AH$114-$AG$114)+$AG115</f>
        <v>20.223775491765167</v>
      </c>
      <c r="AI115" s="183">
        <f t="shared" ref="AI115:AK119" si="15">($AL115-$AG115)/5*(AI$114-$AG$114)+$AG115</f>
        <v>20.768384130455715</v>
      </c>
      <c r="AJ115" s="183">
        <f t="shared" si="15"/>
        <v>21.312992769146259</v>
      </c>
      <c r="AK115" s="183">
        <f t="shared" si="15"/>
        <v>21.857601407836807</v>
      </c>
      <c r="AL115" s="26">
        <f>N5</f>
        <v>22.402210046527355</v>
      </c>
      <c r="AM115" s="183">
        <f t="shared" ref="AM115:AO119" si="16">($AL115-$AG115)/5*(AM$114-$AG$114)+$AG115</f>
        <v>22.946818685217902</v>
      </c>
      <c r="AN115" s="183">
        <f t="shared" si="16"/>
        <v>23.49142732390845</v>
      </c>
      <c r="AO115" s="183">
        <f t="shared" si="16"/>
        <v>24.036035962598994</v>
      </c>
    </row>
    <row r="116" spans="1:42" x14ac:dyDescent="0.25">
      <c r="A116" s="4" t="s">
        <v>526</v>
      </c>
      <c r="B116" s="4" t="s">
        <v>7</v>
      </c>
      <c r="C116" s="201">
        <f>E$92</f>
        <v>892.07603274999997</v>
      </c>
      <c r="D116" s="183">
        <f>($H116-$C116)/5*(D$114-$C$114)+$C116</f>
        <v>884.12929716850476</v>
      </c>
      <c r="E116" s="183">
        <f t="shared" si="9"/>
        <v>876.18256158700967</v>
      </c>
      <c r="F116" s="183">
        <f t="shared" si="9"/>
        <v>868.23582600551447</v>
      </c>
      <c r="G116" s="183">
        <f t="shared" si="9"/>
        <v>860.28909042401938</v>
      </c>
      <c r="H116" s="201">
        <f>F$92</f>
        <v>852.34235484252417</v>
      </c>
      <c r="I116" s="183">
        <f>($M116-$H116)/5*(I$114-$H$114)+$H116</f>
        <v>870.00072871930229</v>
      </c>
      <c r="J116" s="183">
        <f t="shared" si="10"/>
        <v>887.6591025960804</v>
      </c>
      <c r="K116" s="183">
        <f t="shared" si="10"/>
        <v>905.3174764728584</v>
      </c>
      <c r="L116" s="183">
        <f t="shared" si="10"/>
        <v>922.97585034963652</v>
      </c>
      <c r="M116" s="201">
        <f>G$92</f>
        <v>940.63422422641463</v>
      </c>
      <c r="N116" s="183">
        <f>($R116-$M116)/5*(N$114-$M$114)+$M116</f>
        <v>967.0312408215957</v>
      </c>
      <c r="O116" s="183">
        <f t="shared" si="11"/>
        <v>993.42825741677689</v>
      </c>
      <c r="P116" s="183">
        <f t="shared" si="11"/>
        <v>1019.825274011958</v>
      </c>
      <c r="Q116" s="183">
        <f t="shared" si="11"/>
        <v>1046.222290607139</v>
      </c>
      <c r="R116" s="201">
        <f>H$92</f>
        <v>1072.6193072023202</v>
      </c>
      <c r="S116" s="183">
        <f>($W116-$R116)/5*(S$114-$R$114)+$R116</f>
        <v>1102.9707908742007</v>
      </c>
      <c r="T116" s="183">
        <f t="shared" si="12"/>
        <v>1133.3222745460812</v>
      </c>
      <c r="U116" s="183">
        <f t="shared" si="12"/>
        <v>1163.6737582179619</v>
      </c>
      <c r="V116" s="183">
        <f t="shared" si="12"/>
        <v>1194.0252418898424</v>
      </c>
      <c r="W116" s="201">
        <f>I$92</f>
        <v>1224.3767255617229</v>
      </c>
      <c r="X116" s="183">
        <f t="shared" ref="X116:AA132" si="17">($AB116-$W116)/5*(X$114-$W$114)+$W116</f>
        <v>1259.1618807403138</v>
      </c>
      <c r="Y116" s="183">
        <f t="shared" si="13"/>
        <v>1293.9470359189045</v>
      </c>
      <c r="Z116" s="183">
        <f t="shared" si="13"/>
        <v>1328.7321910974954</v>
      </c>
      <c r="AA116" s="183">
        <f t="shared" si="13"/>
        <v>1363.5173462760861</v>
      </c>
      <c r="AB116" s="201">
        <f>J$92</f>
        <v>1398.302501454677</v>
      </c>
      <c r="AC116" s="183">
        <f>($AG116-$AB116)/5*(AC$114-$AB$114)+$AB116</f>
        <v>1441.3071687654308</v>
      </c>
      <c r="AD116" s="183">
        <f t="shared" si="14"/>
        <v>1484.3118360761846</v>
      </c>
      <c r="AE116" s="183">
        <f t="shared" si="14"/>
        <v>1527.3165033869386</v>
      </c>
      <c r="AF116" s="183">
        <f t="shared" si="14"/>
        <v>1570.3211706976924</v>
      </c>
      <c r="AG116" s="201">
        <f>K$92</f>
        <v>1613.3258380084462</v>
      </c>
      <c r="AH116" s="183">
        <f>($AL116-$AG116)/5*(AH$114-$AG$114)+$AG116</f>
        <v>1667.4760625262625</v>
      </c>
      <c r="AI116" s="183">
        <f t="shared" si="15"/>
        <v>1721.6262870440787</v>
      </c>
      <c r="AJ116" s="183">
        <f t="shared" si="15"/>
        <v>1775.7765115618949</v>
      </c>
      <c r="AK116" s="183">
        <f t="shared" si="15"/>
        <v>1829.926736079711</v>
      </c>
      <c r="AL116" s="201">
        <f>L$92</f>
        <v>1884.0769605975272</v>
      </c>
      <c r="AM116" s="183">
        <f t="shared" si="16"/>
        <v>1938.2271851153434</v>
      </c>
      <c r="AN116" s="183">
        <f t="shared" si="16"/>
        <v>1992.3774096331597</v>
      </c>
      <c r="AO116" s="183">
        <f t="shared" si="16"/>
        <v>2046.5276341509757</v>
      </c>
    </row>
    <row r="117" spans="1:42" x14ac:dyDescent="0.25">
      <c r="A117" s="4" t="s">
        <v>27</v>
      </c>
      <c r="B117" s="4" t="s">
        <v>7</v>
      </c>
      <c r="C117" s="146">
        <f>G23</f>
        <v>35.444403431960666</v>
      </c>
      <c r="D117" s="183">
        <f>($H117-$C117)/5*(D$114-$C$114)+$C117</f>
        <v>37.832467226902175</v>
      </c>
      <c r="E117" s="183">
        <f t="shared" si="9"/>
        <v>40.220531021843684</v>
      </c>
      <c r="F117" s="183">
        <f t="shared" si="9"/>
        <v>42.6085948167852</v>
      </c>
      <c r="G117" s="183">
        <f t="shared" si="9"/>
        <v>44.996658611726708</v>
      </c>
      <c r="H117" s="183">
        <f>H23</f>
        <v>47.384722406668217</v>
      </c>
      <c r="I117" s="183">
        <f>($M117-$H117)/5*(I$114-$H$114)+$H117</f>
        <v>50.500022386931498</v>
      </c>
      <c r="J117" s="183">
        <f t="shared" si="10"/>
        <v>53.615322367194786</v>
      </c>
      <c r="K117" s="183">
        <f t="shared" si="10"/>
        <v>56.730622347458066</v>
      </c>
      <c r="L117" s="183">
        <f t="shared" si="10"/>
        <v>59.845922327721354</v>
      </c>
      <c r="M117" s="26">
        <f>I23</f>
        <v>62.961222307984634</v>
      </c>
      <c r="N117" s="183">
        <f>($R117-$M117)/5*(N$114-$M$114)+$M117</f>
        <v>66.864315496149075</v>
      </c>
      <c r="O117" s="183">
        <f t="shared" si="11"/>
        <v>70.767408684313509</v>
      </c>
      <c r="P117" s="183">
        <f t="shared" si="11"/>
        <v>74.670501872477942</v>
      </c>
      <c r="Q117" s="183">
        <f t="shared" si="11"/>
        <v>78.573595060642376</v>
      </c>
      <c r="R117" s="26">
        <f>J23</f>
        <v>82.476688248806809</v>
      </c>
      <c r="S117" s="183">
        <f>($W117-$R117)/5*(S$114-$R$114)+$R117</f>
        <v>87.457662329223197</v>
      </c>
      <c r="T117" s="183">
        <f t="shared" si="12"/>
        <v>92.438636409639585</v>
      </c>
      <c r="U117" s="183">
        <f t="shared" si="12"/>
        <v>97.419610490055973</v>
      </c>
      <c r="V117" s="183">
        <f t="shared" si="12"/>
        <v>102.40058457047236</v>
      </c>
      <c r="W117" s="26">
        <f>K23</f>
        <v>107.38155865088875</v>
      </c>
      <c r="X117" s="183">
        <f t="shared" si="17"/>
        <v>111.94588716968339</v>
      </c>
      <c r="Y117" s="183">
        <f t="shared" si="13"/>
        <v>116.51021568847803</v>
      </c>
      <c r="Z117" s="183">
        <f t="shared" si="13"/>
        <v>121.07454420727265</v>
      </c>
      <c r="AA117" s="183">
        <f t="shared" si="13"/>
        <v>125.63887272606729</v>
      </c>
      <c r="AB117" s="26">
        <f>L23</f>
        <v>130.20320124486193</v>
      </c>
      <c r="AC117" s="183">
        <f>($AG117-$AB117)/5*(AC$114-$AB$114)+$AB117</f>
        <v>133.83791944361747</v>
      </c>
      <c r="AD117" s="183">
        <f t="shared" si="14"/>
        <v>137.472637642373</v>
      </c>
      <c r="AE117" s="183">
        <f t="shared" si="14"/>
        <v>141.10735584112851</v>
      </c>
      <c r="AF117" s="183">
        <f t="shared" si="14"/>
        <v>144.74207403988405</v>
      </c>
      <c r="AG117" s="26">
        <f>M23</f>
        <v>148.37679223863958</v>
      </c>
      <c r="AH117" s="183">
        <f>($AL117-$AG117)/5*(AH$114-$AG$114)+$AG117</f>
        <v>150.77252238225228</v>
      </c>
      <c r="AI117" s="183">
        <f t="shared" si="15"/>
        <v>153.168252525865</v>
      </c>
      <c r="AJ117" s="183">
        <f t="shared" si="15"/>
        <v>155.5639826694777</v>
      </c>
      <c r="AK117" s="183">
        <f t="shared" si="15"/>
        <v>157.95971281309042</v>
      </c>
      <c r="AL117" s="26">
        <f>N23</f>
        <v>160.35544295670311</v>
      </c>
      <c r="AM117" s="183">
        <f t="shared" si="16"/>
        <v>162.75117310031581</v>
      </c>
      <c r="AN117" s="183">
        <f t="shared" si="16"/>
        <v>165.14690324392853</v>
      </c>
      <c r="AO117" s="183">
        <f t="shared" si="16"/>
        <v>167.54263338754123</v>
      </c>
    </row>
    <row r="118" spans="1:42" x14ac:dyDescent="0.25">
      <c r="A118" s="4" t="s">
        <v>6</v>
      </c>
      <c r="B118" s="4" t="s">
        <v>7</v>
      </c>
      <c r="C118" s="146">
        <f>SUM(G10,G45)</f>
        <v>37.683122425225804</v>
      </c>
      <c r="D118" s="183">
        <f>($H118-$C118)/5*(D$114-$C$114)+$C118</f>
        <v>38.149054084632546</v>
      </c>
      <c r="E118" s="183">
        <f t="shared" si="9"/>
        <v>38.614985744039288</v>
      </c>
      <c r="F118" s="183">
        <f t="shared" si="9"/>
        <v>39.080917403446023</v>
      </c>
      <c r="G118" s="183">
        <f t="shared" si="9"/>
        <v>39.546849062852765</v>
      </c>
      <c r="H118" s="146">
        <f>SUM(H10,H45)</f>
        <v>40.012780722259507</v>
      </c>
      <c r="I118" s="183">
        <f>($M118-$H118)/5*(I$114-$H$114)+$H118</f>
        <v>40.308637209494258</v>
      </c>
      <c r="J118" s="183">
        <f t="shared" si="10"/>
        <v>40.604493696729008</v>
      </c>
      <c r="K118" s="183">
        <f t="shared" si="10"/>
        <v>40.900350183963752</v>
      </c>
      <c r="L118" s="183">
        <f t="shared" si="10"/>
        <v>41.196206671198503</v>
      </c>
      <c r="M118" s="146">
        <f>SUM(I10,I45)</f>
        <v>41.492063158433254</v>
      </c>
      <c r="N118" s="183">
        <f>($R118-$M118)/5*(N$114-$M$114)+$M118</f>
        <v>41.761310446960351</v>
      </c>
      <c r="O118" s="183">
        <f t="shared" si="11"/>
        <v>42.030557735487442</v>
      </c>
      <c r="P118" s="183">
        <f t="shared" si="11"/>
        <v>42.299805024014539</v>
      </c>
      <c r="Q118" s="183">
        <f t="shared" si="11"/>
        <v>42.569052312541629</v>
      </c>
      <c r="R118" s="146">
        <f>SUM(J10,J45)</f>
        <v>42.838299601068726</v>
      </c>
      <c r="S118" s="183">
        <f>($W118-$R118)/5*(S$114-$R$114)+$R118</f>
        <v>43.008341455205262</v>
      </c>
      <c r="T118" s="183">
        <f t="shared" si="12"/>
        <v>43.178383309341797</v>
      </c>
      <c r="U118" s="183">
        <f t="shared" si="12"/>
        <v>43.348425163478332</v>
      </c>
      <c r="V118" s="183">
        <f t="shared" si="12"/>
        <v>43.518467017614867</v>
      </c>
      <c r="W118" s="146">
        <f>SUM(K10,K45)</f>
        <v>43.688508871751402</v>
      </c>
      <c r="X118" s="183">
        <f t="shared" si="17"/>
        <v>43.811109951512428</v>
      </c>
      <c r="Y118" s="183">
        <f t="shared" si="13"/>
        <v>43.933711031273461</v>
      </c>
      <c r="Z118" s="183">
        <f t="shared" si="13"/>
        <v>44.056312111034487</v>
      </c>
      <c r="AA118" s="183">
        <f t="shared" si="13"/>
        <v>44.178913190795519</v>
      </c>
      <c r="AB118" s="146">
        <f>SUM(L10,L45)</f>
        <v>44.301514270556545</v>
      </c>
      <c r="AC118" s="183">
        <f>($AG118-$AB118)/5*(AC$114-$AB$114)+$AB118</f>
        <v>44.37379515055698</v>
      </c>
      <c r="AD118" s="183">
        <f t="shared" si="14"/>
        <v>44.446076030557421</v>
      </c>
      <c r="AE118" s="183">
        <f t="shared" si="14"/>
        <v>44.518356910557856</v>
      </c>
      <c r="AF118" s="183">
        <f t="shared" si="14"/>
        <v>44.590637790558297</v>
      </c>
      <c r="AG118" s="146">
        <f>SUM(M10,M45)</f>
        <v>44.662918670558732</v>
      </c>
      <c r="AH118" s="183">
        <f>($AL118-$AG118)/5*(AH$114-$AG$114)+$AG118</f>
        <v>44.639311410289338</v>
      </c>
      <c r="AI118" s="183">
        <f t="shared" si="15"/>
        <v>44.615704150019944</v>
      </c>
      <c r="AJ118" s="183">
        <f t="shared" si="15"/>
        <v>44.59209688975055</v>
      </c>
      <c r="AK118" s="183">
        <f t="shared" si="15"/>
        <v>44.568489629481157</v>
      </c>
      <c r="AL118" s="146">
        <f>SUM(N10,N45)</f>
        <v>44.544882369211763</v>
      </c>
      <c r="AM118" s="183">
        <f t="shared" si="16"/>
        <v>44.521275108942369</v>
      </c>
      <c r="AN118" s="183">
        <f t="shared" si="16"/>
        <v>44.497667848672975</v>
      </c>
      <c r="AO118" s="183">
        <f t="shared" si="16"/>
        <v>44.474060588403582</v>
      </c>
    </row>
    <row r="119" spans="1:42" x14ac:dyDescent="0.25">
      <c r="A119" s="4" t="s">
        <v>527</v>
      </c>
      <c r="B119" s="4" t="s">
        <v>7</v>
      </c>
      <c r="C119" s="201">
        <f>E$98</f>
        <v>2706.3</v>
      </c>
      <c r="D119" s="183">
        <f>($H119-$C119)/5*(D$114-$C$114)+$C119</f>
        <v>2801.1600000000003</v>
      </c>
      <c r="E119" s="183">
        <f t="shared" si="9"/>
        <v>2896.0200000000004</v>
      </c>
      <c r="F119" s="183">
        <f t="shared" si="9"/>
        <v>2990.88</v>
      </c>
      <c r="G119" s="183">
        <f t="shared" si="9"/>
        <v>3085.7400000000002</v>
      </c>
      <c r="H119" s="201">
        <f>F$98</f>
        <v>3180.6000000000004</v>
      </c>
      <c r="I119" s="183">
        <f>($M119-$H119)/5*(I$114-$H$114)+$H119</f>
        <v>3255.0000000000005</v>
      </c>
      <c r="J119" s="183">
        <f t="shared" si="10"/>
        <v>3329.4000000000005</v>
      </c>
      <c r="K119" s="183">
        <f t="shared" si="10"/>
        <v>3403.8</v>
      </c>
      <c r="L119" s="183">
        <f t="shared" si="10"/>
        <v>3478.2000000000003</v>
      </c>
      <c r="M119" s="201">
        <f>G$98</f>
        <v>3552.6000000000004</v>
      </c>
      <c r="N119" s="183">
        <f>($R119-$M119)/5*(N$114-$M$114)+$M119</f>
        <v>3587.01</v>
      </c>
      <c r="O119" s="183">
        <f t="shared" si="11"/>
        <v>3621.42</v>
      </c>
      <c r="P119" s="183">
        <f t="shared" si="11"/>
        <v>3655.8300000000004</v>
      </c>
      <c r="Q119" s="183">
        <f t="shared" si="11"/>
        <v>3690.2400000000002</v>
      </c>
      <c r="R119" s="201">
        <f>H$98</f>
        <v>3724.65</v>
      </c>
      <c r="S119" s="183">
        <f>($W119-$R119)/5*(S$114-$R$114)+$R119</f>
        <v>3719.07</v>
      </c>
      <c r="T119" s="183">
        <f t="shared" si="12"/>
        <v>3713.4900000000002</v>
      </c>
      <c r="U119" s="183">
        <f t="shared" si="12"/>
        <v>3707.9100000000003</v>
      </c>
      <c r="V119" s="183">
        <f t="shared" si="12"/>
        <v>3702.3300000000004</v>
      </c>
      <c r="W119" s="201">
        <f>I$98</f>
        <v>3696.7500000000005</v>
      </c>
      <c r="X119" s="183">
        <f t="shared" si="17"/>
        <v>3692.1000000000004</v>
      </c>
      <c r="Y119" s="183">
        <f t="shared" si="13"/>
        <v>3687.4500000000003</v>
      </c>
      <c r="Z119" s="183">
        <f t="shared" si="13"/>
        <v>3682.8000000000006</v>
      </c>
      <c r="AA119" s="183">
        <f t="shared" si="13"/>
        <v>3678.1500000000005</v>
      </c>
      <c r="AB119" s="201">
        <f>J$98</f>
        <v>3673.5000000000005</v>
      </c>
      <c r="AC119" s="183">
        <f>($AG119-$AB119)/5*(AC$114-$AB$114)+$AB119</f>
        <v>3546.0900000000006</v>
      </c>
      <c r="AD119" s="183">
        <f t="shared" si="14"/>
        <v>3418.6800000000003</v>
      </c>
      <c r="AE119" s="183">
        <f t="shared" si="14"/>
        <v>3291.2700000000004</v>
      </c>
      <c r="AF119" s="183">
        <f t="shared" si="14"/>
        <v>3163.86</v>
      </c>
      <c r="AG119" s="201">
        <f>K$98</f>
        <v>3036.4500000000003</v>
      </c>
      <c r="AH119" s="183">
        <f>($AL119-$AG119)/5*(AH$114-$AG$114)+$AG119</f>
        <v>2931.36</v>
      </c>
      <c r="AI119" s="183">
        <f t="shared" si="15"/>
        <v>2826.27</v>
      </c>
      <c r="AJ119" s="183">
        <f t="shared" si="15"/>
        <v>2721.1800000000003</v>
      </c>
      <c r="AK119" s="183">
        <f t="shared" si="15"/>
        <v>2616.09</v>
      </c>
      <c r="AL119" s="201">
        <f>L$98</f>
        <v>2511</v>
      </c>
      <c r="AM119" s="183">
        <f t="shared" si="16"/>
        <v>2405.91</v>
      </c>
      <c r="AN119" s="183">
        <f t="shared" si="16"/>
        <v>2300.8199999999997</v>
      </c>
      <c r="AO119" s="183">
        <f t="shared" si="16"/>
        <v>2195.7299999999996</v>
      </c>
    </row>
    <row r="120" spans="1:42" x14ac:dyDescent="0.25">
      <c r="A120" s="4" t="s">
        <v>528</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25">
      <c r="A121" s="4" t="s">
        <v>11</v>
      </c>
      <c r="B121" s="4" t="s">
        <v>7</v>
      </c>
      <c r="C121" s="26">
        <f>-F107</f>
        <v>135.84360999999998</v>
      </c>
      <c r="D121" s="183">
        <f t="shared" ref="D121:G127" si="19">($H121-$C121)/5*(D$114-$C$114)+$C121</f>
        <v>145.18530266168031</v>
      </c>
      <c r="E121" s="183">
        <f t="shared" si="19"/>
        <v>154.52699532336064</v>
      </c>
      <c r="F121" s="183">
        <f t="shared" si="19"/>
        <v>163.86868798504094</v>
      </c>
      <c r="G121" s="183">
        <f t="shared" si="19"/>
        <v>173.21038064672126</v>
      </c>
      <c r="H121" s="26">
        <f>-G107</f>
        <v>182.55207330840159</v>
      </c>
      <c r="I121" s="183">
        <f t="shared" ref="I121:L127" si="20">($M121-$H121)/5*(I$114-$H$114)+$H121</f>
        <v>195.10537086859927</v>
      </c>
      <c r="J121" s="183">
        <f t="shared" si="20"/>
        <v>207.65866842879694</v>
      </c>
      <c r="K121" s="183">
        <f t="shared" si="20"/>
        <v>220.21196598899462</v>
      </c>
      <c r="L121" s="183">
        <f t="shared" si="20"/>
        <v>232.76526354919233</v>
      </c>
      <c r="M121" s="26">
        <f>-H107</f>
        <v>245.31856110939</v>
      </c>
      <c r="N121" s="183">
        <f t="shared" ref="N121:Q127" si="21">($R121-$M121)/5*(N$114-$M$114)+$M121</f>
        <v>256.25160326999668</v>
      </c>
      <c r="O121" s="183">
        <f t="shared" si="21"/>
        <v>267.18464543060333</v>
      </c>
      <c r="P121" s="183">
        <f t="shared" si="21"/>
        <v>278.11768759120997</v>
      </c>
      <c r="Q121" s="183">
        <f t="shared" si="21"/>
        <v>289.05072975181662</v>
      </c>
      <c r="R121" s="26">
        <f>-I107</f>
        <v>299.98377191242326</v>
      </c>
      <c r="S121" s="183">
        <f t="shared" ref="S121:V127" si="22">($W121-$R121)/5*(S$114-$R$114)+$R121</f>
        <v>312.03560097558216</v>
      </c>
      <c r="T121" s="183">
        <f t="shared" si="22"/>
        <v>324.08743003874105</v>
      </c>
      <c r="U121" s="183">
        <f t="shared" si="22"/>
        <v>336.13925910189994</v>
      </c>
      <c r="V121" s="183">
        <f t="shared" si="22"/>
        <v>348.19108816505883</v>
      </c>
      <c r="W121" s="26">
        <f>-J107</f>
        <v>360.24291722821772</v>
      </c>
      <c r="X121" s="183">
        <f t="shared" si="17"/>
        <v>369.95330103153202</v>
      </c>
      <c r="Y121" s="183">
        <f t="shared" si="17"/>
        <v>379.66368483484632</v>
      </c>
      <c r="Z121" s="183">
        <f t="shared" si="17"/>
        <v>389.37406863816068</v>
      </c>
      <c r="AA121" s="183">
        <f t="shared" si="17"/>
        <v>399.08445244147498</v>
      </c>
      <c r="AB121" s="26">
        <f>-K107</f>
        <v>408.79483624478928</v>
      </c>
      <c r="AC121" s="183">
        <f t="shared" ref="AC121:AF127" si="23">($AG121-$AB121)/5*(AC$114-$AB$114)+$AB121</f>
        <v>419.81312494167463</v>
      </c>
      <c r="AD121" s="183">
        <f t="shared" si="23"/>
        <v>430.83141363855998</v>
      </c>
      <c r="AE121" s="183">
        <f t="shared" si="23"/>
        <v>441.84970233544527</v>
      </c>
      <c r="AF121" s="183">
        <f t="shared" si="23"/>
        <v>452.86799103233062</v>
      </c>
      <c r="AG121" s="26">
        <f>-L107</f>
        <v>463.88627972921597</v>
      </c>
      <c r="AH121" s="183">
        <f t="shared" ref="AH121:AK127" si="24">($AL121-$AG121)/5*(AH$114-$AG$114)+$AG121</f>
        <v>471.35218006401772</v>
      </c>
      <c r="AI121" s="183">
        <f t="shared" si="24"/>
        <v>478.81808039881946</v>
      </c>
      <c r="AJ121" s="183">
        <f t="shared" si="24"/>
        <v>486.28398073362126</v>
      </c>
      <c r="AK121" s="183">
        <f t="shared" si="24"/>
        <v>493.74988106842301</v>
      </c>
      <c r="AL121" s="26">
        <f>-M107</f>
        <v>501.21578140322475</v>
      </c>
      <c r="AM121" s="183">
        <f t="shared" ref="AM121:AO127" si="25">($AL121-$AG121)/5*(AM$114-$AG$114)+$AG121</f>
        <v>508.6816817380265</v>
      </c>
      <c r="AN121" s="183">
        <f t="shared" si="25"/>
        <v>516.1475820728283</v>
      </c>
      <c r="AO121" s="183">
        <f t="shared" si="25"/>
        <v>523.61348240763004</v>
      </c>
    </row>
    <row r="122" spans="1:42" x14ac:dyDescent="0.25">
      <c r="A122" s="4" t="s">
        <v>529</v>
      </c>
      <c r="B122" s="4" t="s">
        <v>7</v>
      </c>
      <c r="C122" s="26">
        <f>G52</f>
        <v>249.91583284612753</v>
      </c>
      <c r="D122" s="183">
        <f t="shared" si="19"/>
        <v>253.19325580242037</v>
      </c>
      <c r="E122" s="183">
        <f t="shared" si="19"/>
        <v>256.47067875871323</v>
      </c>
      <c r="F122" s="183">
        <f t="shared" si="19"/>
        <v>259.7481017150061</v>
      </c>
      <c r="G122" s="183">
        <f t="shared" si="19"/>
        <v>263.02552467129891</v>
      </c>
      <c r="H122" s="26">
        <f>H52</f>
        <v>266.30294762759178</v>
      </c>
      <c r="I122" s="183">
        <f t="shared" si="20"/>
        <v>272.10611839532044</v>
      </c>
      <c r="J122" s="183">
        <f t="shared" si="20"/>
        <v>277.9092891630491</v>
      </c>
      <c r="K122" s="183">
        <f t="shared" si="20"/>
        <v>283.71245993077775</v>
      </c>
      <c r="L122" s="183">
        <f t="shared" si="20"/>
        <v>289.51563069850641</v>
      </c>
      <c r="M122" s="26">
        <f>I52</f>
        <v>295.31880146623507</v>
      </c>
      <c r="N122" s="183">
        <f t="shared" si="21"/>
        <v>302.34941117447102</v>
      </c>
      <c r="O122" s="183">
        <f t="shared" si="21"/>
        <v>309.38002088270696</v>
      </c>
      <c r="P122" s="183">
        <f t="shared" si="21"/>
        <v>316.41063059094284</v>
      </c>
      <c r="Q122" s="183">
        <f t="shared" si="21"/>
        <v>323.44124029917879</v>
      </c>
      <c r="R122" s="26">
        <f>J52</f>
        <v>330.47185000741473</v>
      </c>
      <c r="S122" s="183">
        <f t="shared" si="22"/>
        <v>338.09437203329463</v>
      </c>
      <c r="T122" s="183">
        <f t="shared" si="22"/>
        <v>345.71689405917454</v>
      </c>
      <c r="U122" s="183">
        <f t="shared" si="22"/>
        <v>353.33941608505438</v>
      </c>
      <c r="V122" s="183">
        <f t="shared" si="22"/>
        <v>360.96193811093428</v>
      </c>
      <c r="W122" s="26">
        <f>K52</f>
        <v>368.58446013681419</v>
      </c>
      <c r="X122" s="183">
        <f t="shared" si="17"/>
        <v>378.62231889925647</v>
      </c>
      <c r="Y122" s="183">
        <f t="shared" si="17"/>
        <v>388.66017766169875</v>
      </c>
      <c r="Z122" s="183">
        <f t="shared" si="17"/>
        <v>398.69803642414104</v>
      </c>
      <c r="AA122" s="183">
        <f t="shared" si="17"/>
        <v>408.73589518658332</v>
      </c>
      <c r="AB122" s="26">
        <f>L52</f>
        <v>418.7737539490256</v>
      </c>
      <c r="AC122" s="183">
        <f t="shared" si="23"/>
        <v>433.06532001001665</v>
      </c>
      <c r="AD122" s="183">
        <f t="shared" si="23"/>
        <v>447.35688607100764</v>
      </c>
      <c r="AE122" s="183">
        <f t="shared" si="23"/>
        <v>461.64845213199868</v>
      </c>
      <c r="AF122" s="183">
        <f t="shared" si="23"/>
        <v>475.94001819298967</v>
      </c>
      <c r="AG122" s="26">
        <f>M52</f>
        <v>490.23158425398071</v>
      </c>
      <c r="AH122" s="183">
        <f t="shared" si="24"/>
        <v>502.06661912044063</v>
      </c>
      <c r="AI122" s="183">
        <f t="shared" si="24"/>
        <v>513.90165398690056</v>
      </c>
      <c r="AJ122" s="183">
        <f t="shared" si="24"/>
        <v>525.73668885336042</v>
      </c>
      <c r="AK122" s="183">
        <f t="shared" si="24"/>
        <v>537.5717237198204</v>
      </c>
      <c r="AL122" s="26">
        <f>N52</f>
        <v>549.40675858628026</v>
      </c>
      <c r="AM122" s="183">
        <f t="shared" si="25"/>
        <v>561.24179345274024</v>
      </c>
      <c r="AN122" s="183">
        <f t="shared" si="25"/>
        <v>573.0768283192001</v>
      </c>
      <c r="AO122" s="183">
        <f t="shared" si="25"/>
        <v>584.91186318565997</v>
      </c>
    </row>
    <row r="123" spans="1:42" s="431" customFormat="1" x14ac:dyDescent="0.25">
      <c r="A123" s="431" t="s">
        <v>525</v>
      </c>
      <c r="B123" s="431" t="s">
        <v>51</v>
      </c>
      <c r="C123" s="432">
        <f>G6</f>
        <v>214.15614020033445</v>
      </c>
      <c r="D123" s="433">
        <f t="shared" si="19"/>
        <v>215.62251830234814</v>
      </c>
      <c r="E123" s="433">
        <f t="shared" si="19"/>
        <v>217.08889640436183</v>
      </c>
      <c r="F123" s="433">
        <f t="shared" si="19"/>
        <v>218.55527450637555</v>
      </c>
      <c r="G123" s="433">
        <f t="shared" si="19"/>
        <v>220.02165260838925</v>
      </c>
      <c r="H123" s="433">
        <f>H6</f>
        <v>221.48803071040294</v>
      </c>
      <c r="I123" s="433">
        <f t="shared" si="20"/>
        <v>230.99896779002773</v>
      </c>
      <c r="J123" s="433">
        <f t="shared" si="20"/>
        <v>240.5099048696525</v>
      </c>
      <c r="K123" s="433">
        <f t="shared" si="20"/>
        <v>250.0208419492773</v>
      </c>
      <c r="L123" s="433">
        <f t="shared" si="20"/>
        <v>259.53177902890206</v>
      </c>
      <c r="M123" s="434">
        <f>I6</f>
        <v>269.04271610852686</v>
      </c>
      <c r="N123" s="433">
        <f t="shared" si="21"/>
        <v>281.61618816640953</v>
      </c>
      <c r="O123" s="433">
        <f t="shared" si="21"/>
        <v>294.18966022429214</v>
      </c>
      <c r="P123" s="433">
        <f t="shared" si="21"/>
        <v>306.76313228217481</v>
      </c>
      <c r="Q123" s="433">
        <f t="shared" si="21"/>
        <v>319.33660434005742</v>
      </c>
      <c r="R123" s="434">
        <f>J6</f>
        <v>331.91007639794009</v>
      </c>
      <c r="S123" s="433">
        <f t="shared" si="22"/>
        <v>348.36580065171268</v>
      </c>
      <c r="T123" s="433">
        <f t="shared" si="22"/>
        <v>364.82152490548532</v>
      </c>
      <c r="U123" s="433">
        <f t="shared" si="22"/>
        <v>381.27724915925791</v>
      </c>
      <c r="V123" s="433">
        <f t="shared" si="22"/>
        <v>397.73297341303055</v>
      </c>
      <c r="W123" s="434">
        <f>K6</f>
        <v>414.18869766680314</v>
      </c>
      <c r="X123" s="433">
        <f t="shared" si="17"/>
        <v>433.6014066735151</v>
      </c>
      <c r="Y123" s="433">
        <f t="shared" si="17"/>
        <v>453.01411568022706</v>
      </c>
      <c r="Z123" s="433">
        <f t="shared" si="17"/>
        <v>472.42682468693909</v>
      </c>
      <c r="AA123" s="433">
        <f t="shared" si="17"/>
        <v>491.83953369365105</v>
      </c>
      <c r="AB123" s="434">
        <f>L6</f>
        <v>511.25224270036301</v>
      </c>
      <c r="AC123" s="433">
        <f t="shared" si="23"/>
        <v>529.70068419248139</v>
      </c>
      <c r="AD123" s="433">
        <f t="shared" si="23"/>
        <v>548.14912568459977</v>
      </c>
      <c r="AE123" s="433">
        <f t="shared" si="23"/>
        <v>566.59756717671826</v>
      </c>
      <c r="AF123" s="433">
        <f t="shared" si="23"/>
        <v>585.04600866883663</v>
      </c>
      <c r="AG123" s="434">
        <f>M6</f>
        <v>603.49445016095501</v>
      </c>
      <c r="AH123" s="433">
        <f t="shared" si="24"/>
        <v>620.19578174746516</v>
      </c>
      <c r="AI123" s="433">
        <f t="shared" si="24"/>
        <v>636.8971133339752</v>
      </c>
      <c r="AJ123" s="433">
        <f t="shared" si="24"/>
        <v>653.59844492048535</v>
      </c>
      <c r="AK123" s="433">
        <f t="shared" si="24"/>
        <v>670.29977650699539</v>
      </c>
      <c r="AL123" s="434">
        <f>N6</f>
        <v>687.00110809350554</v>
      </c>
      <c r="AM123" s="433">
        <f t="shared" si="25"/>
        <v>703.70243968001569</v>
      </c>
      <c r="AN123" s="433">
        <f t="shared" si="25"/>
        <v>720.40377126652572</v>
      </c>
      <c r="AO123" s="433">
        <f t="shared" si="25"/>
        <v>737.10510285303587</v>
      </c>
      <c r="AP123" s="433">
        <f>SUM(AL123:AL130)</f>
        <v>8501.2034022287444</v>
      </c>
    </row>
    <row r="124" spans="1:42" s="431" customFormat="1" x14ac:dyDescent="0.25">
      <c r="A124" s="431" t="s">
        <v>526</v>
      </c>
      <c r="B124" s="431" t="s">
        <v>51</v>
      </c>
      <c r="C124" s="435">
        <f>E$92</f>
        <v>892.07603274999997</v>
      </c>
      <c r="D124" s="433">
        <f t="shared" si="19"/>
        <v>884.12929716850476</v>
      </c>
      <c r="E124" s="433">
        <f t="shared" si="19"/>
        <v>876.18256158700967</v>
      </c>
      <c r="F124" s="433">
        <f t="shared" si="19"/>
        <v>868.23582600551447</v>
      </c>
      <c r="G124" s="433">
        <f t="shared" si="19"/>
        <v>860.28909042401938</v>
      </c>
      <c r="H124" s="435">
        <f>F$92</f>
        <v>852.34235484252417</v>
      </c>
      <c r="I124" s="433">
        <f t="shared" si="20"/>
        <v>870.00072871930229</v>
      </c>
      <c r="J124" s="433">
        <f t="shared" si="20"/>
        <v>887.6591025960804</v>
      </c>
      <c r="K124" s="433">
        <f t="shared" si="20"/>
        <v>905.3174764728584</v>
      </c>
      <c r="L124" s="433">
        <f t="shared" si="20"/>
        <v>922.97585034963652</v>
      </c>
      <c r="M124" s="435">
        <f>G$92</f>
        <v>940.63422422641463</v>
      </c>
      <c r="N124" s="433">
        <f t="shared" si="21"/>
        <v>967.0312408215957</v>
      </c>
      <c r="O124" s="433">
        <f t="shared" si="21"/>
        <v>993.42825741677689</v>
      </c>
      <c r="P124" s="433">
        <f t="shared" si="21"/>
        <v>1019.825274011958</v>
      </c>
      <c r="Q124" s="433">
        <f t="shared" si="21"/>
        <v>1046.222290607139</v>
      </c>
      <c r="R124" s="435">
        <f>H$92</f>
        <v>1072.6193072023202</v>
      </c>
      <c r="S124" s="433">
        <f t="shared" si="22"/>
        <v>1102.9707908742007</v>
      </c>
      <c r="T124" s="433">
        <f t="shared" si="22"/>
        <v>1133.3222745460812</v>
      </c>
      <c r="U124" s="433">
        <f t="shared" si="22"/>
        <v>1163.6737582179619</v>
      </c>
      <c r="V124" s="433">
        <f t="shared" si="22"/>
        <v>1194.0252418898424</v>
      </c>
      <c r="W124" s="435">
        <f>I$92</f>
        <v>1224.3767255617229</v>
      </c>
      <c r="X124" s="433">
        <f t="shared" si="17"/>
        <v>1259.1618807403138</v>
      </c>
      <c r="Y124" s="433">
        <f t="shared" si="17"/>
        <v>1293.9470359189045</v>
      </c>
      <c r="Z124" s="433">
        <f t="shared" si="17"/>
        <v>1328.7321910974954</v>
      </c>
      <c r="AA124" s="433">
        <f t="shared" si="17"/>
        <v>1363.5173462760861</v>
      </c>
      <c r="AB124" s="435">
        <f>J$92</f>
        <v>1398.302501454677</v>
      </c>
      <c r="AC124" s="433">
        <f t="shared" si="23"/>
        <v>1441.3071687654308</v>
      </c>
      <c r="AD124" s="433">
        <f t="shared" si="23"/>
        <v>1484.3118360761846</v>
      </c>
      <c r="AE124" s="433">
        <f t="shared" si="23"/>
        <v>1527.3165033869386</v>
      </c>
      <c r="AF124" s="433">
        <f t="shared" si="23"/>
        <v>1570.3211706976924</v>
      </c>
      <c r="AG124" s="435">
        <f>K$92</f>
        <v>1613.3258380084462</v>
      </c>
      <c r="AH124" s="433">
        <f t="shared" si="24"/>
        <v>1667.4760625262625</v>
      </c>
      <c r="AI124" s="433">
        <f t="shared" si="24"/>
        <v>1721.6262870440787</v>
      </c>
      <c r="AJ124" s="433">
        <f t="shared" si="24"/>
        <v>1775.7765115618949</v>
      </c>
      <c r="AK124" s="433">
        <f t="shared" si="24"/>
        <v>1829.926736079711</v>
      </c>
      <c r="AL124" s="435">
        <f>L$92</f>
        <v>1884.0769605975272</v>
      </c>
      <c r="AM124" s="433">
        <f t="shared" si="25"/>
        <v>1938.2271851153434</v>
      </c>
      <c r="AN124" s="433">
        <f t="shared" si="25"/>
        <v>1992.3774096331597</v>
      </c>
      <c r="AO124" s="433">
        <f t="shared" si="25"/>
        <v>2046.5276341509757</v>
      </c>
    </row>
    <row r="125" spans="1:42" s="431" customFormat="1" x14ac:dyDescent="0.25">
      <c r="A125" s="431" t="s">
        <v>27</v>
      </c>
      <c r="B125" s="431" t="s">
        <v>51</v>
      </c>
      <c r="C125" s="432">
        <f>G24</f>
        <v>484.40684690346245</v>
      </c>
      <c r="D125" s="433">
        <f t="shared" si="19"/>
        <v>517.04371876766311</v>
      </c>
      <c r="E125" s="433">
        <f t="shared" si="19"/>
        <v>549.68059063186377</v>
      </c>
      <c r="F125" s="433">
        <f t="shared" si="19"/>
        <v>582.31746249606431</v>
      </c>
      <c r="G125" s="433">
        <f t="shared" si="19"/>
        <v>614.95433436026497</v>
      </c>
      <c r="H125" s="433">
        <f>H24</f>
        <v>647.59120622446562</v>
      </c>
      <c r="I125" s="433">
        <f t="shared" si="20"/>
        <v>690.16697262139712</v>
      </c>
      <c r="J125" s="433">
        <f t="shared" si="20"/>
        <v>732.74273901832873</v>
      </c>
      <c r="K125" s="433">
        <f t="shared" si="20"/>
        <v>775.31850541526023</v>
      </c>
      <c r="L125" s="433">
        <f t="shared" si="20"/>
        <v>817.89427181219185</v>
      </c>
      <c r="M125" s="434">
        <f>I24</f>
        <v>860.47003820912335</v>
      </c>
      <c r="N125" s="433">
        <f t="shared" si="21"/>
        <v>913.81231178070391</v>
      </c>
      <c r="O125" s="433">
        <f t="shared" si="21"/>
        <v>967.15458535228447</v>
      </c>
      <c r="P125" s="433">
        <f t="shared" si="21"/>
        <v>1020.4968589238651</v>
      </c>
      <c r="Q125" s="433">
        <f t="shared" si="21"/>
        <v>1073.8391324954457</v>
      </c>
      <c r="R125" s="434">
        <f>J24</f>
        <v>1127.1814060670263</v>
      </c>
      <c r="S125" s="433">
        <f t="shared" si="22"/>
        <v>1195.2547184993837</v>
      </c>
      <c r="T125" s="433">
        <f t="shared" si="22"/>
        <v>1263.3280309317408</v>
      </c>
      <c r="U125" s="433">
        <f t="shared" si="22"/>
        <v>1331.4013433640982</v>
      </c>
      <c r="V125" s="433">
        <f t="shared" si="22"/>
        <v>1399.4746557964554</v>
      </c>
      <c r="W125" s="434">
        <f>K24</f>
        <v>1467.5479682288128</v>
      </c>
      <c r="X125" s="433">
        <f t="shared" si="17"/>
        <v>1529.9271246523394</v>
      </c>
      <c r="Y125" s="433">
        <f t="shared" si="17"/>
        <v>1592.3062810758663</v>
      </c>
      <c r="Z125" s="433">
        <f t="shared" si="17"/>
        <v>1654.6854374993929</v>
      </c>
      <c r="AA125" s="433">
        <f t="shared" si="17"/>
        <v>1717.0645939229198</v>
      </c>
      <c r="AB125" s="434">
        <f>L24</f>
        <v>1779.4437503464464</v>
      </c>
      <c r="AC125" s="433">
        <f t="shared" si="23"/>
        <v>1829.1182323961054</v>
      </c>
      <c r="AD125" s="433">
        <f t="shared" si="23"/>
        <v>1878.7927144457644</v>
      </c>
      <c r="AE125" s="433">
        <f t="shared" si="23"/>
        <v>1928.4671964954232</v>
      </c>
      <c r="AF125" s="433">
        <f t="shared" si="23"/>
        <v>1978.1416785450822</v>
      </c>
      <c r="AG125" s="434">
        <f>M24</f>
        <v>2027.8161605947412</v>
      </c>
      <c r="AH125" s="433">
        <f t="shared" si="24"/>
        <v>2060.5578058907813</v>
      </c>
      <c r="AI125" s="433">
        <f t="shared" si="24"/>
        <v>2093.2994511868219</v>
      </c>
      <c r="AJ125" s="433">
        <f t="shared" si="24"/>
        <v>2126.041096482862</v>
      </c>
      <c r="AK125" s="433">
        <f t="shared" si="24"/>
        <v>2158.7827417789026</v>
      </c>
      <c r="AL125" s="434">
        <f>N24</f>
        <v>2191.5243870749428</v>
      </c>
      <c r="AM125" s="433">
        <f t="shared" si="25"/>
        <v>2224.2660323709829</v>
      </c>
      <c r="AN125" s="433">
        <f t="shared" si="25"/>
        <v>2257.0076776670235</v>
      </c>
      <c r="AO125" s="433">
        <f t="shared" si="25"/>
        <v>2289.7493229630636</v>
      </c>
    </row>
    <row r="126" spans="1:42" s="431" customFormat="1" x14ac:dyDescent="0.25">
      <c r="A126" s="431" t="s">
        <v>6</v>
      </c>
      <c r="B126" s="431" t="s">
        <v>51</v>
      </c>
      <c r="C126" s="432">
        <f>SUM(G11,G46)</f>
        <v>78.718525584117614</v>
      </c>
      <c r="D126" s="433">
        <f t="shared" si="19"/>
        <v>80.001920483849915</v>
      </c>
      <c r="E126" s="433">
        <f t="shared" si="19"/>
        <v>81.285315383582216</v>
      </c>
      <c r="F126" s="433">
        <f t="shared" si="19"/>
        <v>82.56871028331453</v>
      </c>
      <c r="G126" s="433">
        <f t="shared" si="19"/>
        <v>83.852105183046831</v>
      </c>
      <c r="H126" s="432">
        <f>SUM(H11,H46)</f>
        <v>85.135500082779132</v>
      </c>
      <c r="I126" s="433">
        <f t="shared" si="20"/>
        <v>85.894111055243428</v>
      </c>
      <c r="J126" s="433">
        <f t="shared" si="20"/>
        <v>86.652722027707711</v>
      </c>
      <c r="K126" s="433">
        <f t="shared" si="20"/>
        <v>87.411333000172007</v>
      </c>
      <c r="L126" s="433">
        <f t="shared" si="20"/>
        <v>88.16994397263629</v>
      </c>
      <c r="M126" s="432">
        <f>SUM(I11,I46)</f>
        <v>88.928554945100586</v>
      </c>
      <c r="N126" s="433">
        <f t="shared" si="21"/>
        <v>89.51765792780877</v>
      </c>
      <c r="O126" s="433">
        <f t="shared" si="21"/>
        <v>90.10676091051694</v>
      </c>
      <c r="P126" s="433">
        <f t="shared" si="21"/>
        <v>90.695863893225123</v>
      </c>
      <c r="Q126" s="433">
        <f t="shared" si="21"/>
        <v>91.284966875933293</v>
      </c>
      <c r="R126" s="432">
        <f>SUM(J11,J46)</f>
        <v>91.874069858641477</v>
      </c>
      <c r="S126" s="433">
        <f t="shared" si="22"/>
        <v>92.157632031720226</v>
      </c>
      <c r="T126" s="433">
        <f t="shared" si="22"/>
        <v>92.441194204798975</v>
      </c>
      <c r="U126" s="433">
        <f t="shared" si="22"/>
        <v>92.724756377877711</v>
      </c>
      <c r="V126" s="433">
        <f t="shared" si="22"/>
        <v>93.00831855095646</v>
      </c>
      <c r="W126" s="432">
        <f>SUM(K11,K46)</f>
        <v>93.291880724035209</v>
      </c>
      <c r="X126" s="433">
        <f t="shared" si="17"/>
        <v>93.456781820679126</v>
      </c>
      <c r="Y126" s="433">
        <f t="shared" si="17"/>
        <v>93.621682917323028</v>
      </c>
      <c r="Z126" s="433">
        <f t="shared" si="17"/>
        <v>93.786584013966944</v>
      </c>
      <c r="AA126" s="433">
        <f t="shared" si="17"/>
        <v>93.951485110610847</v>
      </c>
      <c r="AB126" s="432">
        <f>SUM(L11,L46)</f>
        <v>94.116386207254763</v>
      </c>
      <c r="AC126" s="433">
        <f t="shared" si="23"/>
        <v>94.155344748817242</v>
      </c>
      <c r="AD126" s="433">
        <f t="shared" si="23"/>
        <v>94.194303290379722</v>
      </c>
      <c r="AE126" s="433">
        <f t="shared" si="23"/>
        <v>94.233261831942187</v>
      </c>
      <c r="AF126" s="433">
        <f t="shared" si="23"/>
        <v>94.272220373504666</v>
      </c>
      <c r="AG126" s="432">
        <f>SUM(M11,M46)</f>
        <v>94.311178915067146</v>
      </c>
      <c r="AH126" s="433">
        <f t="shared" si="24"/>
        <v>94.117266988245859</v>
      </c>
      <c r="AI126" s="433">
        <f t="shared" si="24"/>
        <v>93.923355061424573</v>
      </c>
      <c r="AJ126" s="433">
        <f t="shared" si="24"/>
        <v>93.729443134603272</v>
      </c>
      <c r="AK126" s="433">
        <f t="shared" si="24"/>
        <v>93.535531207781986</v>
      </c>
      <c r="AL126" s="432">
        <f>SUM(N11,N46)</f>
        <v>93.3416192809607</v>
      </c>
      <c r="AM126" s="433">
        <f t="shared" si="25"/>
        <v>93.147707354139413</v>
      </c>
      <c r="AN126" s="433">
        <f t="shared" si="25"/>
        <v>92.953795427318127</v>
      </c>
      <c r="AO126" s="433">
        <f t="shared" si="25"/>
        <v>92.759883500496827</v>
      </c>
    </row>
    <row r="127" spans="1:42" s="431" customFormat="1" x14ac:dyDescent="0.25">
      <c r="A127" s="431" t="s">
        <v>527</v>
      </c>
      <c r="B127" s="431" t="s">
        <v>51</v>
      </c>
      <c r="C127" s="435">
        <f>E$98</f>
        <v>2706.3</v>
      </c>
      <c r="D127" s="433">
        <f t="shared" si="19"/>
        <v>2801.1600000000003</v>
      </c>
      <c r="E127" s="433">
        <f t="shared" si="19"/>
        <v>2896.0200000000004</v>
      </c>
      <c r="F127" s="433">
        <f t="shared" si="19"/>
        <v>2990.88</v>
      </c>
      <c r="G127" s="433">
        <f t="shared" si="19"/>
        <v>3085.7400000000002</v>
      </c>
      <c r="H127" s="435">
        <f>F$98</f>
        <v>3180.6000000000004</v>
      </c>
      <c r="I127" s="433">
        <f t="shared" si="20"/>
        <v>3255.0000000000005</v>
      </c>
      <c r="J127" s="433">
        <f t="shared" si="20"/>
        <v>3329.4000000000005</v>
      </c>
      <c r="K127" s="433">
        <f t="shared" si="20"/>
        <v>3403.8</v>
      </c>
      <c r="L127" s="433">
        <f t="shared" si="20"/>
        <v>3478.2000000000003</v>
      </c>
      <c r="M127" s="435">
        <f>G$98</f>
        <v>3552.6000000000004</v>
      </c>
      <c r="N127" s="433">
        <f t="shared" si="21"/>
        <v>3587.01</v>
      </c>
      <c r="O127" s="433">
        <f t="shared" si="21"/>
        <v>3621.42</v>
      </c>
      <c r="P127" s="433">
        <f t="shared" si="21"/>
        <v>3655.8300000000004</v>
      </c>
      <c r="Q127" s="433">
        <f t="shared" si="21"/>
        <v>3690.2400000000002</v>
      </c>
      <c r="R127" s="435">
        <f>H$98</f>
        <v>3724.65</v>
      </c>
      <c r="S127" s="433">
        <f t="shared" si="22"/>
        <v>3719.07</v>
      </c>
      <c r="T127" s="433">
        <f t="shared" si="22"/>
        <v>3713.4900000000002</v>
      </c>
      <c r="U127" s="433">
        <f t="shared" si="22"/>
        <v>3707.9100000000003</v>
      </c>
      <c r="V127" s="433">
        <f t="shared" si="22"/>
        <v>3702.3300000000004</v>
      </c>
      <c r="W127" s="435">
        <f>I$98</f>
        <v>3696.7500000000005</v>
      </c>
      <c r="X127" s="433">
        <f t="shared" si="17"/>
        <v>3692.1000000000004</v>
      </c>
      <c r="Y127" s="433">
        <f t="shared" si="17"/>
        <v>3687.4500000000003</v>
      </c>
      <c r="Z127" s="433">
        <f t="shared" si="17"/>
        <v>3682.8000000000006</v>
      </c>
      <c r="AA127" s="433">
        <f t="shared" si="17"/>
        <v>3678.1500000000005</v>
      </c>
      <c r="AB127" s="435">
        <f>J$98</f>
        <v>3673.5000000000005</v>
      </c>
      <c r="AC127" s="433">
        <f t="shared" si="23"/>
        <v>3546.0900000000006</v>
      </c>
      <c r="AD127" s="433">
        <f t="shared" si="23"/>
        <v>3418.6800000000003</v>
      </c>
      <c r="AE127" s="433">
        <f t="shared" si="23"/>
        <v>3291.2700000000004</v>
      </c>
      <c r="AF127" s="433">
        <f t="shared" si="23"/>
        <v>3163.86</v>
      </c>
      <c r="AG127" s="435">
        <f>K$98</f>
        <v>3036.4500000000003</v>
      </c>
      <c r="AH127" s="433">
        <f t="shared" si="24"/>
        <v>2931.36</v>
      </c>
      <c r="AI127" s="433">
        <f t="shared" si="24"/>
        <v>2826.27</v>
      </c>
      <c r="AJ127" s="433">
        <f t="shared" si="24"/>
        <v>2721.1800000000003</v>
      </c>
      <c r="AK127" s="433">
        <f t="shared" si="24"/>
        <v>2616.09</v>
      </c>
      <c r="AL127" s="435">
        <f>L$98</f>
        <v>2511</v>
      </c>
      <c r="AM127" s="433">
        <f t="shared" si="25"/>
        <v>2405.91</v>
      </c>
      <c r="AN127" s="433">
        <f t="shared" si="25"/>
        <v>2300.8199999999997</v>
      </c>
      <c r="AO127" s="433">
        <f t="shared" si="25"/>
        <v>2195.7299999999996</v>
      </c>
    </row>
    <row r="128" spans="1:42" s="431" customFormat="1" x14ac:dyDescent="0.25">
      <c r="A128" s="431" t="s">
        <v>528</v>
      </c>
      <c r="B128" s="431" t="s">
        <v>51</v>
      </c>
      <c r="C128" s="431">
        <f t="shared" ref="C128:AO128" si="26">A$74/$A$74</f>
        <v>1</v>
      </c>
      <c r="D128" s="431">
        <f t="shared" si="26"/>
        <v>1.0122688417040666</v>
      </c>
      <c r="E128" s="431">
        <f t="shared" si="26"/>
        <v>1.0243799180788873</v>
      </c>
      <c r="F128" s="431">
        <f t="shared" si="26"/>
        <v>1.0364099210877882</v>
      </c>
      <c r="G128" s="431">
        <f t="shared" si="26"/>
        <v>1.0483787143031715</v>
      </c>
      <c r="H128" s="431">
        <f t="shared" si="26"/>
        <v>1.0602614249126261</v>
      </c>
      <c r="I128" s="431">
        <f t="shared" si="26"/>
        <v>1.0720359495555423</v>
      </c>
      <c r="J128" s="431">
        <f t="shared" si="26"/>
        <v>1.0836632134679862</v>
      </c>
      <c r="K128" s="431">
        <f t="shared" si="26"/>
        <v>1.095111547675663</v>
      </c>
      <c r="L128" s="431">
        <f t="shared" si="26"/>
        <v>1.1063738266593561</v>
      </c>
      <c r="M128" s="431">
        <f t="shared" si="26"/>
        <v>1.1174516338677802</v>
      </c>
      <c r="N128" s="431">
        <f t="shared" si="26"/>
        <v>1.1283323017112175</v>
      </c>
      <c r="O128" s="431">
        <f t="shared" si="26"/>
        <v>1.1390023708755923</v>
      </c>
      <c r="P128" s="431">
        <f t="shared" si="26"/>
        <v>1.1494483820468293</v>
      </c>
      <c r="Q128" s="431">
        <f t="shared" si="26"/>
        <v>1.1596592510839252</v>
      </c>
      <c r="R128" s="431">
        <f t="shared" si="26"/>
        <v>1.1696238938458769</v>
      </c>
      <c r="S128" s="431">
        <f t="shared" si="26"/>
        <v>1.1793248923968218</v>
      </c>
      <c r="T128" s="431">
        <f t="shared" si="26"/>
        <v>1.1887440370765403</v>
      </c>
      <c r="U128" s="431">
        <f t="shared" si="26"/>
        <v>1.1978670768465998</v>
      </c>
      <c r="V128" s="431">
        <f t="shared" si="26"/>
        <v>1.2066860944634263</v>
      </c>
      <c r="W128" s="431">
        <f t="shared" si="26"/>
        <v>1.2151931726834462</v>
      </c>
      <c r="X128" s="431">
        <f t="shared" si="26"/>
        <v>1.2233756439169412</v>
      </c>
      <c r="Y128" s="431">
        <f t="shared" si="26"/>
        <v>1.2312168819524067</v>
      </c>
      <c r="Z128" s="431">
        <f t="shared" si="26"/>
        <v>1.2387081778219113</v>
      </c>
      <c r="AA128" s="431">
        <f t="shared" si="26"/>
        <v>1.2458431977305962</v>
      </c>
      <c r="AB128" s="431">
        <f t="shared" si="26"/>
        <v>1.2526243168515334</v>
      </c>
      <c r="AC128" s="431">
        <f t="shared" si="26"/>
        <v>1.2590649944987984</v>
      </c>
      <c r="AD128" s="431">
        <f t="shared" si="26"/>
        <v>1.265184232056968</v>
      </c>
      <c r="AE128" s="431">
        <f t="shared" si="26"/>
        <v>1.2709994474619049</v>
      </c>
      <c r="AF128" s="431">
        <f t="shared" si="26"/>
        <v>1.2765130158866809</v>
      </c>
      <c r="AG128" s="431">
        <f t="shared" si="26"/>
        <v>1.2817273125043682</v>
      </c>
      <c r="AH128" s="431">
        <f t="shared" si="26"/>
        <v>1.2866494628341834</v>
      </c>
      <c r="AI128" s="431">
        <f t="shared" si="26"/>
        <v>1.2912897592927721</v>
      </c>
      <c r="AJ128" s="431">
        <f t="shared" si="26"/>
        <v>1.2956537439506361</v>
      </c>
      <c r="AK128" s="431">
        <f t="shared" si="26"/>
        <v>1.2997477506026345</v>
      </c>
      <c r="AL128" s="431">
        <f t="shared" si="26"/>
        <v>1.3035725709731245</v>
      </c>
      <c r="AM128" s="431">
        <f t="shared" si="26"/>
        <v>1.3071321636838933</v>
      </c>
      <c r="AN128" s="431">
        <f t="shared" si="26"/>
        <v>1.3104249452862258</v>
      </c>
      <c r="AO128" s="431">
        <f t="shared" si="26"/>
        <v>1.3134532909531942</v>
      </c>
    </row>
    <row r="129" spans="1:41" s="431" customFormat="1" x14ac:dyDescent="0.25">
      <c r="A129" s="431" t="s">
        <v>11</v>
      </c>
      <c r="B129" s="431" t="s">
        <v>51</v>
      </c>
      <c r="C129" s="432">
        <f>-SUM(F$107:F$108)</f>
        <v>237.20689383625</v>
      </c>
      <c r="D129" s="433">
        <f t="shared" ref="D129:G130" si="27">($H129-$C129)/5*(D$114-$C$114)+$C129</f>
        <v>252.89581834503804</v>
      </c>
      <c r="E129" s="433">
        <f t="shared" si="27"/>
        <v>268.58474285382607</v>
      </c>
      <c r="F129" s="433">
        <f t="shared" si="27"/>
        <v>284.27366736261411</v>
      </c>
      <c r="G129" s="433">
        <f t="shared" si="27"/>
        <v>299.96259187140214</v>
      </c>
      <c r="H129" s="432">
        <f>-SUM(G$107:G$108)</f>
        <v>315.65151638019017</v>
      </c>
      <c r="I129" s="433">
        <f t="shared" ref="I129:L130" si="28">($M129-$H129)/5*(I$114-$H$114)+$H129</f>
        <v>336.32075875808727</v>
      </c>
      <c r="J129" s="433">
        <f t="shared" si="28"/>
        <v>356.9900011359843</v>
      </c>
      <c r="K129" s="433">
        <f t="shared" si="28"/>
        <v>377.65924351388139</v>
      </c>
      <c r="L129" s="433">
        <f t="shared" si="28"/>
        <v>398.32848589177843</v>
      </c>
      <c r="M129" s="432">
        <f>-SUM(H$107:H$108)</f>
        <v>418.99772826967552</v>
      </c>
      <c r="N129" s="433">
        <f t="shared" ref="N129:Q130" si="29">($R129-$M129)/5*(N$114-$M$114)+$M129</f>
        <v>439.38335357140261</v>
      </c>
      <c r="O129" s="433">
        <f t="shared" si="29"/>
        <v>459.76897887312964</v>
      </c>
      <c r="P129" s="433">
        <f t="shared" si="29"/>
        <v>480.15460417485673</v>
      </c>
      <c r="Q129" s="433">
        <f t="shared" si="29"/>
        <v>500.54022947658382</v>
      </c>
      <c r="R129" s="432">
        <f>-SUM(I$107:I$108)</f>
        <v>520.92585477831085</v>
      </c>
      <c r="S129" s="433">
        <f t="shared" ref="S129:V130" si="30">($W129-$R129)/5*(S$114-$R$114)+$R129</f>
        <v>540.37904013291302</v>
      </c>
      <c r="T129" s="433">
        <f t="shared" si="30"/>
        <v>559.83222548751519</v>
      </c>
      <c r="U129" s="433">
        <f t="shared" si="30"/>
        <v>579.28541084211724</v>
      </c>
      <c r="V129" s="433">
        <f t="shared" si="30"/>
        <v>598.73859619671941</v>
      </c>
      <c r="W129" s="432">
        <f>-SUM(J$107:J$108)</f>
        <v>618.19178155132158</v>
      </c>
      <c r="X129" s="433">
        <f t="shared" si="17"/>
        <v>628.65598122769256</v>
      </c>
      <c r="Y129" s="433">
        <f t="shared" si="17"/>
        <v>639.12018090406366</v>
      </c>
      <c r="Z129" s="433">
        <f t="shared" si="17"/>
        <v>649.58438058043464</v>
      </c>
      <c r="AA129" s="433">
        <f t="shared" si="17"/>
        <v>660.04858025680574</v>
      </c>
      <c r="AB129" s="432">
        <f>-SUM(K$107:K$108)</f>
        <v>670.51277993317672</v>
      </c>
      <c r="AC129" s="433">
        <f t="shared" ref="AC129:AF130" si="31">($AG129-$AB129)/5*(AC$114-$AB$114)+$AB129</f>
        <v>682.25886344174523</v>
      </c>
      <c r="AD129" s="433">
        <f t="shared" si="31"/>
        <v>694.00494695031375</v>
      </c>
      <c r="AE129" s="433">
        <f t="shared" si="31"/>
        <v>705.75103045888227</v>
      </c>
      <c r="AF129" s="433">
        <f t="shared" si="31"/>
        <v>717.49711396745079</v>
      </c>
      <c r="AG129" s="432">
        <f>-SUM(L$107:L$108)</f>
        <v>729.2431974760193</v>
      </c>
      <c r="AH129" s="433">
        <f t="shared" ref="AH129:AK130" si="32">($AL129-$AG129)/5*(AH$114-$AG$114)+$AG129</f>
        <v>736.66659185660262</v>
      </c>
      <c r="AI129" s="433">
        <f t="shared" si="32"/>
        <v>744.08998623718594</v>
      </c>
      <c r="AJ129" s="433">
        <f t="shared" si="32"/>
        <v>751.51338061776937</v>
      </c>
      <c r="AK129" s="433">
        <f t="shared" si="32"/>
        <v>758.93677499835269</v>
      </c>
      <c r="AL129" s="432">
        <f>-SUM(M$107:M$108)</f>
        <v>766.36016937893601</v>
      </c>
      <c r="AM129" s="433">
        <f t="shared" ref="AM129:AO130" si="33">($AL129-$AG129)/5*(AM$114-$AG$114)+$AG129</f>
        <v>773.78356375951932</v>
      </c>
      <c r="AN129" s="433">
        <f t="shared" si="33"/>
        <v>781.20695814010264</v>
      </c>
      <c r="AO129" s="433">
        <f t="shared" si="33"/>
        <v>788.63035252068607</v>
      </c>
    </row>
    <row r="130" spans="1:41" s="431" customFormat="1" x14ac:dyDescent="0.25">
      <c r="A130" s="431" t="s">
        <v>529</v>
      </c>
      <c r="B130" s="431" t="s">
        <v>51</v>
      </c>
      <c r="C130" s="434">
        <f>G53</f>
        <v>184.771504160463</v>
      </c>
      <c r="D130" s="433">
        <f t="shared" si="27"/>
        <v>186.59619663294623</v>
      </c>
      <c r="E130" s="433">
        <f t="shared" si="27"/>
        <v>188.42088910542947</v>
      </c>
      <c r="F130" s="433">
        <f t="shared" si="27"/>
        <v>190.2455815779127</v>
      </c>
      <c r="G130" s="433">
        <f t="shared" si="27"/>
        <v>192.07027405039594</v>
      </c>
      <c r="H130" s="434">
        <f>H53</f>
        <v>193.89496652287917</v>
      </c>
      <c r="I130" s="433">
        <f t="shared" si="28"/>
        <v>197.47649533752752</v>
      </c>
      <c r="J130" s="433">
        <f t="shared" si="28"/>
        <v>201.05802415217588</v>
      </c>
      <c r="K130" s="433">
        <f t="shared" si="28"/>
        <v>204.63955296682423</v>
      </c>
      <c r="L130" s="433">
        <f t="shared" si="28"/>
        <v>208.22108178147258</v>
      </c>
      <c r="M130" s="434">
        <f>I53</f>
        <v>211.80261059612093</v>
      </c>
      <c r="N130" s="433">
        <f t="shared" si="29"/>
        <v>216.14582848089924</v>
      </c>
      <c r="O130" s="433">
        <f t="shared" si="29"/>
        <v>220.48904636567758</v>
      </c>
      <c r="P130" s="433">
        <f t="shared" si="29"/>
        <v>224.83226425045589</v>
      </c>
      <c r="Q130" s="433">
        <f t="shared" si="29"/>
        <v>229.17548213523423</v>
      </c>
      <c r="R130" s="434">
        <f>J53</f>
        <v>233.51870002001255</v>
      </c>
      <c r="S130" s="433">
        <f t="shared" si="30"/>
        <v>238.14784479950779</v>
      </c>
      <c r="T130" s="433">
        <f t="shared" si="30"/>
        <v>242.77698957900304</v>
      </c>
      <c r="U130" s="433">
        <f t="shared" si="30"/>
        <v>247.40613435849826</v>
      </c>
      <c r="V130" s="433">
        <f t="shared" si="30"/>
        <v>252.03527913799351</v>
      </c>
      <c r="W130" s="434">
        <f>K53</f>
        <v>256.66442391748876</v>
      </c>
      <c r="X130" s="433">
        <f t="shared" si="17"/>
        <v>262.81876098844498</v>
      </c>
      <c r="Y130" s="433">
        <f t="shared" si="17"/>
        <v>268.9730980594012</v>
      </c>
      <c r="Z130" s="433">
        <f t="shared" si="17"/>
        <v>275.12743513035747</v>
      </c>
      <c r="AA130" s="433">
        <f t="shared" si="17"/>
        <v>281.28177220131369</v>
      </c>
      <c r="AB130" s="434">
        <f>L53</f>
        <v>287.4361092722699</v>
      </c>
      <c r="AC130" s="433">
        <f t="shared" si="31"/>
        <v>296.29500500531242</v>
      </c>
      <c r="AD130" s="433">
        <f t="shared" si="31"/>
        <v>305.15390073835493</v>
      </c>
      <c r="AE130" s="433">
        <f t="shared" si="31"/>
        <v>314.01279647139739</v>
      </c>
      <c r="AF130" s="433">
        <f t="shared" si="31"/>
        <v>322.87169220443991</v>
      </c>
      <c r="AG130" s="434">
        <f>M53</f>
        <v>331.73058793748243</v>
      </c>
      <c r="AH130" s="433">
        <f t="shared" si="32"/>
        <v>338.70358739636561</v>
      </c>
      <c r="AI130" s="433">
        <f t="shared" si="32"/>
        <v>345.67658685524879</v>
      </c>
      <c r="AJ130" s="433">
        <f t="shared" si="32"/>
        <v>352.64958631413197</v>
      </c>
      <c r="AK130" s="433">
        <f t="shared" si="32"/>
        <v>359.62258577301515</v>
      </c>
      <c r="AL130" s="434">
        <f>N53</f>
        <v>366.59558523189833</v>
      </c>
      <c r="AM130" s="433">
        <f t="shared" si="33"/>
        <v>373.56858469078151</v>
      </c>
      <c r="AN130" s="433">
        <f t="shared" si="33"/>
        <v>380.54158414966469</v>
      </c>
      <c r="AO130" s="433">
        <f t="shared" si="33"/>
        <v>387.51458360854787</v>
      </c>
    </row>
    <row r="131" spans="1:41" x14ac:dyDescent="0.25">
      <c r="A131" s="4" t="s">
        <v>525</v>
      </c>
      <c r="B131" s="4" t="s">
        <v>171</v>
      </c>
      <c r="C131" s="146">
        <v>0</v>
      </c>
      <c r="D131" s="146">
        <v>0</v>
      </c>
      <c r="E131" s="146">
        <v>0</v>
      </c>
      <c r="F131" s="146">
        <v>0</v>
      </c>
      <c r="G131" s="146">
        <v>0</v>
      </c>
      <c r="H131" s="146">
        <v>0</v>
      </c>
      <c r="I131" s="146">
        <v>0</v>
      </c>
      <c r="J131" s="146">
        <v>0</v>
      </c>
      <c r="K131" s="146">
        <v>0</v>
      </c>
      <c r="L131" s="146">
        <v>0</v>
      </c>
      <c r="M131" s="146">
        <v>0</v>
      </c>
      <c r="N131" s="146">
        <v>0</v>
      </c>
      <c r="O131" s="146">
        <v>0</v>
      </c>
      <c r="P131" s="146">
        <v>0</v>
      </c>
      <c r="Q131" s="146">
        <v>0</v>
      </c>
      <c r="R131" s="146">
        <v>0</v>
      </c>
      <c r="S131" s="146">
        <v>0</v>
      </c>
      <c r="T131" s="146">
        <v>0</v>
      </c>
      <c r="U131" s="146">
        <v>0</v>
      </c>
      <c r="V131" s="146">
        <v>0</v>
      </c>
      <c r="W131" s="146">
        <v>0</v>
      </c>
      <c r="X131" s="146">
        <v>0</v>
      </c>
      <c r="Y131" s="146">
        <v>0</v>
      </c>
      <c r="Z131" s="146">
        <v>0</v>
      </c>
      <c r="AA131" s="146">
        <v>0</v>
      </c>
      <c r="AB131" s="146">
        <v>0</v>
      </c>
      <c r="AC131" s="146">
        <v>0</v>
      </c>
      <c r="AD131" s="146">
        <v>0</v>
      </c>
      <c r="AE131" s="146">
        <v>0</v>
      </c>
      <c r="AF131" s="146">
        <v>0</v>
      </c>
      <c r="AG131" s="146">
        <v>0</v>
      </c>
      <c r="AH131" s="146">
        <v>0</v>
      </c>
      <c r="AI131" s="146">
        <v>0</v>
      </c>
      <c r="AJ131" s="146">
        <v>0</v>
      </c>
      <c r="AK131" s="146">
        <v>0</v>
      </c>
      <c r="AL131" s="146">
        <v>0</v>
      </c>
      <c r="AM131" s="146">
        <v>0</v>
      </c>
      <c r="AN131" s="146">
        <v>0</v>
      </c>
      <c r="AO131" s="146">
        <v>0</v>
      </c>
    </row>
    <row r="132" spans="1:41" x14ac:dyDescent="0.25">
      <c r="A132" s="4" t="s">
        <v>526</v>
      </c>
      <c r="B132" s="4" t="s">
        <v>171</v>
      </c>
      <c r="C132" s="201">
        <f>E$92</f>
        <v>892.07603274999997</v>
      </c>
      <c r="D132" s="183">
        <f t="shared" ref="D132:G135" si="34">($H132-$C132)/5*(D$114-$C$114)+$C132</f>
        <v>884.12929716850476</v>
      </c>
      <c r="E132" s="183">
        <f t="shared" si="34"/>
        <v>876.18256158700967</v>
      </c>
      <c r="F132" s="183">
        <f t="shared" si="34"/>
        <v>868.23582600551447</v>
      </c>
      <c r="G132" s="183">
        <f t="shared" si="34"/>
        <v>860.28909042401938</v>
      </c>
      <c r="H132" s="201">
        <f>F$92</f>
        <v>852.34235484252417</v>
      </c>
      <c r="I132" s="183">
        <f t="shared" ref="I132:L135" si="35">($M132-$H132)/5*(I$114-$H$114)+$H132</f>
        <v>870.00072871930229</v>
      </c>
      <c r="J132" s="183">
        <f t="shared" si="35"/>
        <v>887.6591025960804</v>
      </c>
      <c r="K132" s="183">
        <f t="shared" si="35"/>
        <v>905.3174764728584</v>
      </c>
      <c r="L132" s="183">
        <f t="shared" si="35"/>
        <v>922.97585034963652</v>
      </c>
      <c r="M132" s="201">
        <f>G$92</f>
        <v>940.63422422641463</v>
      </c>
      <c r="N132" s="183">
        <f t="shared" ref="N132:Q135" si="36">($R132-$M132)/5*(N$114-$M$114)+$M132</f>
        <v>967.0312408215957</v>
      </c>
      <c r="O132" s="183">
        <f t="shared" si="36"/>
        <v>993.42825741677689</v>
      </c>
      <c r="P132" s="183">
        <f t="shared" si="36"/>
        <v>1019.825274011958</v>
      </c>
      <c r="Q132" s="183">
        <f t="shared" si="36"/>
        <v>1046.222290607139</v>
      </c>
      <c r="R132" s="201">
        <f>H$92</f>
        <v>1072.6193072023202</v>
      </c>
      <c r="S132" s="183">
        <f t="shared" ref="S132:V135" si="37">($W132-$R132)/5*(S$114-$R$114)+$R132</f>
        <v>1102.9707908742007</v>
      </c>
      <c r="T132" s="183">
        <f t="shared" si="37"/>
        <v>1133.3222745460812</v>
      </c>
      <c r="U132" s="183">
        <f t="shared" si="37"/>
        <v>1163.6737582179619</v>
      </c>
      <c r="V132" s="183">
        <f t="shared" si="37"/>
        <v>1194.0252418898424</v>
      </c>
      <c r="W132" s="201">
        <f>I$92</f>
        <v>1224.3767255617229</v>
      </c>
      <c r="X132" s="183">
        <f t="shared" si="17"/>
        <v>1259.1618807403138</v>
      </c>
      <c r="Y132" s="183">
        <f t="shared" si="17"/>
        <v>1293.9470359189045</v>
      </c>
      <c r="Z132" s="183">
        <f t="shared" si="17"/>
        <v>1328.7321910974954</v>
      </c>
      <c r="AA132" s="183">
        <f t="shared" si="17"/>
        <v>1363.5173462760861</v>
      </c>
      <c r="AB132" s="201">
        <f>J$92</f>
        <v>1398.302501454677</v>
      </c>
      <c r="AC132" s="183">
        <f t="shared" ref="AC132:AF135" si="38">($AG132-$AB132)/5*(AC$114-$AB$114)+$AB132</f>
        <v>1441.3071687654308</v>
      </c>
      <c r="AD132" s="183">
        <f t="shared" si="38"/>
        <v>1484.3118360761846</v>
      </c>
      <c r="AE132" s="183">
        <f t="shared" si="38"/>
        <v>1527.3165033869386</v>
      </c>
      <c r="AF132" s="183">
        <f t="shared" si="38"/>
        <v>1570.3211706976924</v>
      </c>
      <c r="AG132" s="201">
        <f>K$92</f>
        <v>1613.3258380084462</v>
      </c>
      <c r="AH132" s="183">
        <f t="shared" ref="AH132:AK135" si="39">($AL132-$AG132)/5*(AH$114-$AG$114)+$AG132</f>
        <v>1667.4760625262625</v>
      </c>
      <c r="AI132" s="183">
        <f t="shared" si="39"/>
        <v>1721.6262870440787</v>
      </c>
      <c r="AJ132" s="183">
        <f t="shared" si="39"/>
        <v>1775.7765115618949</v>
      </c>
      <c r="AK132" s="183">
        <f t="shared" si="39"/>
        <v>1829.926736079711</v>
      </c>
      <c r="AL132" s="201">
        <f>L$92</f>
        <v>1884.0769605975272</v>
      </c>
      <c r="AM132" s="183">
        <f t="shared" ref="AM132:AO135" si="40">($AL132-$AG132)/5*(AM$114-$AG$114)+$AG132</f>
        <v>1938.2271851153434</v>
      </c>
      <c r="AN132" s="183">
        <f t="shared" si="40"/>
        <v>1992.3774096331597</v>
      </c>
      <c r="AO132" s="183">
        <f t="shared" si="40"/>
        <v>2046.5276341509757</v>
      </c>
    </row>
    <row r="133" spans="1:41" x14ac:dyDescent="0.25">
      <c r="A133" s="4" t="s">
        <v>27</v>
      </c>
      <c r="B133" s="4" t="s">
        <v>171</v>
      </c>
      <c r="C133" s="146">
        <f>G26</f>
        <v>35.444403431960666</v>
      </c>
      <c r="D133" s="183">
        <f t="shared" si="34"/>
        <v>37.832467226902175</v>
      </c>
      <c r="E133" s="183">
        <f t="shared" si="34"/>
        <v>40.220531021843684</v>
      </c>
      <c r="F133" s="183">
        <f t="shared" si="34"/>
        <v>42.6085948167852</v>
      </c>
      <c r="G133" s="183">
        <f t="shared" si="34"/>
        <v>44.996658611726708</v>
      </c>
      <c r="H133" s="183">
        <f>H26</f>
        <v>47.384722406668217</v>
      </c>
      <c r="I133" s="183">
        <f t="shared" si="35"/>
        <v>50.500022386931498</v>
      </c>
      <c r="J133" s="183">
        <f t="shared" si="35"/>
        <v>53.615322367194786</v>
      </c>
      <c r="K133" s="183">
        <f t="shared" si="35"/>
        <v>56.730622347458066</v>
      </c>
      <c r="L133" s="183">
        <f t="shared" si="35"/>
        <v>59.845922327721354</v>
      </c>
      <c r="M133" s="26">
        <f>I26</f>
        <v>62.961222307984634</v>
      </c>
      <c r="N133" s="183">
        <f t="shared" si="36"/>
        <v>66.864315496149075</v>
      </c>
      <c r="O133" s="183">
        <f t="shared" si="36"/>
        <v>70.767408684313509</v>
      </c>
      <c r="P133" s="183">
        <f t="shared" si="36"/>
        <v>74.670501872477942</v>
      </c>
      <c r="Q133" s="183">
        <f t="shared" si="36"/>
        <v>78.573595060642376</v>
      </c>
      <c r="R133" s="26">
        <f>J26</f>
        <v>82.476688248806809</v>
      </c>
      <c r="S133" s="183">
        <f t="shared" si="37"/>
        <v>87.457662329223197</v>
      </c>
      <c r="T133" s="183">
        <f t="shared" si="37"/>
        <v>92.438636409639585</v>
      </c>
      <c r="U133" s="183">
        <f t="shared" si="37"/>
        <v>97.419610490055973</v>
      </c>
      <c r="V133" s="183">
        <f t="shared" si="37"/>
        <v>102.40058457047236</v>
      </c>
      <c r="W133" s="26">
        <f>K26</f>
        <v>107.38155865088875</v>
      </c>
      <c r="X133" s="183">
        <f t="shared" ref="X133:AA135" si="41">($AB133-$W133)/5*(X$114-$W$114)+$W133</f>
        <v>111.94588716968339</v>
      </c>
      <c r="Y133" s="183">
        <f t="shared" si="41"/>
        <v>116.51021568847803</v>
      </c>
      <c r="Z133" s="183">
        <f t="shared" si="41"/>
        <v>121.07454420727265</v>
      </c>
      <c r="AA133" s="183">
        <f t="shared" si="41"/>
        <v>125.63887272606729</v>
      </c>
      <c r="AB133" s="26">
        <f>L26</f>
        <v>130.20320124486193</v>
      </c>
      <c r="AC133" s="183">
        <f t="shared" si="38"/>
        <v>133.83791944361747</v>
      </c>
      <c r="AD133" s="183">
        <f t="shared" si="38"/>
        <v>137.472637642373</v>
      </c>
      <c r="AE133" s="183">
        <f t="shared" si="38"/>
        <v>141.10735584112851</v>
      </c>
      <c r="AF133" s="183">
        <f t="shared" si="38"/>
        <v>144.74207403988405</v>
      </c>
      <c r="AG133" s="26">
        <f>M26</f>
        <v>148.37679223863958</v>
      </c>
      <c r="AH133" s="183">
        <f t="shared" si="39"/>
        <v>150.77252238225228</v>
      </c>
      <c r="AI133" s="183">
        <f t="shared" si="39"/>
        <v>153.168252525865</v>
      </c>
      <c r="AJ133" s="183">
        <f t="shared" si="39"/>
        <v>155.5639826694777</v>
      </c>
      <c r="AK133" s="183">
        <f t="shared" si="39"/>
        <v>157.95971281309042</v>
      </c>
      <c r="AL133" s="26">
        <f>N26</f>
        <v>160.35544295670311</v>
      </c>
      <c r="AM133" s="183">
        <f t="shared" si="40"/>
        <v>162.75117310031581</v>
      </c>
      <c r="AN133" s="183">
        <f t="shared" si="40"/>
        <v>165.14690324392853</v>
      </c>
      <c r="AO133" s="183">
        <f t="shared" si="40"/>
        <v>167.54263338754123</v>
      </c>
    </row>
    <row r="134" spans="1:41" x14ac:dyDescent="0.25">
      <c r="A134" s="4" t="s">
        <v>6</v>
      </c>
      <c r="B134" s="4" t="s">
        <v>171</v>
      </c>
      <c r="C134" s="146">
        <f>SUM(G42,G48)</f>
        <v>1.4818013835909536</v>
      </c>
      <c r="D134" s="183">
        <f t="shared" si="34"/>
        <v>1.4704829300963616</v>
      </c>
      <c r="E134" s="183">
        <f t="shared" si="34"/>
        <v>1.4591644766017695</v>
      </c>
      <c r="F134" s="183">
        <f t="shared" si="34"/>
        <v>1.4478460231071777</v>
      </c>
      <c r="G134" s="183">
        <f t="shared" si="34"/>
        <v>1.4365275696125857</v>
      </c>
      <c r="H134" s="146">
        <f>SUM(H42,H48)</f>
        <v>1.4252091161179936</v>
      </c>
      <c r="I134" s="183">
        <f t="shared" si="35"/>
        <v>1.4260265692022323</v>
      </c>
      <c r="J134" s="183">
        <f t="shared" si="35"/>
        <v>1.4268440222864711</v>
      </c>
      <c r="K134" s="183">
        <f t="shared" si="35"/>
        <v>1.4276614753707098</v>
      </c>
      <c r="L134" s="183">
        <f t="shared" si="35"/>
        <v>1.4284789284549486</v>
      </c>
      <c r="M134" s="146">
        <f>SUM(I42,I48)</f>
        <v>1.4292963815391873</v>
      </c>
      <c r="N134" s="183">
        <f t="shared" si="36"/>
        <v>1.4437036945174502</v>
      </c>
      <c r="O134" s="183">
        <f t="shared" si="36"/>
        <v>1.4581110074957133</v>
      </c>
      <c r="P134" s="183">
        <f t="shared" si="36"/>
        <v>1.4725183204739762</v>
      </c>
      <c r="Q134" s="183">
        <f t="shared" si="36"/>
        <v>1.4869256334522394</v>
      </c>
      <c r="R134" s="146">
        <f>SUM(J42,J48)</f>
        <v>1.5013329464305023</v>
      </c>
      <c r="S134" s="183">
        <f t="shared" si="37"/>
        <v>1.5243797656606748</v>
      </c>
      <c r="T134" s="183">
        <f t="shared" si="37"/>
        <v>1.5474265848908473</v>
      </c>
      <c r="U134" s="183">
        <f t="shared" si="37"/>
        <v>1.57047340412102</v>
      </c>
      <c r="V134" s="183">
        <f t="shared" si="37"/>
        <v>1.5935202233511925</v>
      </c>
      <c r="W134" s="146">
        <f>SUM(K42,K48)</f>
        <v>1.616567042581365</v>
      </c>
      <c r="X134" s="183">
        <f t="shared" si="41"/>
        <v>1.6397542667241378</v>
      </c>
      <c r="Y134" s="183">
        <f t="shared" si="41"/>
        <v>1.6629414908669107</v>
      </c>
      <c r="Z134" s="183">
        <f t="shared" si="41"/>
        <v>1.6861287150096835</v>
      </c>
      <c r="AA134" s="183">
        <f t="shared" si="41"/>
        <v>1.7093159391524564</v>
      </c>
      <c r="AB134" s="146">
        <f>SUM(L42,L48)</f>
        <v>1.7325031632952292</v>
      </c>
      <c r="AC134" s="183">
        <f t="shared" si="38"/>
        <v>1.7509055940113585</v>
      </c>
      <c r="AD134" s="183">
        <f t="shared" si="38"/>
        <v>1.7693080247274877</v>
      </c>
      <c r="AE134" s="183">
        <f t="shared" si="38"/>
        <v>1.7877104554436172</v>
      </c>
      <c r="AF134" s="183">
        <f t="shared" si="38"/>
        <v>1.8061128861597464</v>
      </c>
      <c r="AG134" s="146">
        <f>SUM(M42,M48)</f>
        <v>1.8245153168758756</v>
      </c>
      <c r="AH134" s="183">
        <f t="shared" si="39"/>
        <v>1.8484592286830483</v>
      </c>
      <c r="AI134" s="183">
        <f t="shared" si="39"/>
        <v>1.8724031404902211</v>
      </c>
      <c r="AJ134" s="183">
        <f t="shared" si="39"/>
        <v>1.8963470522973935</v>
      </c>
      <c r="AK134" s="183">
        <f t="shared" si="39"/>
        <v>1.9202909641045662</v>
      </c>
      <c r="AL134" s="146">
        <f>SUM(N42,N48)</f>
        <v>1.9442348759117389</v>
      </c>
      <c r="AM134" s="183">
        <f t="shared" si="40"/>
        <v>1.9681787877189116</v>
      </c>
      <c r="AN134" s="183">
        <f t="shared" si="40"/>
        <v>1.9921226995260843</v>
      </c>
      <c r="AO134" s="183">
        <f t="shared" si="40"/>
        <v>2.0160666113332568</v>
      </c>
    </row>
    <row r="135" spans="1:41" x14ac:dyDescent="0.25">
      <c r="A135" s="4" t="s">
        <v>527</v>
      </c>
      <c r="B135" s="4" t="s">
        <v>171</v>
      </c>
      <c r="C135" s="201">
        <f>E$98</f>
        <v>2706.3</v>
      </c>
      <c r="D135" s="183">
        <f t="shared" si="34"/>
        <v>2801.1600000000003</v>
      </c>
      <c r="E135" s="183">
        <f t="shared" si="34"/>
        <v>2896.0200000000004</v>
      </c>
      <c r="F135" s="183">
        <f t="shared" si="34"/>
        <v>2990.88</v>
      </c>
      <c r="G135" s="183">
        <f t="shared" si="34"/>
        <v>3085.7400000000002</v>
      </c>
      <c r="H135" s="201">
        <f>F$98</f>
        <v>3180.6000000000004</v>
      </c>
      <c r="I135" s="183">
        <f t="shared" si="35"/>
        <v>3255.0000000000005</v>
      </c>
      <c r="J135" s="183">
        <f t="shared" si="35"/>
        <v>3329.4000000000005</v>
      </c>
      <c r="K135" s="183">
        <f t="shared" si="35"/>
        <v>3403.8</v>
      </c>
      <c r="L135" s="183">
        <f t="shared" si="35"/>
        <v>3478.2000000000003</v>
      </c>
      <c r="M135" s="201">
        <f>G$98</f>
        <v>3552.6000000000004</v>
      </c>
      <c r="N135" s="183">
        <f t="shared" si="36"/>
        <v>3587.01</v>
      </c>
      <c r="O135" s="183">
        <f t="shared" si="36"/>
        <v>3621.42</v>
      </c>
      <c r="P135" s="183">
        <f t="shared" si="36"/>
        <v>3655.8300000000004</v>
      </c>
      <c r="Q135" s="183">
        <f t="shared" si="36"/>
        <v>3690.2400000000002</v>
      </c>
      <c r="R135" s="201">
        <f>H$98</f>
        <v>3724.65</v>
      </c>
      <c r="S135" s="183">
        <f t="shared" si="37"/>
        <v>3719.07</v>
      </c>
      <c r="T135" s="183">
        <f t="shared" si="37"/>
        <v>3713.4900000000002</v>
      </c>
      <c r="U135" s="183">
        <f t="shared" si="37"/>
        <v>3707.9100000000003</v>
      </c>
      <c r="V135" s="183">
        <f t="shared" si="37"/>
        <v>3702.3300000000004</v>
      </c>
      <c r="W135" s="201">
        <f>I$98</f>
        <v>3696.7500000000005</v>
      </c>
      <c r="X135" s="183">
        <f t="shared" si="41"/>
        <v>3692.1000000000004</v>
      </c>
      <c r="Y135" s="183">
        <f t="shared" si="41"/>
        <v>3687.4500000000003</v>
      </c>
      <c r="Z135" s="183">
        <f t="shared" si="41"/>
        <v>3682.8000000000006</v>
      </c>
      <c r="AA135" s="183">
        <f t="shared" si="41"/>
        <v>3678.1500000000005</v>
      </c>
      <c r="AB135" s="201">
        <f>J$98</f>
        <v>3673.5000000000005</v>
      </c>
      <c r="AC135" s="183">
        <f t="shared" si="38"/>
        <v>3546.0900000000006</v>
      </c>
      <c r="AD135" s="183">
        <f t="shared" si="38"/>
        <v>3418.6800000000003</v>
      </c>
      <c r="AE135" s="183">
        <f t="shared" si="38"/>
        <v>3291.2700000000004</v>
      </c>
      <c r="AF135" s="183">
        <f t="shared" si="38"/>
        <v>3163.86</v>
      </c>
      <c r="AG135" s="201">
        <f>K$98</f>
        <v>3036.4500000000003</v>
      </c>
      <c r="AH135" s="183">
        <f t="shared" si="39"/>
        <v>2931.36</v>
      </c>
      <c r="AI135" s="183">
        <f t="shared" si="39"/>
        <v>2826.27</v>
      </c>
      <c r="AJ135" s="183">
        <f t="shared" si="39"/>
        <v>2721.1800000000003</v>
      </c>
      <c r="AK135" s="183">
        <f t="shared" si="39"/>
        <v>2616.09</v>
      </c>
      <c r="AL135" s="201">
        <f>L$98</f>
        <v>2511</v>
      </c>
      <c r="AM135" s="183">
        <f t="shared" si="40"/>
        <v>2405.91</v>
      </c>
      <c r="AN135" s="183">
        <f t="shared" si="40"/>
        <v>2300.8199999999997</v>
      </c>
      <c r="AO135" s="183">
        <f t="shared" si="40"/>
        <v>2195.7299999999996</v>
      </c>
    </row>
    <row r="136" spans="1:41" x14ac:dyDescent="0.25">
      <c r="A136" s="4" t="s">
        <v>528</v>
      </c>
      <c r="B136" s="4" t="s">
        <v>171</v>
      </c>
      <c r="C136" s="4">
        <f t="shared" ref="C136:AO136" si="42">A$74/$A$74</f>
        <v>1</v>
      </c>
      <c r="D136" s="4">
        <f t="shared" si="42"/>
        <v>1.0122688417040666</v>
      </c>
      <c r="E136" s="4">
        <f t="shared" si="42"/>
        <v>1.0243799180788873</v>
      </c>
      <c r="F136" s="4">
        <f t="shared" si="42"/>
        <v>1.0364099210877882</v>
      </c>
      <c r="G136" s="4">
        <f t="shared" si="42"/>
        <v>1.0483787143031715</v>
      </c>
      <c r="H136" s="4">
        <f t="shared" si="42"/>
        <v>1.0602614249126261</v>
      </c>
      <c r="I136" s="4">
        <f t="shared" si="42"/>
        <v>1.0720359495555423</v>
      </c>
      <c r="J136" s="4">
        <f t="shared" si="42"/>
        <v>1.0836632134679862</v>
      </c>
      <c r="K136" s="4">
        <f t="shared" si="42"/>
        <v>1.095111547675663</v>
      </c>
      <c r="L136" s="4">
        <f t="shared" si="42"/>
        <v>1.1063738266593561</v>
      </c>
      <c r="M136" s="4">
        <f t="shared" si="42"/>
        <v>1.1174516338677802</v>
      </c>
      <c r="N136" s="4">
        <f t="shared" si="42"/>
        <v>1.1283323017112175</v>
      </c>
      <c r="O136" s="4">
        <f t="shared" si="42"/>
        <v>1.1390023708755923</v>
      </c>
      <c r="P136" s="4">
        <f t="shared" si="42"/>
        <v>1.1494483820468293</v>
      </c>
      <c r="Q136" s="4">
        <f t="shared" si="42"/>
        <v>1.1596592510839252</v>
      </c>
      <c r="R136" s="4">
        <f t="shared" si="42"/>
        <v>1.1696238938458769</v>
      </c>
      <c r="S136" s="4">
        <f t="shared" si="42"/>
        <v>1.1793248923968218</v>
      </c>
      <c r="T136" s="4">
        <f t="shared" si="42"/>
        <v>1.1887440370765403</v>
      </c>
      <c r="U136" s="4">
        <f t="shared" si="42"/>
        <v>1.1978670768465998</v>
      </c>
      <c r="V136" s="4">
        <f t="shared" si="42"/>
        <v>1.2066860944634263</v>
      </c>
      <c r="W136" s="4">
        <f t="shared" si="42"/>
        <v>1.2151931726834462</v>
      </c>
      <c r="X136" s="4">
        <f t="shared" si="42"/>
        <v>1.2233756439169412</v>
      </c>
      <c r="Y136" s="4">
        <f t="shared" si="42"/>
        <v>1.2312168819524067</v>
      </c>
      <c r="Z136" s="4">
        <f t="shared" si="42"/>
        <v>1.2387081778219113</v>
      </c>
      <c r="AA136" s="4">
        <f t="shared" si="42"/>
        <v>1.2458431977305962</v>
      </c>
      <c r="AB136" s="4">
        <f t="shared" si="42"/>
        <v>1.2526243168515334</v>
      </c>
      <c r="AC136" s="4">
        <f t="shared" si="42"/>
        <v>1.2590649944987984</v>
      </c>
      <c r="AD136" s="4">
        <f t="shared" si="42"/>
        <v>1.265184232056968</v>
      </c>
      <c r="AE136" s="4">
        <f t="shared" si="42"/>
        <v>1.2709994474619049</v>
      </c>
      <c r="AF136" s="4">
        <f t="shared" si="42"/>
        <v>1.2765130158866809</v>
      </c>
      <c r="AG136" s="4">
        <f t="shared" si="42"/>
        <v>1.2817273125043682</v>
      </c>
      <c r="AH136" s="4">
        <f t="shared" si="42"/>
        <v>1.2866494628341834</v>
      </c>
      <c r="AI136" s="4">
        <f t="shared" si="42"/>
        <v>1.2912897592927721</v>
      </c>
      <c r="AJ136" s="4">
        <f t="shared" si="42"/>
        <v>1.2956537439506361</v>
      </c>
      <c r="AK136" s="4">
        <f t="shared" si="42"/>
        <v>1.2997477506026345</v>
      </c>
      <c r="AL136" s="4">
        <f t="shared" si="42"/>
        <v>1.3035725709731245</v>
      </c>
      <c r="AM136" s="4">
        <f t="shared" si="42"/>
        <v>1.3071321636838933</v>
      </c>
      <c r="AN136" s="4">
        <f t="shared" si="42"/>
        <v>1.3104249452862258</v>
      </c>
      <c r="AO136" s="4">
        <f t="shared" si="42"/>
        <v>1.3134532909531942</v>
      </c>
    </row>
    <row r="137" spans="1:41" x14ac:dyDescent="0.25">
      <c r="A137" s="4" t="s">
        <v>11</v>
      </c>
      <c r="B137" s="4" t="s">
        <v>171</v>
      </c>
      <c r="C137" s="146">
        <f>-SUM(F$107:F$108)</f>
        <v>237.20689383625</v>
      </c>
      <c r="D137" s="183">
        <f t="shared" ref="D137:G138" si="43">($H137-$C137)/5*(D$114-$C$114)+$C137</f>
        <v>252.89581834503804</v>
      </c>
      <c r="E137" s="183">
        <f t="shared" si="43"/>
        <v>268.58474285382607</v>
      </c>
      <c r="F137" s="183">
        <f t="shared" si="43"/>
        <v>284.27366736261411</v>
      </c>
      <c r="G137" s="183">
        <f t="shared" si="43"/>
        <v>299.96259187140214</v>
      </c>
      <c r="H137" s="146">
        <f>-SUM(G$107:G$108)</f>
        <v>315.65151638019017</v>
      </c>
      <c r="I137" s="183">
        <f t="shared" ref="I137:L138" si="44">($M137-$H137)/5*(I$114-$H$114)+$H137</f>
        <v>336.32075875808727</v>
      </c>
      <c r="J137" s="183">
        <f t="shared" si="44"/>
        <v>356.9900011359843</v>
      </c>
      <c r="K137" s="183">
        <f t="shared" si="44"/>
        <v>377.65924351388139</v>
      </c>
      <c r="L137" s="183">
        <f t="shared" si="44"/>
        <v>398.32848589177843</v>
      </c>
      <c r="M137" s="146">
        <f>-SUM(H$107:H$108)</f>
        <v>418.99772826967552</v>
      </c>
      <c r="N137" s="183">
        <f t="shared" ref="N137:Q138" si="45">($R137-$M137)/5*(N$114-$M$114)+$M137</f>
        <v>439.38335357140261</v>
      </c>
      <c r="O137" s="183">
        <f t="shared" si="45"/>
        <v>459.76897887312964</v>
      </c>
      <c r="P137" s="183">
        <f t="shared" si="45"/>
        <v>480.15460417485673</v>
      </c>
      <c r="Q137" s="183">
        <f t="shared" si="45"/>
        <v>500.54022947658382</v>
      </c>
      <c r="R137" s="146">
        <f>-SUM(I$107:I$108)</f>
        <v>520.92585477831085</v>
      </c>
      <c r="S137" s="183">
        <f t="shared" ref="S137:V138" si="46">($W137-$R137)/5*(S$114-$R$114)+$R137</f>
        <v>540.37904013291302</v>
      </c>
      <c r="T137" s="183">
        <f t="shared" si="46"/>
        <v>559.83222548751519</v>
      </c>
      <c r="U137" s="183">
        <f t="shared" si="46"/>
        <v>579.28541084211724</v>
      </c>
      <c r="V137" s="183">
        <f t="shared" si="46"/>
        <v>598.73859619671941</v>
      </c>
      <c r="W137" s="146">
        <f>-SUM(J$107:J$108)</f>
        <v>618.19178155132158</v>
      </c>
      <c r="X137" s="183">
        <f t="shared" ref="X137:AA138" si="47">($AB137-$W137)/5*(X$114-$W$114)+$W137</f>
        <v>628.65598122769256</v>
      </c>
      <c r="Y137" s="183">
        <f t="shared" si="47"/>
        <v>639.12018090406366</v>
      </c>
      <c r="Z137" s="183">
        <f t="shared" si="47"/>
        <v>649.58438058043464</v>
      </c>
      <c r="AA137" s="183">
        <f t="shared" si="47"/>
        <v>660.04858025680574</v>
      </c>
      <c r="AB137" s="146">
        <f>-SUM(K$107:K$108)</f>
        <v>670.51277993317672</v>
      </c>
      <c r="AC137" s="183">
        <f t="shared" ref="AC137:AF138" si="48">($AG137-$AB137)/5*(AC$114-$AB$114)+$AB137</f>
        <v>682.25886344174523</v>
      </c>
      <c r="AD137" s="183">
        <f t="shared" si="48"/>
        <v>694.00494695031375</v>
      </c>
      <c r="AE137" s="183">
        <f t="shared" si="48"/>
        <v>705.75103045888227</v>
      </c>
      <c r="AF137" s="183">
        <f t="shared" si="48"/>
        <v>717.49711396745079</v>
      </c>
      <c r="AG137" s="146">
        <f>-SUM(L$107:L$108)</f>
        <v>729.2431974760193</v>
      </c>
      <c r="AH137" s="183">
        <f t="shared" ref="AH137:AK138" si="49">($AL137-$AG137)/5*(AH$114-$AG$114)+$AG137</f>
        <v>736.66659185660262</v>
      </c>
      <c r="AI137" s="183">
        <f t="shared" si="49"/>
        <v>744.08998623718594</v>
      </c>
      <c r="AJ137" s="183">
        <f t="shared" si="49"/>
        <v>751.51338061776937</v>
      </c>
      <c r="AK137" s="183">
        <f t="shared" si="49"/>
        <v>758.93677499835269</v>
      </c>
      <c r="AL137" s="146">
        <f>-SUM(M$107:M$108)</f>
        <v>766.36016937893601</v>
      </c>
      <c r="AM137" s="183">
        <f t="shared" ref="AM137:AO138" si="50">($AL137-$AG137)/5*(AM$114-$AG$114)+$AG137</f>
        <v>773.78356375951932</v>
      </c>
      <c r="AN137" s="183">
        <f t="shared" si="50"/>
        <v>781.20695814010264</v>
      </c>
      <c r="AO137" s="183">
        <f t="shared" si="50"/>
        <v>788.63035252068607</v>
      </c>
    </row>
    <row r="138" spans="1:41" x14ac:dyDescent="0.25">
      <c r="A138" s="4" t="s">
        <v>529</v>
      </c>
      <c r="B138" s="4" t="s">
        <v>171</v>
      </c>
      <c r="C138" s="26">
        <f>G55</f>
        <v>127.6661685288783</v>
      </c>
      <c r="D138" s="183">
        <f t="shared" si="43"/>
        <v>128.92692298213598</v>
      </c>
      <c r="E138" s="183">
        <f t="shared" si="43"/>
        <v>130.18767743539362</v>
      </c>
      <c r="F138" s="183">
        <f t="shared" si="43"/>
        <v>131.4484318886513</v>
      </c>
      <c r="G138" s="183">
        <f t="shared" si="43"/>
        <v>132.70918634190895</v>
      </c>
      <c r="H138" s="26">
        <f>H55</f>
        <v>133.96994079516662</v>
      </c>
      <c r="I138" s="183">
        <f t="shared" si="44"/>
        <v>136.44456513358651</v>
      </c>
      <c r="J138" s="183">
        <f t="shared" si="44"/>
        <v>138.91918947200637</v>
      </c>
      <c r="K138" s="183">
        <f t="shared" si="44"/>
        <v>141.39381381042625</v>
      </c>
      <c r="L138" s="183">
        <f t="shared" si="44"/>
        <v>143.86843814884611</v>
      </c>
      <c r="M138" s="26">
        <f>I55</f>
        <v>146.343062487266</v>
      </c>
      <c r="N138" s="183">
        <f t="shared" si="45"/>
        <v>149.34396887137061</v>
      </c>
      <c r="O138" s="183">
        <f t="shared" si="45"/>
        <v>152.34487525547524</v>
      </c>
      <c r="P138" s="183">
        <f t="shared" si="45"/>
        <v>155.34578163957985</v>
      </c>
      <c r="Q138" s="183">
        <f t="shared" si="45"/>
        <v>158.34668802368449</v>
      </c>
      <c r="R138" s="26">
        <f>J55</f>
        <v>161.3475944077891</v>
      </c>
      <c r="S138" s="183">
        <f t="shared" si="46"/>
        <v>164.54605934559891</v>
      </c>
      <c r="T138" s="183">
        <f t="shared" si="46"/>
        <v>167.74452428340868</v>
      </c>
      <c r="U138" s="183">
        <f t="shared" si="46"/>
        <v>170.94298922121848</v>
      </c>
      <c r="V138" s="183">
        <f t="shared" si="46"/>
        <v>174.14145415902826</v>
      </c>
      <c r="W138" s="26">
        <f>K55</f>
        <v>177.33991909683806</v>
      </c>
      <c r="X138" s="183">
        <f t="shared" si="47"/>
        <v>181.59220159707624</v>
      </c>
      <c r="Y138" s="183">
        <f t="shared" si="47"/>
        <v>185.84448409731439</v>
      </c>
      <c r="Z138" s="183">
        <f t="shared" si="47"/>
        <v>190.09676659755257</v>
      </c>
      <c r="AA138" s="183">
        <f t="shared" si="47"/>
        <v>194.34904909779073</v>
      </c>
      <c r="AB138" s="26">
        <f>L55</f>
        <v>198.60133159802891</v>
      </c>
      <c r="AC138" s="183">
        <f t="shared" si="48"/>
        <v>204.72230398916221</v>
      </c>
      <c r="AD138" s="183">
        <f t="shared" si="48"/>
        <v>210.84327638029549</v>
      </c>
      <c r="AE138" s="183">
        <f t="shared" si="48"/>
        <v>216.9642487714288</v>
      </c>
      <c r="AF138" s="183">
        <f t="shared" si="48"/>
        <v>223.08522116256208</v>
      </c>
      <c r="AG138" s="26">
        <f>M55</f>
        <v>229.20619355369539</v>
      </c>
      <c r="AH138" s="183">
        <f t="shared" si="49"/>
        <v>234.02412328866393</v>
      </c>
      <c r="AI138" s="183">
        <f t="shared" si="49"/>
        <v>238.84205302363247</v>
      </c>
      <c r="AJ138" s="183">
        <f t="shared" si="49"/>
        <v>243.65998275860099</v>
      </c>
      <c r="AK138" s="183">
        <f t="shared" si="49"/>
        <v>248.47791249356953</v>
      </c>
      <c r="AL138" s="26">
        <f>N55</f>
        <v>253.29584222853808</v>
      </c>
      <c r="AM138" s="183">
        <f t="shared" si="50"/>
        <v>258.11377196350662</v>
      </c>
      <c r="AN138" s="183">
        <f t="shared" si="50"/>
        <v>262.93170169847514</v>
      </c>
      <c r="AO138" s="183">
        <f t="shared" si="50"/>
        <v>267.74963143344371</v>
      </c>
    </row>
    <row r="139" spans="1:41" x14ac:dyDescent="0.25">
      <c r="A139" s="4" t="s">
        <v>525</v>
      </c>
      <c r="B139" s="4" t="s">
        <v>172</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25">
      <c r="A140" s="4" t="s">
        <v>526</v>
      </c>
      <c r="B140" s="4" t="s">
        <v>172</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25">
      <c r="A141" s="4" t="s">
        <v>27</v>
      </c>
      <c r="B141" s="4" t="s">
        <v>172</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25">
      <c r="A142" s="4" t="s">
        <v>6</v>
      </c>
      <c r="B142" s="4" t="s">
        <v>172</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25">
      <c r="A143" s="4" t="s">
        <v>527</v>
      </c>
      <c r="B143" s="4" t="s">
        <v>172</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25">
      <c r="A144" s="4" t="s">
        <v>528</v>
      </c>
      <c r="B144" s="4" t="s">
        <v>172</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25">
      <c r="A145" s="4" t="s">
        <v>11</v>
      </c>
      <c r="B145" s="4" t="s">
        <v>172</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25">
      <c r="A146" s="4" t="s">
        <v>529</v>
      </c>
      <c r="B146" s="4" t="s">
        <v>172</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25">
      <c r="A147" s="4" t="s">
        <v>525</v>
      </c>
      <c r="B147" s="4" t="s">
        <v>173</v>
      </c>
      <c r="C147" s="146">
        <f>G7</f>
        <v>11.638920663061654</v>
      </c>
      <c r="D147" s="183">
        <f t="shared" ref="D147:G151" si="51">($H147-$C147)/5*(D$114-$C$114)+$C147</f>
        <v>11.718615125127616</v>
      </c>
      <c r="E147" s="183">
        <f t="shared" si="51"/>
        <v>11.798309587193579</v>
      </c>
      <c r="F147" s="183">
        <f t="shared" si="51"/>
        <v>11.878004049259539</v>
      </c>
      <c r="G147" s="183">
        <f t="shared" si="51"/>
        <v>11.957698511325502</v>
      </c>
      <c r="H147" s="183">
        <f>H7</f>
        <v>12.037392973391464</v>
      </c>
      <c r="I147" s="183">
        <f t="shared" ref="I147:L151" si="52">($M147-$H147)/5*(I$114-$H$114)+$H147</f>
        <v>12.554291727718898</v>
      </c>
      <c r="J147" s="183">
        <f t="shared" si="52"/>
        <v>13.071190482046331</v>
      </c>
      <c r="K147" s="183">
        <f t="shared" si="52"/>
        <v>13.588089236373765</v>
      </c>
      <c r="L147" s="183">
        <f t="shared" si="52"/>
        <v>14.104987990701199</v>
      </c>
      <c r="M147" s="26">
        <f>I7</f>
        <v>14.621886745028633</v>
      </c>
      <c r="N147" s="183">
        <f t="shared" ref="N147:Q151" si="53">($R147-$M147)/5*(N$114-$M$114)+$M147</f>
        <v>15.305227617739646</v>
      </c>
      <c r="O147" s="183">
        <f t="shared" si="53"/>
        <v>15.988568490450659</v>
      </c>
      <c r="P147" s="183">
        <f t="shared" si="53"/>
        <v>16.671909363161674</v>
      </c>
      <c r="Q147" s="183">
        <f t="shared" si="53"/>
        <v>17.355250235872685</v>
      </c>
      <c r="R147" s="26">
        <f>J7</f>
        <v>18.038591108583699</v>
      </c>
      <c r="S147" s="183">
        <f t="shared" ref="S147:V151" si="54">($W147-$R147)/5*(S$114-$R$114)+$R147</f>
        <v>18.932923948462644</v>
      </c>
      <c r="T147" s="183">
        <f t="shared" si="54"/>
        <v>19.827256788341593</v>
      </c>
      <c r="U147" s="183">
        <f t="shared" si="54"/>
        <v>20.721589628220539</v>
      </c>
      <c r="V147" s="183">
        <f t="shared" si="54"/>
        <v>21.615922468099487</v>
      </c>
      <c r="W147" s="26">
        <f>K7</f>
        <v>22.510255307978433</v>
      </c>
      <c r="X147" s="183">
        <f t="shared" ref="X147:AA151" si="55">($AB147-$W147)/5*(X$114-$W$114)+$W147</f>
        <v>23.565293840951909</v>
      </c>
      <c r="Y147" s="183">
        <f t="shared" si="55"/>
        <v>24.620332373925386</v>
      </c>
      <c r="Z147" s="183">
        <f t="shared" si="55"/>
        <v>25.675370906898863</v>
      </c>
      <c r="AA147" s="183">
        <f t="shared" si="55"/>
        <v>26.730409439872339</v>
      </c>
      <c r="AB147" s="26">
        <f>L7</f>
        <v>27.785447972845816</v>
      </c>
      <c r="AC147" s="183">
        <f t="shared" ref="AC147:AF151" si="56">($AG147-$AB147)/5*(AC$114-$AB$114)+$AB147</f>
        <v>28.788080662634858</v>
      </c>
      <c r="AD147" s="183">
        <f t="shared" si="56"/>
        <v>29.7907133524239</v>
      </c>
      <c r="AE147" s="183">
        <f t="shared" si="56"/>
        <v>30.793346042212946</v>
      </c>
      <c r="AF147" s="183">
        <f t="shared" si="56"/>
        <v>31.795978732001988</v>
      </c>
      <c r="AG147" s="26">
        <f>M7</f>
        <v>32.79861142179103</v>
      </c>
      <c r="AH147" s="183">
        <f t="shared" ref="AH147:AK151" si="57">($AL147-$AG147)/5*(AH$114-$AG$114)+$AG147</f>
        <v>33.706292486275274</v>
      </c>
      <c r="AI147" s="183">
        <f t="shared" si="57"/>
        <v>34.613973550759518</v>
      </c>
      <c r="AJ147" s="183">
        <f t="shared" si="57"/>
        <v>35.521654615243769</v>
      </c>
      <c r="AK147" s="183">
        <f t="shared" si="57"/>
        <v>36.429335679728013</v>
      </c>
      <c r="AL147" s="26">
        <f>N7</f>
        <v>37.337016744212256</v>
      </c>
      <c r="AM147" s="183">
        <f t="shared" ref="AM147:AO151" si="58">($AL147-$AG147)/5*(AM$114-$AG$114)+$AG147</f>
        <v>38.2446978086965</v>
      </c>
      <c r="AN147" s="183">
        <f t="shared" si="58"/>
        <v>39.152378873180744</v>
      </c>
      <c r="AO147" s="183">
        <f t="shared" si="58"/>
        <v>40.060059937664995</v>
      </c>
    </row>
    <row r="148" spans="1:41" x14ac:dyDescent="0.25">
      <c r="A148" s="4" t="s">
        <v>526</v>
      </c>
      <c r="B148" s="4" t="s">
        <v>173</v>
      </c>
      <c r="C148" s="201">
        <f>E$92</f>
        <v>892.07603274999997</v>
      </c>
      <c r="D148" s="183">
        <f t="shared" si="51"/>
        <v>884.12929716850476</v>
      </c>
      <c r="E148" s="183">
        <f t="shared" si="51"/>
        <v>876.18256158700967</v>
      </c>
      <c r="F148" s="183">
        <f t="shared" si="51"/>
        <v>868.23582600551447</v>
      </c>
      <c r="G148" s="183">
        <f t="shared" si="51"/>
        <v>860.28909042401938</v>
      </c>
      <c r="H148" s="201">
        <f>F$92</f>
        <v>852.34235484252417</v>
      </c>
      <c r="I148" s="183">
        <f t="shared" si="52"/>
        <v>870.00072871930229</v>
      </c>
      <c r="J148" s="183">
        <f t="shared" si="52"/>
        <v>887.6591025960804</v>
      </c>
      <c r="K148" s="183">
        <f t="shared" si="52"/>
        <v>905.3174764728584</v>
      </c>
      <c r="L148" s="183">
        <f t="shared" si="52"/>
        <v>922.97585034963652</v>
      </c>
      <c r="M148" s="201">
        <f>G$92</f>
        <v>940.63422422641463</v>
      </c>
      <c r="N148" s="183">
        <f t="shared" si="53"/>
        <v>967.0312408215957</v>
      </c>
      <c r="O148" s="183">
        <f t="shared" si="53"/>
        <v>993.42825741677689</v>
      </c>
      <c r="P148" s="183">
        <f t="shared" si="53"/>
        <v>1019.825274011958</v>
      </c>
      <c r="Q148" s="183">
        <f t="shared" si="53"/>
        <v>1046.222290607139</v>
      </c>
      <c r="R148" s="201">
        <f>H$92</f>
        <v>1072.6193072023202</v>
      </c>
      <c r="S148" s="183">
        <f t="shared" si="54"/>
        <v>1102.9707908742007</v>
      </c>
      <c r="T148" s="183">
        <f t="shared" si="54"/>
        <v>1133.3222745460812</v>
      </c>
      <c r="U148" s="183">
        <f t="shared" si="54"/>
        <v>1163.6737582179619</v>
      </c>
      <c r="V148" s="183">
        <f t="shared" si="54"/>
        <v>1194.0252418898424</v>
      </c>
      <c r="W148" s="201">
        <f>I$92</f>
        <v>1224.3767255617229</v>
      </c>
      <c r="X148" s="183">
        <f t="shared" si="55"/>
        <v>1259.1618807403138</v>
      </c>
      <c r="Y148" s="183">
        <f t="shared" si="55"/>
        <v>1293.9470359189045</v>
      </c>
      <c r="Z148" s="183">
        <f t="shared" si="55"/>
        <v>1328.7321910974954</v>
      </c>
      <c r="AA148" s="183">
        <f t="shared" si="55"/>
        <v>1363.5173462760861</v>
      </c>
      <c r="AB148" s="201">
        <f>J$92</f>
        <v>1398.302501454677</v>
      </c>
      <c r="AC148" s="183">
        <f t="shared" si="56"/>
        <v>1441.3071687654308</v>
      </c>
      <c r="AD148" s="183">
        <f t="shared" si="56"/>
        <v>1484.3118360761846</v>
      </c>
      <c r="AE148" s="183">
        <f t="shared" si="56"/>
        <v>1527.3165033869386</v>
      </c>
      <c r="AF148" s="183">
        <f t="shared" si="56"/>
        <v>1570.3211706976924</v>
      </c>
      <c r="AG148" s="201">
        <f>K$92</f>
        <v>1613.3258380084462</v>
      </c>
      <c r="AH148" s="183">
        <f t="shared" si="57"/>
        <v>1667.4760625262625</v>
      </c>
      <c r="AI148" s="183">
        <f t="shared" si="57"/>
        <v>1721.6262870440787</v>
      </c>
      <c r="AJ148" s="183">
        <f t="shared" si="57"/>
        <v>1775.7765115618949</v>
      </c>
      <c r="AK148" s="183">
        <f t="shared" si="57"/>
        <v>1829.926736079711</v>
      </c>
      <c r="AL148" s="201">
        <f>L$92</f>
        <v>1884.0769605975272</v>
      </c>
      <c r="AM148" s="183">
        <f t="shared" si="58"/>
        <v>1938.2271851153434</v>
      </c>
      <c r="AN148" s="183">
        <f t="shared" si="58"/>
        <v>1992.3774096331597</v>
      </c>
      <c r="AO148" s="183">
        <f t="shared" si="58"/>
        <v>2046.5276341509757</v>
      </c>
    </row>
    <row r="149" spans="1:41" x14ac:dyDescent="0.25">
      <c r="A149" s="4" t="s">
        <v>27</v>
      </c>
      <c r="B149" s="4" t="s">
        <v>173</v>
      </c>
      <c r="C149" s="146">
        <f>G25</f>
        <v>35.444403431960666</v>
      </c>
      <c r="D149" s="183">
        <f t="shared" si="51"/>
        <v>37.832467226902175</v>
      </c>
      <c r="E149" s="183">
        <f t="shared" si="51"/>
        <v>40.220531021843684</v>
      </c>
      <c r="F149" s="183">
        <f t="shared" si="51"/>
        <v>42.6085948167852</v>
      </c>
      <c r="G149" s="183">
        <f t="shared" si="51"/>
        <v>44.996658611726708</v>
      </c>
      <c r="H149" s="183">
        <f>H25</f>
        <v>47.384722406668217</v>
      </c>
      <c r="I149" s="183">
        <f t="shared" si="52"/>
        <v>50.500022386931498</v>
      </c>
      <c r="J149" s="183">
        <f t="shared" si="52"/>
        <v>53.615322367194786</v>
      </c>
      <c r="K149" s="183">
        <f t="shared" si="52"/>
        <v>56.730622347458066</v>
      </c>
      <c r="L149" s="183">
        <f t="shared" si="52"/>
        <v>59.845922327721354</v>
      </c>
      <c r="M149" s="26">
        <f>I25</f>
        <v>62.961222307984634</v>
      </c>
      <c r="N149" s="183">
        <f t="shared" si="53"/>
        <v>66.864315496149075</v>
      </c>
      <c r="O149" s="183">
        <f t="shared" si="53"/>
        <v>70.767408684313509</v>
      </c>
      <c r="P149" s="183">
        <f t="shared" si="53"/>
        <v>74.670501872477942</v>
      </c>
      <c r="Q149" s="183">
        <f t="shared" si="53"/>
        <v>78.573595060642376</v>
      </c>
      <c r="R149" s="26">
        <f>J25</f>
        <v>82.476688248806809</v>
      </c>
      <c r="S149" s="183">
        <f t="shared" si="54"/>
        <v>87.457662329223197</v>
      </c>
      <c r="T149" s="183">
        <f t="shared" si="54"/>
        <v>92.438636409639585</v>
      </c>
      <c r="U149" s="183">
        <f t="shared" si="54"/>
        <v>97.419610490055973</v>
      </c>
      <c r="V149" s="183">
        <f t="shared" si="54"/>
        <v>102.40058457047236</v>
      </c>
      <c r="W149" s="26">
        <f>K25</f>
        <v>107.38155865088875</v>
      </c>
      <c r="X149" s="183">
        <f t="shared" si="55"/>
        <v>111.94588716968339</v>
      </c>
      <c r="Y149" s="183">
        <f t="shared" si="55"/>
        <v>116.51021568847803</v>
      </c>
      <c r="Z149" s="183">
        <f t="shared" si="55"/>
        <v>121.07454420727265</v>
      </c>
      <c r="AA149" s="183">
        <f t="shared" si="55"/>
        <v>125.63887272606729</v>
      </c>
      <c r="AB149" s="26">
        <f>L25</f>
        <v>130.20320124486193</v>
      </c>
      <c r="AC149" s="183">
        <f t="shared" si="56"/>
        <v>133.83791944361747</v>
      </c>
      <c r="AD149" s="183">
        <f t="shared" si="56"/>
        <v>137.472637642373</v>
      </c>
      <c r="AE149" s="183">
        <f t="shared" si="56"/>
        <v>141.10735584112851</v>
      </c>
      <c r="AF149" s="183">
        <f t="shared" si="56"/>
        <v>144.74207403988405</v>
      </c>
      <c r="AG149" s="26">
        <f>M25</f>
        <v>148.37679223863958</v>
      </c>
      <c r="AH149" s="183">
        <f t="shared" si="57"/>
        <v>150.77252238225228</v>
      </c>
      <c r="AI149" s="183">
        <f t="shared" si="57"/>
        <v>153.168252525865</v>
      </c>
      <c r="AJ149" s="183">
        <f t="shared" si="57"/>
        <v>155.5639826694777</v>
      </c>
      <c r="AK149" s="183">
        <f t="shared" si="57"/>
        <v>157.95971281309042</v>
      </c>
      <c r="AL149" s="26">
        <f>N25</f>
        <v>160.35544295670311</v>
      </c>
      <c r="AM149" s="183">
        <f t="shared" si="58"/>
        <v>162.75117310031581</v>
      </c>
      <c r="AN149" s="183">
        <f t="shared" si="58"/>
        <v>165.14690324392853</v>
      </c>
      <c r="AO149" s="183">
        <f t="shared" si="58"/>
        <v>167.54263338754123</v>
      </c>
    </row>
    <row r="150" spans="1:41" x14ac:dyDescent="0.25">
      <c r="A150" s="4" t="s">
        <v>6</v>
      </c>
      <c r="B150" s="4" t="s">
        <v>173</v>
      </c>
      <c r="C150" s="146">
        <f>SUM(G12,G47)</f>
        <v>72.982101556040604</v>
      </c>
      <c r="D150" s="183">
        <f t="shared" si="51"/>
        <v>74.246741237973779</v>
      </c>
      <c r="E150" s="183">
        <f t="shared" si="51"/>
        <v>75.511380919906969</v>
      </c>
      <c r="F150" s="183">
        <f t="shared" si="51"/>
        <v>76.776020601840145</v>
      </c>
      <c r="G150" s="183">
        <f t="shared" si="51"/>
        <v>78.040660283773335</v>
      </c>
      <c r="H150" s="146">
        <f>SUM(H12,H47)</f>
        <v>79.30529996570651</v>
      </c>
      <c r="I150" s="183">
        <f t="shared" si="52"/>
        <v>80.04252623626401</v>
      </c>
      <c r="J150" s="183">
        <f t="shared" si="52"/>
        <v>80.779752506821509</v>
      </c>
      <c r="K150" s="183">
        <f t="shared" si="52"/>
        <v>81.516978777378995</v>
      </c>
      <c r="L150" s="183">
        <f t="shared" si="52"/>
        <v>82.254205047936495</v>
      </c>
      <c r="M150" s="146">
        <f>SUM(I12,I47)</f>
        <v>82.991431318493994</v>
      </c>
      <c r="N150" s="183">
        <f t="shared" si="53"/>
        <v>83.544032359309796</v>
      </c>
      <c r="O150" s="183">
        <f t="shared" si="53"/>
        <v>84.096633400125597</v>
      </c>
      <c r="P150" s="183">
        <f t="shared" si="53"/>
        <v>84.649234440941399</v>
      </c>
      <c r="Q150" s="183">
        <f t="shared" si="53"/>
        <v>85.2018354817572</v>
      </c>
      <c r="R150" s="146">
        <f>SUM(J12,J47)</f>
        <v>85.754436522573002</v>
      </c>
      <c r="S150" s="183">
        <f t="shared" si="54"/>
        <v>86.000058444805745</v>
      </c>
      <c r="T150" s="183">
        <f t="shared" si="54"/>
        <v>86.245680367038489</v>
      </c>
      <c r="U150" s="183">
        <f t="shared" si="54"/>
        <v>86.491302289271246</v>
      </c>
      <c r="V150" s="183">
        <f t="shared" si="54"/>
        <v>86.73692421150399</v>
      </c>
      <c r="W150" s="146">
        <f>SUM(K12,K47)</f>
        <v>86.982546133736733</v>
      </c>
      <c r="X150" s="183">
        <f t="shared" si="55"/>
        <v>87.113437876306705</v>
      </c>
      <c r="Y150" s="183">
        <f t="shared" si="55"/>
        <v>87.244329618876691</v>
      </c>
      <c r="Z150" s="183">
        <f t="shared" si="55"/>
        <v>87.375221361446663</v>
      </c>
      <c r="AA150" s="183">
        <f t="shared" si="55"/>
        <v>87.506113104016649</v>
      </c>
      <c r="AB150" s="146">
        <f>SUM(L12,L47)</f>
        <v>87.63700484658662</v>
      </c>
      <c r="AC150" s="183">
        <f t="shared" si="56"/>
        <v>87.646110170401187</v>
      </c>
      <c r="AD150" s="183">
        <f t="shared" si="56"/>
        <v>87.655215494215753</v>
      </c>
      <c r="AE150" s="183">
        <f t="shared" si="56"/>
        <v>87.664320818030319</v>
      </c>
      <c r="AF150" s="183">
        <f t="shared" si="56"/>
        <v>87.673426141844885</v>
      </c>
      <c r="AG150" s="146">
        <f>SUM(M12,M47)</f>
        <v>87.682531465659451</v>
      </c>
      <c r="AH150" s="183">
        <f t="shared" si="57"/>
        <v>87.467884152090704</v>
      </c>
      <c r="AI150" s="183">
        <f t="shared" si="57"/>
        <v>87.253236838521943</v>
      </c>
      <c r="AJ150" s="183">
        <f t="shared" si="57"/>
        <v>87.038589524953196</v>
      </c>
      <c r="AK150" s="183">
        <f t="shared" si="57"/>
        <v>86.823942211384434</v>
      </c>
      <c r="AL150" s="146">
        <f>SUM(N12,N47)</f>
        <v>86.609294897815687</v>
      </c>
      <c r="AM150" s="183">
        <f t="shared" si="58"/>
        <v>86.39464758424694</v>
      </c>
      <c r="AN150" s="183">
        <f t="shared" si="58"/>
        <v>86.180000270678178</v>
      </c>
      <c r="AO150" s="183">
        <f t="shared" si="58"/>
        <v>85.965352957109431</v>
      </c>
    </row>
    <row r="151" spans="1:41" x14ac:dyDescent="0.25">
      <c r="A151" s="4" t="s">
        <v>527</v>
      </c>
      <c r="B151" s="4" t="s">
        <v>173</v>
      </c>
      <c r="C151" s="201">
        <f>E$98</f>
        <v>2706.3</v>
      </c>
      <c r="D151" s="183">
        <f t="shared" si="51"/>
        <v>2801.1600000000003</v>
      </c>
      <c r="E151" s="183">
        <f t="shared" si="51"/>
        <v>2896.0200000000004</v>
      </c>
      <c r="F151" s="183">
        <f t="shared" si="51"/>
        <v>2990.88</v>
      </c>
      <c r="G151" s="183">
        <f t="shared" si="51"/>
        <v>3085.7400000000002</v>
      </c>
      <c r="H151" s="201">
        <f>F$98</f>
        <v>3180.6000000000004</v>
      </c>
      <c r="I151" s="183">
        <f t="shared" si="52"/>
        <v>3255.0000000000005</v>
      </c>
      <c r="J151" s="183">
        <f t="shared" si="52"/>
        <v>3329.4000000000005</v>
      </c>
      <c r="K151" s="183">
        <f t="shared" si="52"/>
        <v>3403.8</v>
      </c>
      <c r="L151" s="183">
        <f t="shared" si="52"/>
        <v>3478.2000000000003</v>
      </c>
      <c r="M151" s="201">
        <f>G$98</f>
        <v>3552.6000000000004</v>
      </c>
      <c r="N151" s="183">
        <f t="shared" si="53"/>
        <v>3587.01</v>
      </c>
      <c r="O151" s="183">
        <f t="shared" si="53"/>
        <v>3621.42</v>
      </c>
      <c r="P151" s="183">
        <f t="shared" si="53"/>
        <v>3655.8300000000004</v>
      </c>
      <c r="Q151" s="183">
        <f t="shared" si="53"/>
        <v>3690.2400000000002</v>
      </c>
      <c r="R151" s="201">
        <f>H$98</f>
        <v>3724.65</v>
      </c>
      <c r="S151" s="183">
        <f t="shared" si="54"/>
        <v>3719.07</v>
      </c>
      <c r="T151" s="183">
        <f t="shared" si="54"/>
        <v>3713.4900000000002</v>
      </c>
      <c r="U151" s="183">
        <f t="shared" si="54"/>
        <v>3707.9100000000003</v>
      </c>
      <c r="V151" s="183">
        <f t="shared" si="54"/>
        <v>3702.3300000000004</v>
      </c>
      <c r="W151" s="201">
        <f>I$98</f>
        <v>3696.7500000000005</v>
      </c>
      <c r="X151" s="183">
        <f t="shared" si="55"/>
        <v>3692.1000000000004</v>
      </c>
      <c r="Y151" s="183">
        <f t="shared" si="55"/>
        <v>3687.4500000000003</v>
      </c>
      <c r="Z151" s="183">
        <f t="shared" si="55"/>
        <v>3682.8000000000006</v>
      </c>
      <c r="AA151" s="183">
        <f t="shared" si="55"/>
        <v>3678.1500000000005</v>
      </c>
      <c r="AB151" s="201">
        <f>J$98</f>
        <v>3673.5000000000005</v>
      </c>
      <c r="AC151" s="183">
        <f t="shared" si="56"/>
        <v>3546.0900000000006</v>
      </c>
      <c r="AD151" s="183">
        <f t="shared" si="56"/>
        <v>3418.6800000000003</v>
      </c>
      <c r="AE151" s="183">
        <f t="shared" si="56"/>
        <v>3291.2700000000004</v>
      </c>
      <c r="AF151" s="183">
        <f t="shared" si="56"/>
        <v>3163.86</v>
      </c>
      <c r="AG151" s="201">
        <f>K$98</f>
        <v>3036.4500000000003</v>
      </c>
      <c r="AH151" s="183">
        <f t="shared" si="57"/>
        <v>2931.36</v>
      </c>
      <c r="AI151" s="183">
        <f t="shared" si="57"/>
        <v>2826.27</v>
      </c>
      <c r="AJ151" s="183">
        <f t="shared" si="57"/>
        <v>2721.1800000000003</v>
      </c>
      <c r="AK151" s="183">
        <f t="shared" si="57"/>
        <v>2616.09</v>
      </c>
      <c r="AL151" s="201">
        <f>L$98</f>
        <v>2511</v>
      </c>
      <c r="AM151" s="183">
        <f t="shared" si="58"/>
        <v>2405.91</v>
      </c>
      <c r="AN151" s="183">
        <f t="shared" si="58"/>
        <v>2300.8199999999997</v>
      </c>
      <c r="AO151" s="183">
        <f t="shared" si="58"/>
        <v>2195.7299999999996</v>
      </c>
    </row>
    <row r="152" spans="1:41" x14ac:dyDescent="0.25">
      <c r="A152" s="4" t="s">
        <v>528</v>
      </c>
      <c r="B152" s="4" t="s">
        <v>173</v>
      </c>
      <c r="C152" s="4">
        <f t="shared" ref="C152:AO152" si="59">A$74/$A$74</f>
        <v>1</v>
      </c>
      <c r="D152" s="4">
        <f t="shared" si="59"/>
        <v>1.0122688417040666</v>
      </c>
      <c r="E152" s="4">
        <f t="shared" si="59"/>
        <v>1.0243799180788873</v>
      </c>
      <c r="F152" s="4">
        <f t="shared" si="59"/>
        <v>1.0364099210877882</v>
      </c>
      <c r="G152" s="4">
        <f t="shared" si="59"/>
        <v>1.0483787143031715</v>
      </c>
      <c r="H152" s="4">
        <f t="shared" si="59"/>
        <v>1.0602614249126261</v>
      </c>
      <c r="I152" s="4">
        <f t="shared" si="59"/>
        <v>1.0720359495555423</v>
      </c>
      <c r="J152" s="4">
        <f t="shared" si="59"/>
        <v>1.0836632134679862</v>
      </c>
      <c r="K152" s="4">
        <f t="shared" si="59"/>
        <v>1.095111547675663</v>
      </c>
      <c r="L152" s="4">
        <f t="shared" si="59"/>
        <v>1.1063738266593561</v>
      </c>
      <c r="M152" s="4">
        <f t="shared" si="59"/>
        <v>1.1174516338677802</v>
      </c>
      <c r="N152" s="4">
        <f t="shared" si="59"/>
        <v>1.1283323017112175</v>
      </c>
      <c r="O152" s="4">
        <f t="shared" si="59"/>
        <v>1.1390023708755923</v>
      </c>
      <c r="P152" s="4">
        <f t="shared" si="59"/>
        <v>1.1494483820468293</v>
      </c>
      <c r="Q152" s="4">
        <f t="shared" si="59"/>
        <v>1.1596592510839252</v>
      </c>
      <c r="R152" s="4">
        <f t="shared" si="59"/>
        <v>1.1696238938458769</v>
      </c>
      <c r="S152" s="4">
        <f t="shared" si="59"/>
        <v>1.1793248923968218</v>
      </c>
      <c r="T152" s="4">
        <f t="shared" si="59"/>
        <v>1.1887440370765403</v>
      </c>
      <c r="U152" s="4">
        <f t="shared" si="59"/>
        <v>1.1978670768465998</v>
      </c>
      <c r="V152" s="4">
        <f t="shared" si="59"/>
        <v>1.2066860944634263</v>
      </c>
      <c r="W152" s="4">
        <f t="shared" si="59"/>
        <v>1.2151931726834462</v>
      </c>
      <c r="X152" s="4">
        <f t="shared" si="59"/>
        <v>1.2233756439169412</v>
      </c>
      <c r="Y152" s="4">
        <f t="shared" si="59"/>
        <v>1.2312168819524067</v>
      </c>
      <c r="Z152" s="4">
        <f t="shared" si="59"/>
        <v>1.2387081778219113</v>
      </c>
      <c r="AA152" s="4">
        <f t="shared" si="59"/>
        <v>1.2458431977305962</v>
      </c>
      <c r="AB152" s="4">
        <f t="shared" si="59"/>
        <v>1.2526243168515334</v>
      </c>
      <c r="AC152" s="4">
        <f t="shared" si="59"/>
        <v>1.2590649944987984</v>
      </c>
      <c r="AD152" s="4">
        <f t="shared" si="59"/>
        <v>1.265184232056968</v>
      </c>
      <c r="AE152" s="4">
        <f t="shared" si="59"/>
        <v>1.2709994474619049</v>
      </c>
      <c r="AF152" s="4">
        <f t="shared" si="59"/>
        <v>1.2765130158866809</v>
      </c>
      <c r="AG152" s="4">
        <f t="shared" si="59"/>
        <v>1.2817273125043682</v>
      </c>
      <c r="AH152" s="4">
        <f t="shared" si="59"/>
        <v>1.2866494628341834</v>
      </c>
      <c r="AI152" s="4">
        <f t="shared" si="59"/>
        <v>1.2912897592927721</v>
      </c>
      <c r="AJ152" s="4">
        <f t="shared" si="59"/>
        <v>1.2956537439506361</v>
      </c>
      <c r="AK152" s="4">
        <f t="shared" si="59"/>
        <v>1.2997477506026345</v>
      </c>
      <c r="AL152" s="4">
        <f t="shared" si="59"/>
        <v>1.3035725709731245</v>
      </c>
      <c r="AM152" s="4">
        <f t="shared" si="59"/>
        <v>1.3071321636838933</v>
      </c>
      <c r="AN152" s="4">
        <f t="shared" si="59"/>
        <v>1.3104249452862258</v>
      </c>
      <c r="AO152" s="4">
        <f t="shared" si="59"/>
        <v>1.3134532909531942</v>
      </c>
    </row>
    <row r="153" spans="1:41" x14ac:dyDescent="0.25">
      <c r="A153" s="4" t="s">
        <v>11</v>
      </c>
      <c r="B153" s="4" t="s">
        <v>173</v>
      </c>
      <c r="C153" s="26">
        <f>-F108</f>
        <v>101.36328383625001</v>
      </c>
      <c r="D153" s="183">
        <f t="shared" ref="D153:G154" si="60">($H153-$C153)/5*(D$114-$C$114)+$C153</f>
        <v>107.71051568335771</v>
      </c>
      <c r="E153" s="183">
        <f t="shared" si="60"/>
        <v>114.05774753046542</v>
      </c>
      <c r="F153" s="183">
        <f t="shared" si="60"/>
        <v>120.40497937757314</v>
      </c>
      <c r="G153" s="183">
        <f t="shared" si="60"/>
        <v>126.75221122468085</v>
      </c>
      <c r="H153" s="26">
        <f>-G108</f>
        <v>133.09944307178856</v>
      </c>
      <c r="I153" s="183">
        <f t="shared" ref="I153:L154" si="61">($M153-$H153)/5*(I$114-$H$114)+$H153</f>
        <v>141.21538788948794</v>
      </c>
      <c r="J153" s="183">
        <f t="shared" si="61"/>
        <v>149.33133270718733</v>
      </c>
      <c r="K153" s="183">
        <f t="shared" si="61"/>
        <v>157.44727752488672</v>
      </c>
      <c r="L153" s="183">
        <f t="shared" si="61"/>
        <v>165.56322234258613</v>
      </c>
      <c r="M153" s="26">
        <f>-H108</f>
        <v>173.67916716028552</v>
      </c>
      <c r="N153" s="183">
        <f t="shared" ref="N153:Q154" si="62">($R153-$M153)/5*(N$114-$M$114)+$M153</f>
        <v>183.13175030140593</v>
      </c>
      <c r="O153" s="183">
        <f t="shared" si="62"/>
        <v>192.58433344252634</v>
      </c>
      <c r="P153" s="183">
        <f t="shared" si="62"/>
        <v>202.03691658364676</v>
      </c>
      <c r="Q153" s="183">
        <f t="shared" si="62"/>
        <v>211.4894997247672</v>
      </c>
      <c r="R153" s="26">
        <f>-I108</f>
        <v>220.94208286588761</v>
      </c>
      <c r="S153" s="183">
        <f t="shared" ref="S153:V154" si="63">($W153-$R153)/5*(S$114-$R$114)+$R153</f>
        <v>228.34343915733086</v>
      </c>
      <c r="T153" s="183">
        <f t="shared" si="63"/>
        <v>235.74479544877414</v>
      </c>
      <c r="U153" s="183">
        <f t="shared" si="63"/>
        <v>243.14615174021739</v>
      </c>
      <c r="V153" s="183">
        <f t="shared" si="63"/>
        <v>250.54750803166067</v>
      </c>
      <c r="W153" s="26">
        <f>-J108</f>
        <v>257.94886432310392</v>
      </c>
      <c r="X153" s="183">
        <f t="shared" ref="X153:AA154" si="64">($AB153-$W153)/5*(X$114-$W$114)+$W153</f>
        <v>258.70268019616066</v>
      </c>
      <c r="Y153" s="183">
        <f t="shared" si="64"/>
        <v>259.45649606921734</v>
      </c>
      <c r="Z153" s="183">
        <f t="shared" si="64"/>
        <v>260.21031194227407</v>
      </c>
      <c r="AA153" s="183">
        <f t="shared" si="64"/>
        <v>260.96412781533076</v>
      </c>
      <c r="AB153" s="26">
        <f>-K108</f>
        <v>261.71794368838749</v>
      </c>
      <c r="AC153" s="183">
        <f t="shared" ref="AC153:AF154" si="65">($AG153-$AB153)/5*(AC$114-$AB$114)+$AB153</f>
        <v>262.44573850007066</v>
      </c>
      <c r="AD153" s="183">
        <f t="shared" si="65"/>
        <v>263.17353331175383</v>
      </c>
      <c r="AE153" s="183">
        <f t="shared" si="65"/>
        <v>263.901328123437</v>
      </c>
      <c r="AF153" s="183">
        <f t="shared" si="65"/>
        <v>264.62912293512017</v>
      </c>
      <c r="AG153" s="26">
        <f>-L108</f>
        <v>265.35691774680333</v>
      </c>
      <c r="AH153" s="183">
        <f t="shared" ref="AH153:AK154" si="66">($AL153-$AG153)/5*(AH$114-$AG$114)+$AG153</f>
        <v>265.31441179258491</v>
      </c>
      <c r="AI153" s="183">
        <f t="shared" si="66"/>
        <v>265.27190583836648</v>
      </c>
      <c r="AJ153" s="183">
        <f t="shared" si="66"/>
        <v>265.22939988414805</v>
      </c>
      <c r="AK153" s="183">
        <f t="shared" si="66"/>
        <v>265.18689392992962</v>
      </c>
      <c r="AL153" s="26">
        <f>-M108</f>
        <v>265.1443879757112</v>
      </c>
      <c r="AM153" s="183">
        <f t="shared" ref="AM153:AO154" si="67">($AL153-$AG153)/5*(AM$114-$AG$114)+$AG153</f>
        <v>265.10188202149277</v>
      </c>
      <c r="AN153" s="183">
        <f t="shared" si="67"/>
        <v>265.05937606727434</v>
      </c>
      <c r="AO153" s="183">
        <f t="shared" si="67"/>
        <v>265.01687011305592</v>
      </c>
    </row>
    <row r="154" spans="1:41" x14ac:dyDescent="0.25">
      <c r="A154" s="4" t="s">
        <v>529</v>
      </c>
      <c r="B154" s="4" t="s">
        <v>173</v>
      </c>
      <c r="C154" s="26">
        <f>G54</f>
        <v>360.68646247811182</v>
      </c>
      <c r="D154" s="183">
        <f t="shared" si="60"/>
        <v>363.43898129786004</v>
      </c>
      <c r="E154" s="183">
        <f t="shared" si="60"/>
        <v>366.19150011760826</v>
      </c>
      <c r="F154" s="183">
        <f t="shared" si="60"/>
        <v>368.94401893735642</v>
      </c>
      <c r="G154" s="183">
        <f t="shared" si="60"/>
        <v>371.69653775710464</v>
      </c>
      <c r="H154" s="26">
        <f>H54</f>
        <v>374.44905657685285</v>
      </c>
      <c r="I154" s="183">
        <f t="shared" si="61"/>
        <v>380.48152964896116</v>
      </c>
      <c r="J154" s="183">
        <f t="shared" si="61"/>
        <v>386.51400272106946</v>
      </c>
      <c r="K154" s="183">
        <f t="shared" si="61"/>
        <v>392.54647579317776</v>
      </c>
      <c r="L154" s="183">
        <f t="shared" si="61"/>
        <v>398.57894886528607</v>
      </c>
      <c r="M154" s="26">
        <f>I54</f>
        <v>404.61142193739437</v>
      </c>
      <c r="N154" s="183">
        <f t="shared" si="62"/>
        <v>411.93356008164028</v>
      </c>
      <c r="O154" s="183">
        <f t="shared" si="62"/>
        <v>419.25569822588619</v>
      </c>
      <c r="P154" s="183">
        <f t="shared" si="62"/>
        <v>426.5778363701321</v>
      </c>
      <c r="Q154" s="183">
        <f t="shared" si="62"/>
        <v>433.89997451437802</v>
      </c>
      <c r="R154" s="26">
        <f>J54</f>
        <v>441.22211265862393</v>
      </c>
      <c r="S154" s="183">
        <f t="shared" si="63"/>
        <v>448.89722237845581</v>
      </c>
      <c r="T154" s="183">
        <f t="shared" si="63"/>
        <v>456.57233209828775</v>
      </c>
      <c r="U154" s="183">
        <f t="shared" si="63"/>
        <v>464.24744181811963</v>
      </c>
      <c r="V154" s="183">
        <f t="shared" si="63"/>
        <v>471.92255153795156</v>
      </c>
      <c r="W154" s="26">
        <f>K54</f>
        <v>479.59766125778344</v>
      </c>
      <c r="X154" s="183">
        <f t="shared" si="64"/>
        <v>489.89763737306913</v>
      </c>
      <c r="Y154" s="183">
        <f t="shared" si="64"/>
        <v>500.19761348835482</v>
      </c>
      <c r="Z154" s="183">
        <f t="shared" si="64"/>
        <v>510.49758960364056</v>
      </c>
      <c r="AA154" s="183">
        <f t="shared" si="64"/>
        <v>520.79756571892619</v>
      </c>
      <c r="AB154" s="26">
        <f>L54</f>
        <v>531.09754183421194</v>
      </c>
      <c r="AC154" s="183">
        <f t="shared" si="65"/>
        <v>546.08138863091051</v>
      </c>
      <c r="AD154" s="183">
        <f t="shared" si="65"/>
        <v>561.06523542760908</v>
      </c>
      <c r="AE154" s="183">
        <f t="shared" si="65"/>
        <v>576.04908222430765</v>
      </c>
      <c r="AF154" s="183">
        <f t="shared" si="65"/>
        <v>591.03292902100623</v>
      </c>
      <c r="AG154" s="26">
        <f>M54</f>
        <v>606.0167758177048</v>
      </c>
      <c r="AH154" s="183">
        <f t="shared" si="66"/>
        <v>617.22495583567411</v>
      </c>
      <c r="AI154" s="183">
        <f t="shared" si="66"/>
        <v>628.43313585364331</v>
      </c>
      <c r="AJ154" s="183">
        <f t="shared" si="66"/>
        <v>639.64131587161262</v>
      </c>
      <c r="AK154" s="183">
        <f t="shared" si="66"/>
        <v>650.84949588958182</v>
      </c>
      <c r="AL154" s="26">
        <f>N54</f>
        <v>662.05767590755113</v>
      </c>
      <c r="AM154" s="183">
        <f t="shared" si="67"/>
        <v>673.26585592552033</v>
      </c>
      <c r="AN154" s="183">
        <f t="shared" si="67"/>
        <v>684.47403594348964</v>
      </c>
      <c r="AO154" s="183">
        <f t="shared" si="67"/>
        <v>695.68221596145895</v>
      </c>
    </row>
    <row r="155" spans="1:41" s="4" customFormat="1" x14ac:dyDescent="0.25">
      <c r="A155" s="4" t="s">
        <v>525</v>
      </c>
      <c r="B155" s="4" t="s">
        <v>531</v>
      </c>
      <c r="C155" s="146">
        <f>C147</f>
        <v>11.638920663061654</v>
      </c>
      <c r="D155" s="146">
        <f t="shared" ref="D155:AO162" si="68">D147</f>
        <v>11.718615125127616</v>
      </c>
      <c r="E155" s="146">
        <f t="shared" si="68"/>
        <v>11.798309587193579</v>
      </c>
      <c r="F155" s="146">
        <f t="shared" si="68"/>
        <v>11.878004049259539</v>
      </c>
      <c r="G155" s="146">
        <f t="shared" si="68"/>
        <v>11.957698511325502</v>
      </c>
      <c r="H155" s="146">
        <f t="shared" si="68"/>
        <v>12.037392973391464</v>
      </c>
      <c r="I155" s="146">
        <f t="shared" si="68"/>
        <v>12.554291727718898</v>
      </c>
      <c r="J155" s="146">
        <f t="shared" si="68"/>
        <v>13.071190482046331</v>
      </c>
      <c r="K155" s="146">
        <f t="shared" si="68"/>
        <v>13.588089236373765</v>
      </c>
      <c r="L155" s="146">
        <f t="shared" si="68"/>
        <v>14.104987990701199</v>
      </c>
      <c r="M155" s="146">
        <f t="shared" si="68"/>
        <v>14.621886745028633</v>
      </c>
      <c r="N155" s="146">
        <f t="shared" si="68"/>
        <v>15.305227617739646</v>
      </c>
      <c r="O155" s="146">
        <f t="shared" si="68"/>
        <v>15.988568490450659</v>
      </c>
      <c r="P155" s="146">
        <f t="shared" si="68"/>
        <v>16.671909363161674</v>
      </c>
      <c r="Q155" s="146">
        <f t="shared" si="68"/>
        <v>17.355250235872685</v>
      </c>
      <c r="R155" s="146">
        <f t="shared" si="68"/>
        <v>18.038591108583699</v>
      </c>
      <c r="S155" s="146">
        <f t="shared" si="68"/>
        <v>18.932923948462644</v>
      </c>
      <c r="T155" s="146">
        <f t="shared" si="68"/>
        <v>19.827256788341593</v>
      </c>
      <c r="U155" s="146">
        <f t="shared" si="68"/>
        <v>20.721589628220539</v>
      </c>
      <c r="V155" s="146">
        <f t="shared" si="68"/>
        <v>21.615922468099487</v>
      </c>
      <c r="W155" s="146">
        <f t="shared" si="68"/>
        <v>22.510255307978433</v>
      </c>
      <c r="X155" s="146">
        <f t="shared" si="68"/>
        <v>23.565293840951909</v>
      </c>
      <c r="Y155" s="146">
        <f t="shared" si="68"/>
        <v>24.620332373925386</v>
      </c>
      <c r="Z155" s="146">
        <f t="shared" si="68"/>
        <v>25.675370906898863</v>
      </c>
      <c r="AA155" s="146">
        <f t="shared" si="68"/>
        <v>26.730409439872339</v>
      </c>
      <c r="AB155" s="146">
        <f t="shared" si="68"/>
        <v>27.785447972845816</v>
      </c>
      <c r="AC155" s="146">
        <f t="shared" si="68"/>
        <v>28.788080662634858</v>
      </c>
      <c r="AD155" s="146">
        <f t="shared" si="68"/>
        <v>29.7907133524239</v>
      </c>
      <c r="AE155" s="146">
        <f t="shared" si="68"/>
        <v>30.793346042212946</v>
      </c>
      <c r="AF155" s="146">
        <f t="shared" si="68"/>
        <v>31.795978732001988</v>
      </c>
      <c r="AG155" s="146">
        <f t="shared" si="68"/>
        <v>32.79861142179103</v>
      </c>
      <c r="AH155" s="146">
        <f t="shared" si="68"/>
        <v>33.706292486275274</v>
      </c>
      <c r="AI155" s="146">
        <f t="shared" si="68"/>
        <v>34.613973550759518</v>
      </c>
      <c r="AJ155" s="146">
        <f t="shared" si="68"/>
        <v>35.521654615243769</v>
      </c>
      <c r="AK155" s="146">
        <f t="shared" si="68"/>
        <v>36.429335679728013</v>
      </c>
      <c r="AL155" s="146">
        <f t="shared" si="68"/>
        <v>37.337016744212256</v>
      </c>
      <c r="AM155" s="146">
        <f t="shared" si="68"/>
        <v>38.2446978086965</v>
      </c>
      <c r="AN155" s="146">
        <f t="shared" si="68"/>
        <v>39.152378873180744</v>
      </c>
      <c r="AO155" s="146">
        <f t="shared" si="68"/>
        <v>40.060059937664995</v>
      </c>
    </row>
    <row r="156" spans="1:41" s="4" customFormat="1" x14ac:dyDescent="0.25">
      <c r="A156" s="4" t="s">
        <v>526</v>
      </c>
      <c r="B156" s="4" t="s">
        <v>531</v>
      </c>
      <c r="C156" s="146">
        <f t="shared" ref="C156:R162" si="69">C148</f>
        <v>892.07603274999997</v>
      </c>
      <c r="D156" s="146">
        <f t="shared" si="69"/>
        <v>884.12929716850476</v>
      </c>
      <c r="E156" s="146">
        <f t="shared" si="69"/>
        <v>876.18256158700967</v>
      </c>
      <c r="F156" s="146">
        <f t="shared" si="69"/>
        <v>868.23582600551447</v>
      </c>
      <c r="G156" s="146">
        <f t="shared" si="69"/>
        <v>860.28909042401938</v>
      </c>
      <c r="H156" s="146">
        <f t="shared" si="69"/>
        <v>852.34235484252417</v>
      </c>
      <c r="I156" s="146">
        <f t="shared" si="69"/>
        <v>870.00072871930229</v>
      </c>
      <c r="J156" s="146">
        <f t="shared" si="69"/>
        <v>887.6591025960804</v>
      </c>
      <c r="K156" s="146">
        <f t="shared" si="69"/>
        <v>905.3174764728584</v>
      </c>
      <c r="L156" s="146">
        <f t="shared" si="69"/>
        <v>922.97585034963652</v>
      </c>
      <c r="M156" s="146">
        <f t="shared" si="69"/>
        <v>940.63422422641463</v>
      </c>
      <c r="N156" s="146">
        <f t="shared" si="69"/>
        <v>967.0312408215957</v>
      </c>
      <c r="O156" s="146">
        <f t="shared" si="69"/>
        <v>993.42825741677689</v>
      </c>
      <c r="P156" s="146">
        <f t="shared" si="69"/>
        <v>1019.825274011958</v>
      </c>
      <c r="Q156" s="146">
        <f t="shared" si="69"/>
        <v>1046.222290607139</v>
      </c>
      <c r="R156" s="146">
        <f t="shared" si="69"/>
        <v>1072.6193072023202</v>
      </c>
      <c r="S156" s="146">
        <f t="shared" si="68"/>
        <v>1102.9707908742007</v>
      </c>
      <c r="T156" s="146">
        <f t="shared" si="68"/>
        <v>1133.3222745460812</v>
      </c>
      <c r="U156" s="146">
        <f t="shared" si="68"/>
        <v>1163.6737582179619</v>
      </c>
      <c r="V156" s="146">
        <f t="shared" si="68"/>
        <v>1194.0252418898424</v>
      </c>
      <c r="W156" s="146">
        <f t="shared" si="68"/>
        <v>1224.3767255617229</v>
      </c>
      <c r="X156" s="146">
        <f t="shared" si="68"/>
        <v>1259.1618807403138</v>
      </c>
      <c r="Y156" s="146">
        <f t="shared" si="68"/>
        <v>1293.9470359189045</v>
      </c>
      <c r="Z156" s="146">
        <f t="shared" si="68"/>
        <v>1328.7321910974954</v>
      </c>
      <c r="AA156" s="146">
        <f t="shared" si="68"/>
        <v>1363.5173462760861</v>
      </c>
      <c r="AB156" s="146">
        <f t="shared" si="68"/>
        <v>1398.302501454677</v>
      </c>
      <c r="AC156" s="146">
        <f t="shared" si="68"/>
        <v>1441.3071687654308</v>
      </c>
      <c r="AD156" s="146">
        <f t="shared" si="68"/>
        <v>1484.3118360761846</v>
      </c>
      <c r="AE156" s="146">
        <f t="shared" si="68"/>
        <v>1527.3165033869386</v>
      </c>
      <c r="AF156" s="146">
        <f t="shared" si="68"/>
        <v>1570.3211706976924</v>
      </c>
      <c r="AG156" s="146">
        <f t="shared" si="68"/>
        <v>1613.3258380084462</v>
      </c>
      <c r="AH156" s="146">
        <f t="shared" si="68"/>
        <v>1667.4760625262625</v>
      </c>
      <c r="AI156" s="146">
        <f t="shared" si="68"/>
        <v>1721.6262870440787</v>
      </c>
      <c r="AJ156" s="146">
        <f t="shared" si="68"/>
        <v>1775.7765115618949</v>
      </c>
      <c r="AK156" s="146">
        <f t="shared" si="68"/>
        <v>1829.926736079711</v>
      </c>
      <c r="AL156" s="146">
        <f t="shared" si="68"/>
        <v>1884.0769605975272</v>
      </c>
      <c r="AM156" s="146">
        <f t="shared" si="68"/>
        <v>1938.2271851153434</v>
      </c>
      <c r="AN156" s="146">
        <f t="shared" si="68"/>
        <v>1992.3774096331597</v>
      </c>
      <c r="AO156" s="146">
        <f t="shared" si="68"/>
        <v>2046.5276341509757</v>
      </c>
    </row>
    <row r="157" spans="1:41" s="4" customFormat="1" x14ac:dyDescent="0.25">
      <c r="A157" s="4" t="s">
        <v>27</v>
      </c>
      <c r="B157" s="4" t="s">
        <v>531</v>
      </c>
      <c r="C157" s="146">
        <f t="shared" si="69"/>
        <v>35.444403431960666</v>
      </c>
      <c r="D157" s="146">
        <f t="shared" si="69"/>
        <v>37.832467226902175</v>
      </c>
      <c r="E157" s="146">
        <f t="shared" si="69"/>
        <v>40.220531021843684</v>
      </c>
      <c r="F157" s="146">
        <f t="shared" si="69"/>
        <v>42.6085948167852</v>
      </c>
      <c r="G157" s="146">
        <f t="shared" si="69"/>
        <v>44.996658611726708</v>
      </c>
      <c r="H157" s="146">
        <f t="shared" si="69"/>
        <v>47.384722406668217</v>
      </c>
      <c r="I157" s="146">
        <f t="shared" si="69"/>
        <v>50.500022386931498</v>
      </c>
      <c r="J157" s="146">
        <f t="shared" si="69"/>
        <v>53.615322367194786</v>
      </c>
      <c r="K157" s="146">
        <f t="shared" si="69"/>
        <v>56.730622347458066</v>
      </c>
      <c r="L157" s="146">
        <f t="shared" si="69"/>
        <v>59.845922327721354</v>
      </c>
      <c r="M157" s="146">
        <f t="shared" si="69"/>
        <v>62.961222307984634</v>
      </c>
      <c r="N157" s="146">
        <f t="shared" si="69"/>
        <v>66.864315496149075</v>
      </c>
      <c r="O157" s="146">
        <f t="shared" si="69"/>
        <v>70.767408684313509</v>
      </c>
      <c r="P157" s="146">
        <f t="shared" si="69"/>
        <v>74.670501872477942</v>
      </c>
      <c r="Q157" s="146">
        <f t="shared" si="69"/>
        <v>78.573595060642376</v>
      </c>
      <c r="R157" s="146">
        <f t="shared" si="69"/>
        <v>82.476688248806809</v>
      </c>
      <c r="S157" s="146">
        <f t="shared" si="68"/>
        <v>87.457662329223197</v>
      </c>
      <c r="T157" s="146">
        <f t="shared" si="68"/>
        <v>92.438636409639585</v>
      </c>
      <c r="U157" s="146">
        <f t="shared" si="68"/>
        <v>97.419610490055973</v>
      </c>
      <c r="V157" s="146">
        <f t="shared" si="68"/>
        <v>102.40058457047236</v>
      </c>
      <c r="W157" s="146">
        <f t="shared" si="68"/>
        <v>107.38155865088875</v>
      </c>
      <c r="X157" s="146">
        <f t="shared" si="68"/>
        <v>111.94588716968339</v>
      </c>
      <c r="Y157" s="146">
        <f t="shared" si="68"/>
        <v>116.51021568847803</v>
      </c>
      <c r="Z157" s="146">
        <f t="shared" si="68"/>
        <v>121.07454420727265</v>
      </c>
      <c r="AA157" s="146">
        <f t="shared" si="68"/>
        <v>125.63887272606729</v>
      </c>
      <c r="AB157" s="146">
        <f t="shared" si="68"/>
        <v>130.20320124486193</v>
      </c>
      <c r="AC157" s="146">
        <f t="shared" si="68"/>
        <v>133.83791944361747</v>
      </c>
      <c r="AD157" s="146">
        <f t="shared" si="68"/>
        <v>137.472637642373</v>
      </c>
      <c r="AE157" s="146">
        <f t="shared" si="68"/>
        <v>141.10735584112851</v>
      </c>
      <c r="AF157" s="146">
        <f t="shared" si="68"/>
        <v>144.74207403988405</v>
      </c>
      <c r="AG157" s="146">
        <f t="shared" si="68"/>
        <v>148.37679223863958</v>
      </c>
      <c r="AH157" s="146">
        <f t="shared" si="68"/>
        <v>150.77252238225228</v>
      </c>
      <c r="AI157" s="146">
        <f t="shared" si="68"/>
        <v>153.168252525865</v>
      </c>
      <c r="AJ157" s="146">
        <f t="shared" si="68"/>
        <v>155.5639826694777</v>
      </c>
      <c r="AK157" s="146">
        <f t="shared" si="68"/>
        <v>157.95971281309042</v>
      </c>
      <c r="AL157" s="146">
        <f t="shared" si="68"/>
        <v>160.35544295670311</v>
      </c>
      <c r="AM157" s="146">
        <f t="shared" si="68"/>
        <v>162.75117310031581</v>
      </c>
      <c r="AN157" s="146">
        <f t="shared" si="68"/>
        <v>165.14690324392853</v>
      </c>
      <c r="AO157" s="146">
        <f t="shared" si="68"/>
        <v>167.54263338754123</v>
      </c>
    </row>
    <row r="158" spans="1:41" s="4" customFormat="1" x14ac:dyDescent="0.25">
      <c r="A158" s="4" t="s">
        <v>6</v>
      </c>
      <c r="B158" s="4" t="s">
        <v>531</v>
      </c>
      <c r="C158" s="146">
        <f t="shared" si="69"/>
        <v>72.982101556040604</v>
      </c>
      <c r="D158" s="146">
        <f t="shared" si="69"/>
        <v>74.246741237973779</v>
      </c>
      <c r="E158" s="146">
        <f t="shared" si="69"/>
        <v>75.511380919906969</v>
      </c>
      <c r="F158" s="146">
        <f t="shared" si="69"/>
        <v>76.776020601840145</v>
      </c>
      <c r="G158" s="146">
        <f t="shared" si="69"/>
        <v>78.040660283773335</v>
      </c>
      <c r="H158" s="146">
        <f t="shared" si="69"/>
        <v>79.30529996570651</v>
      </c>
      <c r="I158" s="146">
        <f t="shared" si="69"/>
        <v>80.04252623626401</v>
      </c>
      <c r="J158" s="146">
        <f t="shared" si="69"/>
        <v>80.779752506821509</v>
      </c>
      <c r="K158" s="146">
        <f t="shared" si="69"/>
        <v>81.516978777378995</v>
      </c>
      <c r="L158" s="146">
        <f t="shared" si="69"/>
        <v>82.254205047936495</v>
      </c>
      <c r="M158" s="146">
        <f t="shared" si="69"/>
        <v>82.991431318493994</v>
      </c>
      <c r="N158" s="146">
        <f t="shared" si="69"/>
        <v>83.544032359309796</v>
      </c>
      <c r="O158" s="146">
        <f t="shared" si="69"/>
        <v>84.096633400125597</v>
      </c>
      <c r="P158" s="146">
        <f t="shared" si="69"/>
        <v>84.649234440941399</v>
      </c>
      <c r="Q158" s="146">
        <f t="shared" si="69"/>
        <v>85.2018354817572</v>
      </c>
      <c r="R158" s="146">
        <f t="shared" si="69"/>
        <v>85.754436522573002</v>
      </c>
      <c r="S158" s="146">
        <f t="shared" si="68"/>
        <v>86.000058444805745</v>
      </c>
      <c r="T158" s="146">
        <f t="shared" si="68"/>
        <v>86.245680367038489</v>
      </c>
      <c r="U158" s="146">
        <f t="shared" si="68"/>
        <v>86.491302289271246</v>
      </c>
      <c r="V158" s="146">
        <f t="shared" si="68"/>
        <v>86.73692421150399</v>
      </c>
      <c r="W158" s="146">
        <f t="shared" si="68"/>
        <v>86.982546133736733</v>
      </c>
      <c r="X158" s="146">
        <f t="shared" si="68"/>
        <v>87.113437876306705</v>
      </c>
      <c r="Y158" s="146">
        <f t="shared" si="68"/>
        <v>87.244329618876691</v>
      </c>
      <c r="Z158" s="146">
        <f t="shared" si="68"/>
        <v>87.375221361446663</v>
      </c>
      <c r="AA158" s="146">
        <f t="shared" si="68"/>
        <v>87.506113104016649</v>
      </c>
      <c r="AB158" s="146">
        <f t="shared" si="68"/>
        <v>87.63700484658662</v>
      </c>
      <c r="AC158" s="146">
        <f t="shared" si="68"/>
        <v>87.646110170401187</v>
      </c>
      <c r="AD158" s="146">
        <f t="shared" si="68"/>
        <v>87.655215494215753</v>
      </c>
      <c r="AE158" s="146">
        <f t="shared" si="68"/>
        <v>87.664320818030319</v>
      </c>
      <c r="AF158" s="146">
        <f t="shared" si="68"/>
        <v>87.673426141844885</v>
      </c>
      <c r="AG158" s="146">
        <f t="shared" si="68"/>
        <v>87.682531465659451</v>
      </c>
      <c r="AH158" s="146">
        <f t="shared" si="68"/>
        <v>87.467884152090704</v>
      </c>
      <c r="AI158" s="146">
        <f t="shared" si="68"/>
        <v>87.253236838521943</v>
      </c>
      <c r="AJ158" s="146">
        <f t="shared" si="68"/>
        <v>87.038589524953196</v>
      </c>
      <c r="AK158" s="146">
        <f t="shared" si="68"/>
        <v>86.823942211384434</v>
      </c>
      <c r="AL158" s="146">
        <f t="shared" si="68"/>
        <v>86.609294897815687</v>
      </c>
      <c r="AM158" s="146">
        <f t="shared" si="68"/>
        <v>86.39464758424694</v>
      </c>
      <c r="AN158" s="146">
        <f t="shared" si="68"/>
        <v>86.180000270678178</v>
      </c>
      <c r="AO158" s="146">
        <f t="shared" si="68"/>
        <v>85.965352957109431</v>
      </c>
    </row>
    <row r="159" spans="1:41" s="4" customFormat="1" x14ac:dyDescent="0.25">
      <c r="A159" s="4" t="s">
        <v>527</v>
      </c>
      <c r="B159" s="4" t="s">
        <v>531</v>
      </c>
      <c r="C159" s="146">
        <f t="shared" si="69"/>
        <v>2706.3</v>
      </c>
      <c r="D159" s="146">
        <f t="shared" si="69"/>
        <v>2801.1600000000003</v>
      </c>
      <c r="E159" s="146">
        <f t="shared" si="69"/>
        <v>2896.0200000000004</v>
      </c>
      <c r="F159" s="146">
        <f t="shared" si="69"/>
        <v>2990.88</v>
      </c>
      <c r="G159" s="146">
        <f t="shared" si="69"/>
        <v>3085.7400000000002</v>
      </c>
      <c r="H159" s="146">
        <f t="shared" si="69"/>
        <v>3180.6000000000004</v>
      </c>
      <c r="I159" s="146">
        <f t="shared" si="69"/>
        <v>3255.0000000000005</v>
      </c>
      <c r="J159" s="146">
        <f t="shared" si="69"/>
        <v>3329.4000000000005</v>
      </c>
      <c r="K159" s="146">
        <f t="shared" si="69"/>
        <v>3403.8</v>
      </c>
      <c r="L159" s="146">
        <f t="shared" si="69"/>
        <v>3478.2000000000003</v>
      </c>
      <c r="M159" s="146">
        <f t="shared" si="69"/>
        <v>3552.6000000000004</v>
      </c>
      <c r="N159" s="146">
        <f t="shared" si="69"/>
        <v>3587.01</v>
      </c>
      <c r="O159" s="146">
        <f t="shared" si="69"/>
        <v>3621.42</v>
      </c>
      <c r="P159" s="146">
        <f t="shared" si="69"/>
        <v>3655.8300000000004</v>
      </c>
      <c r="Q159" s="146">
        <f t="shared" si="69"/>
        <v>3690.2400000000002</v>
      </c>
      <c r="R159" s="146">
        <f t="shared" si="69"/>
        <v>3724.65</v>
      </c>
      <c r="S159" s="146">
        <f t="shared" si="68"/>
        <v>3719.07</v>
      </c>
      <c r="T159" s="146">
        <f t="shared" si="68"/>
        <v>3713.4900000000002</v>
      </c>
      <c r="U159" s="146">
        <f t="shared" si="68"/>
        <v>3707.9100000000003</v>
      </c>
      <c r="V159" s="146">
        <f t="shared" si="68"/>
        <v>3702.3300000000004</v>
      </c>
      <c r="W159" s="146">
        <f t="shared" si="68"/>
        <v>3696.7500000000005</v>
      </c>
      <c r="X159" s="146">
        <f t="shared" si="68"/>
        <v>3692.1000000000004</v>
      </c>
      <c r="Y159" s="146">
        <f t="shared" si="68"/>
        <v>3687.4500000000003</v>
      </c>
      <c r="Z159" s="146">
        <f t="shared" si="68"/>
        <v>3682.8000000000006</v>
      </c>
      <c r="AA159" s="146">
        <f t="shared" si="68"/>
        <v>3678.1500000000005</v>
      </c>
      <c r="AB159" s="146">
        <f t="shared" si="68"/>
        <v>3673.5000000000005</v>
      </c>
      <c r="AC159" s="146">
        <f t="shared" si="68"/>
        <v>3546.0900000000006</v>
      </c>
      <c r="AD159" s="146">
        <f t="shared" si="68"/>
        <v>3418.6800000000003</v>
      </c>
      <c r="AE159" s="146">
        <f t="shared" si="68"/>
        <v>3291.2700000000004</v>
      </c>
      <c r="AF159" s="146">
        <f t="shared" si="68"/>
        <v>3163.86</v>
      </c>
      <c r="AG159" s="146">
        <f t="shared" si="68"/>
        <v>3036.4500000000003</v>
      </c>
      <c r="AH159" s="146">
        <f t="shared" si="68"/>
        <v>2931.36</v>
      </c>
      <c r="AI159" s="146">
        <f t="shared" si="68"/>
        <v>2826.27</v>
      </c>
      <c r="AJ159" s="146">
        <f t="shared" si="68"/>
        <v>2721.1800000000003</v>
      </c>
      <c r="AK159" s="146">
        <f t="shared" si="68"/>
        <v>2616.09</v>
      </c>
      <c r="AL159" s="146">
        <f t="shared" si="68"/>
        <v>2511</v>
      </c>
      <c r="AM159" s="146">
        <f t="shared" si="68"/>
        <v>2405.91</v>
      </c>
      <c r="AN159" s="146">
        <f t="shared" si="68"/>
        <v>2300.8199999999997</v>
      </c>
      <c r="AO159" s="146">
        <f t="shared" si="68"/>
        <v>2195.7299999999996</v>
      </c>
    </row>
    <row r="160" spans="1:41" s="4" customFormat="1" x14ac:dyDescent="0.25">
      <c r="A160" s="4" t="s">
        <v>528</v>
      </c>
      <c r="B160" s="4" t="s">
        <v>531</v>
      </c>
      <c r="C160" s="146">
        <f t="shared" si="69"/>
        <v>1</v>
      </c>
      <c r="D160" s="146">
        <f t="shared" si="69"/>
        <v>1.0122688417040666</v>
      </c>
      <c r="E160" s="146">
        <f t="shared" si="69"/>
        <v>1.0243799180788873</v>
      </c>
      <c r="F160" s="146">
        <f t="shared" si="69"/>
        <v>1.0364099210877882</v>
      </c>
      <c r="G160" s="146">
        <f t="shared" si="69"/>
        <v>1.0483787143031715</v>
      </c>
      <c r="H160" s="146">
        <f t="shared" si="69"/>
        <v>1.0602614249126261</v>
      </c>
      <c r="I160" s="146">
        <f t="shared" si="69"/>
        <v>1.0720359495555423</v>
      </c>
      <c r="J160" s="146">
        <f t="shared" si="69"/>
        <v>1.0836632134679862</v>
      </c>
      <c r="K160" s="146">
        <f t="shared" si="69"/>
        <v>1.095111547675663</v>
      </c>
      <c r="L160" s="146">
        <f t="shared" si="69"/>
        <v>1.1063738266593561</v>
      </c>
      <c r="M160" s="146">
        <f t="shared" si="69"/>
        <v>1.1174516338677802</v>
      </c>
      <c r="N160" s="146">
        <f t="shared" si="69"/>
        <v>1.1283323017112175</v>
      </c>
      <c r="O160" s="146">
        <f t="shared" si="69"/>
        <v>1.1390023708755923</v>
      </c>
      <c r="P160" s="146">
        <f t="shared" si="69"/>
        <v>1.1494483820468293</v>
      </c>
      <c r="Q160" s="146">
        <f t="shared" si="69"/>
        <v>1.1596592510839252</v>
      </c>
      <c r="R160" s="146">
        <f t="shared" si="69"/>
        <v>1.1696238938458769</v>
      </c>
      <c r="S160" s="146">
        <f t="shared" si="68"/>
        <v>1.1793248923968218</v>
      </c>
      <c r="T160" s="146">
        <f t="shared" si="68"/>
        <v>1.1887440370765403</v>
      </c>
      <c r="U160" s="146">
        <f t="shared" si="68"/>
        <v>1.1978670768465998</v>
      </c>
      <c r="V160" s="146">
        <f t="shared" si="68"/>
        <v>1.2066860944634263</v>
      </c>
      <c r="W160" s="146">
        <f t="shared" si="68"/>
        <v>1.2151931726834462</v>
      </c>
      <c r="X160" s="146">
        <f t="shared" si="68"/>
        <v>1.2233756439169412</v>
      </c>
      <c r="Y160" s="146">
        <f t="shared" si="68"/>
        <v>1.2312168819524067</v>
      </c>
      <c r="Z160" s="146">
        <f t="shared" si="68"/>
        <v>1.2387081778219113</v>
      </c>
      <c r="AA160" s="146">
        <f t="shared" si="68"/>
        <v>1.2458431977305962</v>
      </c>
      <c r="AB160" s="146">
        <f t="shared" si="68"/>
        <v>1.2526243168515334</v>
      </c>
      <c r="AC160" s="146">
        <f t="shared" si="68"/>
        <v>1.2590649944987984</v>
      </c>
      <c r="AD160" s="146">
        <f t="shared" si="68"/>
        <v>1.265184232056968</v>
      </c>
      <c r="AE160" s="146">
        <f t="shared" si="68"/>
        <v>1.2709994474619049</v>
      </c>
      <c r="AF160" s="146">
        <f t="shared" si="68"/>
        <v>1.2765130158866809</v>
      </c>
      <c r="AG160" s="146">
        <f t="shared" si="68"/>
        <v>1.2817273125043682</v>
      </c>
      <c r="AH160" s="146">
        <f t="shared" si="68"/>
        <v>1.2866494628341834</v>
      </c>
      <c r="AI160" s="146">
        <f t="shared" si="68"/>
        <v>1.2912897592927721</v>
      </c>
      <c r="AJ160" s="146">
        <f t="shared" si="68"/>
        <v>1.2956537439506361</v>
      </c>
      <c r="AK160" s="146">
        <f t="shared" si="68"/>
        <v>1.2997477506026345</v>
      </c>
      <c r="AL160" s="146">
        <f t="shared" si="68"/>
        <v>1.3035725709731245</v>
      </c>
      <c r="AM160" s="146">
        <f t="shared" si="68"/>
        <v>1.3071321636838933</v>
      </c>
      <c r="AN160" s="146">
        <f t="shared" si="68"/>
        <v>1.3104249452862258</v>
      </c>
      <c r="AO160" s="146">
        <f t="shared" si="68"/>
        <v>1.3134532909531942</v>
      </c>
    </row>
    <row r="161" spans="1:42" s="4" customFormat="1" x14ac:dyDescent="0.25">
      <c r="A161" s="4" t="s">
        <v>11</v>
      </c>
      <c r="B161" s="4" t="s">
        <v>531</v>
      </c>
      <c r="C161" s="146">
        <f t="shared" si="69"/>
        <v>101.36328383625001</v>
      </c>
      <c r="D161" s="146">
        <f t="shared" si="69"/>
        <v>107.71051568335771</v>
      </c>
      <c r="E161" s="146">
        <f t="shared" si="69"/>
        <v>114.05774753046542</v>
      </c>
      <c r="F161" s="146">
        <f t="shared" si="69"/>
        <v>120.40497937757314</v>
      </c>
      <c r="G161" s="146">
        <f t="shared" si="69"/>
        <v>126.75221122468085</v>
      </c>
      <c r="H161" s="146">
        <f t="shared" si="69"/>
        <v>133.09944307178856</v>
      </c>
      <c r="I161" s="146">
        <f t="shared" si="69"/>
        <v>141.21538788948794</v>
      </c>
      <c r="J161" s="146">
        <f t="shared" si="69"/>
        <v>149.33133270718733</v>
      </c>
      <c r="K161" s="146">
        <f t="shared" si="69"/>
        <v>157.44727752488672</v>
      </c>
      <c r="L161" s="146">
        <f t="shared" si="69"/>
        <v>165.56322234258613</v>
      </c>
      <c r="M161" s="146">
        <f t="shared" si="69"/>
        <v>173.67916716028552</v>
      </c>
      <c r="N161" s="146">
        <f t="shared" si="69"/>
        <v>183.13175030140593</v>
      </c>
      <c r="O161" s="146">
        <f t="shared" si="69"/>
        <v>192.58433344252634</v>
      </c>
      <c r="P161" s="146">
        <f t="shared" si="69"/>
        <v>202.03691658364676</v>
      </c>
      <c r="Q161" s="146">
        <f t="shared" si="69"/>
        <v>211.4894997247672</v>
      </c>
      <c r="R161" s="146">
        <f t="shared" si="69"/>
        <v>220.94208286588761</v>
      </c>
      <c r="S161" s="146">
        <f t="shared" si="68"/>
        <v>228.34343915733086</v>
      </c>
      <c r="T161" s="146">
        <f t="shared" si="68"/>
        <v>235.74479544877414</v>
      </c>
      <c r="U161" s="146">
        <f t="shared" si="68"/>
        <v>243.14615174021739</v>
      </c>
      <c r="V161" s="146">
        <f t="shared" si="68"/>
        <v>250.54750803166067</v>
      </c>
      <c r="W161" s="146">
        <f t="shared" si="68"/>
        <v>257.94886432310392</v>
      </c>
      <c r="X161" s="146">
        <f t="shared" si="68"/>
        <v>258.70268019616066</v>
      </c>
      <c r="Y161" s="146">
        <f t="shared" si="68"/>
        <v>259.45649606921734</v>
      </c>
      <c r="Z161" s="146">
        <f t="shared" si="68"/>
        <v>260.21031194227407</v>
      </c>
      <c r="AA161" s="146">
        <f t="shared" si="68"/>
        <v>260.96412781533076</v>
      </c>
      <c r="AB161" s="146">
        <f t="shared" si="68"/>
        <v>261.71794368838749</v>
      </c>
      <c r="AC161" s="146">
        <f t="shared" si="68"/>
        <v>262.44573850007066</v>
      </c>
      <c r="AD161" s="146">
        <f t="shared" si="68"/>
        <v>263.17353331175383</v>
      </c>
      <c r="AE161" s="146">
        <f t="shared" si="68"/>
        <v>263.901328123437</v>
      </c>
      <c r="AF161" s="146">
        <f t="shared" si="68"/>
        <v>264.62912293512017</v>
      </c>
      <c r="AG161" s="146">
        <f t="shared" si="68"/>
        <v>265.35691774680333</v>
      </c>
      <c r="AH161" s="146">
        <f t="shared" si="68"/>
        <v>265.31441179258491</v>
      </c>
      <c r="AI161" s="146">
        <f t="shared" si="68"/>
        <v>265.27190583836648</v>
      </c>
      <c r="AJ161" s="146">
        <f t="shared" si="68"/>
        <v>265.22939988414805</v>
      </c>
      <c r="AK161" s="146">
        <f t="shared" si="68"/>
        <v>265.18689392992962</v>
      </c>
      <c r="AL161" s="146">
        <f t="shared" si="68"/>
        <v>265.1443879757112</v>
      </c>
      <c r="AM161" s="146">
        <f t="shared" si="68"/>
        <v>265.10188202149277</v>
      </c>
      <c r="AN161" s="146">
        <f t="shared" si="68"/>
        <v>265.05937606727434</v>
      </c>
      <c r="AO161" s="146">
        <f t="shared" si="68"/>
        <v>265.01687011305592</v>
      </c>
    </row>
    <row r="162" spans="1:42" s="4" customFormat="1" x14ac:dyDescent="0.25">
      <c r="A162" s="4" t="s">
        <v>529</v>
      </c>
      <c r="B162" s="4" t="s">
        <v>531</v>
      </c>
      <c r="C162" s="146">
        <f t="shared" si="69"/>
        <v>360.68646247811182</v>
      </c>
      <c r="D162" s="146">
        <f t="shared" si="69"/>
        <v>363.43898129786004</v>
      </c>
      <c r="E162" s="146">
        <f t="shared" si="69"/>
        <v>366.19150011760826</v>
      </c>
      <c r="F162" s="146">
        <f t="shared" si="69"/>
        <v>368.94401893735642</v>
      </c>
      <c r="G162" s="146">
        <f t="shared" si="69"/>
        <v>371.69653775710464</v>
      </c>
      <c r="H162" s="146">
        <f t="shared" si="69"/>
        <v>374.44905657685285</v>
      </c>
      <c r="I162" s="146">
        <f t="shared" si="69"/>
        <v>380.48152964896116</v>
      </c>
      <c r="J162" s="146">
        <f t="shared" si="69"/>
        <v>386.51400272106946</v>
      </c>
      <c r="K162" s="146">
        <f t="shared" si="69"/>
        <v>392.54647579317776</v>
      </c>
      <c r="L162" s="146">
        <f t="shared" si="69"/>
        <v>398.57894886528607</v>
      </c>
      <c r="M162" s="146">
        <f t="shared" si="69"/>
        <v>404.61142193739437</v>
      </c>
      <c r="N162" s="146">
        <f t="shared" si="69"/>
        <v>411.93356008164028</v>
      </c>
      <c r="O162" s="146">
        <f t="shared" si="69"/>
        <v>419.25569822588619</v>
      </c>
      <c r="P162" s="146">
        <f t="shared" si="69"/>
        <v>426.5778363701321</v>
      </c>
      <c r="Q162" s="146">
        <f t="shared" si="69"/>
        <v>433.89997451437802</v>
      </c>
      <c r="R162" s="146">
        <f t="shared" si="69"/>
        <v>441.22211265862393</v>
      </c>
      <c r="S162" s="146">
        <f t="shared" si="68"/>
        <v>448.89722237845581</v>
      </c>
      <c r="T162" s="146">
        <f t="shared" si="68"/>
        <v>456.57233209828775</v>
      </c>
      <c r="U162" s="146">
        <f t="shared" si="68"/>
        <v>464.24744181811963</v>
      </c>
      <c r="V162" s="146">
        <f t="shared" si="68"/>
        <v>471.92255153795156</v>
      </c>
      <c r="W162" s="146">
        <f t="shared" si="68"/>
        <v>479.59766125778344</v>
      </c>
      <c r="X162" s="146">
        <f t="shared" si="68"/>
        <v>489.89763737306913</v>
      </c>
      <c r="Y162" s="146">
        <f t="shared" si="68"/>
        <v>500.19761348835482</v>
      </c>
      <c r="Z162" s="146">
        <f t="shared" si="68"/>
        <v>510.49758960364056</v>
      </c>
      <c r="AA162" s="146">
        <f t="shared" si="68"/>
        <v>520.79756571892619</v>
      </c>
      <c r="AB162" s="146">
        <f t="shared" si="68"/>
        <v>531.09754183421194</v>
      </c>
      <c r="AC162" s="146">
        <f t="shared" si="68"/>
        <v>546.08138863091051</v>
      </c>
      <c r="AD162" s="146">
        <f t="shared" si="68"/>
        <v>561.06523542760908</v>
      </c>
      <c r="AE162" s="146">
        <f t="shared" si="68"/>
        <v>576.04908222430765</v>
      </c>
      <c r="AF162" s="146">
        <f t="shared" si="68"/>
        <v>591.03292902100623</v>
      </c>
      <c r="AG162" s="146">
        <f t="shared" si="68"/>
        <v>606.0167758177048</v>
      </c>
      <c r="AH162" s="146">
        <f t="shared" si="68"/>
        <v>617.22495583567411</v>
      </c>
      <c r="AI162" s="146">
        <f t="shared" si="68"/>
        <v>628.43313585364331</v>
      </c>
      <c r="AJ162" s="146">
        <f t="shared" si="68"/>
        <v>639.64131587161262</v>
      </c>
      <c r="AK162" s="146">
        <f t="shared" si="68"/>
        <v>650.84949588958182</v>
      </c>
      <c r="AL162" s="146">
        <f t="shared" si="68"/>
        <v>662.05767590755113</v>
      </c>
      <c r="AM162" s="146">
        <f t="shared" si="68"/>
        <v>673.26585592552033</v>
      </c>
      <c r="AN162" s="146">
        <f t="shared" si="68"/>
        <v>684.47403594348964</v>
      </c>
      <c r="AO162" s="146">
        <f t="shared" si="68"/>
        <v>695.68221596145895</v>
      </c>
    </row>
    <row r="163" spans="1:42" s="4" customFormat="1" x14ac:dyDescent="0.25">
      <c r="A163" s="4" t="s">
        <v>525</v>
      </c>
      <c r="B163" s="4" t="s">
        <v>532</v>
      </c>
      <c r="C163" s="146">
        <f>C155</f>
        <v>11.638920663061654</v>
      </c>
      <c r="D163" s="146">
        <f t="shared" ref="D163:AO170" si="70">D155</f>
        <v>11.718615125127616</v>
      </c>
      <c r="E163" s="146">
        <f t="shared" si="70"/>
        <v>11.798309587193579</v>
      </c>
      <c r="F163" s="146">
        <f t="shared" si="70"/>
        <v>11.878004049259539</v>
      </c>
      <c r="G163" s="146">
        <f t="shared" si="70"/>
        <v>11.957698511325502</v>
      </c>
      <c r="H163" s="146">
        <f t="shared" si="70"/>
        <v>12.037392973391464</v>
      </c>
      <c r="I163" s="146">
        <f t="shared" si="70"/>
        <v>12.554291727718898</v>
      </c>
      <c r="J163" s="146">
        <f t="shared" si="70"/>
        <v>13.071190482046331</v>
      </c>
      <c r="K163" s="146">
        <f t="shared" si="70"/>
        <v>13.588089236373765</v>
      </c>
      <c r="L163" s="146">
        <f t="shared" si="70"/>
        <v>14.104987990701199</v>
      </c>
      <c r="M163" s="146">
        <f t="shared" si="70"/>
        <v>14.621886745028633</v>
      </c>
      <c r="N163" s="146">
        <f t="shared" si="70"/>
        <v>15.305227617739646</v>
      </c>
      <c r="O163" s="146">
        <f t="shared" si="70"/>
        <v>15.988568490450659</v>
      </c>
      <c r="P163" s="146">
        <f t="shared" si="70"/>
        <v>16.671909363161674</v>
      </c>
      <c r="Q163" s="146">
        <f t="shared" si="70"/>
        <v>17.355250235872685</v>
      </c>
      <c r="R163" s="146">
        <f t="shared" si="70"/>
        <v>18.038591108583699</v>
      </c>
      <c r="S163" s="146">
        <f t="shared" si="70"/>
        <v>18.932923948462644</v>
      </c>
      <c r="T163" s="146">
        <f t="shared" si="70"/>
        <v>19.827256788341593</v>
      </c>
      <c r="U163" s="146">
        <f t="shared" si="70"/>
        <v>20.721589628220539</v>
      </c>
      <c r="V163" s="146">
        <f t="shared" si="70"/>
        <v>21.615922468099487</v>
      </c>
      <c r="W163" s="146">
        <f t="shared" si="70"/>
        <v>22.510255307978433</v>
      </c>
      <c r="X163" s="146">
        <f t="shared" si="70"/>
        <v>23.565293840951909</v>
      </c>
      <c r="Y163" s="146">
        <f t="shared" si="70"/>
        <v>24.620332373925386</v>
      </c>
      <c r="Z163" s="146">
        <f t="shared" si="70"/>
        <v>25.675370906898863</v>
      </c>
      <c r="AA163" s="146">
        <f t="shared" si="70"/>
        <v>26.730409439872339</v>
      </c>
      <c r="AB163" s="146">
        <f t="shared" si="70"/>
        <v>27.785447972845816</v>
      </c>
      <c r="AC163" s="146">
        <f t="shared" si="70"/>
        <v>28.788080662634858</v>
      </c>
      <c r="AD163" s="146">
        <f t="shared" si="70"/>
        <v>29.7907133524239</v>
      </c>
      <c r="AE163" s="146">
        <f t="shared" si="70"/>
        <v>30.793346042212946</v>
      </c>
      <c r="AF163" s="146">
        <f t="shared" si="70"/>
        <v>31.795978732001988</v>
      </c>
      <c r="AG163" s="146">
        <f t="shared" si="70"/>
        <v>32.79861142179103</v>
      </c>
      <c r="AH163" s="146">
        <f t="shared" si="70"/>
        <v>33.706292486275274</v>
      </c>
      <c r="AI163" s="146">
        <f t="shared" si="70"/>
        <v>34.613973550759518</v>
      </c>
      <c r="AJ163" s="146">
        <f t="shared" si="70"/>
        <v>35.521654615243769</v>
      </c>
      <c r="AK163" s="146">
        <f t="shared" si="70"/>
        <v>36.429335679728013</v>
      </c>
      <c r="AL163" s="146">
        <f t="shared" si="70"/>
        <v>37.337016744212256</v>
      </c>
      <c r="AM163" s="146">
        <f t="shared" si="70"/>
        <v>38.2446978086965</v>
      </c>
      <c r="AN163" s="146">
        <f t="shared" si="70"/>
        <v>39.152378873180744</v>
      </c>
      <c r="AO163" s="146">
        <f t="shared" si="70"/>
        <v>40.060059937664995</v>
      </c>
    </row>
    <row r="164" spans="1:42" s="4" customFormat="1" x14ac:dyDescent="0.25">
      <c r="A164" s="4" t="s">
        <v>526</v>
      </c>
      <c r="B164" s="4" t="s">
        <v>532</v>
      </c>
      <c r="C164" s="146">
        <f t="shared" ref="C164:R170" si="71">C156</f>
        <v>892.07603274999997</v>
      </c>
      <c r="D164" s="146">
        <f t="shared" si="71"/>
        <v>884.12929716850476</v>
      </c>
      <c r="E164" s="146">
        <f t="shared" si="71"/>
        <v>876.18256158700967</v>
      </c>
      <c r="F164" s="146">
        <f t="shared" si="71"/>
        <v>868.23582600551447</v>
      </c>
      <c r="G164" s="146">
        <f t="shared" si="71"/>
        <v>860.28909042401938</v>
      </c>
      <c r="H164" s="146">
        <f t="shared" si="71"/>
        <v>852.34235484252417</v>
      </c>
      <c r="I164" s="146">
        <f t="shared" si="71"/>
        <v>870.00072871930229</v>
      </c>
      <c r="J164" s="146">
        <f t="shared" si="71"/>
        <v>887.6591025960804</v>
      </c>
      <c r="K164" s="146">
        <f t="shared" si="71"/>
        <v>905.3174764728584</v>
      </c>
      <c r="L164" s="146">
        <f t="shared" si="71"/>
        <v>922.97585034963652</v>
      </c>
      <c r="M164" s="146">
        <f t="shared" si="71"/>
        <v>940.63422422641463</v>
      </c>
      <c r="N164" s="146">
        <f t="shared" si="71"/>
        <v>967.0312408215957</v>
      </c>
      <c r="O164" s="146">
        <f t="shared" si="71"/>
        <v>993.42825741677689</v>
      </c>
      <c r="P164" s="146">
        <f t="shared" si="71"/>
        <v>1019.825274011958</v>
      </c>
      <c r="Q164" s="146">
        <f t="shared" si="71"/>
        <v>1046.222290607139</v>
      </c>
      <c r="R164" s="146">
        <f t="shared" si="71"/>
        <v>1072.6193072023202</v>
      </c>
      <c r="S164" s="146">
        <f t="shared" si="70"/>
        <v>1102.9707908742007</v>
      </c>
      <c r="T164" s="146">
        <f t="shared" si="70"/>
        <v>1133.3222745460812</v>
      </c>
      <c r="U164" s="146">
        <f t="shared" si="70"/>
        <v>1163.6737582179619</v>
      </c>
      <c r="V164" s="146">
        <f t="shared" si="70"/>
        <v>1194.0252418898424</v>
      </c>
      <c r="W164" s="146">
        <f t="shared" si="70"/>
        <v>1224.3767255617229</v>
      </c>
      <c r="X164" s="146">
        <f t="shared" si="70"/>
        <v>1259.1618807403138</v>
      </c>
      <c r="Y164" s="146">
        <f t="shared" si="70"/>
        <v>1293.9470359189045</v>
      </c>
      <c r="Z164" s="146">
        <f t="shared" si="70"/>
        <v>1328.7321910974954</v>
      </c>
      <c r="AA164" s="146">
        <f t="shared" si="70"/>
        <v>1363.5173462760861</v>
      </c>
      <c r="AB164" s="146">
        <f t="shared" si="70"/>
        <v>1398.302501454677</v>
      </c>
      <c r="AC164" s="146">
        <f t="shared" si="70"/>
        <v>1441.3071687654308</v>
      </c>
      <c r="AD164" s="146">
        <f t="shared" si="70"/>
        <v>1484.3118360761846</v>
      </c>
      <c r="AE164" s="146">
        <f t="shared" si="70"/>
        <v>1527.3165033869386</v>
      </c>
      <c r="AF164" s="146">
        <f t="shared" si="70"/>
        <v>1570.3211706976924</v>
      </c>
      <c r="AG164" s="146">
        <f t="shared" si="70"/>
        <v>1613.3258380084462</v>
      </c>
      <c r="AH164" s="146">
        <f t="shared" si="70"/>
        <v>1667.4760625262625</v>
      </c>
      <c r="AI164" s="146">
        <f t="shared" si="70"/>
        <v>1721.6262870440787</v>
      </c>
      <c r="AJ164" s="146">
        <f t="shared" si="70"/>
        <v>1775.7765115618949</v>
      </c>
      <c r="AK164" s="146">
        <f t="shared" si="70"/>
        <v>1829.926736079711</v>
      </c>
      <c r="AL164" s="146">
        <f t="shared" si="70"/>
        <v>1884.0769605975272</v>
      </c>
      <c r="AM164" s="146">
        <f t="shared" si="70"/>
        <v>1938.2271851153434</v>
      </c>
      <c r="AN164" s="146">
        <f t="shared" si="70"/>
        <v>1992.3774096331597</v>
      </c>
      <c r="AO164" s="146">
        <f t="shared" si="70"/>
        <v>2046.5276341509757</v>
      </c>
    </row>
    <row r="165" spans="1:42" s="4" customFormat="1" x14ac:dyDescent="0.25">
      <c r="A165" s="4" t="s">
        <v>27</v>
      </c>
      <c r="B165" s="4" t="s">
        <v>532</v>
      </c>
      <c r="C165" s="146">
        <f t="shared" si="71"/>
        <v>35.444403431960666</v>
      </c>
      <c r="D165" s="146">
        <f t="shared" si="71"/>
        <v>37.832467226902175</v>
      </c>
      <c r="E165" s="146">
        <f t="shared" si="71"/>
        <v>40.220531021843684</v>
      </c>
      <c r="F165" s="146">
        <f t="shared" si="71"/>
        <v>42.6085948167852</v>
      </c>
      <c r="G165" s="146">
        <f t="shared" si="71"/>
        <v>44.996658611726708</v>
      </c>
      <c r="H165" s="146">
        <f t="shared" si="71"/>
        <v>47.384722406668217</v>
      </c>
      <c r="I165" s="146">
        <f t="shared" si="71"/>
        <v>50.500022386931498</v>
      </c>
      <c r="J165" s="146">
        <f t="shared" si="71"/>
        <v>53.615322367194786</v>
      </c>
      <c r="K165" s="146">
        <f t="shared" si="71"/>
        <v>56.730622347458066</v>
      </c>
      <c r="L165" s="146">
        <f t="shared" si="71"/>
        <v>59.845922327721354</v>
      </c>
      <c r="M165" s="146">
        <f t="shared" si="71"/>
        <v>62.961222307984634</v>
      </c>
      <c r="N165" s="146">
        <f t="shared" si="71"/>
        <v>66.864315496149075</v>
      </c>
      <c r="O165" s="146">
        <f t="shared" si="71"/>
        <v>70.767408684313509</v>
      </c>
      <c r="P165" s="146">
        <f t="shared" si="71"/>
        <v>74.670501872477942</v>
      </c>
      <c r="Q165" s="146">
        <f t="shared" si="71"/>
        <v>78.573595060642376</v>
      </c>
      <c r="R165" s="146">
        <f t="shared" si="71"/>
        <v>82.476688248806809</v>
      </c>
      <c r="S165" s="146">
        <f t="shared" si="70"/>
        <v>87.457662329223197</v>
      </c>
      <c r="T165" s="146">
        <f t="shared" si="70"/>
        <v>92.438636409639585</v>
      </c>
      <c r="U165" s="146">
        <f t="shared" si="70"/>
        <v>97.419610490055973</v>
      </c>
      <c r="V165" s="146">
        <f t="shared" si="70"/>
        <v>102.40058457047236</v>
      </c>
      <c r="W165" s="146">
        <f t="shared" si="70"/>
        <v>107.38155865088875</v>
      </c>
      <c r="X165" s="146">
        <f t="shared" si="70"/>
        <v>111.94588716968339</v>
      </c>
      <c r="Y165" s="146">
        <f t="shared" si="70"/>
        <v>116.51021568847803</v>
      </c>
      <c r="Z165" s="146">
        <f t="shared" si="70"/>
        <v>121.07454420727265</v>
      </c>
      <c r="AA165" s="146">
        <f t="shared" si="70"/>
        <v>125.63887272606729</v>
      </c>
      <c r="AB165" s="146">
        <f t="shared" si="70"/>
        <v>130.20320124486193</v>
      </c>
      <c r="AC165" s="146">
        <f t="shared" si="70"/>
        <v>133.83791944361747</v>
      </c>
      <c r="AD165" s="146">
        <f t="shared" si="70"/>
        <v>137.472637642373</v>
      </c>
      <c r="AE165" s="146">
        <f t="shared" si="70"/>
        <v>141.10735584112851</v>
      </c>
      <c r="AF165" s="146">
        <f t="shared" si="70"/>
        <v>144.74207403988405</v>
      </c>
      <c r="AG165" s="146">
        <f t="shared" si="70"/>
        <v>148.37679223863958</v>
      </c>
      <c r="AH165" s="146">
        <f t="shared" si="70"/>
        <v>150.77252238225228</v>
      </c>
      <c r="AI165" s="146">
        <f t="shared" si="70"/>
        <v>153.168252525865</v>
      </c>
      <c r="AJ165" s="146">
        <f t="shared" si="70"/>
        <v>155.5639826694777</v>
      </c>
      <c r="AK165" s="146">
        <f t="shared" si="70"/>
        <v>157.95971281309042</v>
      </c>
      <c r="AL165" s="146">
        <f t="shared" si="70"/>
        <v>160.35544295670311</v>
      </c>
      <c r="AM165" s="146">
        <f t="shared" si="70"/>
        <v>162.75117310031581</v>
      </c>
      <c r="AN165" s="146">
        <f t="shared" si="70"/>
        <v>165.14690324392853</v>
      </c>
      <c r="AO165" s="146">
        <f t="shared" si="70"/>
        <v>167.54263338754123</v>
      </c>
    </row>
    <row r="166" spans="1:42" s="4" customFormat="1" x14ac:dyDescent="0.25">
      <c r="A166" s="4" t="s">
        <v>6</v>
      </c>
      <c r="B166" s="4" t="s">
        <v>532</v>
      </c>
      <c r="C166" s="146">
        <f t="shared" si="71"/>
        <v>72.982101556040604</v>
      </c>
      <c r="D166" s="146">
        <f t="shared" si="71"/>
        <v>74.246741237973779</v>
      </c>
      <c r="E166" s="146">
        <f t="shared" si="71"/>
        <v>75.511380919906969</v>
      </c>
      <c r="F166" s="146">
        <f t="shared" si="71"/>
        <v>76.776020601840145</v>
      </c>
      <c r="G166" s="146">
        <f t="shared" si="71"/>
        <v>78.040660283773335</v>
      </c>
      <c r="H166" s="146">
        <f t="shared" si="71"/>
        <v>79.30529996570651</v>
      </c>
      <c r="I166" s="146">
        <f t="shared" si="71"/>
        <v>80.04252623626401</v>
      </c>
      <c r="J166" s="146">
        <f t="shared" si="71"/>
        <v>80.779752506821509</v>
      </c>
      <c r="K166" s="146">
        <f t="shared" si="71"/>
        <v>81.516978777378995</v>
      </c>
      <c r="L166" s="146">
        <f t="shared" si="71"/>
        <v>82.254205047936495</v>
      </c>
      <c r="M166" s="146">
        <f t="shared" si="71"/>
        <v>82.991431318493994</v>
      </c>
      <c r="N166" s="146">
        <f t="shared" si="71"/>
        <v>83.544032359309796</v>
      </c>
      <c r="O166" s="146">
        <f t="shared" si="71"/>
        <v>84.096633400125597</v>
      </c>
      <c r="P166" s="146">
        <f t="shared" si="71"/>
        <v>84.649234440941399</v>
      </c>
      <c r="Q166" s="146">
        <f t="shared" si="71"/>
        <v>85.2018354817572</v>
      </c>
      <c r="R166" s="146">
        <f t="shared" si="71"/>
        <v>85.754436522573002</v>
      </c>
      <c r="S166" s="146">
        <f t="shared" si="70"/>
        <v>86.000058444805745</v>
      </c>
      <c r="T166" s="146">
        <f t="shared" si="70"/>
        <v>86.245680367038489</v>
      </c>
      <c r="U166" s="146">
        <f t="shared" si="70"/>
        <v>86.491302289271246</v>
      </c>
      <c r="V166" s="146">
        <f t="shared" si="70"/>
        <v>86.73692421150399</v>
      </c>
      <c r="W166" s="146">
        <f t="shared" si="70"/>
        <v>86.982546133736733</v>
      </c>
      <c r="X166" s="146">
        <f t="shared" si="70"/>
        <v>87.113437876306705</v>
      </c>
      <c r="Y166" s="146">
        <f t="shared" si="70"/>
        <v>87.244329618876691</v>
      </c>
      <c r="Z166" s="146">
        <f t="shared" si="70"/>
        <v>87.375221361446663</v>
      </c>
      <c r="AA166" s="146">
        <f t="shared" si="70"/>
        <v>87.506113104016649</v>
      </c>
      <c r="AB166" s="146">
        <f t="shared" si="70"/>
        <v>87.63700484658662</v>
      </c>
      <c r="AC166" s="146">
        <f t="shared" si="70"/>
        <v>87.646110170401187</v>
      </c>
      <c r="AD166" s="146">
        <f t="shared" si="70"/>
        <v>87.655215494215753</v>
      </c>
      <c r="AE166" s="146">
        <f t="shared" si="70"/>
        <v>87.664320818030319</v>
      </c>
      <c r="AF166" s="146">
        <f t="shared" si="70"/>
        <v>87.673426141844885</v>
      </c>
      <c r="AG166" s="146">
        <f t="shared" si="70"/>
        <v>87.682531465659451</v>
      </c>
      <c r="AH166" s="146">
        <f t="shared" si="70"/>
        <v>87.467884152090704</v>
      </c>
      <c r="AI166" s="146">
        <f t="shared" si="70"/>
        <v>87.253236838521943</v>
      </c>
      <c r="AJ166" s="146">
        <f t="shared" si="70"/>
        <v>87.038589524953196</v>
      </c>
      <c r="AK166" s="146">
        <f t="shared" si="70"/>
        <v>86.823942211384434</v>
      </c>
      <c r="AL166" s="146">
        <f t="shared" si="70"/>
        <v>86.609294897815687</v>
      </c>
      <c r="AM166" s="146">
        <f t="shared" si="70"/>
        <v>86.39464758424694</v>
      </c>
      <c r="AN166" s="146">
        <f t="shared" si="70"/>
        <v>86.180000270678178</v>
      </c>
      <c r="AO166" s="146">
        <f t="shared" si="70"/>
        <v>85.965352957109431</v>
      </c>
    </row>
    <row r="167" spans="1:42" s="4" customFormat="1" x14ac:dyDescent="0.25">
      <c r="A167" s="4" t="s">
        <v>527</v>
      </c>
      <c r="B167" s="4" t="s">
        <v>532</v>
      </c>
      <c r="C167" s="146">
        <f t="shared" si="71"/>
        <v>2706.3</v>
      </c>
      <c r="D167" s="146">
        <f t="shared" si="71"/>
        <v>2801.1600000000003</v>
      </c>
      <c r="E167" s="146">
        <f t="shared" si="71"/>
        <v>2896.0200000000004</v>
      </c>
      <c r="F167" s="146">
        <f t="shared" si="71"/>
        <v>2990.88</v>
      </c>
      <c r="G167" s="146">
        <f t="shared" si="71"/>
        <v>3085.7400000000002</v>
      </c>
      <c r="H167" s="146">
        <f t="shared" si="71"/>
        <v>3180.6000000000004</v>
      </c>
      <c r="I167" s="146">
        <f t="shared" si="71"/>
        <v>3255.0000000000005</v>
      </c>
      <c r="J167" s="146">
        <f t="shared" si="71"/>
        <v>3329.4000000000005</v>
      </c>
      <c r="K167" s="146">
        <f t="shared" si="71"/>
        <v>3403.8</v>
      </c>
      <c r="L167" s="146">
        <f t="shared" si="71"/>
        <v>3478.2000000000003</v>
      </c>
      <c r="M167" s="146">
        <f t="shared" si="71"/>
        <v>3552.6000000000004</v>
      </c>
      <c r="N167" s="146">
        <f t="shared" si="71"/>
        <v>3587.01</v>
      </c>
      <c r="O167" s="146">
        <f t="shared" si="71"/>
        <v>3621.42</v>
      </c>
      <c r="P167" s="146">
        <f t="shared" si="71"/>
        <v>3655.8300000000004</v>
      </c>
      <c r="Q167" s="146">
        <f t="shared" si="71"/>
        <v>3690.2400000000002</v>
      </c>
      <c r="R167" s="146">
        <f t="shared" si="71"/>
        <v>3724.65</v>
      </c>
      <c r="S167" s="146">
        <f t="shared" si="70"/>
        <v>3719.07</v>
      </c>
      <c r="T167" s="146">
        <f t="shared" si="70"/>
        <v>3713.4900000000002</v>
      </c>
      <c r="U167" s="146">
        <f t="shared" si="70"/>
        <v>3707.9100000000003</v>
      </c>
      <c r="V167" s="146">
        <f t="shared" si="70"/>
        <v>3702.3300000000004</v>
      </c>
      <c r="W167" s="146">
        <f t="shared" si="70"/>
        <v>3696.7500000000005</v>
      </c>
      <c r="X167" s="146">
        <f t="shared" si="70"/>
        <v>3692.1000000000004</v>
      </c>
      <c r="Y167" s="146">
        <f t="shared" si="70"/>
        <v>3687.4500000000003</v>
      </c>
      <c r="Z167" s="146">
        <f t="shared" si="70"/>
        <v>3682.8000000000006</v>
      </c>
      <c r="AA167" s="146">
        <f t="shared" si="70"/>
        <v>3678.1500000000005</v>
      </c>
      <c r="AB167" s="146">
        <f t="shared" si="70"/>
        <v>3673.5000000000005</v>
      </c>
      <c r="AC167" s="146">
        <f t="shared" si="70"/>
        <v>3546.0900000000006</v>
      </c>
      <c r="AD167" s="146">
        <f t="shared" si="70"/>
        <v>3418.6800000000003</v>
      </c>
      <c r="AE167" s="146">
        <f t="shared" si="70"/>
        <v>3291.2700000000004</v>
      </c>
      <c r="AF167" s="146">
        <f t="shared" si="70"/>
        <v>3163.86</v>
      </c>
      <c r="AG167" s="146">
        <f t="shared" si="70"/>
        <v>3036.4500000000003</v>
      </c>
      <c r="AH167" s="146">
        <f t="shared" si="70"/>
        <v>2931.36</v>
      </c>
      <c r="AI167" s="146">
        <f t="shared" si="70"/>
        <v>2826.27</v>
      </c>
      <c r="AJ167" s="146">
        <f t="shared" si="70"/>
        <v>2721.1800000000003</v>
      </c>
      <c r="AK167" s="146">
        <f t="shared" si="70"/>
        <v>2616.09</v>
      </c>
      <c r="AL167" s="146">
        <f t="shared" si="70"/>
        <v>2511</v>
      </c>
      <c r="AM167" s="146">
        <f t="shared" si="70"/>
        <v>2405.91</v>
      </c>
      <c r="AN167" s="146">
        <f t="shared" si="70"/>
        <v>2300.8199999999997</v>
      </c>
      <c r="AO167" s="146">
        <f t="shared" si="70"/>
        <v>2195.7299999999996</v>
      </c>
    </row>
    <row r="168" spans="1:42" s="4" customFormat="1" x14ac:dyDescent="0.25">
      <c r="A168" s="4" t="s">
        <v>528</v>
      </c>
      <c r="B168" s="4" t="s">
        <v>532</v>
      </c>
      <c r="C168" s="146">
        <f t="shared" si="71"/>
        <v>1</v>
      </c>
      <c r="D168" s="146">
        <f t="shared" si="71"/>
        <v>1.0122688417040666</v>
      </c>
      <c r="E168" s="146">
        <f t="shared" si="71"/>
        <v>1.0243799180788873</v>
      </c>
      <c r="F168" s="146">
        <f t="shared" si="71"/>
        <v>1.0364099210877882</v>
      </c>
      <c r="G168" s="146">
        <f t="shared" si="71"/>
        <v>1.0483787143031715</v>
      </c>
      <c r="H168" s="146">
        <f t="shared" si="71"/>
        <v>1.0602614249126261</v>
      </c>
      <c r="I168" s="146">
        <f t="shared" si="71"/>
        <v>1.0720359495555423</v>
      </c>
      <c r="J168" s="146">
        <f t="shared" si="71"/>
        <v>1.0836632134679862</v>
      </c>
      <c r="K168" s="146">
        <f t="shared" si="71"/>
        <v>1.095111547675663</v>
      </c>
      <c r="L168" s="146">
        <f t="shared" si="71"/>
        <v>1.1063738266593561</v>
      </c>
      <c r="M168" s="146">
        <f t="shared" si="71"/>
        <v>1.1174516338677802</v>
      </c>
      <c r="N168" s="146">
        <f t="shared" si="71"/>
        <v>1.1283323017112175</v>
      </c>
      <c r="O168" s="146">
        <f t="shared" si="71"/>
        <v>1.1390023708755923</v>
      </c>
      <c r="P168" s="146">
        <f t="shared" si="71"/>
        <v>1.1494483820468293</v>
      </c>
      <c r="Q168" s="146">
        <f t="shared" si="71"/>
        <v>1.1596592510839252</v>
      </c>
      <c r="R168" s="146">
        <f t="shared" si="71"/>
        <v>1.1696238938458769</v>
      </c>
      <c r="S168" s="146">
        <f t="shared" si="70"/>
        <v>1.1793248923968218</v>
      </c>
      <c r="T168" s="146">
        <f t="shared" si="70"/>
        <v>1.1887440370765403</v>
      </c>
      <c r="U168" s="146">
        <f t="shared" si="70"/>
        <v>1.1978670768465998</v>
      </c>
      <c r="V168" s="146">
        <f t="shared" si="70"/>
        <v>1.2066860944634263</v>
      </c>
      <c r="W168" s="146">
        <f t="shared" si="70"/>
        <v>1.2151931726834462</v>
      </c>
      <c r="X168" s="146">
        <f t="shared" si="70"/>
        <v>1.2233756439169412</v>
      </c>
      <c r="Y168" s="146">
        <f t="shared" si="70"/>
        <v>1.2312168819524067</v>
      </c>
      <c r="Z168" s="146">
        <f t="shared" si="70"/>
        <v>1.2387081778219113</v>
      </c>
      <c r="AA168" s="146">
        <f t="shared" si="70"/>
        <v>1.2458431977305962</v>
      </c>
      <c r="AB168" s="146">
        <f t="shared" si="70"/>
        <v>1.2526243168515334</v>
      </c>
      <c r="AC168" s="146">
        <f t="shared" si="70"/>
        <v>1.2590649944987984</v>
      </c>
      <c r="AD168" s="146">
        <f t="shared" si="70"/>
        <v>1.265184232056968</v>
      </c>
      <c r="AE168" s="146">
        <f t="shared" si="70"/>
        <v>1.2709994474619049</v>
      </c>
      <c r="AF168" s="146">
        <f t="shared" si="70"/>
        <v>1.2765130158866809</v>
      </c>
      <c r="AG168" s="146">
        <f t="shared" si="70"/>
        <v>1.2817273125043682</v>
      </c>
      <c r="AH168" s="146">
        <f t="shared" si="70"/>
        <v>1.2866494628341834</v>
      </c>
      <c r="AI168" s="146">
        <f t="shared" si="70"/>
        <v>1.2912897592927721</v>
      </c>
      <c r="AJ168" s="146">
        <f t="shared" si="70"/>
        <v>1.2956537439506361</v>
      </c>
      <c r="AK168" s="146">
        <f t="shared" si="70"/>
        <v>1.2997477506026345</v>
      </c>
      <c r="AL168" s="146">
        <f t="shared" si="70"/>
        <v>1.3035725709731245</v>
      </c>
      <c r="AM168" s="146">
        <f t="shared" si="70"/>
        <v>1.3071321636838933</v>
      </c>
      <c r="AN168" s="146">
        <f t="shared" si="70"/>
        <v>1.3104249452862258</v>
      </c>
      <c r="AO168" s="146">
        <f t="shared" si="70"/>
        <v>1.3134532909531942</v>
      </c>
    </row>
    <row r="169" spans="1:42" s="4" customFormat="1" x14ac:dyDescent="0.25">
      <c r="A169" s="4" t="s">
        <v>11</v>
      </c>
      <c r="B169" s="4" t="s">
        <v>532</v>
      </c>
      <c r="C169" s="146">
        <f t="shared" si="71"/>
        <v>101.36328383625001</v>
      </c>
      <c r="D169" s="146">
        <f t="shared" si="71"/>
        <v>107.71051568335771</v>
      </c>
      <c r="E169" s="146">
        <f t="shared" si="71"/>
        <v>114.05774753046542</v>
      </c>
      <c r="F169" s="146">
        <f t="shared" si="71"/>
        <v>120.40497937757314</v>
      </c>
      <c r="G169" s="146">
        <f t="shared" si="71"/>
        <v>126.75221122468085</v>
      </c>
      <c r="H169" s="146">
        <f t="shared" si="71"/>
        <v>133.09944307178856</v>
      </c>
      <c r="I169" s="146">
        <f t="shared" si="71"/>
        <v>141.21538788948794</v>
      </c>
      <c r="J169" s="146">
        <f t="shared" si="71"/>
        <v>149.33133270718733</v>
      </c>
      <c r="K169" s="146">
        <f t="shared" si="71"/>
        <v>157.44727752488672</v>
      </c>
      <c r="L169" s="146">
        <f t="shared" si="71"/>
        <v>165.56322234258613</v>
      </c>
      <c r="M169" s="146">
        <f t="shared" si="71"/>
        <v>173.67916716028552</v>
      </c>
      <c r="N169" s="146">
        <f t="shared" si="71"/>
        <v>183.13175030140593</v>
      </c>
      <c r="O169" s="146">
        <f t="shared" si="71"/>
        <v>192.58433344252634</v>
      </c>
      <c r="P169" s="146">
        <f t="shared" si="71"/>
        <v>202.03691658364676</v>
      </c>
      <c r="Q169" s="146">
        <f t="shared" si="71"/>
        <v>211.4894997247672</v>
      </c>
      <c r="R169" s="146">
        <f t="shared" si="71"/>
        <v>220.94208286588761</v>
      </c>
      <c r="S169" s="146">
        <f t="shared" si="70"/>
        <v>228.34343915733086</v>
      </c>
      <c r="T169" s="146">
        <f t="shared" si="70"/>
        <v>235.74479544877414</v>
      </c>
      <c r="U169" s="146">
        <f t="shared" si="70"/>
        <v>243.14615174021739</v>
      </c>
      <c r="V169" s="146">
        <f t="shared" si="70"/>
        <v>250.54750803166067</v>
      </c>
      <c r="W169" s="146">
        <f t="shared" si="70"/>
        <v>257.94886432310392</v>
      </c>
      <c r="X169" s="146">
        <f t="shared" si="70"/>
        <v>258.70268019616066</v>
      </c>
      <c r="Y169" s="146">
        <f t="shared" si="70"/>
        <v>259.45649606921734</v>
      </c>
      <c r="Z169" s="146">
        <f t="shared" si="70"/>
        <v>260.21031194227407</v>
      </c>
      <c r="AA169" s="146">
        <f t="shared" si="70"/>
        <v>260.96412781533076</v>
      </c>
      <c r="AB169" s="146">
        <f t="shared" si="70"/>
        <v>261.71794368838749</v>
      </c>
      <c r="AC169" s="146">
        <f t="shared" si="70"/>
        <v>262.44573850007066</v>
      </c>
      <c r="AD169" s="146">
        <f t="shared" si="70"/>
        <v>263.17353331175383</v>
      </c>
      <c r="AE169" s="146">
        <f t="shared" si="70"/>
        <v>263.901328123437</v>
      </c>
      <c r="AF169" s="146">
        <f t="shared" si="70"/>
        <v>264.62912293512017</v>
      </c>
      <c r="AG169" s="146">
        <f t="shared" si="70"/>
        <v>265.35691774680333</v>
      </c>
      <c r="AH169" s="146">
        <f t="shared" si="70"/>
        <v>265.31441179258491</v>
      </c>
      <c r="AI169" s="146">
        <f t="shared" si="70"/>
        <v>265.27190583836648</v>
      </c>
      <c r="AJ169" s="146">
        <f t="shared" si="70"/>
        <v>265.22939988414805</v>
      </c>
      <c r="AK169" s="146">
        <f t="shared" si="70"/>
        <v>265.18689392992962</v>
      </c>
      <c r="AL169" s="146">
        <f t="shared" si="70"/>
        <v>265.1443879757112</v>
      </c>
      <c r="AM169" s="146">
        <f t="shared" si="70"/>
        <v>265.10188202149277</v>
      </c>
      <c r="AN169" s="146">
        <f t="shared" si="70"/>
        <v>265.05937606727434</v>
      </c>
      <c r="AO169" s="146">
        <f t="shared" si="70"/>
        <v>265.01687011305592</v>
      </c>
    </row>
    <row r="170" spans="1:42" s="4" customFormat="1" x14ac:dyDescent="0.25">
      <c r="A170" s="4" t="s">
        <v>529</v>
      </c>
      <c r="B170" s="4" t="s">
        <v>532</v>
      </c>
      <c r="C170" s="146">
        <f t="shared" si="71"/>
        <v>360.68646247811182</v>
      </c>
      <c r="D170" s="146">
        <f t="shared" si="71"/>
        <v>363.43898129786004</v>
      </c>
      <c r="E170" s="146">
        <f t="shared" si="71"/>
        <v>366.19150011760826</v>
      </c>
      <c r="F170" s="146">
        <f t="shared" si="71"/>
        <v>368.94401893735642</v>
      </c>
      <c r="G170" s="146">
        <f t="shared" si="71"/>
        <v>371.69653775710464</v>
      </c>
      <c r="H170" s="146">
        <f t="shared" si="71"/>
        <v>374.44905657685285</v>
      </c>
      <c r="I170" s="146">
        <f t="shared" si="71"/>
        <v>380.48152964896116</v>
      </c>
      <c r="J170" s="146">
        <f t="shared" si="71"/>
        <v>386.51400272106946</v>
      </c>
      <c r="K170" s="146">
        <f t="shared" si="71"/>
        <v>392.54647579317776</v>
      </c>
      <c r="L170" s="146">
        <f t="shared" si="71"/>
        <v>398.57894886528607</v>
      </c>
      <c r="M170" s="146">
        <f t="shared" si="71"/>
        <v>404.61142193739437</v>
      </c>
      <c r="N170" s="146">
        <f t="shared" si="71"/>
        <v>411.93356008164028</v>
      </c>
      <c r="O170" s="146">
        <f t="shared" si="71"/>
        <v>419.25569822588619</v>
      </c>
      <c r="P170" s="146">
        <f t="shared" si="71"/>
        <v>426.5778363701321</v>
      </c>
      <c r="Q170" s="146">
        <f t="shared" si="71"/>
        <v>433.89997451437802</v>
      </c>
      <c r="R170" s="146">
        <f t="shared" si="71"/>
        <v>441.22211265862393</v>
      </c>
      <c r="S170" s="146">
        <f t="shared" si="70"/>
        <v>448.89722237845581</v>
      </c>
      <c r="T170" s="146">
        <f t="shared" si="70"/>
        <v>456.57233209828775</v>
      </c>
      <c r="U170" s="146">
        <f t="shared" si="70"/>
        <v>464.24744181811963</v>
      </c>
      <c r="V170" s="146">
        <f t="shared" si="70"/>
        <v>471.92255153795156</v>
      </c>
      <c r="W170" s="146">
        <f t="shared" si="70"/>
        <v>479.59766125778344</v>
      </c>
      <c r="X170" s="146">
        <f t="shared" si="70"/>
        <v>489.89763737306913</v>
      </c>
      <c r="Y170" s="146">
        <f t="shared" si="70"/>
        <v>500.19761348835482</v>
      </c>
      <c r="Z170" s="146">
        <f t="shared" si="70"/>
        <v>510.49758960364056</v>
      </c>
      <c r="AA170" s="146">
        <f t="shared" si="70"/>
        <v>520.79756571892619</v>
      </c>
      <c r="AB170" s="146">
        <f t="shared" si="70"/>
        <v>531.09754183421194</v>
      </c>
      <c r="AC170" s="146">
        <f t="shared" si="70"/>
        <v>546.08138863091051</v>
      </c>
      <c r="AD170" s="146">
        <f t="shared" si="70"/>
        <v>561.06523542760908</v>
      </c>
      <c r="AE170" s="146">
        <f t="shared" si="70"/>
        <v>576.04908222430765</v>
      </c>
      <c r="AF170" s="146">
        <f t="shared" si="70"/>
        <v>591.03292902100623</v>
      </c>
      <c r="AG170" s="146">
        <f t="shared" si="70"/>
        <v>606.0167758177048</v>
      </c>
      <c r="AH170" s="146">
        <f t="shared" si="70"/>
        <v>617.22495583567411</v>
      </c>
      <c r="AI170" s="146">
        <f t="shared" si="70"/>
        <v>628.43313585364331</v>
      </c>
      <c r="AJ170" s="146">
        <f t="shared" si="70"/>
        <v>639.64131587161262</v>
      </c>
      <c r="AK170" s="146">
        <f t="shared" si="70"/>
        <v>650.84949588958182</v>
      </c>
      <c r="AL170" s="146">
        <f t="shared" si="70"/>
        <v>662.05767590755113</v>
      </c>
      <c r="AM170" s="146">
        <f t="shared" si="70"/>
        <v>673.26585592552033</v>
      </c>
      <c r="AN170" s="146">
        <f t="shared" si="70"/>
        <v>684.47403594348964</v>
      </c>
      <c r="AO170" s="146">
        <f t="shared" si="70"/>
        <v>695.68221596145895</v>
      </c>
      <c r="AP170" s="146"/>
    </row>
    <row r="171" spans="1:42" s="4" customFormat="1" x14ac:dyDescent="0.25">
      <c r="A171" s="4" t="s">
        <v>525</v>
      </c>
      <c r="B171" s="4" t="s">
        <v>533</v>
      </c>
      <c r="C171" s="146">
        <f>C163</f>
        <v>11.638920663061654</v>
      </c>
      <c r="D171" s="146">
        <f t="shared" ref="D171:AO178" si="72">D163</f>
        <v>11.718615125127616</v>
      </c>
      <c r="E171" s="146">
        <f t="shared" si="72"/>
        <v>11.798309587193579</v>
      </c>
      <c r="F171" s="146">
        <f t="shared" si="72"/>
        <v>11.878004049259539</v>
      </c>
      <c r="G171" s="146">
        <f t="shared" si="72"/>
        <v>11.957698511325502</v>
      </c>
      <c r="H171" s="146">
        <f t="shared" si="72"/>
        <v>12.037392973391464</v>
      </c>
      <c r="I171" s="146">
        <f t="shared" si="72"/>
        <v>12.554291727718898</v>
      </c>
      <c r="J171" s="146">
        <f t="shared" si="72"/>
        <v>13.071190482046331</v>
      </c>
      <c r="K171" s="146">
        <f t="shared" si="72"/>
        <v>13.588089236373765</v>
      </c>
      <c r="L171" s="146">
        <f t="shared" si="72"/>
        <v>14.104987990701199</v>
      </c>
      <c r="M171" s="146">
        <f t="shared" si="72"/>
        <v>14.621886745028633</v>
      </c>
      <c r="N171" s="146">
        <f t="shared" si="72"/>
        <v>15.305227617739646</v>
      </c>
      <c r="O171" s="146">
        <f t="shared" si="72"/>
        <v>15.988568490450659</v>
      </c>
      <c r="P171" s="146">
        <f t="shared" si="72"/>
        <v>16.671909363161674</v>
      </c>
      <c r="Q171" s="146">
        <f t="shared" si="72"/>
        <v>17.355250235872685</v>
      </c>
      <c r="R171" s="146">
        <f t="shared" si="72"/>
        <v>18.038591108583699</v>
      </c>
      <c r="S171" s="146">
        <f t="shared" si="72"/>
        <v>18.932923948462644</v>
      </c>
      <c r="T171" s="146">
        <f t="shared" si="72"/>
        <v>19.827256788341593</v>
      </c>
      <c r="U171" s="146">
        <f t="shared" si="72"/>
        <v>20.721589628220539</v>
      </c>
      <c r="V171" s="146">
        <f t="shared" si="72"/>
        <v>21.615922468099487</v>
      </c>
      <c r="W171" s="146">
        <f t="shared" si="72"/>
        <v>22.510255307978433</v>
      </c>
      <c r="X171" s="146">
        <f t="shared" si="72"/>
        <v>23.565293840951909</v>
      </c>
      <c r="Y171" s="146">
        <f t="shared" si="72"/>
        <v>24.620332373925386</v>
      </c>
      <c r="Z171" s="146">
        <f t="shared" si="72"/>
        <v>25.675370906898863</v>
      </c>
      <c r="AA171" s="146">
        <f t="shared" si="72"/>
        <v>26.730409439872339</v>
      </c>
      <c r="AB171" s="146">
        <f t="shared" si="72"/>
        <v>27.785447972845816</v>
      </c>
      <c r="AC171" s="146">
        <f t="shared" si="72"/>
        <v>28.788080662634858</v>
      </c>
      <c r="AD171" s="146">
        <f t="shared" si="72"/>
        <v>29.7907133524239</v>
      </c>
      <c r="AE171" s="146">
        <f t="shared" si="72"/>
        <v>30.793346042212946</v>
      </c>
      <c r="AF171" s="146">
        <f t="shared" si="72"/>
        <v>31.795978732001988</v>
      </c>
      <c r="AG171" s="146">
        <f t="shared" si="72"/>
        <v>32.79861142179103</v>
      </c>
      <c r="AH171" s="146">
        <f t="shared" si="72"/>
        <v>33.706292486275274</v>
      </c>
      <c r="AI171" s="146">
        <f t="shared" si="72"/>
        <v>34.613973550759518</v>
      </c>
      <c r="AJ171" s="146">
        <f t="shared" si="72"/>
        <v>35.521654615243769</v>
      </c>
      <c r="AK171" s="146">
        <f t="shared" si="72"/>
        <v>36.429335679728013</v>
      </c>
      <c r="AL171" s="146">
        <f t="shared" si="72"/>
        <v>37.337016744212256</v>
      </c>
      <c r="AM171" s="146">
        <f t="shared" si="72"/>
        <v>38.2446978086965</v>
      </c>
      <c r="AN171" s="146">
        <f t="shared" si="72"/>
        <v>39.152378873180744</v>
      </c>
      <c r="AO171" s="146">
        <f t="shared" si="72"/>
        <v>40.060059937664995</v>
      </c>
    </row>
    <row r="172" spans="1:42" s="4" customFormat="1" x14ac:dyDescent="0.25">
      <c r="A172" s="4" t="s">
        <v>526</v>
      </c>
      <c r="B172" s="4" t="s">
        <v>533</v>
      </c>
      <c r="C172" s="146">
        <f t="shared" ref="C172:R178" si="73">C164</f>
        <v>892.07603274999997</v>
      </c>
      <c r="D172" s="146">
        <f t="shared" si="73"/>
        <v>884.12929716850476</v>
      </c>
      <c r="E172" s="146">
        <f t="shared" si="73"/>
        <v>876.18256158700967</v>
      </c>
      <c r="F172" s="146">
        <f t="shared" si="73"/>
        <v>868.23582600551447</v>
      </c>
      <c r="G172" s="146">
        <f t="shared" si="73"/>
        <v>860.28909042401938</v>
      </c>
      <c r="H172" s="146">
        <f t="shared" si="73"/>
        <v>852.34235484252417</v>
      </c>
      <c r="I172" s="146">
        <f t="shared" si="73"/>
        <v>870.00072871930229</v>
      </c>
      <c r="J172" s="146">
        <f t="shared" si="73"/>
        <v>887.6591025960804</v>
      </c>
      <c r="K172" s="146">
        <f t="shared" si="73"/>
        <v>905.3174764728584</v>
      </c>
      <c r="L172" s="146">
        <f t="shared" si="73"/>
        <v>922.97585034963652</v>
      </c>
      <c r="M172" s="146">
        <f t="shared" si="73"/>
        <v>940.63422422641463</v>
      </c>
      <c r="N172" s="146">
        <f t="shared" si="73"/>
        <v>967.0312408215957</v>
      </c>
      <c r="O172" s="146">
        <f t="shared" si="73"/>
        <v>993.42825741677689</v>
      </c>
      <c r="P172" s="146">
        <f t="shared" si="73"/>
        <v>1019.825274011958</v>
      </c>
      <c r="Q172" s="146">
        <f t="shared" si="73"/>
        <v>1046.222290607139</v>
      </c>
      <c r="R172" s="146">
        <f t="shared" si="73"/>
        <v>1072.6193072023202</v>
      </c>
      <c r="S172" s="146">
        <f t="shared" si="72"/>
        <v>1102.9707908742007</v>
      </c>
      <c r="T172" s="146">
        <f t="shared" si="72"/>
        <v>1133.3222745460812</v>
      </c>
      <c r="U172" s="146">
        <f t="shared" si="72"/>
        <v>1163.6737582179619</v>
      </c>
      <c r="V172" s="146">
        <f t="shared" si="72"/>
        <v>1194.0252418898424</v>
      </c>
      <c r="W172" s="146">
        <f t="shared" si="72"/>
        <v>1224.3767255617229</v>
      </c>
      <c r="X172" s="146">
        <f t="shared" si="72"/>
        <v>1259.1618807403138</v>
      </c>
      <c r="Y172" s="146">
        <f t="shared" si="72"/>
        <v>1293.9470359189045</v>
      </c>
      <c r="Z172" s="146">
        <f t="shared" si="72"/>
        <v>1328.7321910974954</v>
      </c>
      <c r="AA172" s="146">
        <f t="shared" si="72"/>
        <v>1363.5173462760861</v>
      </c>
      <c r="AB172" s="146">
        <f t="shared" si="72"/>
        <v>1398.302501454677</v>
      </c>
      <c r="AC172" s="146">
        <f t="shared" si="72"/>
        <v>1441.3071687654308</v>
      </c>
      <c r="AD172" s="146">
        <f t="shared" si="72"/>
        <v>1484.3118360761846</v>
      </c>
      <c r="AE172" s="146">
        <f t="shared" si="72"/>
        <v>1527.3165033869386</v>
      </c>
      <c r="AF172" s="146">
        <f t="shared" si="72"/>
        <v>1570.3211706976924</v>
      </c>
      <c r="AG172" s="146">
        <f t="shared" si="72"/>
        <v>1613.3258380084462</v>
      </c>
      <c r="AH172" s="146">
        <f t="shared" si="72"/>
        <v>1667.4760625262625</v>
      </c>
      <c r="AI172" s="146">
        <f t="shared" si="72"/>
        <v>1721.6262870440787</v>
      </c>
      <c r="AJ172" s="146">
        <f t="shared" si="72"/>
        <v>1775.7765115618949</v>
      </c>
      <c r="AK172" s="146">
        <f t="shared" si="72"/>
        <v>1829.926736079711</v>
      </c>
      <c r="AL172" s="146">
        <f t="shared" si="72"/>
        <v>1884.0769605975272</v>
      </c>
      <c r="AM172" s="146">
        <f t="shared" si="72"/>
        <v>1938.2271851153434</v>
      </c>
      <c r="AN172" s="146">
        <f t="shared" si="72"/>
        <v>1992.3774096331597</v>
      </c>
      <c r="AO172" s="146">
        <f t="shared" si="72"/>
        <v>2046.5276341509757</v>
      </c>
    </row>
    <row r="173" spans="1:42" s="4" customFormat="1" x14ac:dyDescent="0.25">
      <c r="A173" s="4" t="s">
        <v>27</v>
      </c>
      <c r="B173" s="4" t="s">
        <v>533</v>
      </c>
      <c r="C173" s="146">
        <f t="shared" si="73"/>
        <v>35.444403431960666</v>
      </c>
      <c r="D173" s="146">
        <f t="shared" si="73"/>
        <v>37.832467226902175</v>
      </c>
      <c r="E173" s="146">
        <f t="shared" si="73"/>
        <v>40.220531021843684</v>
      </c>
      <c r="F173" s="146">
        <f t="shared" si="73"/>
        <v>42.6085948167852</v>
      </c>
      <c r="G173" s="146">
        <f t="shared" si="73"/>
        <v>44.996658611726708</v>
      </c>
      <c r="H173" s="146">
        <f t="shared" si="73"/>
        <v>47.384722406668217</v>
      </c>
      <c r="I173" s="146">
        <f t="shared" si="73"/>
        <v>50.500022386931498</v>
      </c>
      <c r="J173" s="146">
        <f t="shared" si="73"/>
        <v>53.615322367194786</v>
      </c>
      <c r="K173" s="146">
        <f t="shared" si="73"/>
        <v>56.730622347458066</v>
      </c>
      <c r="L173" s="146">
        <f t="shared" si="73"/>
        <v>59.845922327721354</v>
      </c>
      <c r="M173" s="146">
        <f t="shared" si="73"/>
        <v>62.961222307984634</v>
      </c>
      <c r="N173" s="146">
        <f t="shared" si="73"/>
        <v>66.864315496149075</v>
      </c>
      <c r="O173" s="146">
        <f t="shared" si="73"/>
        <v>70.767408684313509</v>
      </c>
      <c r="P173" s="146">
        <f t="shared" si="73"/>
        <v>74.670501872477942</v>
      </c>
      <c r="Q173" s="146">
        <f t="shared" si="73"/>
        <v>78.573595060642376</v>
      </c>
      <c r="R173" s="146">
        <f t="shared" si="73"/>
        <v>82.476688248806809</v>
      </c>
      <c r="S173" s="146">
        <f t="shared" si="72"/>
        <v>87.457662329223197</v>
      </c>
      <c r="T173" s="146">
        <f t="shared" si="72"/>
        <v>92.438636409639585</v>
      </c>
      <c r="U173" s="146">
        <f t="shared" si="72"/>
        <v>97.419610490055973</v>
      </c>
      <c r="V173" s="146">
        <f t="shared" si="72"/>
        <v>102.40058457047236</v>
      </c>
      <c r="W173" s="146">
        <f t="shared" si="72"/>
        <v>107.38155865088875</v>
      </c>
      <c r="X173" s="146">
        <f t="shared" si="72"/>
        <v>111.94588716968339</v>
      </c>
      <c r="Y173" s="146">
        <f t="shared" si="72"/>
        <v>116.51021568847803</v>
      </c>
      <c r="Z173" s="146">
        <f t="shared" si="72"/>
        <v>121.07454420727265</v>
      </c>
      <c r="AA173" s="146">
        <f t="shared" si="72"/>
        <v>125.63887272606729</v>
      </c>
      <c r="AB173" s="146">
        <f t="shared" si="72"/>
        <v>130.20320124486193</v>
      </c>
      <c r="AC173" s="146">
        <f t="shared" si="72"/>
        <v>133.83791944361747</v>
      </c>
      <c r="AD173" s="146">
        <f t="shared" si="72"/>
        <v>137.472637642373</v>
      </c>
      <c r="AE173" s="146">
        <f t="shared" si="72"/>
        <v>141.10735584112851</v>
      </c>
      <c r="AF173" s="146">
        <f t="shared" si="72"/>
        <v>144.74207403988405</v>
      </c>
      <c r="AG173" s="146">
        <f t="shared" si="72"/>
        <v>148.37679223863958</v>
      </c>
      <c r="AH173" s="146">
        <f t="shared" si="72"/>
        <v>150.77252238225228</v>
      </c>
      <c r="AI173" s="146">
        <f t="shared" si="72"/>
        <v>153.168252525865</v>
      </c>
      <c r="AJ173" s="146">
        <f t="shared" si="72"/>
        <v>155.5639826694777</v>
      </c>
      <c r="AK173" s="146">
        <f t="shared" si="72"/>
        <v>157.95971281309042</v>
      </c>
      <c r="AL173" s="146">
        <f t="shared" si="72"/>
        <v>160.35544295670311</v>
      </c>
      <c r="AM173" s="146">
        <f t="shared" si="72"/>
        <v>162.75117310031581</v>
      </c>
      <c r="AN173" s="146">
        <f t="shared" si="72"/>
        <v>165.14690324392853</v>
      </c>
      <c r="AO173" s="146">
        <f t="shared" si="72"/>
        <v>167.54263338754123</v>
      </c>
    </row>
    <row r="174" spans="1:42" s="4" customFormat="1" x14ac:dyDescent="0.25">
      <c r="A174" s="4" t="s">
        <v>6</v>
      </c>
      <c r="B174" s="4" t="s">
        <v>533</v>
      </c>
      <c r="C174" s="146">
        <f t="shared" si="73"/>
        <v>72.982101556040604</v>
      </c>
      <c r="D174" s="146">
        <f t="shared" si="73"/>
        <v>74.246741237973779</v>
      </c>
      <c r="E174" s="146">
        <f t="shared" si="73"/>
        <v>75.511380919906969</v>
      </c>
      <c r="F174" s="146">
        <f t="shared" si="73"/>
        <v>76.776020601840145</v>
      </c>
      <c r="G174" s="146">
        <f t="shared" si="73"/>
        <v>78.040660283773335</v>
      </c>
      <c r="H174" s="146">
        <f t="shared" si="73"/>
        <v>79.30529996570651</v>
      </c>
      <c r="I174" s="146">
        <f t="shared" si="73"/>
        <v>80.04252623626401</v>
      </c>
      <c r="J174" s="146">
        <f t="shared" si="73"/>
        <v>80.779752506821509</v>
      </c>
      <c r="K174" s="146">
        <f t="shared" si="73"/>
        <v>81.516978777378995</v>
      </c>
      <c r="L174" s="146">
        <f t="shared" si="73"/>
        <v>82.254205047936495</v>
      </c>
      <c r="M174" s="146">
        <f t="shared" si="73"/>
        <v>82.991431318493994</v>
      </c>
      <c r="N174" s="146">
        <f t="shared" si="73"/>
        <v>83.544032359309796</v>
      </c>
      <c r="O174" s="146">
        <f t="shared" si="73"/>
        <v>84.096633400125597</v>
      </c>
      <c r="P174" s="146">
        <f t="shared" si="73"/>
        <v>84.649234440941399</v>
      </c>
      <c r="Q174" s="146">
        <f t="shared" si="73"/>
        <v>85.2018354817572</v>
      </c>
      <c r="R174" s="146">
        <f t="shared" si="73"/>
        <v>85.754436522573002</v>
      </c>
      <c r="S174" s="146">
        <f t="shared" si="72"/>
        <v>86.000058444805745</v>
      </c>
      <c r="T174" s="146">
        <f t="shared" si="72"/>
        <v>86.245680367038489</v>
      </c>
      <c r="U174" s="146">
        <f t="shared" si="72"/>
        <v>86.491302289271246</v>
      </c>
      <c r="V174" s="146">
        <f t="shared" si="72"/>
        <v>86.73692421150399</v>
      </c>
      <c r="W174" s="146">
        <f t="shared" si="72"/>
        <v>86.982546133736733</v>
      </c>
      <c r="X174" s="146">
        <f t="shared" si="72"/>
        <v>87.113437876306705</v>
      </c>
      <c r="Y174" s="146">
        <f t="shared" si="72"/>
        <v>87.244329618876691</v>
      </c>
      <c r="Z174" s="146">
        <f t="shared" si="72"/>
        <v>87.375221361446663</v>
      </c>
      <c r="AA174" s="146">
        <f t="shared" si="72"/>
        <v>87.506113104016649</v>
      </c>
      <c r="AB174" s="146">
        <f t="shared" si="72"/>
        <v>87.63700484658662</v>
      </c>
      <c r="AC174" s="146">
        <f t="shared" si="72"/>
        <v>87.646110170401187</v>
      </c>
      <c r="AD174" s="146">
        <f t="shared" si="72"/>
        <v>87.655215494215753</v>
      </c>
      <c r="AE174" s="146">
        <f t="shared" si="72"/>
        <v>87.664320818030319</v>
      </c>
      <c r="AF174" s="146">
        <f t="shared" si="72"/>
        <v>87.673426141844885</v>
      </c>
      <c r="AG174" s="146">
        <f t="shared" si="72"/>
        <v>87.682531465659451</v>
      </c>
      <c r="AH174" s="146">
        <f t="shared" si="72"/>
        <v>87.467884152090704</v>
      </c>
      <c r="AI174" s="146">
        <f t="shared" si="72"/>
        <v>87.253236838521943</v>
      </c>
      <c r="AJ174" s="146">
        <f t="shared" si="72"/>
        <v>87.038589524953196</v>
      </c>
      <c r="AK174" s="146">
        <f t="shared" si="72"/>
        <v>86.823942211384434</v>
      </c>
      <c r="AL174" s="146">
        <f t="shared" si="72"/>
        <v>86.609294897815687</v>
      </c>
      <c r="AM174" s="146">
        <f t="shared" si="72"/>
        <v>86.39464758424694</v>
      </c>
      <c r="AN174" s="146">
        <f t="shared" si="72"/>
        <v>86.180000270678178</v>
      </c>
      <c r="AO174" s="146">
        <f t="shared" si="72"/>
        <v>85.965352957109431</v>
      </c>
    </row>
    <row r="175" spans="1:42" s="4" customFormat="1" x14ac:dyDescent="0.25">
      <c r="A175" s="4" t="s">
        <v>527</v>
      </c>
      <c r="B175" s="4" t="s">
        <v>533</v>
      </c>
      <c r="C175" s="146">
        <f t="shared" si="73"/>
        <v>2706.3</v>
      </c>
      <c r="D175" s="146">
        <f t="shared" si="73"/>
        <v>2801.1600000000003</v>
      </c>
      <c r="E175" s="146">
        <f t="shared" si="73"/>
        <v>2896.0200000000004</v>
      </c>
      <c r="F175" s="146">
        <f t="shared" si="73"/>
        <v>2990.88</v>
      </c>
      <c r="G175" s="146">
        <f t="shared" si="73"/>
        <v>3085.7400000000002</v>
      </c>
      <c r="H175" s="146">
        <f t="shared" si="73"/>
        <v>3180.6000000000004</v>
      </c>
      <c r="I175" s="146">
        <f t="shared" si="73"/>
        <v>3255.0000000000005</v>
      </c>
      <c r="J175" s="146">
        <f t="shared" si="73"/>
        <v>3329.4000000000005</v>
      </c>
      <c r="K175" s="146">
        <f t="shared" si="73"/>
        <v>3403.8</v>
      </c>
      <c r="L175" s="146">
        <f t="shared" si="73"/>
        <v>3478.2000000000003</v>
      </c>
      <c r="M175" s="146">
        <f t="shared" si="73"/>
        <v>3552.6000000000004</v>
      </c>
      <c r="N175" s="146">
        <f t="shared" si="73"/>
        <v>3587.01</v>
      </c>
      <c r="O175" s="146">
        <f t="shared" si="73"/>
        <v>3621.42</v>
      </c>
      <c r="P175" s="146">
        <f t="shared" si="73"/>
        <v>3655.8300000000004</v>
      </c>
      <c r="Q175" s="146">
        <f t="shared" si="73"/>
        <v>3690.2400000000002</v>
      </c>
      <c r="R175" s="146">
        <f t="shared" si="73"/>
        <v>3724.65</v>
      </c>
      <c r="S175" s="146">
        <f t="shared" si="72"/>
        <v>3719.07</v>
      </c>
      <c r="T175" s="146">
        <f t="shared" si="72"/>
        <v>3713.4900000000002</v>
      </c>
      <c r="U175" s="146">
        <f t="shared" si="72"/>
        <v>3707.9100000000003</v>
      </c>
      <c r="V175" s="146">
        <f t="shared" si="72"/>
        <v>3702.3300000000004</v>
      </c>
      <c r="W175" s="146">
        <f t="shared" si="72"/>
        <v>3696.7500000000005</v>
      </c>
      <c r="X175" s="146">
        <f t="shared" si="72"/>
        <v>3692.1000000000004</v>
      </c>
      <c r="Y175" s="146">
        <f t="shared" si="72"/>
        <v>3687.4500000000003</v>
      </c>
      <c r="Z175" s="146">
        <f t="shared" si="72"/>
        <v>3682.8000000000006</v>
      </c>
      <c r="AA175" s="146">
        <f t="shared" si="72"/>
        <v>3678.1500000000005</v>
      </c>
      <c r="AB175" s="146">
        <f t="shared" si="72"/>
        <v>3673.5000000000005</v>
      </c>
      <c r="AC175" s="146">
        <f t="shared" si="72"/>
        <v>3546.0900000000006</v>
      </c>
      <c r="AD175" s="146">
        <f t="shared" si="72"/>
        <v>3418.6800000000003</v>
      </c>
      <c r="AE175" s="146">
        <f t="shared" si="72"/>
        <v>3291.2700000000004</v>
      </c>
      <c r="AF175" s="146">
        <f t="shared" si="72"/>
        <v>3163.86</v>
      </c>
      <c r="AG175" s="146">
        <f t="shared" si="72"/>
        <v>3036.4500000000003</v>
      </c>
      <c r="AH175" s="146">
        <f t="shared" si="72"/>
        <v>2931.36</v>
      </c>
      <c r="AI175" s="146">
        <f t="shared" si="72"/>
        <v>2826.27</v>
      </c>
      <c r="AJ175" s="146">
        <f t="shared" si="72"/>
        <v>2721.1800000000003</v>
      </c>
      <c r="AK175" s="146">
        <f t="shared" si="72"/>
        <v>2616.09</v>
      </c>
      <c r="AL175" s="146">
        <f t="shared" si="72"/>
        <v>2511</v>
      </c>
      <c r="AM175" s="146">
        <f t="shared" si="72"/>
        <v>2405.91</v>
      </c>
      <c r="AN175" s="146">
        <f t="shared" si="72"/>
        <v>2300.8199999999997</v>
      </c>
      <c r="AO175" s="146">
        <f t="shared" si="72"/>
        <v>2195.7299999999996</v>
      </c>
    </row>
    <row r="176" spans="1:42" s="4" customFormat="1" x14ac:dyDescent="0.25">
      <c r="A176" s="4" t="s">
        <v>528</v>
      </c>
      <c r="B176" s="4" t="s">
        <v>533</v>
      </c>
      <c r="C176" s="146">
        <f t="shared" si="73"/>
        <v>1</v>
      </c>
      <c r="D176" s="146">
        <f t="shared" si="73"/>
        <v>1.0122688417040666</v>
      </c>
      <c r="E176" s="146">
        <f t="shared" si="73"/>
        <v>1.0243799180788873</v>
      </c>
      <c r="F176" s="146">
        <f t="shared" si="73"/>
        <v>1.0364099210877882</v>
      </c>
      <c r="G176" s="146">
        <f t="shared" si="73"/>
        <v>1.0483787143031715</v>
      </c>
      <c r="H176" s="146">
        <f t="shared" si="73"/>
        <v>1.0602614249126261</v>
      </c>
      <c r="I176" s="146">
        <f t="shared" si="73"/>
        <v>1.0720359495555423</v>
      </c>
      <c r="J176" s="146">
        <f t="shared" si="73"/>
        <v>1.0836632134679862</v>
      </c>
      <c r="K176" s="146">
        <f t="shared" si="73"/>
        <v>1.095111547675663</v>
      </c>
      <c r="L176" s="146">
        <f t="shared" si="73"/>
        <v>1.1063738266593561</v>
      </c>
      <c r="M176" s="146">
        <f t="shared" si="73"/>
        <v>1.1174516338677802</v>
      </c>
      <c r="N176" s="146">
        <f t="shared" si="73"/>
        <v>1.1283323017112175</v>
      </c>
      <c r="O176" s="146">
        <f t="shared" si="73"/>
        <v>1.1390023708755923</v>
      </c>
      <c r="P176" s="146">
        <f t="shared" si="73"/>
        <v>1.1494483820468293</v>
      </c>
      <c r="Q176" s="146">
        <f t="shared" si="73"/>
        <v>1.1596592510839252</v>
      </c>
      <c r="R176" s="146">
        <f t="shared" si="73"/>
        <v>1.1696238938458769</v>
      </c>
      <c r="S176" s="146">
        <f t="shared" si="72"/>
        <v>1.1793248923968218</v>
      </c>
      <c r="T176" s="146">
        <f t="shared" si="72"/>
        <v>1.1887440370765403</v>
      </c>
      <c r="U176" s="146">
        <f t="shared" si="72"/>
        <v>1.1978670768465998</v>
      </c>
      <c r="V176" s="146">
        <f t="shared" si="72"/>
        <v>1.2066860944634263</v>
      </c>
      <c r="W176" s="146">
        <f t="shared" si="72"/>
        <v>1.2151931726834462</v>
      </c>
      <c r="X176" s="146">
        <f t="shared" si="72"/>
        <v>1.2233756439169412</v>
      </c>
      <c r="Y176" s="146">
        <f t="shared" si="72"/>
        <v>1.2312168819524067</v>
      </c>
      <c r="Z176" s="146">
        <f t="shared" si="72"/>
        <v>1.2387081778219113</v>
      </c>
      <c r="AA176" s="146">
        <f t="shared" si="72"/>
        <v>1.2458431977305962</v>
      </c>
      <c r="AB176" s="146">
        <f t="shared" si="72"/>
        <v>1.2526243168515334</v>
      </c>
      <c r="AC176" s="146">
        <f t="shared" si="72"/>
        <v>1.2590649944987984</v>
      </c>
      <c r="AD176" s="146">
        <f t="shared" si="72"/>
        <v>1.265184232056968</v>
      </c>
      <c r="AE176" s="146">
        <f t="shared" si="72"/>
        <v>1.2709994474619049</v>
      </c>
      <c r="AF176" s="146">
        <f t="shared" si="72"/>
        <v>1.2765130158866809</v>
      </c>
      <c r="AG176" s="146">
        <f t="shared" si="72"/>
        <v>1.2817273125043682</v>
      </c>
      <c r="AH176" s="146">
        <f t="shared" si="72"/>
        <v>1.2866494628341834</v>
      </c>
      <c r="AI176" s="146">
        <f t="shared" si="72"/>
        <v>1.2912897592927721</v>
      </c>
      <c r="AJ176" s="146">
        <f t="shared" si="72"/>
        <v>1.2956537439506361</v>
      </c>
      <c r="AK176" s="146">
        <f t="shared" si="72"/>
        <v>1.2997477506026345</v>
      </c>
      <c r="AL176" s="146">
        <f t="shared" si="72"/>
        <v>1.3035725709731245</v>
      </c>
      <c r="AM176" s="146">
        <f t="shared" si="72"/>
        <v>1.3071321636838933</v>
      </c>
      <c r="AN176" s="146">
        <f t="shared" si="72"/>
        <v>1.3104249452862258</v>
      </c>
      <c r="AO176" s="146">
        <f t="shared" si="72"/>
        <v>1.3134532909531942</v>
      </c>
    </row>
    <row r="177" spans="1:41" s="4" customFormat="1" x14ac:dyDescent="0.25">
      <c r="A177" s="4" t="s">
        <v>11</v>
      </c>
      <c r="B177" s="4" t="s">
        <v>533</v>
      </c>
      <c r="C177" s="146">
        <f t="shared" si="73"/>
        <v>101.36328383625001</v>
      </c>
      <c r="D177" s="146">
        <f t="shared" si="73"/>
        <v>107.71051568335771</v>
      </c>
      <c r="E177" s="146">
        <f t="shared" si="73"/>
        <v>114.05774753046542</v>
      </c>
      <c r="F177" s="146">
        <f t="shared" si="73"/>
        <v>120.40497937757314</v>
      </c>
      <c r="G177" s="146">
        <f t="shared" si="73"/>
        <v>126.75221122468085</v>
      </c>
      <c r="H177" s="146">
        <f t="shared" si="73"/>
        <v>133.09944307178856</v>
      </c>
      <c r="I177" s="146">
        <f t="shared" si="73"/>
        <v>141.21538788948794</v>
      </c>
      <c r="J177" s="146">
        <f t="shared" si="73"/>
        <v>149.33133270718733</v>
      </c>
      <c r="K177" s="146">
        <f t="shared" si="73"/>
        <v>157.44727752488672</v>
      </c>
      <c r="L177" s="146">
        <f t="shared" si="73"/>
        <v>165.56322234258613</v>
      </c>
      <c r="M177" s="146">
        <f t="shared" si="73"/>
        <v>173.67916716028552</v>
      </c>
      <c r="N177" s="146">
        <f t="shared" si="73"/>
        <v>183.13175030140593</v>
      </c>
      <c r="O177" s="146">
        <f t="shared" si="73"/>
        <v>192.58433344252634</v>
      </c>
      <c r="P177" s="146">
        <f t="shared" si="73"/>
        <v>202.03691658364676</v>
      </c>
      <c r="Q177" s="146">
        <f t="shared" si="73"/>
        <v>211.4894997247672</v>
      </c>
      <c r="R177" s="146">
        <f t="shared" si="73"/>
        <v>220.94208286588761</v>
      </c>
      <c r="S177" s="146">
        <f t="shared" si="72"/>
        <v>228.34343915733086</v>
      </c>
      <c r="T177" s="146">
        <f t="shared" si="72"/>
        <v>235.74479544877414</v>
      </c>
      <c r="U177" s="146">
        <f t="shared" si="72"/>
        <v>243.14615174021739</v>
      </c>
      <c r="V177" s="146">
        <f t="shared" si="72"/>
        <v>250.54750803166067</v>
      </c>
      <c r="W177" s="146">
        <f t="shared" si="72"/>
        <v>257.94886432310392</v>
      </c>
      <c r="X177" s="146">
        <f t="shared" si="72"/>
        <v>258.70268019616066</v>
      </c>
      <c r="Y177" s="146">
        <f t="shared" si="72"/>
        <v>259.45649606921734</v>
      </c>
      <c r="Z177" s="146">
        <f t="shared" si="72"/>
        <v>260.21031194227407</v>
      </c>
      <c r="AA177" s="146">
        <f t="shared" si="72"/>
        <v>260.96412781533076</v>
      </c>
      <c r="AB177" s="146">
        <f t="shared" si="72"/>
        <v>261.71794368838749</v>
      </c>
      <c r="AC177" s="146">
        <f t="shared" si="72"/>
        <v>262.44573850007066</v>
      </c>
      <c r="AD177" s="146">
        <f t="shared" si="72"/>
        <v>263.17353331175383</v>
      </c>
      <c r="AE177" s="146">
        <f t="shared" si="72"/>
        <v>263.901328123437</v>
      </c>
      <c r="AF177" s="146">
        <f t="shared" si="72"/>
        <v>264.62912293512017</v>
      </c>
      <c r="AG177" s="146">
        <f t="shared" si="72"/>
        <v>265.35691774680333</v>
      </c>
      <c r="AH177" s="146">
        <f t="shared" si="72"/>
        <v>265.31441179258491</v>
      </c>
      <c r="AI177" s="146">
        <f t="shared" si="72"/>
        <v>265.27190583836648</v>
      </c>
      <c r="AJ177" s="146">
        <f t="shared" si="72"/>
        <v>265.22939988414805</v>
      </c>
      <c r="AK177" s="146">
        <f t="shared" si="72"/>
        <v>265.18689392992962</v>
      </c>
      <c r="AL177" s="146">
        <f t="shared" si="72"/>
        <v>265.1443879757112</v>
      </c>
      <c r="AM177" s="146">
        <f t="shared" si="72"/>
        <v>265.10188202149277</v>
      </c>
      <c r="AN177" s="146">
        <f t="shared" si="72"/>
        <v>265.05937606727434</v>
      </c>
      <c r="AO177" s="146">
        <f t="shared" si="72"/>
        <v>265.01687011305592</v>
      </c>
    </row>
    <row r="178" spans="1:41" s="4" customFormat="1" x14ac:dyDescent="0.25">
      <c r="A178" s="4" t="s">
        <v>529</v>
      </c>
      <c r="B178" s="4" t="s">
        <v>533</v>
      </c>
      <c r="C178" s="146">
        <f t="shared" si="73"/>
        <v>360.68646247811182</v>
      </c>
      <c r="D178" s="146">
        <f t="shared" si="73"/>
        <v>363.43898129786004</v>
      </c>
      <c r="E178" s="146">
        <f t="shared" si="73"/>
        <v>366.19150011760826</v>
      </c>
      <c r="F178" s="146">
        <f t="shared" si="73"/>
        <v>368.94401893735642</v>
      </c>
      <c r="G178" s="146">
        <f t="shared" si="73"/>
        <v>371.69653775710464</v>
      </c>
      <c r="H178" s="146">
        <f t="shared" si="73"/>
        <v>374.44905657685285</v>
      </c>
      <c r="I178" s="146">
        <f t="shared" si="73"/>
        <v>380.48152964896116</v>
      </c>
      <c r="J178" s="146">
        <f t="shared" si="73"/>
        <v>386.51400272106946</v>
      </c>
      <c r="K178" s="146">
        <f t="shared" si="73"/>
        <v>392.54647579317776</v>
      </c>
      <c r="L178" s="146">
        <f t="shared" si="73"/>
        <v>398.57894886528607</v>
      </c>
      <c r="M178" s="146">
        <f t="shared" si="73"/>
        <v>404.61142193739437</v>
      </c>
      <c r="N178" s="146">
        <f t="shared" si="73"/>
        <v>411.93356008164028</v>
      </c>
      <c r="O178" s="146">
        <f t="shared" si="73"/>
        <v>419.25569822588619</v>
      </c>
      <c r="P178" s="146">
        <f t="shared" si="73"/>
        <v>426.5778363701321</v>
      </c>
      <c r="Q178" s="146">
        <f t="shared" si="73"/>
        <v>433.89997451437802</v>
      </c>
      <c r="R178" s="146">
        <f t="shared" si="73"/>
        <v>441.22211265862393</v>
      </c>
      <c r="S178" s="146">
        <f t="shared" si="72"/>
        <v>448.89722237845581</v>
      </c>
      <c r="T178" s="146">
        <f t="shared" si="72"/>
        <v>456.57233209828775</v>
      </c>
      <c r="U178" s="146">
        <f t="shared" si="72"/>
        <v>464.24744181811963</v>
      </c>
      <c r="V178" s="146">
        <f t="shared" si="72"/>
        <v>471.92255153795156</v>
      </c>
      <c r="W178" s="146">
        <f t="shared" si="72"/>
        <v>479.59766125778344</v>
      </c>
      <c r="X178" s="146">
        <f t="shared" si="72"/>
        <v>489.89763737306913</v>
      </c>
      <c r="Y178" s="146">
        <f t="shared" si="72"/>
        <v>500.19761348835482</v>
      </c>
      <c r="Z178" s="146">
        <f t="shared" si="72"/>
        <v>510.49758960364056</v>
      </c>
      <c r="AA178" s="146">
        <f t="shared" si="72"/>
        <v>520.79756571892619</v>
      </c>
      <c r="AB178" s="146">
        <f t="shared" si="72"/>
        <v>531.09754183421194</v>
      </c>
      <c r="AC178" s="146">
        <f t="shared" si="72"/>
        <v>546.08138863091051</v>
      </c>
      <c r="AD178" s="146">
        <f t="shared" si="72"/>
        <v>561.06523542760908</v>
      </c>
      <c r="AE178" s="146">
        <f t="shared" si="72"/>
        <v>576.04908222430765</v>
      </c>
      <c r="AF178" s="146">
        <f t="shared" si="72"/>
        <v>591.03292902100623</v>
      </c>
      <c r="AG178" s="146">
        <f t="shared" si="72"/>
        <v>606.0167758177048</v>
      </c>
      <c r="AH178" s="146">
        <f t="shared" si="72"/>
        <v>617.22495583567411</v>
      </c>
      <c r="AI178" s="146">
        <f t="shared" si="72"/>
        <v>628.43313585364331</v>
      </c>
      <c r="AJ178" s="146">
        <f t="shared" si="72"/>
        <v>639.64131587161262</v>
      </c>
      <c r="AK178" s="146">
        <f t="shared" si="72"/>
        <v>650.84949588958182</v>
      </c>
      <c r="AL178" s="146">
        <f t="shared" si="72"/>
        <v>662.05767590755113</v>
      </c>
      <c r="AM178" s="146">
        <f t="shared" si="72"/>
        <v>673.26585592552033</v>
      </c>
      <c r="AN178" s="146">
        <f t="shared" si="72"/>
        <v>684.47403594348964</v>
      </c>
      <c r="AO178" s="146">
        <f t="shared" si="72"/>
        <v>695.68221596145895</v>
      </c>
    </row>
    <row r="179" spans="1:41" s="4" customFormat="1" x14ac:dyDescent="0.25">
      <c r="A179" s="4" t="s">
        <v>525</v>
      </c>
      <c r="B179" s="4" t="s">
        <v>534</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25">
      <c r="A180" s="4" t="s">
        <v>526</v>
      </c>
      <c r="B180" s="4" t="s">
        <v>534</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25">
      <c r="A181" s="4" t="s">
        <v>27</v>
      </c>
      <c r="B181" s="4" t="s">
        <v>534</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25">
      <c r="A182" s="4" t="s">
        <v>6</v>
      </c>
      <c r="B182" s="4" t="s">
        <v>534</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25">
      <c r="A183" s="4" t="s">
        <v>527</v>
      </c>
      <c r="B183" s="4" t="s">
        <v>534</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25">
      <c r="A184" s="4" t="s">
        <v>528</v>
      </c>
      <c r="B184" s="4" t="s">
        <v>534</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25">
      <c r="A185" s="4" t="s">
        <v>11</v>
      </c>
      <c r="B185" s="4" t="s">
        <v>534</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25">
      <c r="A186" s="4" t="s">
        <v>529</v>
      </c>
      <c r="B186" s="4" t="s">
        <v>534</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5">
      <c r="A188" s="3" t="s">
        <v>266</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25">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25">
      <c r="A190" s="4" t="s">
        <v>525</v>
      </c>
      <c r="B190" s="4" t="s">
        <v>7</v>
      </c>
      <c r="C190" s="146">
        <f t="shared" ref="C190:R253" si="74">IFERROR(C115/$C115,0)</f>
        <v>1</v>
      </c>
      <c r="D190" s="146">
        <f t="shared" ref="D190:AO197" si="75">IFERROR(D115/$C115,0)</f>
        <v>1.0068472381909852</v>
      </c>
      <c r="E190" s="146">
        <f t="shared" si="75"/>
        <v>1.0136944763819702</v>
      </c>
      <c r="F190" s="146">
        <f t="shared" si="75"/>
        <v>1.0205417145729554</v>
      </c>
      <c r="G190" s="146">
        <f t="shared" si="75"/>
        <v>1.0273889527639404</v>
      </c>
      <c r="H190" s="146">
        <f t="shared" si="75"/>
        <v>1.0342361909549256</v>
      </c>
      <c r="I190" s="146">
        <f t="shared" si="75"/>
        <v>1.0786474185327466</v>
      </c>
      <c r="J190" s="146">
        <f t="shared" si="75"/>
        <v>1.1230586461105676</v>
      </c>
      <c r="K190" s="146">
        <f t="shared" si="75"/>
        <v>1.1674698736883884</v>
      </c>
      <c r="L190" s="146">
        <f t="shared" si="75"/>
        <v>1.2118811012662094</v>
      </c>
      <c r="M190" s="146">
        <f t="shared" si="75"/>
        <v>1.2562923288440304</v>
      </c>
      <c r="N190" s="146">
        <f t="shared" si="75"/>
        <v>1.3150040335195101</v>
      </c>
      <c r="O190" s="146">
        <f t="shared" si="75"/>
        <v>1.3737157381949896</v>
      </c>
      <c r="P190" s="146">
        <f t="shared" si="75"/>
        <v>1.4324274428704695</v>
      </c>
      <c r="Q190" s="146">
        <f t="shared" si="75"/>
        <v>1.491139147545949</v>
      </c>
      <c r="R190" s="146">
        <f t="shared" si="75"/>
        <v>1.5498508522214285</v>
      </c>
      <c r="S190" s="146">
        <f t="shared" si="75"/>
        <v>1.6266906955169742</v>
      </c>
      <c r="T190" s="146">
        <f t="shared" si="75"/>
        <v>1.7035305388125199</v>
      </c>
      <c r="U190" s="146">
        <f t="shared" si="75"/>
        <v>1.7803703821080656</v>
      </c>
      <c r="V190" s="146">
        <f t="shared" si="75"/>
        <v>1.8572102254036114</v>
      </c>
      <c r="W190" s="146">
        <f t="shared" si="75"/>
        <v>1.9340500686991569</v>
      </c>
      <c r="X190" s="146">
        <f t="shared" si="75"/>
        <v>2.0246975233486113</v>
      </c>
      <c r="Y190" s="146">
        <f t="shared" si="75"/>
        <v>2.1153449779980655</v>
      </c>
      <c r="Z190" s="146">
        <f t="shared" si="75"/>
        <v>2.2059924326475198</v>
      </c>
      <c r="AA190" s="146">
        <f t="shared" si="75"/>
        <v>2.296639887296974</v>
      </c>
      <c r="AB190" s="146">
        <f t="shared" si="75"/>
        <v>2.3872873419464282</v>
      </c>
      <c r="AC190" s="146">
        <f t="shared" si="75"/>
        <v>2.4734321588770127</v>
      </c>
      <c r="AD190" s="146">
        <f t="shared" si="75"/>
        <v>2.5595769758075972</v>
      </c>
      <c r="AE190" s="146">
        <f t="shared" si="75"/>
        <v>2.6457217927381818</v>
      </c>
      <c r="AF190" s="146">
        <f t="shared" si="75"/>
        <v>2.7318666096687663</v>
      </c>
      <c r="AG190" s="146">
        <f t="shared" si="75"/>
        <v>2.8180114265993508</v>
      </c>
      <c r="AH190" s="146">
        <f t="shared" si="75"/>
        <v>2.89599813093053</v>
      </c>
      <c r="AI190" s="146">
        <f t="shared" si="75"/>
        <v>2.9739848352617098</v>
      </c>
      <c r="AJ190" s="146">
        <f t="shared" si="75"/>
        <v>3.051971539592889</v>
      </c>
      <c r="AK190" s="146">
        <f t="shared" si="75"/>
        <v>3.1299582439240687</v>
      </c>
      <c r="AL190" s="146">
        <f t="shared" si="75"/>
        <v>3.207944948255248</v>
      </c>
      <c r="AM190" s="146">
        <f t="shared" si="75"/>
        <v>3.2859316525864277</v>
      </c>
      <c r="AN190" s="146">
        <f t="shared" si="75"/>
        <v>3.3639183569176074</v>
      </c>
      <c r="AO190" s="146">
        <f t="shared" si="75"/>
        <v>3.4419050612487867</v>
      </c>
    </row>
    <row r="191" spans="1:41" x14ac:dyDescent="0.25">
      <c r="A191" s="4" t="s">
        <v>526</v>
      </c>
      <c r="B191" s="4" t="s">
        <v>7</v>
      </c>
      <c r="C191" s="146">
        <f t="shared" si="74"/>
        <v>1</v>
      </c>
      <c r="D191" s="146">
        <f t="shared" ref="D191:R191" si="76">IFERROR(D116/$C116,0)</f>
        <v>0.99109186292451124</v>
      </c>
      <c r="E191" s="146">
        <f t="shared" si="76"/>
        <v>0.98218372584902258</v>
      </c>
      <c r="F191" s="146">
        <f t="shared" si="76"/>
        <v>0.97327558877353382</v>
      </c>
      <c r="G191" s="146">
        <f t="shared" si="76"/>
        <v>0.96436745169804516</v>
      </c>
      <c r="H191" s="146">
        <f t="shared" si="76"/>
        <v>0.9554593146225564</v>
      </c>
      <c r="I191" s="146">
        <f t="shared" si="76"/>
        <v>0.97525401062211459</v>
      </c>
      <c r="J191" s="146">
        <f t="shared" si="76"/>
        <v>0.99504870662167266</v>
      </c>
      <c r="K191" s="146">
        <f t="shared" si="76"/>
        <v>1.0148434026212307</v>
      </c>
      <c r="L191" s="146">
        <f t="shared" si="76"/>
        <v>1.0346380986207888</v>
      </c>
      <c r="M191" s="146">
        <f t="shared" si="76"/>
        <v>1.0544327946203469</v>
      </c>
      <c r="N191" s="146">
        <f t="shared" si="76"/>
        <v>1.0840233402981712</v>
      </c>
      <c r="O191" s="146">
        <f t="shared" si="76"/>
        <v>1.1136138859759954</v>
      </c>
      <c r="P191" s="146">
        <f t="shared" si="76"/>
        <v>1.1432044316538197</v>
      </c>
      <c r="Q191" s="146">
        <f t="shared" si="76"/>
        <v>1.172794977331644</v>
      </c>
      <c r="R191" s="146">
        <f t="shared" si="76"/>
        <v>1.2023855230094682</v>
      </c>
      <c r="S191" s="146">
        <f t="shared" si="75"/>
        <v>1.236408949889704</v>
      </c>
      <c r="T191" s="146">
        <f t="shared" si="75"/>
        <v>1.2704323767699399</v>
      </c>
      <c r="U191" s="146">
        <f t="shared" si="75"/>
        <v>1.3044558036501759</v>
      </c>
      <c r="V191" s="146">
        <f t="shared" si="75"/>
        <v>1.3384792305304118</v>
      </c>
      <c r="W191" s="146">
        <f t="shared" si="75"/>
        <v>1.3725026574106476</v>
      </c>
      <c r="X191" s="146">
        <f t="shared" si="75"/>
        <v>1.4114961444022875</v>
      </c>
      <c r="Y191" s="146">
        <f t="shared" si="75"/>
        <v>1.4504896313939273</v>
      </c>
      <c r="Z191" s="146">
        <f t="shared" si="75"/>
        <v>1.4894831183855672</v>
      </c>
      <c r="AA191" s="146">
        <f t="shared" si="75"/>
        <v>1.528476605377207</v>
      </c>
      <c r="AB191" s="146">
        <f t="shared" si="75"/>
        <v>1.5674700923688469</v>
      </c>
      <c r="AC191" s="146">
        <f t="shared" si="75"/>
        <v>1.6156774936799028</v>
      </c>
      <c r="AD191" s="146">
        <f t="shared" si="75"/>
        <v>1.6638848949909586</v>
      </c>
      <c r="AE191" s="146">
        <f t="shared" si="75"/>
        <v>1.7120922963020146</v>
      </c>
      <c r="AF191" s="146">
        <f t="shared" si="75"/>
        <v>1.7602996976130705</v>
      </c>
      <c r="AG191" s="146">
        <f t="shared" si="75"/>
        <v>1.8085070989241261</v>
      </c>
      <c r="AH191" s="146">
        <f t="shared" si="75"/>
        <v>1.8692084545595731</v>
      </c>
      <c r="AI191" s="146">
        <f t="shared" si="75"/>
        <v>1.9299098101950198</v>
      </c>
      <c r="AJ191" s="146">
        <f t="shared" si="75"/>
        <v>1.9906111658304666</v>
      </c>
      <c r="AK191" s="146">
        <f t="shared" si="75"/>
        <v>2.0513125214659134</v>
      </c>
      <c r="AL191" s="146">
        <f t="shared" si="75"/>
        <v>2.1120138771013601</v>
      </c>
      <c r="AM191" s="146">
        <f t="shared" si="75"/>
        <v>2.1727152327368069</v>
      </c>
      <c r="AN191" s="146">
        <f t="shared" si="75"/>
        <v>2.2334165883722537</v>
      </c>
      <c r="AO191" s="146">
        <f t="shared" si="75"/>
        <v>2.2941179440077</v>
      </c>
    </row>
    <row r="192" spans="1:41" x14ac:dyDescent="0.25">
      <c r="A192" s="4" t="s">
        <v>27</v>
      </c>
      <c r="B192" s="4" t="s">
        <v>7</v>
      </c>
      <c r="C192" s="146">
        <f t="shared" si="74"/>
        <v>1</v>
      </c>
      <c r="D192" s="146">
        <f t="shared" si="75"/>
        <v>1.0673749185686157</v>
      </c>
      <c r="E192" s="146">
        <f t="shared" si="75"/>
        <v>1.1347498371372311</v>
      </c>
      <c r="F192" s="146">
        <f t="shared" si="75"/>
        <v>1.202124755705847</v>
      </c>
      <c r="G192" s="146">
        <f t="shared" si="75"/>
        <v>1.2694996742744626</v>
      </c>
      <c r="H192" s="146">
        <f t="shared" si="75"/>
        <v>1.3368745928430781</v>
      </c>
      <c r="I192" s="146">
        <f t="shared" si="75"/>
        <v>1.4247671704750711</v>
      </c>
      <c r="J192" s="146">
        <f t="shared" si="75"/>
        <v>1.5126597481070643</v>
      </c>
      <c r="K192" s="146">
        <f t="shared" si="75"/>
        <v>1.6005523257390573</v>
      </c>
      <c r="L192" s="146">
        <f t="shared" si="75"/>
        <v>1.6884449033710505</v>
      </c>
      <c r="M192" s="146">
        <f t="shared" si="75"/>
        <v>1.7763374810030435</v>
      </c>
      <c r="N192" s="146">
        <f t="shared" si="75"/>
        <v>1.8864562250145442</v>
      </c>
      <c r="O192" s="146">
        <f t="shared" si="75"/>
        <v>1.996574969026045</v>
      </c>
      <c r="P192" s="146">
        <f t="shared" si="75"/>
        <v>2.1066937130375458</v>
      </c>
      <c r="Q192" s="146">
        <f t="shared" si="75"/>
        <v>2.2168124570490462</v>
      </c>
      <c r="R192" s="146">
        <f t="shared" si="75"/>
        <v>2.326931201060547</v>
      </c>
      <c r="S192" s="146">
        <f t="shared" si="75"/>
        <v>2.467460412956521</v>
      </c>
      <c r="T192" s="146">
        <f t="shared" si="75"/>
        <v>2.607989624852495</v>
      </c>
      <c r="U192" s="146">
        <f t="shared" si="75"/>
        <v>2.748518836748469</v>
      </c>
      <c r="V192" s="146">
        <f t="shared" si="75"/>
        <v>2.889048048644443</v>
      </c>
      <c r="W192" s="146">
        <f t="shared" si="75"/>
        <v>3.029577260540417</v>
      </c>
      <c r="X192" s="146">
        <f t="shared" si="75"/>
        <v>3.1583515683816072</v>
      </c>
      <c r="Y192" s="146">
        <f t="shared" si="75"/>
        <v>3.2871258762227975</v>
      </c>
      <c r="Z192" s="146">
        <f t="shared" si="75"/>
        <v>3.4159001840639869</v>
      </c>
      <c r="AA192" s="146">
        <f t="shared" si="75"/>
        <v>3.5446744919051771</v>
      </c>
      <c r="AB192" s="146">
        <f t="shared" si="75"/>
        <v>3.6734487997463674</v>
      </c>
      <c r="AC192" s="146">
        <f t="shared" si="75"/>
        <v>3.7759958268315534</v>
      </c>
      <c r="AD192" s="146">
        <f t="shared" si="75"/>
        <v>3.8785428539167395</v>
      </c>
      <c r="AE192" s="146">
        <f t="shared" si="75"/>
        <v>3.9810898810019251</v>
      </c>
      <c r="AF192" s="146">
        <f t="shared" si="75"/>
        <v>4.0836369080871116</v>
      </c>
      <c r="AG192" s="146">
        <f t="shared" si="75"/>
        <v>4.1861839351722976</v>
      </c>
      <c r="AH192" s="146">
        <f t="shared" si="75"/>
        <v>4.2537751459599624</v>
      </c>
      <c r="AI192" s="146">
        <f t="shared" si="75"/>
        <v>4.3213663567476281</v>
      </c>
      <c r="AJ192" s="146">
        <f t="shared" si="75"/>
        <v>4.3889575675352939</v>
      </c>
      <c r="AK192" s="146">
        <f t="shared" si="75"/>
        <v>4.4565487783229596</v>
      </c>
      <c r="AL192" s="146">
        <f t="shared" si="75"/>
        <v>4.5241399891106244</v>
      </c>
      <c r="AM192" s="146">
        <f t="shared" si="75"/>
        <v>4.5917311998982901</v>
      </c>
      <c r="AN192" s="146">
        <f t="shared" si="75"/>
        <v>4.6593224106859559</v>
      </c>
      <c r="AO192" s="146">
        <f t="shared" si="75"/>
        <v>4.7269136214736207</v>
      </c>
    </row>
    <row r="193" spans="1:41" x14ac:dyDescent="0.25">
      <c r="A193" s="4" t="s">
        <v>6</v>
      </c>
      <c r="B193" s="4" t="s">
        <v>7</v>
      </c>
      <c r="C193" s="146">
        <f t="shared" si="74"/>
        <v>1</v>
      </c>
      <c r="D193" s="146">
        <f t="shared" si="75"/>
        <v>1.0123644652942783</v>
      </c>
      <c r="E193" s="146">
        <f t="shared" si="75"/>
        <v>1.0247289305885565</v>
      </c>
      <c r="F193" s="146">
        <f t="shared" si="75"/>
        <v>1.0370933958828346</v>
      </c>
      <c r="G193" s="146">
        <f t="shared" si="75"/>
        <v>1.0494578611771128</v>
      </c>
      <c r="H193" s="146">
        <f t="shared" si="75"/>
        <v>1.0618223264713909</v>
      </c>
      <c r="I193" s="146">
        <f t="shared" si="75"/>
        <v>1.0696734934712013</v>
      </c>
      <c r="J193" s="146">
        <f t="shared" si="75"/>
        <v>1.0775246604710118</v>
      </c>
      <c r="K193" s="146">
        <f t="shared" si="75"/>
        <v>1.0853758274708223</v>
      </c>
      <c r="L193" s="146">
        <f t="shared" si="75"/>
        <v>1.0932269944706325</v>
      </c>
      <c r="M193" s="146">
        <f t="shared" si="75"/>
        <v>1.101078161470443</v>
      </c>
      <c r="N193" s="146">
        <f t="shared" si="75"/>
        <v>1.1082231980597375</v>
      </c>
      <c r="O193" s="146">
        <f t="shared" si="75"/>
        <v>1.1153682346490317</v>
      </c>
      <c r="P193" s="146">
        <f t="shared" si="75"/>
        <v>1.1225132712383261</v>
      </c>
      <c r="Q193" s="146">
        <f t="shared" si="75"/>
        <v>1.1296583078276201</v>
      </c>
      <c r="R193" s="146">
        <f t="shared" si="75"/>
        <v>1.1368033444169146</v>
      </c>
      <c r="S193" s="146">
        <f t="shared" si="75"/>
        <v>1.1413157585480405</v>
      </c>
      <c r="T193" s="146">
        <f t="shared" si="75"/>
        <v>1.1458281726791664</v>
      </c>
      <c r="U193" s="146">
        <f t="shared" si="75"/>
        <v>1.1503405868102923</v>
      </c>
      <c r="V193" s="146">
        <f t="shared" si="75"/>
        <v>1.154853000941418</v>
      </c>
      <c r="W193" s="146">
        <f t="shared" si="75"/>
        <v>1.1593654150725439</v>
      </c>
      <c r="X193" s="146">
        <f t="shared" si="75"/>
        <v>1.162618889622173</v>
      </c>
      <c r="Y193" s="146">
        <f t="shared" si="75"/>
        <v>1.1658723641718021</v>
      </c>
      <c r="Z193" s="146">
        <f t="shared" si="75"/>
        <v>1.1691258387214312</v>
      </c>
      <c r="AA193" s="146">
        <f t="shared" si="75"/>
        <v>1.1723793132710603</v>
      </c>
      <c r="AB193" s="146">
        <f t="shared" si="75"/>
        <v>1.1756327878206894</v>
      </c>
      <c r="AC193" s="146">
        <f t="shared" si="75"/>
        <v>1.1775509112496556</v>
      </c>
      <c r="AD193" s="146">
        <f t="shared" si="75"/>
        <v>1.1794690346786223</v>
      </c>
      <c r="AE193" s="146">
        <f t="shared" si="75"/>
        <v>1.1813871581075885</v>
      </c>
      <c r="AF193" s="146">
        <f t="shared" si="75"/>
        <v>1.1833052815365552</v>
      </c>
      <c r="AG193" s="146">
        <f t="shared" si="75"/>
        <v>1.1852234049655217</v>
      </c>
      <c r="AH193" s="146">
        <f t="shared" si="75"/>
        <v>1.1845969372327525</v>
      </c>
      <c r="AI193" s="146">
        <f t="shared" si="75"/>
        <v>1.1839704694999833</v>
      </c>
      <c r="AJ193" s="146">
        <f t="shared" si="75"/>
        <v>1.1833440017672141</v>
      </c>
      <c r="AK193" s="146">
        <f t="shared" si="75"/>
        <v>1.1827175340344449</v>
      </c>
      <c r="AL193" s="146">
        <f t="shared" si="75"/>
        <v>1.1820910663016759</v>
      </c>
      <c r="AM193" s="146">
        <f t="shared" si="75"/>
        <v>1.1814645985689067</v>
      </c>
      <c r="AN193" s="146">
        <f t="shared" si="75"/>
        <v>1.1808381308361375</v>
      </c>
      <c r="AO193" s="146">
        <f t="shared" si="75"/>
        <v>1.1802116631033683</v>
      </c>
    </row>
    <row r="194" spans="1:41" x14ac:dyDescent="0.25">
      <c r="A194" s="4" t="s">
        <v>527</v>
      </c>
      <c r="B194" s="4" t="s">
        <v>7</v>
      </c>
      <c r="C194" s="146">
        <f t="shared" si="74"/>
        <v>1</v>
      </c>
      <c r="D194" s="146">
        <f t="shared" si="75"/>
        <v>1.0350515463917527</v>
      </c>
      <c r="E194" s="146">
        <f t="shared" si="75"/>
        <v>1.0701030927835053</v>
      </c>
      <c r="F194" s="146">
        <f t="shared" si="75"/>
        <v>1.1051546391752578</v>
      </c>
      <c r="G194" s="146">
        <f t="shared" si="75"/>
        <v>1.1402061855670103</v>
      </c>
      <c r="H194" s="146">
        <f t="shared" si="75"/>
        <v>1.1752577319587629</v>
      </c>
      <c r="I194" s="146">
        <f t="shared" si="75"/>
        <v>1.202749140893471</v>
      </c>
      <c r="J194" s="146">
        <f t="shared" si="75"/>
        <v>1.2302405498281788</v>
      </c>
      <c r="K194" s="146">
        <f t="shared" si="75"/>
        <v>1.2577319587628866</v>
      </c>
      <c r="L194" s="146">
        <f t="shared" si="75"/>
        <v>1.2852233676975946</v>
      </c>
      <c r="M194" s="146">
        <f t="shared" si="75"/>
        <v>1.3127147766323024</v>
      </c>
      <c r="N194" s="146">
        <f t="shared" si="75"/>
        <v>1.3254295532646048</v>
      </c>
      <c r="O194" s="146">
        <f t="shared" si="75"/>
        <v>1.3381443298969071</v>
      </c>
      <c r="P194" s="146">
        <f t="shared" si="75"/>
        <v>1.3508591065292097</v>
      </c>
      <c r="Q194" s="146">
        <f t="shared" si="75"/>
        <v>1.3635738831615121</v>
      </c>
      <c r="R194" s="146">
        <f t="shared" si="75"/>
        <v>1.3762886597938144</v>
      </c>
      <c r="S194" s="146">
        <f t="shared" si="75"/>
        <v>1.3742268041237113</v>
      </c>
      <c r="T194" s="146">
        <f t="shared" si="75"/>
        <v>1.3721649484536083</v>
      </c>
      <c r="U194" s="146">
        <f t="shared" si="75"/>
        <v>1.3701030927835052</v>
      </c>
      <c r="V194" s="146">
        <f t="shared" si="75"/>
        <v>1.3680412371134021</v>
      </c>
      <c r="W194" s="146">
        <f t="shared" si="75"/>
        <v>1.365979381443299</v>
      </c>
      <c r="X194" s="146">
        <f t="shared" si="75"/>
        <v>1.3642611683848798</v>
      </c>
      <c r="Y194" s="146">
        <f t="shared" si="75"/>
        <v>1.3625429553264605</v>
      </c>
      <c r="Z194" s="146">
        <f t="shared" si="75"/>
        <v>1.3608247422680413</v>
      </c>
      <c r="AA194" s="146">
        <f t="shared" si="75"/>
        <v>1.359106529209622</v>
      </c>
      <c r="AB194" s="146">
        <f t="shared" si="75"/>
        <v>1.3573883161512028</v>
      </c>
      <c r="AC194" s="146">
        <f t="shared" si="75"/>
        <v>1.3103092783505157</v>
      </c>
      <c r="AD194" s="146">
        <f t="shared" si="75"/>
        <v>1.2632302405498281</v>
      </c>
      <c r="AE194" s="146">
        <f t="shared" si="75"/>
        <v>1.216151202749141</v>
      </c>
      <c r="AF194" s="146">
        <f t="shared" si="75"/>
        <v>1.1690721649484537</v>
      </c>
      <c r="AG194" s="146">
        <f t="shared" si="75"/>
        <v>1.1219931271477663</v>
      </c>
      <c r="AH194" s="146">
        <f t="shared" si="75"/>
        <v>1.0831615120274913</v>
      </c>
      <c r="AI194" s="146">
        <f t="shared" si="75"/>
        <v>1.0443298969072163</v>
      </c>
      <c r="AJ194" s="146">
        <f t="shared" si="75"/>
        <v>1.0054982817869416</v>
      </c>
      <c r="AK194" s="146">
        <f t="shared" si="75"/>
        <v>0.96666666666666667</v>
      </c>
      <c r="AL194" s="146">
        <f t="shared" si="75"/>
        <v>0.92783505154639168</v>
      </c>
      <c r="AM194" s="146">
        <f t="shared" si="75"/>
        <v>0.88900343642611668</v>
      </c>
      <c r="AN194" s="146">
        <f t="shared" si="75"/>
        <v>0.85017182130584179</v>
      </c>
      <c r="AO194" s="146">
        <f t="shared" si="75"/>
        <v>0.81134020618556679</v>
      </c>
    </row>
    <row r="195" spans="1:41" x14ac:dyDescent="0.25">
      <c r="A195" s="4" t="s">
        <v>528</v>
      </c>
      <c r="B195" s="4" t="s">
        <v>7</v>
      </c>
      <c r="C195" s="146">
        <f t="shared" si="74"/>
        <v>1</v>
      </c>
      <c r="D195" s="146">
        <f t="shared" si="75"/>
        <v>1.0122688417040666</v>
      </c>
      <c r="E195" s="146">
        <f t="shared" si="75"/>
        <v>1.0243799180788873</v>
      </c>
      <c r="F195" s="146">
        <f t="shared" si="75"/>
        <v>1.0364099210877882</v>
      </c>
      <c r="G195" s="146">
        <f t="shared" si="75"/>
        <v>1.0483787143031715</v>
      </c>
      <c r="H195" s="146">
        <f t="shared" si="75"/>
        <v>1.0602614249126261</v>
      </c>
      <c r="I195" s="146">
        <f t="shared" si="75"/>
        <v>1.0720359495555423</v>
      </c>
      <c r="J195" s="146">
        <f t="shared" si="75"/>
        <v>1.0836632134679862</v>
      </c>
      <c r="K195" s="146">
        <f t="shared" si="75"/>
        <v>1.095111547675663</v>
      </c>
      <c r="L195" s="146">
        <f t="shared" si="75"/>
        <v>1.1063738266593561</v>
      </c>
      <c r="M195" s="146">
        <f t="shared" si="75"/>
        <v>1.1174516338677802</v>
      </c>
      <c r="N195" s="146">
        <f t="shared" si="75"/>
        <v>1.1283323017112175</v>
      </c>
      <c r="O195" s="146">
        <f t="shared" si="75"/>
        <v>1.1390023708755923</v>
      </c>
      <c r="P195" s="146">
        <f t="shared" si="75"/>
        <v>1.1494483820468293</v>
      </c>
      <c r="Q195" s="146">
        <f t="shared" si="75"/>
        <v>1.1596592510839252</v>
      </c>
      <c r="R195" s="146">
        <f t="shared" si="75"/>
        <v>1.1696238938458769</v>
      </c>
      <c r="S195" s="146">
        <f t="shared" si="75"/>
        <v>1.1793248923968218</v>
      </c>
      <c r="T195" s="146">
        <f t="shared" si="75"/>
        <v>1.1887440370765403</v>
      </c>
      <c r="U195" s="146">
        <f t="shared" si="75"/>
        <v>1.1978670768465998</v>
      </c>
      <c r="V195" s="146">
        <f t="shared" si="75"/>
        <v>1.2066860944634263</v>
      </c>
      <c r="W195" s="146">
        <f t="shared" si="75"/>
        <v>1.2151931726834462</v>
      </c>
      <c r="X195" s="146">
        <f t="shared" si="75"/>
        <v>1.2233756439169412</v>
      </c>
      <c r="Y195" s="146">
        <f t="shared" si="75"/>
        <v>1.2312168819524067</v>
      </c>
      <c r="Z195" s="146">
        <f t="shared" si="75"/>
        <v>1.2387081778219113</v>
      </c>
      <c r="AA195" s="146">
        <f t="shared" si="75"/>
        <v>1.2458431977305962</v>
      </c>
      <c r="AB195" s="146">
        <f t="shared" si="75"/>
        <v>1.2526243168515334</v>
      </c>
      <c r="AC195" s="146">
        <f t="shared" si="75"/>
        <v>1.2590649944987984</v>
      </c>
      <c r="AD195" s="146">
        <f t="shared" si="75"/>
        <v>1.265184232056968</v>
      </c>
      <c r="AE195" s="146">
        <f t="shared" si="75"/>
        <v>1.2709994474619049</v>
      </c>
      <c r="AF195" s="146">
        <f t="shared" si="75"/>
        <v>1.2765130158866809</v>
      </c>
      <c r="AG195" s="146">
        <f t="shared" si="75"/>
        <v>1.2817273125043682</v>
      </c>
      <c r="AH195" s="146">
        <f t="shared" si="75"/>
        <v>1.2866494628341834</v>
      </c>
      <c r="AI195" s="146">
        <f t="shared" si="75"/>
        <v>1.2912897592927721</v>
      </c>
      <c r="AJ195" s="146">
        <f t="shared" si="75"/>
        <v>1.2956537439506361</v>
      </c>
      <c r="AK195" s="146">
        <f t="shared" si="75"/>
        <v>1.2997477506026345</v>
      </c>
      <c r="AL195" s="146">
        <f t="shared" si="75"/>
        <v>1.3035725709731245</v>
      </c>
      <c r="AM195" s="146">
        <f t="shared" si="75"/>
        <v>1.3071321636838933</v>
      </c>
      <c r="AN195" s="146">
        <f t="shared" si="75"/>
        <v>1.3104249452862258</v>
      </c>
      <c r="AO195" s="146">
        <f t="shared" si="75"/>
        <v>1.3134532909531942</v>
      </c>
    </row>
    <row r="196" spans="1:41" x14ac:dyDescent="0.25">
      <c r="A196" s="4" t="s">
        <v>11</v>
      </c>
      <c r="B196" s="4" t="s">
        <v>7</v>
      </c>
      <c r="C196" s="146">
        <f t="shared" si="74"/>
        <v>1</v>
      </c>
      <c r="D196" s="146">
        <f t="shared" si="75"/>
        <v>1.0687679947675148</v>
      </c>
      <c r="E196" s="146">
        <f t="shared" si="75"/>
        <v>1.1375359895350297</v>
      </c>
      <c r="F196" s="146">
        <f t="shared" si="75"/>
        <v>1.2063039843025443</v>
      </c>
      <c r="G196" s="146">
        <f t="shared" si="75"/>
        <v>1.2750719790700591</v>
      </c>
      <c r="H196" s="146">
        <f t="shared" si="75"/>
        <v>1.3438399738375741</v>
      </c>
      <c r="I196" s="146">
        <f t="shared" si="75"/>
        <v>1.4362498969852118</v>
      </c>
      <c r="J196" s="146">
        <f t="shared" si="75"/>
        <v>1.5286598201328496</v>
      </c>
      <c r="K196" s="146">
        <f t="shared" si="75"/>
        <v>1.6210697432804875</v>
      </c>
      <c r="L196" s="146">
        <f t="shared" si="75"/>
        <v>1.7134796664281253</v>
      </c>
      <c r="M196" s="146">
        <f t="shared" si="75"/>
        <v>1.8058895895757632</v>
      </c>
      <c r="N196" s="146">
        <f t="shared" si="75"/>
        <v>1.8863721544943977</v>
      </c>
      <c r="O196" s="146">
        <f t="shared" si="75"/>
        <v>1.9668547194130321</v>
      </c>
      <c r="P196" s="146">
        <f t="shared" si="75"/>
        <v>2.0473372843316664</v>
      </c>
      <c r="Q196" s="146">
        <f t="shared" si="75"/>
        <v>2.1278198492503009</v>
      </c>
      <c r="R196" s="146">
        <f t="shared" si="75"/>
        <v>2.2083024141689354</v>
      </c>
      <c r="S196" s="146">
        <f t="shared" si="75"/>
        <v>2.2970208239870997</v>
      </c>
      <c r="T196" s="146">
        <f t="shared" si="75"/>
        <v>2.3857392338052641</v>
      </c>
      <c r="U196" s="146">
        <f t="shared" si="75"/>
        <v>2.4744576436234285</v>
      </c>
      <c r="V196" s="146">
        <f t="shared" si="75"/>
        <v>2.5631760534415928</v>
      </c>
      <c r="W196" s="146">
        <f t="shared" si="75"/>
        <v>2.6518944632597572</v>
      </c>
      <c r="X196" s="146">
        <f t="shared" si="75"/>
        <v>2.7233765433024937</v>
      </c>
      <c r="Y196" s="146">
        <f t="shared" si="75"/>
        <v>2.7948586233452302</v>
      </c>
      <c r="Z196" s="146">
        <f t="shared" si="75"/>
        <v>2.8663407033879675</v>
      </c>
      <c r="AA196" s="146">
        <f t="shared" si="75"/>
        <v>2.937822783430704</v>
      </c>
      <c r="AB196" s="146">
        <f t="shared" si="75"/>
        <v>3.0093048634734409</v>
      </c>
      <c r="AC196" s="146">
        <f t="shared" si="75"/>
        <v>3.0904149627772308</v>
      </c>
      <c r="AD196" s="146">
        <f t="shared" si="75"/>
        <v>3.1715250620810211</v>
      </c>
      <c r="AE196" s="146">
        <f t="shared" si="75"/>
        <v>3.252635161384811</v>
      </c>
      <c r="AF196" s="146">
        <f t="shared" si="75"/>
        <v>3.3337452606886013</v>
      </c>
      <c r="AG196" s="146">
        <f t="shared" si="75"/>
        <v>3.4148553599923916</v>
      </c>
      <c r="AH196" s="146">
        <f t="shared" si="75"/>
        <v>3.4698148853966542</v>
      </c>
      <c r="AI196" s="146">
        <f t="shared" si="75"/>
        <v>3.5247744108009167</v>
      </c>
      <c r="AJ196" s="146">
        <f t="shared" si="75"/>
        <v>3.5797339362051797</v>
      </c>
      <c r="AK196" s="146">
        <f t="shared" si="75"/>
        <v>3.6346934616094426</v>
      </c>
      <c r="AL196" s="146">
        <f t="shared" si="75"/>
        <v>3.6896529870137051</v>
      </c>
      <c r="AM196" s="146">
        <f t="shared" si="75"/>
        <v>3.7446125124179677</v>
      </c>
      <c r="AN196" s="146">
        <f t="shared" si="75"/>
        <v>3.7995720378222306</v>
      </c>
      <c r="AO196" s="146">
        <f t="shared" si="75"/>
        <v>3.8545315632264932</v>
      </c>
    </row>
    <row r="197" spans="1:41" x14ac:dyDescent="0.25">
      <c r="A197" s="4" t="s">
        <v>529</v>
      </c>
      <c r="B197" s="4" t="s">
        <v>7</v>
      </c>
      <c r="C197" s="146">
        <f t="shared" si="74"/>
        <v>1</v>
      </c>
      <c r="D197" s="146">
        <f t="shared" si="75"/>
        <v>1.013114106933396</v>
      </c>
      <c r="E197" s="146">
        <f t="shared" si="75"/>
        <v>1.0262282138667922</v>
      </c>
      <c r="F197" s="146">
        <f t="shared" si="75"/>
        <v>1.0393423208001882</v>
      </c>
      <c r="G197" s="146">
        <f t="shared" si="75"/>
        <v>1.0524564277335842</v>
      </c>
      <c r="H197" s="146">
        <f t="shared" ref="D197:AO203" si="77">IFERROR(H122/$C122,0)</f>
        <v>1.0655705346669802</v>
      </c>
      <c r="I197" s="146">
        <f t="shared" si="77"/>
        <v>1.0887910353517114</v>
      </c>
      <c r="J197" s="146">
        <f t="shared" si="77"/>
        <v>1.1120115360364426</v>
      </c>
      <c r="K197" s="146">
        <f t="shared" si="77"/>
        <v>1.1352320367211737</v>
      </c>
      <c r="L197" s="146">
        <f t="shared" si="77"/>
        <v>1.1584525374059049</v>
      </c>
      <c r="M197" s="146">
        <f t="shared" si="77"/>
        <v>1.181673038090636</v>
      </c>
      <c r="N197" s="146">
        <f t="shared" si="77"/>
        <v>1.2098049480547586</v>
      </c>
      <c r="O197" s="146">
        <f t="shared" si="77"/>
        <v>1.237936858018881</v>
      </c>
      <c r="P197" s="146">
        <f t="shared" si="77"/>
        <v>1.2660687679830032</v>
      </c>
      <c r="Q197" s="146">
        <f t="shared" si="77"/>
        <v>1.2942006779471256</v>
      </c>
      <c r="R197" s="146">
        <f t="shared" si="77"/>
        <v>1.3223325879112482</v>
      </c>
      <c r="S197" s="146">
        <f t="shared" si="77"/>
        <v>1.3528329445276017</v>
      </c>
      <c r="T197" s="146">
        <f t="shared" si="77"/>
        <v>1.3833333011439553</v>
      </c>
      <c r="U197" s="146">
        <f t="shared" si="77"/>
        <v>1.4138336577603088</v>
      </c>
      <c r="V197" s="146">
        <f t="shared" si="77"/>
        <v>1.4443340143766623</v>
      </c>
      <c r="W197" s="146">
        <f t="shared" si="77"/>
        <v>1.4748343709930158</v>
      </c>
      <c r="X197" s="146">
        <f t="shared" si="77"/>
        <v>1.5149993283233607</v>
      </c>
      <c r="Y197" s="146">
        <f t="shared" si="77"/>
        <v>1.5551642856537053</v>
      </c>
      <c r="Z197" s="146">
        <f t="shared" si="77"/>
        <v>1.5953292429840502</v>
      </c>
      <c r="AA197" s="146">
        <f t="shared" si="77"/>
        <v>1.6354942003143949</v>
      </c>
      <c r="AB197" s="146">
        <f t="shared" si="77"/>
        <v>1.6756591576447397</v>
      </c>
      <c r="AC197" s="146">
        <f t="shared" si="77"/>
        <v>1.7328446744574753</v>
      </c>
      <c r="AD197" s="146">
        <f t="shared" si="77"/>
        <v>1.7900301912702106</v>
      </c>
      <c r="AE197" s="146">
        <f t="shared" si="77"/>
        <v>1.8472157080829461</v>
      </c>
      <c r="AF197" s="146">
        <f t="shared" si="77"/>
        <v>1.9044012248956816</v>
      </c>
      <c r="AG197" s="146">
        <f t="shared" si="77"/>
        <v>1.9615867417084172</v>
      </c>
      <c r="AH197" s="146">
        <f t="shared" si="77"/>
        <v>2.0089428244810787</v>
      </c>
      <c r="AI197" s="146">
        <f t="shared" si="77"/>
        <v>2.0562989072537405</v>
      </c>
      <c r="AJ197" s="146">
        <f t="shared" si="77"/>
        <v>2.1036549900264023</v>
      </c>
      <c r="AK197" s="146">
        <f t="shared" si="77"/>
        <v>2.1510110727990641</v>
      </c>
      <c r="AL197" s="146">
        <f t="shared" si="77"/>
        <v>2.1983671555717259</v>
      </c>
      <c r="AM197" s="146">
        <f t="shared" si="77"/>
        <v>2.2457232383443877</v>
      </c>
      <c r="AN197" s="146">
        <f t="shared" si="77"/>
        <v>2.2930793211170495</v>
      </c>
      <c r="AO197" s="146">
        <f t="shared" si="77"/>
        <v>2.3404354038897108</v>
      </c>
    </row>
    <row r="198" spans="1:41" x14ac:dyDescent="0.25">
      <c r="A198" s="4" t="s">
        <v>525</v>
      </c>
      <c r="B198" s="4" t="s">
        <v>51</v>
      </c>
      <c r="C198" s="146">
        <f t="shared" si="74"/>
        <v>1</v>
      </c>
      <c r="D198" s="146">
        <f t="shared" si="77"/>
        <v>1.0068472381909852</v>
      </c>
      <c r="E198" s="146">
        <f t="shared" si="77"/>
        <v>1.0136944763819702</v>
      </c>
      <c r="F198" s="146">
        <f t="shared" si="77"/>
        <v>1.0205417145729554</v>
      </c>
      <c r="G198" s="146">
        <f t="shared" si="77"/>
        <v>1.0273889527639406</v>
      </c>
      <c r="H198" s="146">
        <f t="shared" si="77"/>
        <v>1.0342361909549258</v>
      </c>
      <c r="I198" s="146">
        <f t="shared" si="77"/>
        <v>1.0786474185327468</v>
      </c>
      <c r="J198" s="146">
        <f t="shared" si="77"/>
        <v>1.1230586461105676</v>
      </c>
      <c r="K198" s="146">
        <f t="shared" si="77"/>
        <v>1.1674698736883886</v>
      </c>
      <c r="L198" s="146">
        <f t="shared" si="77"/>
        <v>1.2118811012662094</v>
      </c>
      <c r="M198" s="146">
        <f t="shared" si="77"/>
        <v>1.2562923288440304</v>
      </c>
      <c r="N198" s="146">
        <f t="shared" si="77"/>
        <v>1.3150040335195101</v>
      </c>
      <c r="O198" s="146">
        <f t="shared" si="77"/>
        <v>1.3737157381949896</v>
      </c>
      <c r="P198" s="146">
        <f t="shared" si="77"/>
        <v>1.4324274428704693</v>
      </c>
      <c r="Q198" s="146">
        <f t="shared" si="77"/>
        <v>1.4911391475459488</v>
      </c>
      <c r="R198" s="146">
        <f t="shared" si="77"/>
        <v>1.5498508522214285</v>
      </c>
      <c r="S198" s="146">
        <f t="shared" si="77"/>
        <v>1.6266906955169742</v>
      </c>
      <c r="T198" s="146">
        <f t="shared" si="77"/>
        <v>1.7035305388125199</v>
      </c>
      <c r="U198" s="146">
        <f t="shared" si="77"/>
        <v>1.7803703821080656</v>
      </c>
      <c r="V198" s="146">
        <f t="shared" si="77"/>
        <v>1.8572102254036114</v>
      </c>
      <c r="W198" s="146">
        <f t="shared" si="77"/>
        <v>1.9340500686991571</v>
      </c>
      <c r="X198" s="146">
        <f t="shared" si="77"/>
        <v>2.0246975233486113</v>
      </c>
      <c r="Y198" s="146">
        <f t="shared" si="77"/>
        <v>2.1153449779980655</v>
      </c>
      <c r="Z198" s="146">
        <f t="shared" si="77"/>
        <v>2.2059924326475198</v>
      </c>
      <c r="AA198" s="146">
        <f t="shared" si="77"/>
        <v>2.296639887296974</v>
      </c>
      <c r="AB198" s="146">
        <f t="shared" si="77"/>
        <v>2.3872873419464282</v>
      </c>
      <c r="AC198" s="146">
        <f t="shared" si="77"/>
        <v>2.4734321588770123</v>
      </c>
      <c r="AD198" s="146">
        <f t="shared" si="77"/>
        <v>2.5595769758075968</v>
      </c>
      <c r="AE198" s="146">
        <f t="shared" si="77"/>
        <v>2.6457217927381818</v>
      </c>
      <c r="AF198" s="146">
        <f t="shared" si="77"/>
        <v>2.7318666096687663</v>
      </c>
      <c r="AG198" s="146">
        <f t="shared" si="77"/>
        <v>2.8180114265993508</v>
      </c>
      <c r="AH198" s="146">
        <f t="shared" si="77"/>
        <v>2.8959981309305305</v>
      </c>
      <c r="AI198" s="146">
        <f t="shared" si="77"/>
        <v>2.9739848352617093</v>
      </c>
      <c r="AJ198" s="146">
        <f t="shared" si="77"/>
        <v>3.051971539592889</v>
      </c>
      <c r="AK198" s="146">
        <f t="shared" si="77"/>
        <v>3.1299582439240683</v>
      </c>
      <c r="AL198" s="146">
        <f t="shared" si="77"/>
        <v>3.207944948255248</v>
      </c>
      <c r="AM198" s="146">
        <f t="shared" si="77"/>
        <v>3.2859316525864277</v>
      </c>
      <c r="AN198" s="146">
        <f t="shared" si="77"/>
        <v>3.363918356917607</v>
      </c>
      <c r="AO198" s="146">
        <f t="shared" si="77"/>
        <v>3.4419050612487867</v>
      </c>
    </row>
    <row r="199" spans="1:41" x14ac:dyDescent="0.25">
      <c r="A199" s="4" t="s">
        <v>526</v>
      </c>
      <c r="B199" s="4" t="s">
        <v>51</v>
      </c>
      <c r="C199" s="146">
        <f t="shared" si="74"/>
        <v>1</v>
      </c>
      <c r="D199" s="146">
        <f t="shared" si="77"/>
        <v>0.99109186292451124</v>
      </c>
      <c r="E199" s="146">
        <f t="shared" si="77"/>
        <v>0.98218372584902258</v>
      </c>
      <c r="F199" s="146">
        <f t="shared" si="77"/>
        <v>0.97327558877353382</v>
      </c>
      <c r="G199" s="146">
        <f t="shared" si="77"/>
        <v>0.96436745169804516</v>
      </c>
      <c r="H199" s="146">
        <f t="shared" si="77"/>
        <v>0.9554593146225564</v>
      </c>
      <c r="I199" s="146">
        <f t="shared" si="77"/>
        <v>0.97525401062211459</v>
      </c>
      <c r="J199" s="146">
        <f t="shared" si="77"/>
        <v>0.99504870662167266</v>
      </c>
      <c r="K199" s="146">
        <f t="shared" si="77"/>
        <v>1.0148434026212307</v>
      </c>
      <c r="L199" s="146">
        <f t="shared" si="77"/>
        <v>1.0346380986207888</v>
      </c>
      <c r="M199" s="146">
        <f t="shared" si="77"/>
        <v>1.0544327946203469</v>
      </c>
      <c r="N199" s="146">
        <f t="shared" si="77"/>
        <v>1.0840233402981712</v>
      </c>
      <c r="O199" s="146">
        <f t="shared" si="77"/>
        <v>1.1136138859759954</v>
      </c>
      <c r="P199" s="146">
        <f t="shared" si="77"/>
        <v>1.1432044316538197</v>
      </c>
      <c r="Q199" s="146">
        <f t="shared" si="77"/>
        <v>1.172794977331644</v>
      </c>
      <c r="R199" s="146">
        <f t="shared" si="77"/>
        <v>1.2023855230094682</v>
      </c>
      <c r="S199" s="146">
        <f t="shared" si="77"/>
        <v>1.236408949889704</v>
      </c>
      <c r="T199" s="146">
        <f t="shared" si="77"/>
        <v>1.2704323767699399</v>
      </c>
      <c r="U199" s="146">
        <f t="shared" si="77"/>
        <v>1.3044558036501759</v>
      </c>
      <c r="V199" s="146">
        <f t="shared" si="77"/>
        <v>1.3384792305304118</v>
      </c>
      <c r="W199" s="146">
        <f t="shared" si="77"/>
        <v>1.3725026574106476</v>
      </c>
      <c r="X199" s="146">
        <f t="shared" si="77"/>
        <v>1.4114961444022875</v>
      </c>
      <c r="Y199" s="146">
        <f t="shared" si="77"/>
        <v>1.4504896313939273</v>
      </c>
      <c r="Z199" s="146">
        <f t="shared" si="77"/>
        <v>1.4894831183855672</v>
      </c>
      <c r="AA199" s="146">
        <f t="shared" si="77"/>
        <v>1.528476605377207</v>
      </c>
      <c r="AB199" s="146">
        <f t="shared" si="77"/>
        <v>1.5674700923688469</v>
      </c>
      <c r="AC199" s="146">
        <f t="shared" si="77"/>
        <v>1.6156774936799028</v>
      </c>
      <c r="AD199" s="146">
        <f t="shared" si="77"/>
        <v>1.6638848949909586</v>
      </c>
      <c r="AE199" s="146">
        <f t="shared" si="77"/>
        <v>1.7120922963020146</v>
      </c>
      <c r="AF199" s="146">
        <f t="shared" si="77"/>
        <v>1.7602996976130705</v>
      </c>
      <c r="AG199" s="146">
        <f t="shared" si="77"/>
        <v>1.8085070989241261</v>
      </c>
      <c r="AH199" s="146">
        <f t="shared" si="77"/>
        <v>1.8692084545595731</v>
      </c>
      <c r="AI199" s="146">
        <f t="shared" si="77"/>
        <v>1.9299098101950198</v>
      </c>
      <c r="AJ199" s="146">
        <f t="shared" si="77"/>
        <v>1.9906111658304666</v>
      </c>
      <c r="AK199" s="146">
        <f t="shared" si="77"/>
        <v>2.0513125214659134</v>
      </c>
      <c r="AL199" s="146">
        <f t="shared" si="77"/>
        <v>2.1120138771013601</v>
      </c>
      <c r="AM199" s="146">
        <f t="shared" si="77"/>
        <v>2.1727152327368069</v>
      </c>
      <c r="AN199" s="146">
        <f t="shared" si="77"/>
        <v>2.2334165883722537</v>
      </c>
      <c r="AO199" s="146">
        <f t="shared" si="77"/>
        <v>2.2941179440077</v>
      </c>
    </row>
    <row r="200" spans="1:41" x14ac:dyDescent="0.25">
      <c r="A200" s="4" t="s">
        <v>27</v>
      </c>
      <c r="B200" s="4" t="s">
        <v>51</v>
      </c>
      <c r="C200" s="146">
        <f t="shared" si="74"/>
        <v>1</v>
      </c>
      <c r="D200" s="146">
        <f t="shared" si="77"/>
        <v>1.0673749185686157</v>
      </c>
      <c r="E200" s="146">
        <f t="shared" si="77"/>
        <v>1.1347498371372313</v>
      </c>
      <c r="F200" s="146">
        <f t="shared" si="77"/>
        <v>1.2021247557058468</v>
      </c>
      <c r="G200" s="146">
        <f t="shared" si="77"/>
        <v>1.2694996742744624</v>
      </c>
      <c r="H200" s="146">
        <f t="shared" si="77"/>
        <v>1.3368745928430781</v>
      </c>
      <c r="I200" s="146">
        <f t="shared" si="77"/>
        <v>1.4247671704750711</v>
      </c>
      <c r="J200" s="146">
        <f t="shared" si="77"/>
        <v>1.5126597481070643</v>
      </c>
      <c r="K200" s="146">
        <f t="shared" si="77"/>
        <v>1.6005523257390573</v>
      </c>
      <c r="L200" s="146">
        <f t="shared" si="77"/>
        <v>1.6884449033710505</v>
      </c>
      <c r="M200" s="146">
        <f t="shared" si="77"/>
        <v>1.7763374810030432</v>
      </c>
      <c r="N200" s="146">
        <f t="shared" si="77"/>
        <v>1.886456225014544</v>
      </c>
      <c r="O200" s="146">
        <f t="shared" si="77"/>
        <v>1.9965749690260446</v>
      </c>
      <c r="P200" s="146">
        <f t="shared" si="77"/>
        <v>2.1066937130375454</v>
      </c>
      <c r="Q200" s="146">
        <f t="shared" si="77"/>
        <v>2.2168124570490462</v>
      </c>
      <c r="R200" s="146">
        <f t="shared" si="77"/>
        <v>2.326931201060547</v>
      </c>
      <c r="S200" s="146">
        <f t="shared" si="77"/>
        <v>2.467460412956521</v>
      </c>
      <c r="T200" s="146">
        <f t="shared" si="77"/>
        <v>2.6079896248524945</v>
      </c>
      <c r="U200" s="146">
        <f t="shared" si="77"/>
        <v>2.748518836748469</v>
      </c>
      <c r="V200" s="146">
        <f t="shared" si="77"/>
        <v>2.8890480486444425</v>
      </c>
      <c r="W200" s="146">
        <f t="shared" si="77"/>
        <v>3.0295772605404165</v>
      </c>
      <c r="X200" s="146">
        <f t="shared" si="77"/>
        <v>3.1583515683816068</v>
      </c>
      <c r="Y200" s="146">
        <f t="shared" si="77"/>
        <v>3.2871258762227971</v>
      </c>
      <c r="Z200" s="146">
        <f t="shared" si="77"/>
        <v>3.4159001840639869</v>
      </c>
      <c r="AA200" s="146">
        <f t="shared" si="77"/>
        <v>3.5446744919051776</v>
      </c>
      <c r="AB200" s="146">
        <f t="shared" si="77"/>
        <v>3.6734487997463674</v>
      </c>
      <c r="AC200" s="146">
        <f t="shared" si="77"/>
        <v>3.7759958268315534</v>
      </c>
      <c r="AD200" s="146">
        <f t="shared" si="77"/>
        <v>3.8785428539167395</v>
      </c>
      <c r="AE200" s="146">
        <f t="shared" si="77"/>
        <v>3.9810898810019255</v>
      </c>
      <c r="AF200" s="146">
        <f t="shared" si="77"/>
        <v>4.0836369080871116</v>
      </c>
      <c r="AG200" s="146">
        <f t="shared" si="77"/>
        <v>4.1861839351722976</v>
      </c>
      <c r="AH200" s="146">
        <f t="shared" si="77"/>
        <v>4.2537751459599624</v>
      </c>
      <c r="AI200" s="146">
        <f t="shared" si="77"/>
        <v>4.321366356747629</v>
      </c>
      <c r="AJ200" s="146">
        <f t="shared" si="77"/>
        <v>4.3889575675352939</v>
      </c>
      <c r="AK200" s="146">
        <f t="shared" si="77"/>
        <v>4.4565487783229596</v>
      </c>
      <c r="AL200" s="146">
        <f t="shared" si="77"/>
        <v>4.5241399891106253</v>
      </c>
      <c r="AM200" s="146">
        <f t="shared" si="77"/>
        <v>4.5917311998982901</v>
      </c>
      <c r="AN200" s="146">
        <f t="shared" si="77"/>
        <v>4.6593224106859559</v>
      </c>
      <c r="AO200" s="146">
        <f t="shared" si="77"/>
        <v>4.7269136214736207</v>
      </c>
    </row>
    <row r="201" spans="1:41" x14ac:dyDescent="0.25">
      <c r="A201" s="4" t="s">
        <v>6</v>
      </c>
      <c r="B201" s="4" t="s">
        <v>51</v>
      </c>
      <c r="C201" s="146">
        <f t="shared" si="74"/>
        <v>1</v>
      </c>
      <c r="D201" s="146">
        <f t="shared" si="77"/>
        <v>1.016303594232858</v>
      </c>
      <c r="E201" s="146">
        <f t="shared" si="77"/>
        <v>1.032607188465716</v>
      </c>
      <c r="F201" s="146">
        <f t="shared" si="77"/>
        <v>1.048910782698574</v>
      </c>
      <c r="G201" s="146">
        <f t="shared" si="77"/>
        <v>1.0652143769314319</v>
      </c>
      <c r="H201" s="146">
        <f t="shared" si="77"/>
        <v>1.0815179711642899</v>
      </c>
      <c r="I201" s="146">
        <f t="shared" si="77"/>
        <v>1.0911549780420884</v>
      </c>
      <c r="J201" s="146">
        <f t="shared" si="77"/>
        <v>1.1007919849198866</v>
      </c>
      <c r="K201" s="146">
        <f t="shared" si="77"/>
        <v>1.1104289917976851</v>
      </c>
      <c r="L201" s="146">
        <f t="shared" si="77"/>
        <v>1.1200659986754835</v>
      </c>
      <c r="M201" s="146">
        <f t="shared" si="77"/>
        <v>1.129703005553282</v>
      </c>
      <c r="N201" s="146">
        <f t="shared" si="77"/>
        <v>1.1371866693838331</v>
      </c>
      <c r="O201" s="146">
        <f t="shared" si="77"/>
        <v>1.1446703332143842</v>
      </c>
      <c r="P201" s="146">
        <f t="shared" si="77"/>
        <v>1.1521539970449355</v>
      </c>
      <c r="Q201" s="146">
        <f t="shared" si="77"/>
        <v>1.1596376608754866</v>
      </c>
      <c r="R201" s="146">
        <f t="shared" si="77"/>
        <v>1.1671213247060377</v>
      </c>
      <c r="S201" s="146">
        <f t="shared" si="77"/>
        <v>1.170723553926855</v>
      </c>
      <c r="T201" s="146">
        <f t="shared" si="77"/>
        <v>1.1743257831476721</v>
      </c>
      <c r="U201" s="146">
        <f t="shared" si="77"/>
        <v>1.177928012368489</v>
      </c>
      <c r="V201" s="146">
        <f t="shared" si="77"/>
        <v>1.1815302415893061</v>
      </c>
      <c r="W201" s="146">
        <f t="shared" si="77"/>
        <v>1.1851324708101232</v>
      </c>
      <c r="X201" s="146">
        <f t="shared" si="77"/>
        <v>1.1872272902369392</v>
      </c>
      <c r="Y201" s="146">
        <f t="shared" si="77"/>
        <v>1.189322109663755</v>
      </c>
      <c r="Z201" s="146">
        <f t="shared" si="77"/>
        <v>1.191416929090571</v>
      </c>
      <c r="AA201" s="146">
        <f t="shared" si="77"/>
        <v>1.1935117485173867</v>
      </c>
      <c r="AB201" s="146">
        <f t="shared" si="77"/>
        <v>1.1956065679442025</v>
      </c>
      <c r="AC201" s="146">
        <f t="shared" si="77"/>
        <v>1.196101477386083</v>
      </c>
      <c r="AD201" s="146">
        <f t="shared" si="77"/>
        <v>1.1965963868279632</v>
      </c>
      <c r="AE201" s="146">
        <f t="shared" si="77"/>
        <v>1.1970912962698435</v>
      </c>
      <c r="AF201" s="146">
        <f t="shared" si="77"/>
        <v>1.1975862057117237</v>
      </c>
      <c r="AG201" s="146">
        <f t="shared" si="77"/>
        <v>1.1980811151536042</v>
      </c>
      <c r="AH201" s="146">
        <f t="shared" si="77"/>
        <v>1.1956177569366864</v>
      </c>
      <c r="AI201" s="146">
        <f t="shared" si="77"/>
        <v>1.1931543987197686</v>
      </c>
      <c r="AJ201" s="146">
        <f t="shared" si="77"/>
        <v>1.1906910405028506</v>
      </c>
      <c r="AK201" s="146">
        <f t="shared" si="77"/>
        <v>1.188227682285933</v>
      </c>
      <c r="AL201" s="146">
        <f t="shared" si="77"/>
        <v>1.1857643240690152</v>
      </c>
      <c r="AM201" s="146">
        <f t="shared" si="77"/>
        <v>1.1833009658520974</v>
      </c>
      <c r="AN201" s="146">
        <f t="shared" si="77"/>
        <v>1.1808376076351796</v>
      </c>
      <c r="AO201" s="146">
        <f t="shared" si="77"/>
        <v>1.1783742494182616</v>
      </c>
    </row>
    <row r="202" spans="1:41" x14ac:dyDescent="0.25">
      <c r="A202" s="4" t="s">
        <v>527</v>
      </c>
      <c r="B202" s="4" t="s">
        <v>51</v>
      </c>
      <c r="C202" s="146">
        <f t="shared" si="74"/>
        <v>1</v>
      </c>
      <c r="D202" s="146">
        <f t="shared" si="77"/>
        <v>1.0350515463917527</v>
      </c>
      <c r="E202" s="146">
        <f t="shared" si="77"/>
        <v>1.0701030927835053</v>
      </c>
      <c r="F202" s="146">
        <f t="shared" si="77"/>
        <v>1.1051546391752578</v>
      </c>
      <c r="G202" s="146">
        <f t="shared" si="77"/>
        <v>1.1402061855670103</v>
      </c>
      <c r="H202" s="146">
        <f t="shared" si="77"/>
        <v>1.1752577319587629</v>
      </c>
      <c r="I202" s="146">
        <f t="shared" si="77"/>
        <v>1.202749140893471</v>
      </c>
      <c r="J202" s="146">
        <f t="shared" si="77"/>
        <v>1.2302405498281788</v>
      </c>
      <c r="K202" s="146">
        <f t="shared" si="77"/>
        <v>1.2577319587628866</v>
      </c>
      <c r="L202" s="146">
        <f t="shared" si="77"/>
        <v>1.2852233676975946</v>
      </c>
      <c r="M202" s="146">
        <f t="shared" si="77"/>
        <v>1.3127147766323024</v>
      </c>
      <c r="N202" s="146">
        <f t="shared" si="77"/>
        <v>1.3254295532646048</v>
      </c>
      <c r="O202" s="146">
        <f t="shared" si="77"/>
        <v>1.3381443298969071</v>
      </c>
      <c r="P202" s="146">
        <f t="shared" si="77"/>
        <v>1.3508591065292097</v>
      </c>
      <c r="Q202" s="146">
        <f t="shared" si="77"/>
        <v>1.3635738831615121</v>
      </c>
      <c r="R202" s="146">
        <f t="shared" si="77"/>
        <v>1.3762886597938144</v>
      </c>
      <c r="S202" s="146">
        <f t="shared" si="77"/>
        <v>1.3742268041237113</v>
      </c>
      <c r="T202" s="146">
        <f t="shared" si="77"/>
        <v>1.3721649484536083</v>
      </c>
      <c r="U202" s="146">
        <f t="shared" si="77"/>
        <v>1.3701030927835052</v>
      </c>
      <c r="V202" s="146">
        <f t="shared" si="77"/>
        <v>1.3680412371134021</v>
      </c>
      <c r="W202" s="146">
        <f t="shared" si="77"/>
        <v>1.365979381443299</v>
      </c>
      <c r="X202" s="146">
        <f t="shared" si="77"/>
        <v>1.3642611683848798</v>
      </c>
      <c r="Y202" s="146">
        <f t="shared" si="77"/>
        <v>1.3625429553264605</v>
      </c>
      <c r="Z202" s="146">
        <f t="shared" si="77"/>
        <v>1.3608247422680413</v>
      </c>
      <c r="AA202" s="146">
        <f t="shared" si="77"/>
        <v>1.359106529209622</v>
      </c>
      <c r="AB202" s="146">
        <f t="shared" si="77"/>
        <v>1.3573883161512028</v>
      </c>
      <c r="AC202" s="146">
        <f t="shared" si="77"/>
        <v>1.3103092783505157</v>
      </c>
      <c r="AD202" s="146">
        <f t="shared" si="77"/>
        <v>1.2632302405498281</v>
      </c>
      <c r="AE202" s="146">
        <f t="shared" si="77"/>
        <v>1.216151202749141</v>
      </c>
      <c r="AF202" s="146">
        <f t="shared" si="77"/>
        <v>1.1690721649484537</v>
      </c>
      <c r="AG202" s="146">
        <f t="shared" si="77"/>
        <v>1.1219931271477663</v>
      </c>
      <c r="AH202" s="146">
        <f t="shared" si="77"/>
        <v>1.0831615120274913</v>
      </c>
      <c r="AI202" s="146">
        <f t="shared" si="77"/>
        <v>1.0443298969072163</v>
      </c>
      <c r="AJ202" s="146">
        <f t="shared" si="77"/>
        <v>1.0054982817869416</v>
      </c>
      <c r="AK202" s="146">
        <f t="shared" si="77"/>
        <v>0.96666666666666667</v>
      </c>
      <c r="AL202" s="146">
        <f t="shared" si="77"/>
        <v>0.92783505154639168</v>
      </c>
      <c r="AM202" s="146">
        <f t="shared" si="77"/>
        <v>0.88900343642611668</v>
      </c>
      <c r="AN202" s="146">
        <f t="shared" si="77"/>
        <v>0.85017182130584179</v>
      </c>
      <c r="AO202" s="146">
        <f t="shared" si="77"/>
        <v>0.81134020618556679</v>
      </c>
    </row>
    <row r="203" spans="1:41" x14ac:dyDescent="0.25">
      <c r="A203" s="4" t="s">
        <v>528</v>
      </c>
      <c r="B203" s="4" t="s">
        <v>51</v>
      </c>
      <c r="C203" s="146">
        <f t="shared" si="74"/>
        <v>1</v>
      </c>
      <c r="D203" s="146">
        <f t="shared" si="77"/>
        <v>1.0122688417040666</v>
      </c>
      <c r="E203" s="146">
        <f t="shared" si="77"/>
        <v>1.0243799180788873</v>
      </c>
      <c r="F203" s="146">
        <f t="shared" si="77"/>
        <v>1.0364099210877882</v>
      </c>
      <c r="G203" s="146">
        <f t="shared" si="77"/>
        <v>1.0483787143031715</v>
      </c>
      <c r="H203" s="146">
        <f t="shared" si="77"/>
        <v>1.0602614249126261</v>
      </c>
      <c r="I203" s="146">
        <f t="shared" si="77"/>
        <v>1.0720359495555423</v>
      </c>
      <c r="J203" s="146">
        <f t="shared" si="77"/>
        <v>1.0836632134679862</v>
      </c>
      <c r="K203" s="146">
        <f t="shared" si="77"/>
        <v>1.095111547675663</v>
      </c>
      <c r="L203" s="146">
        <f t="shared" si="77"/>
        <v>1.1063738266593561</v>
      </c>
      <c r="M203" s="146">
        <f t="shared" si="77"/>
        <v>1.1174516338677802</v>
      </c>
      <c r="N203" s="146">
        <f t="shared" si="77"/>
        <v>1.1283323017112175</v>
      </c>
      <c r="O203" s="146">
        <f t="shared" si="77"/>
        <v>1.1390023708755923</v>
      </c>
      <c r="P203" s="146">
        <f t="shared" si="77"/>
        <v>1.1494483820468293</v>
      </c>
      <c r="Q203" s="146">
        <f t="shared" si="77"/>
        <v>1.1596592510839252</v>
      </c>
      <c r="R203" s="146">
        <f t="shared" si="77"/>
        <v>1.1696238938458769</v>
      </c>
      <c r="S203" s="146">
        <f t="shared" si="77"/>
        <v>1.1793248923968218</v>
      </c>
      <c r="T203" s="146">
        <f t="shared" si="77"/>
        <v>1.1887440370765403</v>
      </c>
      <c r="U203" s="146">
        <f t="shared" si="77"/>
        <v>1.1978670768465998</v>
      </c>
      <c r="V203" s="146">
        <f t="shared" si="77"/>
        <v>1.2066860944634263</v>
      </c>
      <c r="W203" s="146">
        <f t="shared" si="77"/>
        <v>1.2151931726834462</v>
      </c>
      <c r="X203" s="146">
        <f t="shared" si="77"/>
        <v>1.2233756439169412</v>
      </c>
      <c r="Y203" s="146">
        <f t="shared" si="77"/>
        <v>1.2312168819524067</v>
      </c>
      <c r="Z203" s="146">
        <f t="shared" si="77"/>
        <v>1.2387081778219113</v>
      </c>
      <c r="AA203" s="146">
        <f t="shared" si="77"/>
        <v>1.2458431977305962</v>
      </c>
      <c r="AB203" s="146">
        <f t="shared" si="77"/>
        <v>1.2526243168515334</v>
      </c>
      <c r="AC203" s="146">
        <f t="shared" si="77"/>
        <v>1.2590649944987984</v>
      </c>
      <c r="AD203" s="146">
        <f t="shared" si="77"/>
        <v>1.265184232056968</v>
      </c>
      <c r="AE203" s="146">
        <f t="shared" si="77"/>
        <v>1.2709994474619049</v>
      </c>
      <c r="AF203" s="146">
        <f t="shared" si="77"/>
        <v>1.2765130158866809</v>
      </c>
      <c r="AG203" s="146">
        <f t="shared" si="77"/>
        <v>1.2817273125043682</v>
      </c>
      <c r="AH203" s="146">
        <f t="shared" si="77"/>
        <v>1.2866494628341834</v>
      </c>
      <c r="AI203" s="146">
        <f t="shared" ref="D203:AO210" si="78">IFERROR(AI128/$C128,0)</f>
        <v>1.2912897592927721</v>
      </c>
      <c r="AJ203" s="146">
        <f t="shared" si="78"/>
        <v>1.2956537439506361</v>
      </c>
      <c r="AK203" s="146">
        <f t="shared" si="78"/>
        <v>1.2997477506026345</v>
      </c>
      <c r="AL203" s="146">
        <f t="shared" si="78"/>
        <v>1.3035725709731245</v>
      </c>
      <c r="AM203" s="146">
        <f t="shared" si="78"/>
        <v>1.3071321636838933</v>
      </c>
      <c r="AN203" s="146">
        <f t="shared" si="78"/>
        <v>1.3104249452862258</v>
      </c>
      <c r="AO203" s="146">
        <f t="shared" si="78"/>
        <v>1.3134532909531942</v>
      </c>
    </row>
    <row r="204" spans="1:41" x14ac:dyDescent="0.25">
      <c r="A204" s="4" t="s">
        <v>11</v>
      </c>
      <c r="B204" s="4" t="s">
        <v>51</v>
      </c>
      <c r="C204" s="146">
        <f t="shared" si="74"/>
        <v>1</v>
      </c>
      <c r="D204" s="146">
        <f t="shared" si="78"/>
        <v>1.0661402552643284</v>
      </c>
      <c r="E204" s="146">
        <f t="shared" si="78"/>
        <v>1.1322805105286569</v>
      </c>
      <c r="F204" s="146">
        <f t="shared" si="78"/>
        <v>1.1984207657929853</v>
      </c>
      <c r="G204" s="146">
        <f t="shared" si="78"/>
        <v>1.2645610210573137</v>
      </c>
      <c r="H204" s="146">
        <f t="shared" si="78"/>
        <v>1.3307012763216421</v>
      </c>
      <c r="I204" s="146">
        <f t="shared" si="78"/>
        <v>1.4178372024476578</v>
      </c>
      <c r="J204" s="146">
        <f t="shared" si="78"/>
        <v>1.5049731285736732</v>
      </c>
      <c r="K204" s="146">
        <f t="shared" si="78"/>
        <v>1.5921090546996886</v>
      </c>
      <c r="L204" s="146">
        <f t="shared" si="78"/>
        <v>1.6792449808257039</v>
      </c>
      <c r="M204" s="146">
        <f t="shared" si="78"/>
        <v>1.7663809069517196</v>
      </c>
      <c r="N204" s="146">
        <f t="shared" si="78"/>
        <v>1.8523211803225255</v>
      </c>
      <c r="O204" s="146">
        <f t="shared" si="78"/>
        <v>1.9382614536933314</v>
      </c>
      <c r="P204" s="146">
        <f t="shared" si="78"/>
        <v>2.0242017270641375</v>
      </c>
      <c r="Q204" s="146">
        <f t="shared" si="78"/>
        <v>2.1101420004349434</v>
      </c>
      <c r="R204" s="146">
        <f t="shared" si="78"/>
        <v>2.1960822738057493</v>
      </c>
      <c r="S204" s="146">
        <f t="shared" si="78"/>
        <v>2.2780916329773726</v>
      </c>
      <c r="T204" s="146">
        <f t="shared" si="78"/>
        <v>2.3601009921489959</v>
      </c>
      <c r="U204" s="146">
        <f t="shared" si="78"/>
        <v>2.4421103513206188</v>
      </c>
      <c r="V204" s="146">
        <f t="shared" si="78"/>
        <v>2.5241197104922422</v>
      </c>
      <c r="W204" s="146">
        <f t="shared" si="78"/>
        <v>2.6061290696638659</v>
      </c>
      <c r="X204" s="146">
        <f t="shared" si="78"/>
        <v>2.6502433005242669</v>
      </c>
      <c r="Y204" s="146">
        <f t="shared" si="78"/>
        <v>2.6943575313846684</v>
      </c>
      <c r="Z204" s="146">
        <f t="shared" si="78"/>
        <v>2.7384717622450694</v>
      </c>
      <c r="AA204" s="146">
        <f t="shared" si="78"/>
        <v>2.7825859931054708</v>
      </c>
      <c r="AB204" s="146">
        <f t="shared" si="78"/>
        <v>2.8267002239658718</v>
      </c>
      <c r="AC204" s="146">
        <f t="shared" si="78"/>
        <v>2.8762185297731104</v>
      </c>
      <c r="AD204" s="146">
        <f t="shared" si="78"/>
        <v>2.9257368355803486</v>
      </c>
      <c r="AE204" s="146">
        <f t="shared" si="78"/>
        <v>2.9752551413875867</v>
      </c>
      <c r="AF204" s="146">
        <f t="shared" si="78"/>
        <v>3.0247734471948249</v>
      </c>
      <c r="AG204" s="146">
        <f t="shared" si="78"/>
        <v>3.074291753002063</v>
      </c>
      <c r="AH204" s="146">
        <f t="shared" si="78"/>
        <v>3.1055867725545214</v>
      </c>
      <c r="AI204" s="146">
        <f t="shared" si="78"/>
        <v>3.1368817921069794</v>
      </c>
      <c r="AJ204" s="146">
        <f t="shared" si="78"/>
        <v>3.1681768116594382</v>
      </c>
      <c r="AK204" s="146">
        <f t="shared" si="78"/>
        <v>3.1994718312118962</v>
      </c>
      <c r="AL204" s="146">
        <f t="shared" si="78"/>
        <v>3.2307668507643545</v>
      </c>
      <c r="AM204" s="146">
        <f t="shared" si="78"/>
        <v>3.2620618703168129</v>
      </c>
      <c r="AN204" s="146">
        <f t="shared" si="78"/>
        <v>3.2933568898692709</v>
      </c>
      <c r="AO204" s="146">
        <f t="shared" si="78"/>
        <v>3.3246519094217297</v>
      </c>
    </row>
    <row r="205" spans="1:41" x14ac:dyDescent="0.25">
      <c r="A205" s="4" t="s">
        <v>529</v>
      </c>
      <c r="B205" s="4" t="s">
        <v>51</v>
      </c>
      <c r="C205" s="146">
        <f t="shared" si="74"/>
        <v>1</v>
      </c>
      <c r="D205" s="146">
        <f t="shared" si="78"/>
        <v>1.0098753997851238</v>
      </c>
      <c r="E205" s="146">
        <f t="shared" si="78"/>
        <v>1.0197507995702475</v>
      </c>
      <c r="F205" s="146">
        <f t="shared" si="78"/>
        <v>1.0296261993553715</v>
      </c>
      <c r="G205" s="146">
        <f t="shared" si="78"/>
        <v>1.0395015991404952</v>
      </c>
      <c r="H205" s="146">
        <f t="shared" si="78"/>
        <v>1.049376998925619</v>
      </c>
      <c r="I205" s="146">
        <f t="shared" si="78"/>
        <v>1.068760555015188</v>
      </c>
      <c r="J205" s="146">
        <f t="shared" si="78"/>
        <v>1.0881441111047567</v>
      </c>
      <c r="K205" s="146">
        <f t="shared" si="78"/>
        <v>1.1075276671943257</v>
      </c>
      <c r="L205" s="146">
        <f t="shared" si="78"/>
        <v>1.1269112232838947</v>
      </c>
      <c r="M205" s="146">
        <f t="shared" si="78"/>
        <v>1.1462947793734635</v>
      </c>
      <c r="N205" s="146">
        <f t="shared" si="78"/>
        <v>1.1698006652215676</v>
      </c>
      <c r="O205" s="146">
        <f t="shared" si="78"/>
        <v>1.1933065510696717</v>
      </c>
      <c r="P205" s="146">
        <f t="shared" si="78"/>
        <v>1.2168124369177755</v>
      </c>
      <c r="Q205" s="146">
        <f t="shared" si="78"/>
        <v>1.2403183227658798</v>
      </c>
      <c r="R205" s="146">
        <f t="shared" si="78"/>
        <v>1.2638242086139837</v>
      </c>
      <c r="S205" s="146">
        <f t="shared" si="78"/>
        <v>1.2888775565343162</v>
      </c>
      <c r="T205" s="146">
        <f t="shared" si="78"/>
        <v>1.3139309044546488</v>
      </c>
      <c r="U205" s="146">
        <f t="shared" si="78"/>
        <v>1.3389842523749811</v>
      </c>
      <c r="V205" s="146">
        <f t="shared" si="78"/>
        <v>1.3640376002953136</v>
      </c>
      <c r="W205" s="146">
        <f t="shared" si="78"/>
        <v>1.3890909482156462</v>
      </c>
      <c r="X205" s="146">
        <f t="shared" si="78"/>
        <v>1.4223987740025248</v>
      </c>
      <c r="Y205" s="146">
        <f t="shared" si="78"/>
        <v>1.4557065997894034</v>
      </c>
      <c r="Z205" s="146">
        <f t="shared" si="78"/>
        <v>1.4890144255762823</v>
      </c>
      <c r="AA205" s="146">
        <f t="shared" si="78"/>
        <v>1.5223222513631609</v>
      </c>
      <c r="AB205" s="146">
        <f t="shared" si="78"/>
        <v>1.5556300771500395</v>
      </c>
      <c r="AC205" s="146">
        <f t="shared" si="78"/>
        <v>1.6035752176807412</v>
      </c>
      <c r="AD205" s="146">
        <f t="shared" si="78"/>
        <v>1.6515203582114428</v>
      </c>
      <c r="AE205" s="146">
        <f t="shared" si="78"/>
        <v>1.699465498742144</v>
      </c>
      <c r="AF205" s="146">
        <f t="shared" si="78"/>
        <v>1.7474106392728457</v>
      </c>
      <c r="AG205" s="146">
        <f t="shared" si="78"/>
        <v>1.7953557798035473</v>
      </c>
      <c r="AH205" s="146">
        <f t="shared" si="78"/>
        <v>1.8330942800694083</v>
      </c>
      <c r="AI205" s="146">
        <f t="shared" si="78"/>
        <v>1.8708327803352693</v>
      </c>
      <c r="AJ205" s="146">
        <f t="shared" si="78"/>
        <v>1.9085712806011306</v>
      </c>
      <c r="AK205" s="146">
        <f t="shared" si="78"/>
        <v>1.9463097808669916</v>
      </c>
      <c r="AL205" s="146">
        <f t="shared" si="78"/>
        <v>1.9840482811328526</v>
      </c>
      <c r="AM205" s="146">
        <f t="shared" si="78"/>
        <v>2.0217867813987138</v>
      </c>
      <c r="AN205" s="146">
        <f t="shared" si="78"/>
        <v>2.0595252816645746</v>
      </c>
      <c r="AO205" s="146">
        <f t="shared" si="78"/>
        <v>2.0972637819304358</v>
      </c>
    </row>
    <row r="206" spans="1:41" x14ac:dyDescent="0.25">
      <c r="A206" s="4" t="s">
        <v>525</v>
      </c>
      <c r="B206" s="4" t="s">
        <v>171</v>
      </c>
      <c r="C206" s="146">
        <f t="shared" si="74"/>
        <v>0</v>
      </c>
      <c r="D206" s="146">
        <f t="shared" si="78"/>
        <v>0</v>
      </c>
      <c r="E206" s="146">
        <f t="shared" si="78"/>
        <v>0</v>
      </c>
      <c r="F206" s="146">
        <f t="shared" si="78"/>
        <v>0</v>
      </c>
      <c r="G206" s="146">
        <f t="shared" si="78"/>
        <v>0</v>
      </c>
      <c r="H206" s="146">
        <f t="shared" si="78"/>
        <v>0</v>
      </c>
      <c r="I206" s="146">
        <f t="shared" si="78"/>
        <v>0</v>
      </c>
      <c r="J206" s="146">
        <f t="shared" si="78"/>
        <v>0</v>
      </c>
      <c r="K206" s="146">
        <f t="shared" si="78"/>
        <v>0</v>
      </c>
      <c r="L206" s="146">
        <f t="shared" si="78"/>
        <v>0</v>
      </c>
      <c r="M206" s="146">
        <f t="shared" si="78"/>
        <v>0</v>
      </c>
      <c r="N206" s="146">
        <f t="shared" si="78"/>
        <v>0</v>
      </c>
      <c r="O206" s="146">
        <f t="shared" si="78"/>
        <v>0</v>
      </c>
      <c r="P206" s="146">
        <f t="shared" si="78"/>
        <v>0</v>
      </c>
      <c r="Q206" s="146">
        <f t="shared" si="78"/>
        <v>0</v>
      </c>
      <c r="R206" s="146">
        <f t="shared" si="78"/>
        <v>0</v>
      </c>
      <c r="S206" s="146">
        <f t="shared" si="78"/>
        <v>0</v>
      </c>
      <c r="T206" s="146">
        <f t="shared" si="78"/>
        <v>0</v>
      </c>
      <c r="U206" s="146">
        <f t="shared" si="78"/>
        <v>0</v>
      </c>
      <c r="V206" s="146">
        <f t="shared" si="78"/>
        <v>0</v>
      </c>
      <c r="W206" s="146">
        <f t="shared" si="78"/>
        <v>0</v>
      </c>
      <c r="X206" s="146">
        <f t="shared" si="78"/>
        <v>0</v>
      </c>
      <c r="Y206" s="146">
        <f t="shared" si="78"/>
        <v>0</v>
      </c>
      <c r="Z206" s="146">
        <f t="shared" si="78"/>
        <v>0</v>
      </c>
      <c r="AA206" s="146">
        <f t="shared" si="78"/>
        <v>0</v>
      </c>
      <c r="AB206" s="146">
        <f t="shared" si="78"/>
        <v>0</v>
      </c>
      <c r="AC206" s="146">
        <f t="shared" si="78"/>
        <v>0</v>
      </c>
      <c r="AD206" s="146">
        <f t="shared" si="78"/>
        <v>0</v>
      </c>
      <c r="AE206" s="146">
        <f t="shared" si="78"/>
        <v>0</v>
      </c>
      <c r="AF206" s="146">
        <f t="shared" si="78"/>
        <v>0</v>
      </c>
      <c r="AG206" s="146">
        <f t="shared" si="78"/>
        <v>0</v>
      </c>
      <c r="AH206" s="146">
        <f t="shared" si="78"/>
        <v>0</v>
      </c>
      <c r="AI206" s="146">
        <f t="shared" si="78"/>
        <v>0</v>
      </c>
      <c r="AJ206" s="146">
        <f t="shared" si="78"/>
        <v>0</v>
      </c>
      <c r="AK206" s="146">
        <f t="shared" si="78"/>
        <v>0</v>
      </c>
      <c r="AL206" s="146">
        <f t="shared" si="78"/>
        <v>0</v>
      </c>
      <c r="AM206" s="146">
        <f t="shared" si="78"/>
        <v>0</v>
      </c>
      <c r="AN206" s="146">
        <f t="shared" si="78"/>
        <v>0</v>
      </c>
      <c r="AO206" s="146">
        <f t="shared" si="78"/>
        <v>0</v>
      </c>
    </row>
    <row r="207" spans="1:41" x14ac:dyDescent="0.25">
      <c r="A207" s="4" t="s">
        <v>526</v>
      </c>
      <c r="B207" s="4" t="s">
        <v>171</v>
      </c>
      <c r="C207" s="146">
        <f t="shared" si="74"/>
        <v>1</v>
      </c>
      <c r="D207" s="146">
        <f t="shared" si="78"/>
        <v>0.99109186292451124</v>
      </c>
      <c r="E207" s="146">
        <f t="shared" si="78"/>
        <v>0.98218372584902258</v>
      </c>
      <c r="F207" s="146">
        <f t="shared" si="78"/>
        <v>0.97327558877353382</v>
      </c>
      <c r="G207" s="146">
        <f t="shared" si="78"/>
        <v>0.96436745169804516</v>
      </c>
      <c r="H207" s="146">
        <f t="shared" si="78"/>
        <v>0.9554593146225564</v>
      </c>
      <c r="I207" s="146">
        <f t="shared" si="78"/>
        <v>0.97525401062211459</v>
      </c>
      <c r="J207" s="146">
        <f t="shared" si="78"/>
        <v>0.99504870662167266</v>
      </c>
      <c r="K207" s="146">
        <f t="shared" si="78"/>
        <v>1.0148434026212307</v>
      </c>
      <c r="L207" s="146">
        <f t="shared" si="78"/>
        <v>1.0346380986207888</v>
      </c>
      <c r="M207" s="146">
        <f t="shared" si="78"/>
        <v>1.0544327946203469</v>
      </c>
      <c r="N207" s="146">
        <f t="shared" si="78"/>
        <v>1.0840233402981712</v>
      </c>
      <c r="O207" s="146">
        <f t="shared" si="78"/>
        <v>1.1136138859759954</v>
      </c>
      <c r="P207" s="146">
        <f t="shared" si="78"/>
        <v>1.1432044316538197</v>
      </c>
      <c r="Q207" s="146">
        <f t="shared" si="78"/>
        <v>1.172794977331644</v>
      </c>
      <c r="R207" s="146">
        <f t="shared" si="78"/>
        <v>1.2023855230094682</v>
      </c>
      <c r="S207" s="146">
        <f t="shared" si="78"/>
        <v>1.236408949889704</v>
      </c>
      <c r="T207" s="146">
        <f t="shared" si="78"/>
        <v>1.2704323767699399</v>
      </c>
      <c r="U207" s="146">
        <f t="shared" si="78"/>
        <v>1.3044558036501759</v>
      </c>
      <c r="V207" s="146">
        <f t="shared" si="78"/>
        <v>1.3384792305304118</v>
      </c>
      <c r="W207" s="146">
        <f t="shared" si="78"/>
        <v>1.3725026574106476</v>
      </c>
      <c r="X207" s="146">
        <f t="shared" si="78"/>
        <v>1.4114961444022875</v>
      </c>
      <c r="Y207" s="146">
        <f t="shared" si="78"/>
        <v>1.4504896313939273</v>
      </c>
      <c r="Z207" s="146">
        <f t="shared" si="78"/>
        <v>1.4894831183855672</v>
      </c>
      <c r="AA207" s="146">
        <f t="shared" si="78"/>
        <v>1.528476605377207</v>
      </c>
      <c r="AB207" s="146">
        <f t="shared" si="78"/>
        <v>1.5674700923688469</v>
      </c>
      <c r="AC207" s="146">
        <f t="shared" si="78"/>
        <v>1.6156774936799028</v>
      </c>
      <c r="AD207" s="146">
        <f t="shared" si="78"/>
        <v>1.6638848949909586</v>
      </c>
      <c r="AE207" s="146">
        <f t="shared" si="78"/>
        <v>1.7120922963020146</v>
      </c>
      <c r="AF207" s="146">
        <f t="shared" si="78"/>
        <v>1.7602996976130705</v>
      </c>
      <c r="AG207" s="146">
        <f t="shared" si="78"/>
        <v>1.8085070989241261</v>
      </c>
      <c r="AH207" s="146">
        <f t="shared" si="78"/>
        <v>1.8692084545595731</v>
      </c>
      <c r="AI207" s="146">
        <f t="shared" si="78"/>
        <v>1.9299098101950198</v>
      </c>
      <c r="AJ207" s="146">
        <f t="shared" si="78"/>
        <v>1.9906111658304666</v>
      </c>
      <c r="AK207" s="146">
        <f t="shared" si="78"/>
        <v>2.0513125214659134</v>
      </c>
      <c r="AL207" s="146">
        <f t="shared" si="78"/>
        <v>2.1120138771013601</v>
      </c>
      <c r="AM207" s="146">
        <f t="shared" si="78"/>
        <v>2.1727152327368069</v>
      </c>
      <c r="AN207" s="146">
        <f t="shared" si="78"/>
        <v>2.2334165883722537</v>
      </c>
      <c r="AO207" s="146">
        <f t="shared" si="78"/>
        <v>2.2941179440077</v>
      </c>
    </row>
    <row r="208" spans="1:41" x14ac:dyDescent="0.25">
      <c r="A208" s="4" t="s">
        <v>27</v>
      </c>
      <c r="B208" s="4" t="s">
        <v>171</v>
      </c>
      <c r="C208" s="146">
        <f t="shared" si="74"/>
        <v>1</v>
      </c>
      <c r="D208" s="146">
        <f t="shared" si="78"/>
        <v>1.0673749185686157</v>
      </c>
      <c r="E208" s="146">
        <f t="shared" si="78"/>
        <v>1.1347498371372311</v>
      </c>
      <c r="F208" s="146">
        <f t="shared" si="78"/>
        <v>1.202124755705847</v>
      </c>
      <c r="G208" s="146">
        <f t="shared" si="78"/>
        <v>1.2694996742744626</v>
      </c>
      <c r="H208" s="146">
        <f t="shared" si="78"/>
        <v>1.3368745928430781</v>
      </c>
      <c r="I208" s="146">
        <f t="shared" si="78"/>
        <v>1.4247671704750711</v>
      </c>
      <c r="J208" s="146">
        <f t="shared" si="78"/>
        <v>1.5126597481070643</v>
      </c>
      <c r="K208" s="146">
        <f t="shared" si="78"/>
        <v>1.6005523257390573</v>
      </c>
      <c r="L208" s="146">
        <f t="shared" si="78"/>
        <v>1.6884449033710505</v>
      </c>
      <c r="M208" s="146">
        <f t="shared" si="78"/>
        <v>1.7763374810030435</v>
      </c>
      <c r="N208" s="146">
        <f t="shared" si="78"/>
        <v>1.8864562250145442</v>
      </c>
      <c r="O208" s="146">
        <f t="shared" si="78"/>
        <v>1.996574969026045</v>
      </c>
      <c r="P208" s="146">
        <f t="shared" si="78"/>
        <v>2.1066937130375458</v>
      </c>
      <c r="Q208" s="146">
        <f t="shared" si="78"/>
        <v>2.2168124570490462</v>
      </c>
      <c r="R208" s="146">
        <f t="shared" si="78"/>
        <v>2.326931201060547</v>
      </c>
      <c r="S208" s="146">
        <f t="shared" si="78"/>
        <v>2.467460412956521</v>
      </c>
      <c r="T208" s="146">
        <f t="shared" si="78"/>
        <v>2.607989624852495</v>
      </c>
      <c r="U208" s="146">
        <f t="shared" si="78"/>
        <v>2.748518836748469</v>
      </c>
      <c r="V208" s="146">
        <f t="shared" si="78"/>
        <v>2.889048048644443</v>
      </c>
      <c r="W208" s="146">
        <f t="shared" si="78"/>
        <v>3.029577260540417</v>
      </c>
      <c r="X208" s="146">
        <f t="shared" si="78"/>
        <v>3.1583515683816072</v>
      </c>
      <c r="Y208" s="146">
        <f t="shared" si="78"/>
        <v>3.2871258762227975</v>
      </c>
      <c r="Z208" s="146">
        <f t="shared" si="78"/>
        <v>3.4159001840639869</v>
      </c>
      <c r="AA208" s="146">
        <f t="shared" si="78"/>
        <v>3.5446744919051771</v>
      </c>
      <c r="AB208" s="146">
        <f t="shared" si="78"/>
        <v>3.6734487997463674</v>
      </c>
      <c r="AC208" s="146">
        <f t="shared" si="78"/>
        <v>3.7759958268315534</v>
      </c>
      <c r="AD208" s="146">
        <f t="shared" si="78"/>
        <v>3.8785428539167395</v>
      </c>
      <c r="AE208" s="146">
        <f t="shared" si="78"/>
        <v>3.9810898810019251</v>
      </c>
      <c r="AF208" s="146">
        <f t="shared" si="78"/>
        <v>4.0836369080871116</v>
      </c>
      <c r="AG208" s="146">
        <f t="shared" si="78"/>
        <v>4.1861839351722976</v>
      </c>
      <c r="AH208" s="146">
        <f t="shared" si="78"/>
        <v>4.2537751459599624</v>
      </c>
      <c r="AI208" s="146">
        <f t="shared" si="78"/>
        <v>4.3213663567476281</v>
      </c>
      <c r="AJ208" s="146">
        <f t="shared" si="78"/>
        <v>4.3889575675352939</v>
      </c>
      <c r="AK208" s="146">
        <f t="shared" si="78"/>
        <v>4.4565487783229596</v>
      </c>
      <c r="AL208" s="146">
        <f t="shared" si="78"/>
        <v>4.5241399891106244</v>
      </c>
      <c r="AM208" s="146">
        <f t="shared" si="78"/>
        <v>4.5917311998982901</v>
      </c>
      <c r="AN208" s="146">
        <f t="shared" si="78"/>
        <v>4.6593224106859559</v>
      </c>
      <c r="AO208" s="146">
        <f t="shared" si="78"/>
        <v>4.7269136214736207</v>
      </c>
    </row>
    <row r="209" spans="1:41" x14ac:dyDescent="0.25">
      <c r="A209" s="4" t="s">
        <v>6</v>
      </c>
      <c r="B209" s="4" t="s">
        <v>171</v>
      </c>
      <c r="C209" s="146">
        <f t="shared" si="74"/>
        <v>1</v>
      </c>
      <c r="D209" s="146">
        <f t="shared" si="78"/>
        <v>0.99236169326069645</v>
      </c>
      <c r="E209" s="146">
        <f t="shared" si="78"/>
        <v>0.98472338652139302</v>
      </c>
      <c r="F209" s="146">
        <f t="shared" si="78"/>
        <v>0.97708507978208958</v>
      </c>
      <c r="G209" s="146">
        <f t="shared" si="78"/>
        <v>0.96944677304278615</v>
      </c>
      <c r="H209" s="146">
        <f t="shared" si="78"/>
        <v>0.9618084663034826</v>
      </c>
      <c r="I209" s="146">
        <f t="shared" si="78"/>
        <v>0.96236012801286608</v>
      </c>
      <c r="J209" s="146">
        <f t="shared" si="78"/>
        <v>0.96291178972224978</v>
      </c>
      <c r="K209" s="146">
        <f t="shared" si="78"/>
        <v>0.96346345143163326</v>
      </c>
      <c r="L209" s="146">
        <f t="shared" si="78"/>
        <v>0.96401511314101695</v>
      </c>
      <c r="M209" s="146">
        <f t="shared" si="78"/>
        <v>0.96456677485040043</v>
      </c>
      <c r="N209" s="146">
        <f t="shared" si="78"/>
        <v>0.97428961162043282</v>
      </c>
      <c r="O209" s="146">
        <f t="shared" si="78"/>
        <v>0.98401244839046531</v>
      </c>
      <c r="P209" s="146">
        <f t="shared" si="78"/>
        <v>0.99373528516049769</v>
      </c>
      <c r="Q209" s="146">
        <f t="shared" si="78"/>
        <v>1.0034581219305301</v>
      </c>
      <c r="R209" s="146">
        <f t="shared" si="78"/>
        <v>1.0131809587005625</v>
      </c>
      <c r="S209" s="146">
        <f t="shared" si="78"/>
        <v>1.0287342032078133</v>
      </c>
      <c r="T209" s="146">
        <f t="shared" si="78"/>
        <v>1.0442874477150639</v>
      </c>
      <c r="U209" s="146">
        <f t="shared" si="78"/>
        <v>1.0598406922223147</v>
      </c>
      <c r="V209" s="146">
        <f t="shared" si="78"/>
        <v>1.0753939367295655</v>
      </c>
      <c r="W209" s="146">
        <f t="shared" si="78"/>
        <v>1.0909471812368161</v>
      </c>
      <c r="X209" s="146">
        <f t="shared" si="78"/>
        <v>1.1065951785997161</v>
      </c>
      <c r="Y209" s="146">
        <f t="shared" si="78"/>
        <v>1.1222431759626161</v>
      </c>
      <c r="Z209" s="146">
        <f t="shared" si="78"/>
        <v>1.1378911733255161</v>
      </c>
      <c r="AA209" s="146">
        <f t="shared" si="78"/>
        <v>1.1535391706884162</v>
      </c>
      <c r="AB209" s="146">
        <f t="shared" si="78"/>
        <v>1.1691871680513164</v>
      </c>
      <c r="AC209" s="146">
        <f t="shared" si="78"/>
        <v>1.1816061271101432</v>
      </c>
      <c r="AD209" s="146">
        <f t="shared" si="78"/>
        <v>1.1940250861689703</v>
      </c>
      <c r="AE209" s="146">
        <f t="shared" si="78"/>
        <v>1.2064440452277974</v>
      </c>
      <c r="AF209" s="146">
        <f t="shared" si="78"/>
        <v>1.2188630042866244</v>
      </c>
      <c r="AG209" s="146">
        <f t="shared" si="78"/>
        <v>1.2312819633454515</v>
      </c>
      <c r="AH209" s="146">
        <f t="shared" si="78"/>
        <v>1.2474406146143195</v>
      </c>
      <c r="AI209" s="146">
        <f t="shared" si="78"/>
        <v>1.2635992658831878</v>
      </c>
      <c r="AJ209" s="146">
        <f t="shared" si="78"/>
        <v>1.2797579171520559</v>
      </c>
      <c r="AK209" s="146">
        <f t="shared" si="78"/>
        <v>1.2959165684209242</v>
      </c>
      <c r="AL209" s="146">
        <f t="shared" si="78"/>
        <v>1.3120752196897925</v>
      </c>
      <c r="AM209" s="146">
        <f t="shared" si="78"/>
        <v>1.3282338709586607</v>
      </c>
      <c r="AN209" s="146">
        <f t="shared" si="78"/>
        <v>1.344392522227529</v>
      </c>
      <c r="AO209" s="146">
        <f t="shared" si="78"/>
        <v>1.3605511734963971</v>
      </c>
    </row>
    <row r="210" spans="1:41" x14ac:dyDescent="0.25">
      <c r="A210" s="4" t="s">
        <v>527</v>
      </c>
      <c r="B210" s="4" t="s">
        <v>171</v>
      </c>
      <c r="C210" s="146">
        <f t="shared" si="74"/>
        <v>1</v>
      </c>
      <c r="D210" s="146">
        <f t="shared" si="78"/>
        <v>1.0350515463917527</v>
      </c>
      <c r="E210" s="146">
        <f t="shared" si="78"/>
        <v>1.0701030927835053</v>
      </c>
      <c r="F210" s="146">
        <f t="shared" si="78"/>
        <v>1.1051546391752578</v>
      </c>
      <c r="G210" s="146">
        <f t="shared" si="78"/>
        <v>1.1402061855670103</v>
      </c>
      <c r="H210" s="146">
        <f t="shared" si="78"/>
        <v>1.1752577319587629</v>
      </c>
      <c r="I210" s="146">
        <f t="shared" si="78"/>
        <v>1.202749140893471</v>
      </c>
      <c r="J210" s="146">
        <f t="shared" si="78"/>
        <v>1.2302405498281788</v>
      </c>
      <c r="K210" s="146">
        <f t="shared" si="78"/>
        <v>1.2577319587628866</v>
      </c>
      <c r="L210" s="146">
        <f t="shared" si="78"/>
        <v>1.2852233676975946</v>
      </c>
      <c r="M210" s="146">
        <f t="shared" si="78"/>
        <v>1.3127147766323024</v>
      </c>
      <c r="N210" s="146">
        <f t="shared" si="78"/>
        <v>1.3254295532646048</v>
      </c>
      <c r="O210" s="146">
        <f t="shared" si="78"/>
        <v>1.3381443298969071</v>
      </c>
      <c r="P210" s="146">
        <f t="shared" si="78"/>
        <v>1.3508591065292097</v>
      </c>
      <c r="Q210" s="146">
        <f t="shared" si="78"/>
        <v>1.3635738831615121</v>
      </c>
      <c r="R210" s="146">
        <f t="shared" si="78"/>
        <v>1.3762886597938144</v>
      </c>
      <c r="S210" s="146">
        <f t="shared" si="78"/>
        <v>1.3742268041237113</v>
      </c>
      <c r="T210" s="146">
        <f t="shared" si="78"/>
        <v>1.3721649484536083</v>
      </c>
      <c r="U210" s="146">
        <f t="shared" si="78"/>
        <v>1.3701030927835052</v>
      </c>
      <c r="V210" s="146">
        <f t="shared" si="78"/>
        <v>1.3680412371134021</v>
      </c>
      <c r="W210" s="146">
        <f t="shared" si="78"/>
        <v>1.365979381443299</v>
      </c>
      <c r="X210" s="146">
        <f t="shared" ref="D210:AO217" si="79">IFERROR(X135/$C135,0)</f>
        <v>1.3642611683848798</v>
      </c>
      <c r="Y210" s="146">
        <f t="shared" si="79"/>
        <v>1.3625429553264605</v>
      </c>
      <c r="Z210" s="146">
        <f t="shared" si="79"/>
        <v>1.3608247422680413</v>
      </c>
      <c r="AA210" s="146">
        <f t="shared" si="79"/>
        <v>1.359106529209622</v>
      </c>
      <c r="AB210" s="146">
        <f t="shared" si="79"/>
        <v>1.3573883161512028</v>
      </c>
      <c r="AC210" s="146">
        <f t="shared" si="79"/>
        <v>1.3103092783505157</v>
      </c>
      <c r="AD210" s="146">
        <f t="shared" si="79"/>
        <v>1.2632302405498281</v>
      </c>
      <c r="AE210" s="146">
        <f t="shared" si="79"/>
        <v>1.216151202749141</v>
      </c>
      <c r="AF210" s="146">
        <f t="shared" si="79"/>
        <v>1.1690721649484537</v>
      </c>
      <c r="AG210" s="146">
        <f t="shared" si="79"/>
        <v>1.1219931271477663</v>
      </c>
      <c r="AH210" s="146">
        <f t="shared" si="79"/>
        <v>1.0831615120274913</v>
      </c>
      <c r="AI210" s="146">
        <f t="shared" si="79"/>
        <v>1.0443298969072163</v>
      </c>
      <c r="AJ210" s="146">
        <f t="shared" si="79"/>
        <v>1.0054982817869416</v>
      </c>
      <c r="AK210" s="146">
        <f t="shared" si="79"/>
        <v>0.96666666666666667</v>
      </c>
      <c r="AL210" s="146">
        <f t="shared" si="79"/>
        <v>0.92783505154639168</v>
      </c>
      <c r="AM210" s="146">
        <f t="shared" si="79"/>
        <v>0.88900343642611668</v>
      </c>
      <c r="AN210" s="146">
        <f t="shared" si="79"/>
        <v>0.85017182130584179</v>
      </c>
      <c r="AO210" s="146">
        <f t="shared" si="79"/>
        <v>0.81134020618556679</v>
      </c>
    </row>
    <row r="211" spans="1:41" x14ac:dyDescent="0.25">
      <c r="A211" s="4" t="s">
        <v>528</v>
      </c>
      <c r="B211" s="4" t="s">
        <v>171</v>
      </c>
      <c r="C211" s="146">
        <f t="shared" si="74"/>
        <v>1</v>
      </c>
      <c r="D211" s="146">
        <f t="shared" si="79"/>
        <v>1.0122688417040666</v>
      </c>
      <c r="E211" s="146">
        <f t="shared" si="79"/>
        <v>1.0243799180788873</v>
      </c>
      <c r="F211" s="146">
        <f t="shared" si="79"/>
        <v>1.0364099210877882</v>
      </c>
      <c r="G211" s="146">
        <f t="shared" si="79"/>
        <v>1.0483787143031715</v>
      </c>
      <c r="H211" s="146">
        <f t="shared" si="79"/>
        <v>1.0602614249126261</v>
      </c>
      <c r="I211" s="146">
        <f t="shared" si="79"/>
        <v>1.0720359495555423</v>
      </c>
      <c r="J211" s="146">
        <f t="shared" si="79"/>
        <v>1.0836632134679862</v>
      </c>
      <c r="K211" s="146">
        <f t="shared" si="79"/>
        <v>1.095111547675663</v>
      </c>
      <c r="L211" s="146">
        <f t="shared" si="79"/>
        <v>1.1063738266593561</v>
      </c>
      <c r="M211" s="146">
        <f t="shared" si="79"/>
        <v>1.1174516338677802</v>
      </c>
      <c r="N211" s="146">
        <f t="shared" si="79"/>
        <v>1.1283323017112175</v>
      </c>
      <c r="O211" s="146">
        <f t="shared" si="79"/>
        <v>1.1390023708755923</v>
      </c>
      <c r="P211" s="146">
        <f t="shared" si="79"/>
        <v>1.1494483820468293</v>
      </c>
      <c r="Q211" s="146">
        <f t="shared" si="79"/>
        <v>1.1596592510839252</v>
      </c>
      <c r="R211" s="146">
        <f t="shared" si="79"/>
        <v>1.1696238938458769</v>
      </c>
      <c r="S211" s="146">
        <f t="shared" si="79"/>
        <v>1.1793248923968218</v>
      </c>
      <c r="T211" s="146">
        <f t="shared" si="79"/>
        <v>1.1887440370765403</v>
      </c>
      <c r="U211" s="146">
        <f t="shared" si="79"/>
        <v>1.1978670768465998</v>
      </c>
      <c r="V211" s="146">
        <f t="shared" si="79"/>
        <v>1.2066860944634263</v>
      </c>
      <c r="W211" s="146">
        <f t="shared" si="79"/>
        <v>1.2151931726834462</v>
      </c>
      <c r="X211" s="146">
        <f t="shared" si="79"/>
        <v>1.2233756439169412</v>
      </c>
      <c r="Y211" s="146">
        <f t="shared" si="79"/>
        <v>1.2312168819524067</v>
      </c>
      <c r="Z211" s="146">
        <f t="shared" si="79"/>
        <v>1.2387081778219113</v>
      </c>
      <c r="AA211" s="146">
        <f t="shared" si="79"/>
        <v>1.2458431977305962</v>
      </c>
      <c r="AB211" s="146">
        <f t="shared" si="79"/>
        <v>1.2526243168515334</v>
      </c>
      <c r="AC211" s="146">
        <f t="shared" si="79"/>
        <v>1.2590649944987984</v>
      </c>
      <c r="AD211" s="146">
        <f t="shared" si="79"/>
        <v>1.265184232056968</v>
      </c>
      <c r="AE211" s="146">
        <f t="shared" si="79"/>
        <v>1.2709994474619049</v>
      </c>
      <c r="AF211" s="146">
        <f t="shared" si="79"/>
        <v>1.2765130158866809</v>
      </c>
      <c r="AG211" s="146">
        <f t="shared" si="79"/>
        <v>1.2817273125043682</v>
      </c>
      <c r="AH211" s="146">
        <f t="shared" si="79"/>
        <v>1.2866494628341834</v>
      </c>
      <c r="AI211" s="146">
        <f t="shared" si="79"/>
        <v>1.2912897592927721</v>
      </c>
      <c r="AJ211" s="146">
        <f t="shared" si="79"/>
        <v>1.2956537439506361</v>
      </c>
      <c r="AK211" s="146">
        <f t="shared" si="79"/>
        <v>1.2997477506026345</v>
      </c>
      <c r="AL211" s="146">
        <f t="shared" si="79"/>
        <v>1.3035725709731245</v>
      </c>
      <c r="AM211" s="146">
        <f t="shared" si="79"/>
        <v>1.3071321636838933</v>
      </c>
      <c r="AN211" s="146">
        <f t="shared" si="79"/>
        <v>1.3104249452862258</v>
      </c>
      <c r="AO211" s="146">
        <f t="shared" si="79"/>
        <v>1.3134532909531942</v>
      </c>
    </row>
    <row r="212" spans="1:41" x14ac:dyDescent="0.25">
      <c r="A212" s="4" t="s">
        <v>11</v>
      </c>
      <c r="B212" s="4" t="s">
        <v>171</v>
      </c>
      <c r="C212" s="146">
        <f t="shared" si="74"/>
        <v>1</v>
      </c>
      <c r="D212" s="146">
        <f t="shared" si="79"/>
        <v>1.0661402552643284</v>
      </c>
      <c r="E212" s="146">
        <f t="shared" si="79"/>
        <v>1.1322805105286569</v>
      </c>
      <c r="F212" s="146">
        <f t="shared" si="79"/>
        <v>1.1984207657929853</v>
      </c>
      <c r="G212" s="146">
        <f t="shared" si="79"/>
        <v>1.2645610210573137</v>
      </c>
      <c r="H212" s="146">
        <f t="shared" si="79"/>
        <v>1.3307012763216421</v>
      </c>
      <c r="I212" s="146">
        <f t="shared" si="79"/>
        <v>1.4178372024476578</v>
      </c>
      <c r="J212" s="146">
        <f t="shared" si="79"/>
        <v>1.5049731285736732</v>
      </c>
      <c r="K212" s="146">
        <f t="shared" si="79"/>
        <v>1.5921090546996886</v>
      </c>
      <c r="L212" s="146">
        <f t="shared" si="79"/>
        <v>1.6792449808257039</v>
      </c>
      <c r="M212" s="146">
        <f t="shared" si="79"/>
        <v>1.7663809069517196</v>
      </c>
      <c r="N212" s="146">
        <f t="shared" si="79"/>
        <v>1.8523211803225255</v>
      </c>
      <c r="O212" s="146">
        <f t="shared" si="79"/>
        <v>1.9382614536933314</v>
      </c>
      <c r="P212" s="146">
        <f t="shared" si="79"/>
        <v>2.0242017270641375</v>
      </c>
      <c r="Q212" s="146">
        <f t="shared" si="79"/>
        <v>2.1101420004349434</v>
      </c>
      <c r="R212" s="146">
        <f t="shared" si="79"/>
        <v>2.1960822738057493</v>
      </c>
      <c r="S212" s="146">
        <f t="shared" si="79"/>
        <v>2.2780916329773726</v>
      </c>
      <c r="T212" s="146">
        <f t="shared" si="79"/>
        <v>2.3601009921489959</v>
      </c>
      <c r="U212" s="146">
        <f t="shared" si="79"/>
        <v>2.4421103513206188</v>
      </c>
      <c r="V212" s="146">
        <f t="shared" si="79"/>
        <v>2.5241197104922422</v>
      </c>
      <c r="W212" s="146">
        <f t="shared" si="79"/>
        <v>2.6061290696638659</v>
      </c>
      <c r="X212" s="146">
        <f t="shared" si="79"/>
        <v>2.6502433005242669</v>
      </c>
      <c r="Y212" s="146">
        <f t="shared" si="79"/>
        <v>2.6943575313846684</v>
      </c>
      <c r="Z212" s="146">
        <f t="shared" si="79"/>
        <v>2.7384717622450694</v>
      </c>
      <c r="AA212" s="146">
        <f t="shared" si="79"/>
        <v>2.7825859931054708</v>
      </c>
      <c r="AB212" s="146">
        <f t="shared" si="79"/>
        <v>2.8267002239658718</v>
      </c>
      <c r="AC212" s="146">
        <f t="shared" si="79"/>
        <v>2.8762185297731104</v>
      </c>
      <c r="AD212" s="146">
        <f t="shared" si="79"/>
        <v>2.9257368355803486</v>
      </c>
      <c r="AE212" s="146">
        <f t="shared" si="79"/>
        <v>2.9752551413875867</v>
      </c>
      <c r="AF212" s="146">
        <f t="shared" si="79"/>
        <v>3.0247734471948249</v>
      </c>
      <c r="AG212" s="146">
        <f t="shared" si="79"/>
        <v>3.074291753002063</v>
      </c>
      <c r="AH212" s="146">
        <f t="shared" si="79"/>
        <v>3.1055867725545214</v>
      </c>
      <c r="AI212" s="146">
        <f t="shared" si="79"/>
        <v>3.1368817921069794</v>
      </c>
      <c r="AJ212" s="146">
        <f t="shared" si="79"/>
        <v>3.1681768116594382</v>
      </c>
      <c r="AK212" s="146">
        <f t="shared" si="79"/>
        <v>3.1994718312118962</v>
      </c>
      <c r="AL212" s="146">
        <f t="shared" si="79"/>
        <v>3.2307668507643545</v>
      </c>
      <c r="AM212" s="146">
        <f t="shared" si="79"/>
        <v>3.2620618703168129</v>
      </c>
      <c r="AN212" s="146">
        <f t="shared" si="79"/>
        <v>3.2933568898692709</v>
      </c>
      <c r="AO212" s="146">
        <f t="shared" si="79"/>
        <v>3.3246519094217297</v>
      </c>
    </row>
    <row r="213" spans="1:41" x14ac:dyDescent="0.25">
      <c r="A213" s="4" t="s">
        <v>529</v>
      </c>
      <c r="B213" s="4" t="s">
        <v>171</v>
      </c>
      <c r="C213" s="146">
        <f t="shared" si="74"/>
        <v>1</v>
      </c>
      <c r="D213" s="146">
        <f t="shared" si="79"/>
        <v>1.009875399785124</v>
      </c>
      <c r="E213" s="146">
        <f t="shared" si="79"/>
        <v>1.0197507995702475</v>
      </c>
      <c r="F213" s="146">
        <f t="shared" si="79"/>
        <v>1.0296261993553715</v>
      </c>
      <c r="G213" s="146">
        <f t="shared" si="79"/>
        <v>1.0395015991404952</v>
      </c>
      <c r="H213" s="146">
        <f t="shared" si="79"/>
        <v>1.049376998925619</v>
      </c>
      <c r="I213" s="146">
        <f t="shared" si="79"/>
        <v>1.068760555015188</v>
      </c>
      <c r="J213" s="146">
        <f t="shared" si="79"/>
        <v>1.088144111104757</v>
      </c>
      <c r="K213" s="146">
        <f t="shared" si="79"/>
        <v>1.1075276671943259</v>
      </c>
      <c r="L213" s="146">
        <f t="shared" si="79"/>
        <v>1.1269112232838947</v>
      </c>
      <c r="M213" s="146">
        <f t="shared" si="79"/>
        <v>1.1462947793734637</v>
      </c>
      <c r="N213" s="146">
        <f t="shared" si="79"/>
        <v>1.1698006652215678</v>
      </c>
      <c r="O213" s="146">
        <f t="shared" si="79"/>
        <v>1.1933065510696719</v>
      </c>
      <c r="P213" s="146">
        <f t="shared" si="79"/>
        <v>1.2168124369177757</v>
      </c>
      <c r="Q213" s="146">
        <f t="shared" si="79"/>
        <v>1.2403183227658798</v>
      </c>
      <c r="R213" s="146">
        <f t="shared" si="79"/>
        <v>1.2638242086139837</v>
      </c>
      <c r="S213" s="146">
        <f t="shared" si="79"/>
        <v>1.2888775565343165</v>
      </c>
      <c r="T213" s="146">
        <f t="shared" si="79"/>
        <v>1.3139309044546488</v>
      </c>
      <c r="U213" s="146">
        <f t="shared" si="79"/>
        <v>1.3389842523749813</v>
      </c>
      <c r="V213" s="146">
        <f t="shared" si="79"/>
        <v>1.3640376002953136</v>
      </c>
      <c r="W213" s="146">
        <f t="shared" si="79"/>
        <v>1.3890909482156464</v>
      </c>
      <c r="X213" s="146">
        <f t="shared" si="79"/>
        <v>1.422398774002525</v>
      </c>
      <c r="Y213" s="146">
        <f t="shared" si="79"/>
        <v>1.4557065997894036</v>
      </c>
      <c r="Z213" s="146">
        <f t="shared" si="79"/>
        <v>1.4890144255762823</v>
      </c>
      <c r="AA213" s="146">
        <f t="shared" si="79"/>
        <v>1.5223222513631609</v>
      </c>
      <c r="AB213" s="146">
        <f t="shared" si="79"/>
        <v>1.5556300771500395</v>
      </c>
      <c r="AC213" s="146">
        <f t="shared" si="79"/>
        <v>1.6035752176807412</v>
      </c>
      <c r="AD213" s="146">
        <f t="shared" si="79"/>
        <v>1.6515203582114426</v>
      </c>
      <c r="AE213" s="146">
        <f t="shared" si="79"/>
        <v>1.6994654987421443</v>
      </c>
      <c r="AF213" s="146">
        <f t="shared" si="79"/>
        <v>1.7474106392728457</v>
      </c>
      <c r="AG213" s="146">
        <f t="shared" si="79"/>
        <v>1.7953557798035473</v>
      </c>
      <c r="AH213" s="146">
        <f t="shared" si="79"/>
        <v>1.8330942800694083</v>
      </c>
      <c r="AI213" s="146">
        <f t="shared" si="79"/>
        <v>1.8708327803352696</v>
      </c>
      <c r="AJ213" s="146">
        <f t="shared" si="79"/>
        <v>1.9085712806011303</v>
      </c>
      <c r="AK213" s="146">
        <f t="shared" si="79"/>
        <v>1.9463097808669916</v>
      </c>
      <c r="AL213" s="146">
        <f t="shared" si="79"/>
        <v>1.9840482811328526</v>
      </c>
      <c r="AM213" s="146">
        <f t="shared" si="79"/>
        <v>2.0217867813987138</v>
      </c>
      <c r="AN213" s="146">
        <f t="shared" si="79"/>
        <v>2.0595252816645746</v>
      </c>
      <c r="AO213" s="146">
        <f t="shared" si="79"/>
        <v>2.0972637819304358</v>
      </c>
    </row>
    <row r="214" spans="1:41" x14ac:dyDescent="0.25">
      <c r="A214" s="4" t="s">
        <v>525</v>
      </c>
      <c r="B214" s="4" t="s">
        <v>172</v>
      </c>
      <c r="C214" s="146">
        <f t="shared" si="74"/>
        <v>0</v>
      </c>
      <c r="D214" s="146">
        <f t="shared" si="79"/>
        <v>0</v>
      </c>
      <c r="E214" s="146">
        <f t="shared" si="79"/>
        <v>0</v>
      </c>
      <c r="F214" s="146">
        <f t="shared" si="79"/>
        <v>0</v>
      </c>
      <c r="G214" s="146">
        <f t="shared" si="79"/>
        <v>0</v>
      </c>
      <c r="H214" s="146">
        <f t="shared" si="79"/>
        <v>0</v>
      </c>
      <c r="I214" s="146">
        <f t="shared" si="79"/>
        <v>0</v>
      </c>
      <c r="J214" s="146">
        <f t="shared" si="79"/>
        <v>0</v>
      </c>
      <c r="K214" s="146">
        <f t="shared" si="79"/>
        <v>0</v>
      </c>
      <c r="L214" s="146">
        <f t="shared" si="79"/>
        <v>0</v>
      </c>
      <c r="M214" s="146">
        <f t="shared" si="79"/>
        <v>0</v>
      </c>
      <c r="N214" s="146">
        <f t="shared" si="79"/>
        <v>0</v>
      </c>
      <c r="O214" s="146">
        <f t="shared" si="79"/>
        <v>0</v>
      </c>
      <c r="P214" s="146">
        <f t="shared" si="79"/>
        <v>0</v>
      </c>
      <c r="Q214" s="146">
        <f t="shared" si="79"/>
        <v>0</v>
      </c>
      <c r="R214" s="146">
        <f t="shared" si="79"/>
        <v>0</v>
      </c>
      <c r="S214" s="146">
        <f t="shared" si="79"/>
        <v>0</v>
      </c>
      <c r="T214" s="146">
        <f t="shared" si="79"/>
        <v>0</v>
      </c>
      <c r="U214" s="146">
        <f t="shared" si="79"/>
        <v>0</v>
      </c>
      <c r="V214" s="146">
        <f t="shared" si="79"/>
        <v>0</v>
      </c>
      <c r="W214" s="146">
        <f t="shared" si="79"/>
        <v>0</v>
      </c>
      <c r="X214" s="146">
        <f t="shared" si="79"/>
        <v>0</v>
      </c>
      <c r="Y214" s="146">
        <f t="shared" si="79"/>
        <v>0</v>
      </c>
      <c r="Z214" s="146">
        <f t="shared" si="79"/>
        <v>0</v>
      </c>
      <c r="AA214" s="146">
        <f t="shared" si="79"/>
        <v>0</v>
      </c>
      <c r="AB214" s="146">
        <f t="shared" si="79"/>
        <v>0</v>
      </c>
      <c r="AC214" s="146">
        <f t="shared" si="79"/>
        <v>0</v>
      </c>
      <c r="AD214" s="146">
        <f t="shared" si="79"/>
        <v>0</v>
      </c>
      <c r="AE214" s="146">
        <f t="shared" si="79"/>
        <v>0</v>
      </c>
      <c r="AF214" s="146">
        <f t="shared" si="79"/>
        <v>0</v>
      </c>
      <c r="AG214" s="146">
        <f t="shared" si="79"/>
        <v>0</v>
      </c>
      <c r="AH214" s="146">
        <f t="shared" si="79"/>
        <v>0</v>
      </c>
      <c r="AI214" s="146">
        <f t="shared" si="79"/>
        <v>0</v>
      </c>
      <c r="AJ214" s="146">
        <f t="shared" si="79"/>
        <v>0</v>
      </c>
      <c r="AK214" s="146">
        <f t="shared" si="79"/>
        <v>0</v>
      </c>
      <c r="AL214" s="146">
        <f t="shared" si="79"/>
        <v>0</v>
      </c>
      <c r="AM214" s="146">
        <f t="shared" si="79"/>
        <v>0</v>
      </c>
      <c r="AN214" s="146">
        <f t="shared" si="79"/>
        <v>0</v>
      </c>
      <c r="AO214" s="146">
        <f t="shared" si="79"/>
        <v>0</v>
      </c>
    </row>
    <row r="215" spans="1:41" x14ac:dyDescent="0.25">
      <c r="A215" s="4" t="s">
        <v>526</v>
      </c>
      <c r="B215" s="4" t="s">
        <v>172</v>
      </c>
      <c r="C215" s="146">
        <f t="shared" si="74"/>
        <v>0</v>
      </c>
      <c r="D215" s="146">
        <f t="shared" si="79"/>
        <v>0</v>
      </c>
      <c r="E215" s="146">
        <f t="shared" si="79"/>
        <v>0</v>
      </c>
      <c r="F215" s="146">
        <f t="shared" si="79"/>
        <v>0</v>
      </c>
      <c r="G215" s="146">
        <f t="shared" si="79"/>
        <v>0</v>
      </c>
      <c r="H215" s="146">
        <f t="shared" si="79"/>
        <v>0</v>
      </c>
      <c r="I215" s="146">
        <f t="shared" si="79"/>
        <v>0</v>
      </c>
      <c r="J215" s="146">
        <f t="shared" si="79"/>
        <v>0</v>
      </c>
      <c r="K215" s="146">
        <f t="shared" si="79"/>
        <v>0</v>
      </c>
      <c r="L215" s="146">
        <f t="shared" si="79"/>
        <v>0</v>
      </c>
      <c r="M215" s="146">
        <f t="shared" si="79"/>
        <v>0</v>
      </c>
      <c r="N215" s="146">
        <f t="shared" si="79"/>
        <v>0</v>
      </c>
      <c r="O215" s="146">
        <f t="shared" si="79"/>
        <v>0</v>
      </c>
      <c r="P215" s="146">
        <f t="shared" si="79"/>
        <v>0</v>
      </c>
      <c r="Q215" s="146">
        <f t="shared" si="79"/>
        <v>0</v>
      </c>
      <c r="R215" s="146">
        <f t="shared" si="79"/>
        <v>0</v>
      </c>
      <c r="S215" s="146">
        <f t="shared" si="79"/>
        <v>0</v>
      </c>
      <c r="T215" s="146">
        <f t="shared" si="79"/>
        <v>0</v>
      </c>
      <c r="U215" s="146">
        <f t="shared" si="79"/>
        <v>0</v>
      </c>
      <c r="V215" s="146">
        <f t="shared" si="79"/>
        <v>0</v>
      </c>
      <c r="W215" s="146">
        <f t="shared" si="79"/>
        <v>0</v>
      </c>
      <c r="X215" s="146">
        <f t="shared" si="79"/>
        <v>0</v>
      </c>
      <c r="Y215" s="146">
        <f t="shared" si="79"/>
        <v>0</v>
      </c>
      <c r="Z215" s="146">
        <f t="shared" si="79"/>
        <v>0</v>
      </c>
      <c r="AA215" s="146">
        <f t="shared" si="79"/>
        <v>0</v>
      </c>
      <c r="AB215" s="146">
        <f t="shared" si="79"/>
        <v>0</v>
      </c>
      <c r="AC215" s="146">
        <f t="shared" si="79"/>
        <v>0</v>
      </c>
      <c r="AD215" s="146">
        <f t="shared" si="79"/>
        <v>0</v>
      </c>
      <c r="AE215" s="146">
        <f t="shared" si="79"/>
        <v>0</v>
      </c>
      <c r="AF215" s="146">
        <f t="shared" si="79"/>
        <v>0</v>
      </c>
      <c r="AG215" s="146">
        <f t="shared" si="79"/>
        <v>0</v>
      </c>
      <c r="AH215" s="146">
        <f t="shared" si="79"/>
        <v>0</v>
      </c>
      <c r="AI215" s="146">
        <f t="shared" si="79"/>
        <v>0</v>
      </c>
      <c r="AJ215" s="146">
        <f t="shared" si="79"/>
        <v>0</v>
      </c>
      <c r="AK215" s="146">
        <f t="shared" si="79"/>
        <v>0</v>
      </c>
      <c r="AL215" s="146">
        <f t="shared" si="79"/>
        <v>0</v>
      </c>
      <c r="AM215" s="146">
        <f t="shared" si="79"/>
        <v>0</v>
      </c>
      <c r="AN215" s="146">
        <f t="shared" si="79"/>
        <v>0</v>
      </c>
      <c r="AO215" s="146">
        <f t="shared" si="79"/>
        <v>0</v>
      </c>
    </row>
    <row r="216" spans="1:41" x14ac:dyDescent="0.25">
      <c r="A216" s="4" t="s">
        <v>27</v>
      </c>
      <c r="B216" s="4" t="s">
        <v>172</v>
      </c>
      <c r="C216" s="146">
        <f t="shared" si="74"/>
        <v>0</v>
      </c>
      <c r="D216" s="146">
        <f t="shared" si="79"/>
        <v>0</v>
      </c>
      <c r="E216" s="146">
        <f t="shared" si="79"/>
        <v>0</v>
      </c>
      <c r="F216" s="146">
        <f t="shared" si="79"/>
        <v>0</v>
      </c>
      <c r="G216" s="146">
        <f t="shared" si="79"/>
        <v>0</v>
      </c>
      <c r="H216" s="146">
        <f t="shared" si="79"/>
        <v>0</v>
      </c>
      <c r="I216" s="146">
        <f t="shared" si="79"/>
        <v>0</v>
      </c>
      <c r="J216" s="146">
        <f t="shared" si="79"/>
        <v>0</v>
      </c>
      <c r="K216" s="146">
        <f t="shared" si="79"/>
        <v>0</v>
      </c>
      <c r="L216" s="146">
        <f t="shared" si="79"/>
        <v>0</v>
      </c>
      <c r="M216" s="146">
        <f t="shared" si="79"/>
        <v>0</v>
      </c>
      <c r="N216" s="146">
        <f t="shared" si="79"/>
        <v>0</v>
      </c>
      <c r="O216" s="146">
        <f t="shared" si="79"/>
        <v>0</v>
      </c>
      <c r="P216" s="146">
        <f t="shared" si="79"/>
        <v>0</v>
      </c>
      <c r="Q216" s="146">
        <f t="shared" si="79"/>
        <v>0</v>
      </c>
      <c r="R216" s="146">
        <f t="shared" si="79"/>
        <v>0</v>
      </c>
      <c r="S216" s="146">
        <f t="shared" si="79"/>
        <v>0</v>
      </c>
      <c r="T216" s="146">
        <f t="shared" si="79"/>
        <v>0</v>
      </c>
      <c r="U216" s="146">
        <f t="shared" si="79"/>
        <v>0</v>
      </c>
      <c r="V216" s="146">
        <f t="shared" si="79"/>
        <v>0</v>
      </c>
      <c r="W216" s="146">
        <f t="shared" si="79"/>
        <v>0</v>
      </c>
      <c r="X216" s="146">
        <f t="shared" si="79"/>
        <v>0</v>
      </c>
      <c r="Y216" s="146">
        <f t="shared" si="79"/>
        <v>0</v>
      </c>
      <c r="Z216" s="146">
        <f t="shared" si="79"/>
        <v>0</v>
      </c>
      <c r="AA216" s="146">
        <f t="shared" si="79"/>
        <v>0</v>
      </c>
      <c r="AB216" s="146">
        <f t="shared" si="79"/>
        <v>0</v>
      </c>
      <c r="AC216" s="146">
        <f t="shared" si="79"/>
        <v>0</v>
      </c>
      <c r="AD216" s="146">
        <f t="shared" si="79"/>
        <v>0</v>
      </c>
      <c r="AE216" s="146">
        <f t="shared" si="79"/>
        <v>0</v>
      </c>
      <c r="AF216" s="146">
        <f t="shared" si="79"/>
        <v>0</v>
      </c>
      <c r="AG216" s="146">
        <f t="shared" si="79"/>
        <v>0</v>
      </c>
      <c r="AH216" s="146">
        <f t="shared" si="79"/>
        <v>0</v>
      </c>
      <c r="AI216" s="146">
        <f t="shared" si="79"/>
        <v>0</v>
      </c>
      <c r="AJ216" s="146">
        <f t="shared" si="79"/>
        <v>0</v>
      </c>
      <c r="AK216" s="146">
        <f t="shared" si="79"/>
        <v>0</v>
      </c>
      <c r="AL216" s="146">
        <f t="shared" si="79"/>
        <v>0</v>
      </c>
      <c r="AM216" s="146">
        <f t="shared" si="79"/>
        <v>0</v>
      </c>
      <c r="AN216" s="146">
        <f t="shared" si="79"/>
        <v>0</v>
      </c>
      <c r="AO216" s="146">
        <f t="shared" si="79"/>
        <v>0</v>
      </c>
    </row>
    <row r="217" spans="1:41" x14ac:dyDescent="0.25">
      <c r="A217" s="4" t="s">
        <v>6</v>
      </c>
      <c r="B217" s="4" t="s">
        <v>172</v>
      </c>
      <c r="C217" s="146">
        <f t="shared" si="74"/>
        <v>0</v>
      </c>
      <c r="D217" s="146">
        <f t="shared" si="79"/>
        <v>0</v>
      </c>
      <c r="E217" s="146">
        <f t="shared" si="79"/>
        <v>0</v>
      </c>
      <c r="F217" s="146">
        <f t="shared" si="79"/>
        <v>0</v>
      </c>
      <c r="G217" s="146">
        <f t="shared" si="79"/>
        <v>0</v>
      </c>
      <c r="H217" s="146">
        <f t="shared" si="79"/>
        <v>0</v>
      </c>
      <c r="I217" s="146">
        <f t="shared" si="79"/>
        <v>0</v>
      </c>
      <c r="J217" s="146">
        <f t="shared" si="79"/>
        <v>0</v>
      </c>
      <c r="K217" s="146">
        <f t="shared" si="79"/>
        <v>0</v>
      </c>
      <c r="L217" s="146">
        <f t="shared" si="79"/>
        <v>0</v>
      </c>
      <c r="M217" s="146">
        <f t="shared" ref="D217:AO223" si="80">IFERROR(M142/$C142,0)</f>
        <v>0</v>
      </c>
      <c r="N217" s="146">
        <f t="shared" si="80"/>
        <v>0</v>
      </c>
      <c r="O217" s="146">
        <f t="shared" si="80"/>
        <v>0</v>
      </c>
      <c r="P217" s="146">
        <f t="shared" si="80"/>
        <v>0</v>
      </c>
      <c r="Q217" s="146">
        <f t="shared" si="80"/>
        <v>0</v>
      </c>
      <c r="R217" s="146">
        <f t="shared" si="80"/>
        <v>0</v>
      </c>
      <c r="S217" s="146">
        <f t="shared" si="80"/>
        <v>0</v>
      </c>
      <c r="T217" s="146">
        <f t="shared" si="80"/>
        <v>0</v>
      </c>
      <c r="U217" s="146">
        <f t="shared" si="80"/>
        <v>0</v>
      </c>
      <c r="V217" s="146">
        <f t="shared" si="80"/>
        <v>0</v>
      </c>
      <c r="W217" s="146">
        <f t="shared" si="80"/>
        <v>0</v>
      </c>
      <c r="X217" s="146">
        <f t="shared" si="80"/>
        <v>0</v>
      </c>
      <c r="Y217" s="146">
        <f t="shared" si="80"/>
        <v>0</v>
      </c>
      <c r="Z217" s="146">
        <f t="shared" si="80"/>
        <v>0</v>
      </c>
      <c r="AA217" s="146">
        <f t="shared" si="80"/>
        <v>0</v>
      </c>
      <c r="AB217" s="146">
        <f t="shared" si="80"/>
        <v>0</v>
      </c>
      <c r="AC217" s="146">
        <f t="shared" si="80"/>
        <v>0</v>
      </c>
      <c r="AD217" s="146">
        <f t="shared" si="80"/>
        <v>0</v>
      </c>
      <c r="AE217" s="146">
        <f t="shared" si="80"/>
        <v>0</v>
      </c>
      <c r="AF217" s="146">
        <f t="shared" si="80"/>
        <v>0</v>
      </c>
      <c r="AG217" s="146">
        <f t="shared" si="80"/>
        <v>0</v>
      </c>
      <c r="AH217" s="146">
        <f t="shared" si="80"/>
        <v>0</v>
      </c>
      <c r="AI217" s="146">
        <f t="shared" si="80"/>
        <v>0</v>
      </c>
      <c r="AJ217" s="146">
        <f t="shared" si="80"/>
        <v>0</v>
      </c>
      <c r="AK217" s="146">
        <f t="shared" si="80"/>
        <v>0</v>
      </c>
      <c r="AL217" s="146">
        <f t="shared" si="80"/>
        <v>0</v>
      </c>
      <c r="AM217" s="146">
        <f t="shared" si="80"/>
        <v>0</v>
      </c>
      <c r="AN217" s="146">
        <f t="shared" si="80"/>
        <v>0</v>
      </c>
      <c r="AO217" s="146">
        <f t="shared" si="80"/>
        <v>0</v>
      </c>
    </row>
    <row r="218" spans="1:41" x14ac:dyDescent="0.25">
      <c r="A218" s="4" t="s">
        <v>527</v>
      </c>
      <c r="B218" s="4" t="s">
        <v>172</v>
      </c>
      <c r="C218" s="146">
        <f t="shared" si="74"/>
        <v>0</v>
      </c>
      <c r="D218" s="146">
        <f t="shared" si="80"/>
        <v>0</v>
      </c>
      <c r="E218" s="146">
        <f t="shared" si="80"/>
        <v>0</v>
      </c>
      <c r="F218" s="146">
        <f t="shared" si="80"/>
        <v>0</v>
      </c>
      <c r="G218" s="146">
        <f t="shared" si="80"/>
        <v>0</v>
      </c>
      <c r="H218" s="146">
        <f t="shared" si="80"/>
        <v>0</v>
      </c>
      <c r="I218" s="146">
        <f t="shared" si="80"/>
        <v>0</v>
      </c>
      <c r="J218" s="146">
        <f t="shared" si="80"/>
        <v>0</v>
      </c>
      <c r="K218" s="146">
        <f t="shared" si="80"/>
        <v>0</v>
      </c>
      <c r="L218" s="146">
        <f t="shared" si="80"/>
        <v>0</v>
      </c>
      <c r="M218" s="146">
        <f t="shared" si="80"/>
        <v>0</v>
      </c>
      <c r="N218" s="146">
        <f t="shared" si="80"/>
        <v>0</v>
      </c>
      <c r="O218" s="146">
        <f t="shared" si="80"/>
        <v>0</v>
      </c>
      <c r="P218" s="146">
        <f t="shared" si="80"/>
        <v>0</v>
      </c>
      <c r="Q218" s="146">
        <f t="shared" si="80"/>
        <v>0</v>
      </c>
      <c r="R218" s="146">
        <f t="shared" si="80"/>
        <v>0</v>
      </c>
      <c r="S218" s="146">
        <f t="shared" si="80"/>
        <v>0</v>
      </c>
      <c r="T218" s="146">
        <f t="shared" si="80"/>
        <v>0</v>
      </c>
      <c r="U218" s="146">
        <f t="shared" si="80"/>
        <v>0</v>
      </c>
      <c r="V218" s="146">
        <f t="shared" si="80"/>
        <v>0</v>
      </c>
      <c r="W218" s="146">
        <f t="shared" si="80"/>
        <v>0</v>
      </c>
      <c r="X218" s="146">
        <f t="shared" si="80"/>
        <v>0</v>
      </c>
      <c r="Y218" s="146">
        <f t="shared" si="80"/>
        <v>0</v>
      </c>
      <c r="Z218" s="146">
        <f t="shared" si="80"/>
        <v>0</v>
      </c>
      <c r="AA218" s="146">
        <f t="shared" si="80"/>
        <v>0</v>
      </c>
      <c r="AB218" s="146">
        <f t="shared" si="80"/>
        <v>0</v>
      </c>
      <c r="AC218" s="146">
        <f t="shared" si="80"/>
        <v>0</v>
      </c>
      <c r="AD218" s="146">
        <f t="shared" si="80"/>
        <v>0</v>
      </c>
      <c r="AE218" s="146">
        <f t="shared" si="80"/>
        <v>0</v>
      </c>
      <c r="AF218" s="146">
        <f t="shared" si="80"/>
        <v>0</v>
      </c>
      <c r="AG218" s="146">
        <f t="shared" si="80"/>
        <v>0</v>
      </c>
      <c r="AH218" s="146">
        <f t="shared" si="80"/>
        <v>0</v>
      </c>
      <c r="AI218" s="146">
        <f t="shared" si="80"/>
        <v>0</v>
      </c>
      <c r="AJ218" s="146">
        <f t="shared" si="80"/>
        <v>0</v>
      </c>
      <c r="AK218" s="146">
        <f t="shared" si="80"/>
        <v>0</v>
      </c>
      <c r="AL218" s="146">
        <f t="shared" si="80"/>
        <v>0</v>
      </c>
      <c r="AM218" s="146">
        <f t="shared" si="80"/>
        <v>0</v>
      </c>
      <c r="AN218" s="146">
        <f t="shared" si="80"/>
        <v>0</v>
      </c>
      <c r="AO218" s="146">
        <f t="shared" si="80"/>
        <v>0</v>
      </c>
    </row>
    <row r="219" spans="1:41" x14ac:dyDescent="0.25">
      <c r="A219" s="4" t="s">
        <v>528</v>
      </c>
      <c r="B219" s="4" t="s">
        <v>172</v>
      </c>
      <c r="C219" s="146">
        <f t="shared" si="74"/>
        <v>0</v>
      </c>
      <c r="D219" s="146">
        <f t="shared" si="80"/>
        <v>0</v>
      </c>
      <c r="E219" s="146">
        <f t="shared" si="80"/>
        <v>0</v>
      </c>
      <c r="F219" s="146">
        <f t="shared" si="80"/>
        <v>0</v>
      </c>
      <c r="G219" s="146">
        <f t="shared" si="80"/>
        <v>0</v>
      </c>
      <c r="H219" s="146">
        <f t="shared" si="80"/>
        <v>0</v>
      </c>
      <c r="I219" s="146">
        <f t="shared" si="80"/>
        <v>0</v>
      </c>
      <c r="J219" s="146">
        <f t="shared" si="80"/>
        <v>0</v>
      </c>
      <c r="K219" s="146">
        <f t="shared" si="80"/>
        <v>0</v>
      </c>
      <c r="L219" s="146">
        <f t="shared" si="80"/>
        <v>0</v>
      </c>
      <c r="M219" s="146">
        <f t="shared" si="80"/>
        <v>0</v>
      </c>
      <c r="N219" s="146">
        <f t="shared" si="80"/>
        <v>0</v>
      </c>
      <c r="O219" s="146">
        <f t="shared" si="80"/>
        <v>0</v>
      </c>
      <c r="P219" s="146">
        <f t="shared" si="80"/>
        <v>0</v>
      </c>
      <c r="Q219" s="146">
        <f t="shared" si="80"/>
        <v>0</v>
      </c>
      <c r="R219" s="146">
        <f t="shared" si="80"/>
        <v>0</v>
      </c>
      <c r="S219" s="146">
        <f t="shared" si="80"/>
        <v>0</v>
      </c>
      <c r="T219" s="146">
        <f t="shared" si="80"/>
        <v>0</v>
      </c>
      <c r="U219" s="146">
        <f t="shared" si="80"/>
        <v>0</v>
      </c>
      <c r="V219" s="146">
        <f t="shared" si="80"/>
        <v>0</v>
      </c>
      <c r="W219" s="146">
        <f t="shared" si="80"/>
        <v>0</v>
      </c>
      <c r="X219" s="146">
        <f t="shared" si="80"/>
        <v>0</v>
      </c>
      <c r="Y219" s="146">
        <f t="shared" si="80"/>
        <v>0</v>
      </c>
      <c r="Z219" s="146">
        <f t="shared" si="80"/>
        <v>0</v>
      </c>
      <c r="AA219" s="146">
        <f t="shared" si="80"/>
        <v>0</v>
      </c>
      <c r="AB219" s="146">
        <f t="shared" si="80"/>
        <v>0</v>
      </c>
      <c r="AC219" s="146">
        <f t="shared" si="80"/>
        <v>0</v>
      </c>
      <c r="AD219" s="146">
        <f t="shared" si="80"/>
        <v>0</v>
      </c>
      <c r="AE219" s="146">
        <f t="shared" si="80"/>
        <v>0</v>
      </c>
      <c r="AF219" s="146">
        <f t="shared" si="80"/>
        <v>0</v>
      </c>
      <c r="AG219" s="146">
        <f t="shared" si="80"/>
        <v>0</v>
      </c>
      <c r="AH219" s="146">
        <f t="shared" si="80"/>
        <v>0</v>
      </c>
      <c r="AI219" s="146">
        <f t="shared" si="80"/>
        <v>0</v>
      </c>
      <c r="AJ219" s="146">
        <f t="shared" si="80"/>
        <v>0</v>
      </c>
      <c r="AK219" s="146">
        <f t="shared" si="80"/>
        <v>0</v>
      </c>
      <c r="AL219" s="146">
        <f t="shared" si="80"/>
        <v>0</v>
      </c>
      <c r="AM219" s="146">
        <f t="shared" si="80"/>
        <v>0</v>
      </c>
      <c r="AN219" s="146">
        <f t="shared" si="80"/>
        <v>0</v>
      </c>
      <c r="AO219" s="146">
        <f t="shared" si="80"/>
        <v>0</v>
      </c>
    </row>
    <row r="220" spans="1:41" s="80" customFormat="1" x14ac:dyDescent="0.25">
      <c r="A220" s="80" t="s">
        <v>11</v>
      </c>
      <c r="B220" s="80" t="s">
        <v>172</v>
      </c>
      <c r="C220" s="385">
        <v>1</v>
      </c>
      <c r="D220" s="385">
        <f>SUM(D121,D129,D137,D153)/SUM($C121,$C129,$C137,$C153)</f>
        <v>1.0661402552643284</v>
      </c>
      <c r="E220" s="385">
        <f t="shared" ref="E220:AO220" si="81">SUM(E121,E129,E137,E153)/SUM($C121,$C129,$C137,$C153)</f>
        <v>1.1322805105286569</v>
      </c>
      <c r="F220" s="385">
        <f t="shared" si="81"/>
        <v>1.1984207657929851</v>
      </c>
      <c r="G220" s="385">
        <f t="shared" si="81"/>
        <v>1.2645610210573137</v>
      </c>
      <c r="H220" s="385">
        <f t="shared" si="81"/>
        <v>1.3307012763216419</v>
      </c>
      <c r="I220" s="385">
        <f t="shared" si="81"/>
        <v>1.4178372024476578</v>
      </c>
      <c r="J220" s="385">
        <f t="shared" si="81"/>
        <v>1.5049731285736729</v>
      </c>
      <c r="K220" s="385">
        <f t="shared" si="81"/>
        <v>1.5921090546996886</v>
      </c>
      <c r="L220" s="385">
        <f t="shared" si="81"/>
        <v>1.6792449808257037</v>
      </c>
      <c r="M220" s="385">
        <f t="shared" si="81"/>
        <v>1.7663809069517193</v>
      </c>
      <c r="N220" s="385">
        <f t="shared" si="81"/>
        <v>1.8523211803225252</v>
      </c>
      <c r="O220" s="385">
        <f t="shared" si="81"/>
        <v>1.9382614536933314</v>
      </c>
      <c r="P220" s="385">
        <f t="shared" si="81"/>
        <v>2.024201727064137</v>
      </c>
      <c r="Q220" s="385">
        <f t="shared" si="81"/>
        <v>2.1101420004349434</v>
      </c>
      <c r="R220" s="385">
        <f t="shared" si="81"/>
        <v>2.1960822738057488</v>
      </c>
      <c r="S220" s="385">
        <f t="shared" si="81"/>
        <v>2.2780916329773726</v>
      </c>
      <c r="T220" s="385">
        <f t="shared" si="81"/>
        <v>2.3601009921489959</v>
      </c>
      <c r="U220" s="385">
        <f t="shared" si="81"/>
        <v>2.4421103513206188</v>
      </c>
      <c r="V220" s="385">
        <f t="shared" si="81"/>
        <v>2.5241197104922426</v>
      </c>
      <c r="W220" s="385">
        <f t="shared" si="81"/>
        <v>2.6061290696638655</v>
      </c>
      <c r="X220" s="385">
        <f t="shared" si="81"/>
        <v>2.6502433005242665</v>
      </c>
      <c r="Y220" s="385">
        <f t="shared" si="81"/>
        <v>2.6943575313846684</v>
      </c>
      <c r="Z220" s="385">
        <f t="shared" si="81"/>
        <v>2.7384717622450698</v>
      </c>
      <c r="AA220" s="385">
        <f t="shared" si="81"/>
        <v>2.7825859931054708</v>
      </c>
      <c r="AB220" s="385">
        <f t="shared" si="81"/>
        <v>2.8267002239658718</v>
      </c>
      <c r="AC220" s="385">
        <f t="shared" si="81"/>
        <v>2.87621852977311</v>
      </c>
      <c r="AD220" s="385">
        <f t="shared" si="81"/>
        <v>2.9257368355803481</v>
      </c>
      <c r="AE220" s="385">
        <f t="shared" si="81"/>
        <v>2.9752551413875863</v>
      </c>
      <c r="AF220" s="385">
        <f t="shared" si="81"/>
        <v>3.0247734471948249</v>
      </c>
      <c r="AG220" s="385">
        <f t="shared" si="81"/>
        <v>3.074291753002063</v>
      </c>
      <c r="AH220" s="385">
        <f t="shared" si="81"/>
        <v>3.105586772554521</v>
      </c>
      <c r="AI220" s="385">
        <f t="shared" si="81"/>
        <v>3.1368817921069794</v>
      </c>
      <c r="AJ220" s="385">
        <f t="shared" si="81"/>
        <v>3.1681768116594382</v>
      </c>
      <c r="AK220" s="385">
        <f t="shared" si="81"/>
        <v>3.1994718312118962</v>
      </c>
      <c r="AL220" s="385">
        <f t="shared" si="81"/>
        <v>3.2307668507643541</v>
      </c>
      <c r="AM220" s="385">
        <f t="shared" si="81"/>
        <v>3.2620618703168125</v>
      </c>
      <c r="AN220" s="385">
        <f t="shared" si="81"/>
        <v>3.2933568898692704</v>
      </c>
      <c r="AO220" s="385">
        <f t="shared" si="81"/>
        <v>3.3246519094217297</v>
      </c>
    </row>
    <row r="221" spans="1:41" x14ac:dyDescent="0.25">
      <c r="A221" s="4" t="s">
        <v>529</v>
      </c>
      <c r="B221" s="4" t="s">
        <v>172</v>
      </c>
      <c r="C221" s="146">
        <f t="shared" si="74"/>
        <v>0</v>
      </c>
      <c r="D221" s="146">
        <f t="shared" si="80"/>
        <v>0</v>
      </c>
      <c r="E221" s="146">
        <f t="shared" si="80"/>
        <v>0</v>
      </c>
      <c r="F221" s="146">
        <f t="shared" si="80"/>
        <v>0</v>
      </c>
      <c r="G221" s="146">
        <f t="shared" si="80"/>
        <v>0</v>
      </c>
      <c r="H221" s="146">
        <f t="shared" si="80"/>
        <v>0</v>
      </c>
      <c r="I221" s="146">
        <f t="shared" si="80"/>
        <v>0</v>
      </c>
      <c r="J221" s="146">
        <f t="shared" si="80"/>
        <v>0</v>
      </c>
      <c r="K221" s="146">
        <f t="shared" si="80"/>
        <v>0</v>
      </c>
      <c r="L221" s="146">
        <f t="shared" si="80"/>
        <v>0</v>
      </c>
      <c r="M221" s="146">
        <f t="shared" si="80"/>
        <v>0</v>
      </c>
      <c r="N221" s="146">
        <f t="shared" si="80"/>
        <v>0</v>
      </c>
      <c r="O221" s="146">
        <f t="shared" si="80"/>
        <v>0</v>
      </c>
      <c r="P221" s="146">
        <f t="shared" si="80"/>
        <v>0</v>
      </c>
      <c r="Q221" s="146">
        <f t="shared" si="80"/>
        <v>0</v>
      </c>
      <c r="R221" s="146">
        <f t="shared" si="80"/>
        <v>0</v>
      </c>
      <c r="S221" s="146">
        <f t="shared" si="80"/>
        <v>0</v>
      </c>
      <c r="T221" s="146">
        <f t="shared" si="80"/>
        <v>0</v>
      </c>
      <c r="U221" s="146">
        <f t="shared" si="80"/>
        <v>0</v>
      </c>
      <c r="V221" s="146">
        <f t="shared" si="80"/>
        <v>0</v>
      </c>
      <c r="W221" s="146">
        <f t="shared" si="80"/>
        <v>0</v>
      </c>
      <c r="X221" s="146">
        <f t="shared" si="80"/>
        <v>0</v>
      </c>
      <c r="Y221" s="146">
        <f t="shared" si="80"/>
        <v>0</v>
      </c>
      <c r="Z221" s="146">
        <f t="shared" si="80"/>
        <v>0</v>
      </c>
      <c r="AA221" s="146">
        <f t="shared" si="80"/>
        <v>0</v>
      </c>
      <c r="AB221" s="146">
        <f t="shared" si="80"/>
        <v>0</v>
      </c>
      <c r="AC221" s="146">
        <f t="shared" si="80"/>
        <v>0</v>
      </c>
      <c r="AD221" s="146">
        <f t="shared" si="80"/>
        <v>0</v>
      </c>
      <c r="AE221" s="146">
        <f t="shared" si="80"/>
        <v>0</v>
      </c>
      <c r="AF221" s="146">
        <f t="shared" si="80"/>
        <v>0</v>
      </c>
      <c r="AG221" s="146">
        <f t="shared" si="80"/>
        <v>0</v>
      </c>
      <c r="AH221" s="146">
        <f t="shared" si="80"/>
        <v>0</v>
      </c>
      <c r="AI221" s="146">
        <f t="shared" si="80"/>
        <v>0</v>
      </c>
      <c r="AJ221" s="146">
        <f t="shared" si="80"/>
        <v>0</v>
      </c>
      <c r="AK221" s="146">
        <f t="shared" si="80"/>
        <v>0</v>
      </c>
      <c r="AL221" s="146">
        <f t="shared" si="80"/>
        <v>0</v>
      </c>
      <c r="AM221" s="146">
        <f t="shared" si="80"/>
        <v>0</v>
      </c>
      <c r="AN221" s="146">
        <f t="shared" si="80"/>
        <v>0</v>
      </c>
      <c r="AO221" s="146">
        <f t="shared" si="80"/>
        <v>0</v>
      </c>
    </row>
    <row r="222" spans="1:41" x14ac:dyDescent="0.25">
      <c r="A222" s="4" t="s">
        <v>525</v>
      </c>
      <c r="B222" s="4" t="s">
        <v>173</v>
      </c>
      <c r="C222" s="146">
        <f t="shared" si="74"/>
        <v>1</v>
      </c>
      <c r="D222" s="146">
        <f t="shared" si="80"/>
        <v>1.0068472381909852</v>
      </c>
      <c r="E222" s="146">
        <f t="shared" si="80"/>
        <v>1.0136944763819704</v>
      </c>
      <c r="F222" s="146">
        <f t="shared" si="80"/>
        <v>1.0205417145729554</v>
      </c>
      <c r="G222" s="146">
        <f t="shared" si="80"/>
        <v>1.0273889527639406</v>
      </c>
      <c r="H222" s="146">
        <f t="shared" si="80"/>
        <v>1.0342361909549258</v>
      </c>
      <c r="I222" s="146">
        <f t="shared" si="80"/>
        <v>1.0786474185327466</v>
      </c>
      <c r="J222" s="146">
        <f t="shared" si="80"/>
        <v>1.1230586461105676</v>
      </c>
      <c r="K222" s="146">
        <f t="shared" si="80"/>
        <v>1.1674698736883886</v>
      </c>
      <c r="L222" s="146">
        <f t="shared" si="80"/>
        <v>1.2118811012662094</v>
      </c>
      <c r="M222" s="146">
        <f t="shared" si="80"/>
        <v>1.2562923288440304</v>
      </c>
      <c r="N222" s="146">
        <f t="shared" si="80"/>
        <v>1.3150040335195101</v>
      </c>
      <c r="O222" s="146">
        <f t="shared" si="80"/>
        <v>1.3737157381949896</v>
      </c>
      <c r="P222" s="146">
        <f t="shared" si="80"/>
        <v>1.4324274428704695</v>
      </c>
      <c r="Q222" s="146">
        <f t="shared" si="80"/>
        <v>1.4911391475459488</v>
      </c>
      <c r="R222" s="146">
        <f t="shared" si="80"/>
        <v>1.5498508522214285</v>
      </c>
      <c r="S222" s="146">
        <f t="shared" si="80"/>
        <v>1.6266906955169742</v>
      </c>
      <c r="T222" s="146">
        <f t="shared" si="80"/>
        <v>1.7035305388125201</v>
      </c>
      <c r="U222" s="146">
        <f t="shared" si="80"/>
        <v>1.7803703821080656</v>
      </c>
      <c r="V222" s="146">
        <f t="shared" si="80"/>
        <v>1.8572102254036116</v>
      </c>
      <c r="W222" s="146">
        <f t="shared" si="80"/>
        <v>1.9340500686991573</v>
      </c>
      <c r="X222" s="146">
        <f t="shared" si="80"/>
        <v>2.0246975233486113</v>
      </c>
      <c r="Y222" s="146">
        <f t="shared" si="80"/>
        <v>2.1153449779980655</v>
      </c>
      <c r="Z222" s="146">
        <f t="shared" si="80"/>
        <v>2.2059924326475198</v>
      </c>
      <c r="AA222" s="146">
        <f t="shared" si="80"/>
        <v>2.296639887296974</v>
      </c>
      <c r="AB222" s="146">
        <f t="shared" si="80"/>
        <v>2.3872873419464282</v>
      </c>
      <c r="AC222" s="146">
        <f t="shared" si="80"/>
        <v>2.4734321588770127</v>
      </c>
      <c r="AD222" s="146">
        <f t="shared" si="80"/>
        <v>2.5595769758075968</v>
      </c>
      <c r="AE222" s="146">
        <f t="shared" si="80"/>
        <v>2.6457217927381818</v>
      </c>
      <c r="AF222" s="146">
        <f t="shared" si="80"/>
        <v>2.7318666096687663</v>
      </c>
      <c r="AG222" s="146">
        <f t="shared" si="80"/>
        <v>2.8180114265993503</v>
      </c>
      <c r="AH222" s="146">
        <f t="shared" si="80"/>
        <v>2.89599813093053</v>
      </c>
      <c r="AI222" s="146">
        <f t="shared" si="80"/>
        <v>2.9739848352617093</v>
      </c>
      <c r="AJ222" s="146">
        <f t="shared" si="80"/>
        <v>3.0519715395928895</v>
      </c>
      <c r="AK222" s="146">
        <f t="shared" si="80"/>
        <v>3.1299582439240687</v>
      </c>
      <c r="AL222" s="146">
        <f t="shared" si="80"/>
        <v>3.207944948255248</v>
      </c>
      <c r="AM222" s="146">
        <f t="shared" si="80"/>
        <v>3.2859316525864277</v>
      </c>
      <c r="AN222" s="146">
        <f t="shared" si="80"/>
        <v>3.363918356917607</v>
      </c>
      <c r="AO222" s="146">
        <f t="shared" si="80"/>
        <v>3.4419050612487871</v>
      </c>
    </row>
    <row r="223" spans="1:41" x14ac:dyDescent="0.25">
      <c r="A223" s="4" t="s">
        <v>526</v>
      </c>
      <c r="B223" s="4" t="s">
        <v>173</v>
      </c>
      <c r="C223" s="146">
        <f t="shared" si="74"/>
        <v>1</v>
      </c>
      <c r="D223" s="146">
        <f t="shared" si="80"/>
        <v>0.99109186292451124</v>
      </c>
      <c r="E223" s="146">
        <f t="shared" si="80"/>
        <v>0.98218372584902258</v>
      </c>
      <c r="F223" s="146">
        <f t="shared" si="80"/>
        <v>0.97327558877353382</v>
      </c>
      <c r="G223" s="146">
        <f t="shared" si="80"/>
        <v>0.96436745169804516</v>
      </c>
      <c r="H223" s="146">
        <f t="shared" si="80"/>
        <v>0.9554593146225564</v>
      </c>
      <c r="I223" s="146">
        <f t="shared" si="80"/>
        <v>0.97525401062211459</v>
      </c>
      <c r="J223" s="146">
        <f t="shared" si="80"/>
        <v>0.99504870662167266</v>
      </c>
      <c r="K223" s="146">
        <f t="shared" si="80"/>
        <v>1.0148434026212307</v>
      </c>
      <c r="L223" s="146">
        <f t="shared" si="80"/>
        <v>1.0346380986207888</v>
      </c>
      <c r="M223" s="146">
        <f t="shared" si="80"/>
        <v>1.0544327946203469</v>
      </c>
      <c r="N223" s="146">
        <f t="shared" si="80"/>
        <v>1.0840233402981712</v>
      </c>
      <c r="O223" s="146">
        <f t="shared" si="80"/>
        <v>1.1136138859759954</v>
      </c>
      <c r="P223" s="146">
        <f t="shared" si="80"/>
        <v>1.1432044316538197</v>
      </c>
      <c r="Q223" s="146">
        <f t="shared" si="80"/>
        <v>1.172794977331644</v>
      </c>
      <c r="R223" s="146">
        <f t="shared" si="80"/>
        <v>1.2023855230094682</v>
      </c>
      <c r="S223" s="146">
        <f t="shared" si="80"/>
        <v>1.236408949889704</v>
      </c>
      <c r="T223" s="146">
        <f t="shared" si="80"/>
        <v>1.2704323767699399</v>
      </c>
      <c r="U223" s="146">
        <f t="shared" si="80"/>
        <v>1.3044558036501759</v>
      </c>
      <c r="V223" s="146">
        <f t="shared" si="80"/>
        <v>1.3384792305304118</v>
      </c>
      <c r="W223" s="146">
        <f t="shared" si="80"/>
        <v>1.3725026574106476</v>
      </c>
      <c r="X223" s="146">
        <f t="shared" si="80"/>
        <v>1.4114961444022875</v>
      </c>
      <c r="Y223" s="146">
        <f t="shared" si="80"/>
        <v>1.4504896313939273</v>
      </c>
      <c r="Z223" s="146">
        <f t="shared" si="80"/>
        <v>1.4894831183855672</v>
      </c>
      <c r="AA223" s="146">
        <f t="shared" si="80"/>
        <v>1.528476605377207</v>
      </c>
      <c r="AB223" s="146">
        <f t="shared" si="80"/>
        <v>1.5674700923688469</v>
      </c>
      <c r="AC223" s="146">
        <f t="shared" si="80"/>
        <v>1.6156774936799028</v>
      </c>
      <c r="AD223" s="146">
        <f t="shared" si="80"/>
        <v>1.6638848949909586</v>
      </c>
      <c r="AE223" s="146">
        <f t="shared" si="80"/>
        <v>1.7120922963020146</v>
      </c>
      <c r="AF223" s="146">
        <f t="shared" si="80"/>
        <v>1.7602996976130705</v>
      </c>
      <c r="AG223" s="146">
        <f t="shared" si="80"/>
        <v>1.8085070989241261</v>
      </c>
      <c r="AH223" s="146">
        <f t="shared" si="80"/>
        <v>1.8692084545595731</v>
      </c>
      <c r="AI223" s="146">
        <f t="shared" si="80"/>
        <v>1.9299098101950198</v>
      </c>
      <c r="AJ223" s="146">
        <f t="shared" si="80"/>
        <v>1.9906111658304666</v>
      </c>
      <c r="AK223" s="146">
        <f t="shared" si="80"/>
        <v>2.0513125214659134</v>
      </c>
      <c r="AL223" s="146">
        <f t="shared" si="80"/>
        <v>2.1120138771013601</v>
      </c>
      <c r="AM223" s="146">
        <f t="shared" si="80"/>
        <v>2.1727152327368069</v>
      </c>
      <c r="AN223" s="146">
        <f t="shared" ref="D223:AO230" si="82">IFERROR(AN148/$C148,0)</f>
        <v>2.2334165883722537</v>
      </c>
      <c r="AO223" s="146">
        <f t="shared" si="82"/>
        <v>2.2941179440077</v>
      </c>
    </row>
    <row r="224" spans="1:41" x14ac:dyDescent="0.25">
      <c r="A224" s="4" t="s">
        <v>27</v>
      </c>
      <c r="B224" s="4" t="s">
        <v>173</v>
      </c>
      <c r="C224" s="146">
        <f t="shared" si="74"/>
        <v>1</v>
      </c>
      <c r="D224" s="146">
        <f t="shared" si="82"/>
        <v>1.0673749185686157</v>
      </c>
      <c r="E224" s="146">
        <f t="shared" si="82"/>
        <v>1.1347498371372311</v>
      </c>
      <c r="F224" s="146">
        <f t="shared" si="82"/>
        <v>1.202124755705847</v>
      </c>
      <c r="G224" s="146">
        <f t="shared" si="82"/>
        <v>1.2694996742744626</v>
      </c>
      <c r="H224" s="146">
        <f t="shared" si="82"/>
        <v>1.3368745928430781</v>
      </c>
      <c r="I224" s="146">
        <f t="shared" si="82"/>
        <v>1.4247671704750711</v>
      </c>
      <c r="J224" s="146">
        <f t="shared" si="82"/>
        <v>1.5126597481070643</v>
      </c>
      <c r="K224" s="146">
        <f t="shared" si="82"/>
        <v>1.6005523257390573</v>
      </c>
      <c r="L224" s="146">
        <f t="shared" si="82"/>
        <v>1.6884449033710505</v>
      </c>
      <c r="M224" s="146">
        <f t="shared" si="82"/>
        <v>1.7763374810030435</v>
      </c>
      <c r="N224" s="146">
        <f t="shared" si="82"/>
        <v>1.8864562250145442</v>
      </c>
      <c r="O224" s="146">
        <f t="shared" si="82"/>
        <v>1.996574969026045</v>
      </c>
      <c r="P224" s="146">
        <f t="shared" si="82"/>
        <v>2.1066937130375458</v>
      </c>
      <c r="Q224" s="146">
        <f t="shared" si="82"/>
        <v>2.2168124570490462</v>
      </c>
      <c r="R224" s="146">
        <f t="shared" si="82"/>
        <v>2.326931201060547</v>
      </c>
      <c r="S224" s="146">
        <f t="shared" si="82"/>
        <v>2.467460412956521</v>
      </c>
      <c r="T224" s="146">
        <f t="shared" si="82"/>
        <v>2.607989624852495</v>
      </c>
      <c r="U224" s="146">
        <f t="shared" si="82"/>
        <v>2.748518836748469</v>
      </c>
      <c r="V224" s="146">
        <f t="shared" si="82"/>
        <v>2.889048048644443</v>
      </c>
      <c r="W224" s="146">
        <f t="shared" si="82"/>
        <v>3.029577260540417</v>
      </c>
      <c r="X224" s="146">
        <f t="shared" si="82"/>
        <v>3.1583515683816072</v>
      </c>
      <c r="Y224" s="146">
        <f t="shared" si="82"/>
        <v>3.2871258762227975</v>
      </c>
      <c r="Z224" s="146">
        <f t="shared" si="82"/>
        <v>3.4159001840639869</v>
      </c>
      <c r="AA224" s="146">
        <f t="shared" si="82"/>
        <v>3.5446744919051771</v>
      </c>
      <c r="AB224" s="146">
        <f t="shared" si="82"/>
        <v>3.6734487997463674</v>
      </c>
      <c r="AC224" s="146">
        <f t="shared" si="82"/>
        <v>3.7759958268315534</v>
      </c>
      <c r="AD224" s="146">
        <f t="shared" si="82"/>
        <v>3.8785428539167395</v>
      </c>
      <c r="AE224" s="146">
        <f t="shared" si="82"/>
        <v>3.9810898810019251</v>
      </c>
      <c r="AF224" s="146">
        <f t="shared" si="82"/>
        <v>4.0836369080871116</v>
      </c>
      <c r="AG224" s="146">
        <f t="shared" si="82"/>
        <v>4.1861839351722976</v>
      </c>
      <c r="AH224" s="146">
        <f t="shared" si="82"/>
        <v>4.2537751459599624</v>
      </c>
      <c r="AI224" s="146">
        <f t="shared" si="82"/>
        <v>4.3213663567476281</v>
      </c>
      <c r="AJ224" s="146">
        <f t="shared" si="82"/>
        <v>4.3889575675352939</v>
      </c>
      <c r="AK224" s="146">
        <f t="shared" si="82"/>
        <v>4.4565487783229596</v>
      </c>
      <c r="AL224" s="146">
        <f t="shared" si="82"/>
        <v>4.5241399891106244</v>
      </c>
      <c r="AM224" s="146">
        <f t="shared" si="82"/>
        <v>4.5917311998982901</v>
      </c>
      <c r="AN224" s="146">
        <f t="shared" si="82"/>
        <v>4.6593224106859559</v>
      </c>
      <c r="AO224" s="146">
        <f t="shared" si="82"/>
        <v>4.7269136214736207</v>
      </c>
    </row>
    <row r="225" spans="1:41" x14ac:dyDescent="0.25">
      <c r="A225" s="4" t="s">
        <v>6</v>
      </c>
      <c r="B225" s="4" t="s">
        <v>173</v>
      </c>
      <c r="C225" s="146">
        <f t="shared" si="74"/>
        <v>1</v>
      </c>
      <c r="D225" s="146">
        <f t="shared" si="82"/>
        <v>1.0173280798301225</v>
      </c>
      <c r="E225" s="146">
        <f t="shared" si="82"/>
        <v>1.034656159660245</v>
      </c>
      <c r="F225" s="146">
        <f t="shared" si="82"/>
        <v>1.0519842394903676</v>
      </c>
      <c r="G225" s="146">
        <f t="shared" si="82"/>
        <v>1.0693123193204901</v>
      </c>
      <c r="H225" s="146">
        <f t="shared" si="82"/>
        <v>1.0866403991506126</v>
      </c>
      <c r="I225" s="146">
        <f t="shared" si="82"/>
        <v>1.0967418658779227</v>
      </c>
      <c r="J225" s="146">
        <f t="shared" si="82"/>
        <v>1.1068433326052325</v>
      </c>
      <c r="K225" s="146">
        <f t="shared" si="82"/>
        <v>1.1169447993325423</v>
      </c>
      <c r="L225" s="146">
        <f t="shared" si="82"/>
        <v>1.1270462660598521</v>
      </c>
      <c r="M225" s="146">
        <f t="shared" si="82"/>
        <v>1.1371477327871622</v>
      </c>
      <c r="N225" s="146">
        <f t="shared" si="82"/>
        <v>1.1447194665278175</v>
      </c>
      <c r="O225" s="146">
        <f t="shared" si="82"/>
        <v>1.1522912002684726</v>
      </c>
      <c r="P225" s="146">
        <f t="shared" si="82"/>
        <v>1.159862934009128</v>
      </c>
      <c r="Q225" s="146">
        <f t="shared" si="82"/>
        <v>1.1674346677497833</v>
      </c>
      <c r="R225" s="146">
        <f t="shared" si="82"/>
        <v>1.1750064014904384</v>
      </c>
      <c r="S225" s="146">
        <f t="shared" si="82"/>
        <v>1.1783719105261592</v>
      </c>
      <c r="T225" s="146">
        <f t="shared" si="82"/>
        <v>1.1817374195618799</v>
      </c>
      <c r="U225" s="146">
        <f t="shared" si="82"/>
        <v>1.1851029285976009</v>
      </c>
      <c r="V225" s="146">
        <f t="shared" si="82"/>
        <v>1.1884684376333217</v>
      </c>
      <c r="W225" s="146">
        <f t="shared" si="82"/>
        <v>1.1918339466690424</v>
      </c>
      <c r="X225" s="146">
        <f t="shared" si="82"/>
        <v>1.1936274239707265</v>
      </c>
      <c r="Y225" s="146">
        <f t="shared" si="82"/>
        <v>1.1954209012724111</v>
      </c>
      <c r="Z225" s="146">
        <f t="shared" si="82"/>
        <v>1.1972143785740952</v>
      </c>
      <c r="AA225" s="146">
        <f t="shared" si="82"/>
        <v>1.1990078558757797</v>
      </c>
      <c r="AB225" s="146">
        <f t="shared" si="82"/>
        <v>1.2008013331774638</v>
      </c>
      <c r="AC225" s="146">
        <f t="shared" si="82"/>
        <v>1.2009260942301114</v>
      </c>
      <c r="AD225" s="146">
        <f t="shared" si="82"/>
        <v>1.2010508552827592</v>
      </c>
      <c r="AE225" s="146">
        <f t="shared" si="82"/>
        <v>1.2011756163354068</v>
      </c>
      <c r="AF225" s="146">
        <f t="shared" si="82"/>
        <v>1.2013003773880544</v>
      </c>
      <c r="AG225" s="146">
        <f t="shared" si="82"/>
        <v>1.201425138440702</v>
      </c>
      <c r="AH225" s="146">
        <f t="shared" si="82"/>
        <v>1.1984840431722419</v>
      </c>
      <c r="AI225" s="146">
        <f t="shared" si="82"/>
        <v>1.1955429479037816</v>
      </c>
      <c r="AJ225" s="146">
        <f t="shared" si="82"/>
        <v>1.1926018526353215</v>
      </c>
      <c r="AK225" s="146">
        <f t="shared" si="82"/>
        <v>1.1896607573668612</v>
      </c>
      <c r="AL225" s="146">
        <f t="shared" si="82"/>
        <v>1.1867196620984009</v>
      </c>
      <c r="AM225" s="146">
        <f t="shared" si="82"/>
        <v>1.1837785668299408</v>
      </c>
      <c r="AN225" s="146">
        <f t="shared" si="82"/>
        <v>1.1808374715614804</v>
      </c>
      <c r="AO225" s="146">
        <f t="shared" si="82"/>
        <v>1.1778963762930204</v>
      </c>
    </row>
    <row r="226" spans="1:41" x14ac:dyDescent="0.25">
      <c r="A226" s="4" t="s">
        <v>527</v>
      </c>
      <c r="B226" s="4" t="s">
        <v>173</v>
      </c>
      <c r="C226" s="146">
        <f t="shared" si="74"/>
        <v>1</v>
      </c>
      <c r="D226" s="146">
        <f t="shared" si="82"/>
        <v>1.0350515463917527</v>
      </c>
      <c r="E226" s="146">
        <f t="shared" si="82"/>
        <v>1.0701030927835053</v>
      </c>
      <c r="F226" s="146">
        <f t="shared" si="82"/>
        <v>1.1051546391752578</v>
      </c>
      <c r="G226" s="146">
        <f t="shared" si="82"/>
        <v>1.1402061855670103</v>
      </c>
      <c r="H226" s="146">
        <f t="shared" si="82"/>
        <v>1.1752577319587629</v>
      </c>
      <c r="I226" s="146">
        <f t="shared" si="82"/>
        <v>1.202749140893471</v>
      </c>
      <c r="J226" s="146">
        <f t="shared" si="82"/>
        <v>1.2302405498281788</v>
      </c>
      <c r="K226" s="146">
        <f t="shared" si="82"/>
        <v>1.2577319587628866</v>
      </c>
      <c r="L226" s="146">
        <f t="shared" si="82"/>
        <v>1.2852233676975946</v>
      </c>
      <c r="M226" s="146">
        <f t="shared" si="82"/>
        <v>1.3127147766323024</v>
      </c>
      <c r="N226" s="146">
        <f t="shared" si="82"/>
        <v>1.3254295532646048</v>
      </c>
      <c r="O226" s="146">
        <f t="shared" si="82"/>
        <v>1.3381443298969071</v>
      </c>
      <c r="P226" s="146">
        <f t="shared" si="82"/>
        <v>1.3508591065292097</v>
      </c>
      <c r="Q226" s="146">
        <f t="shared" si="82"/>
        <v>1.3635738831615121</v>
      </c>
      <c r="R226" s="146">
        <f t="shared" si="82"/>
        <v>1.3762886597938144</v>
      </c>
      <c r="S226" s="146">
        <f t="shared" si="82"/>
        <v>1.3742268041237113</v>
      </c>
      <c r="T226" s="146">
        <f t="shared" si="82"/>
        <v>1.3721649484536083</v>
      </c>
      <c r="U226" s="146">
        <f t="shared" si="82"/>
        <v>1.3701030927835052</v>
      </c>
      <c r="V226" s="146">
        <f t="shared" si="82"/>
        <v>1.3680412371134021</v>
      </c>
      <c r="W226" s="146">
        <f t="shared" si="82"/>
        <v>1.365979381443299</v>
      </c>
      <c r="X226" s="146">
        <f t="shared" si="82"/>
        <v>1.3642611683848798</v>
      </c>
      <c r="Y226" s="146">
        <f t="shared" si="82"/>
        <v>1.3625429553264605</v>
      </c>
      <c r="Z226" s="146">
        <f t="shared" si="82"/>
        <v>1.3608247422680413</v>
      </c>
      <c r="AA226" s="146">
        <f t="shared" si="82"/>
        <v>1.359106529209622</v>
      </c>
      <c r="AB226" s="146">
        <f t="shared" si="82"/>
        <v>1.3573883161512028</v>
      </c>
      <c r="AC226" s="146">
        <f t="shared" si="82"/>
        <v>1.3103092783505157</v>
      </c>
      <c r="AD226" s="146">
        <f t="shared" si="82"/>
        <v>1.2632302405498281</v>
      </c>
      <c r="AE226" s="146">
        <f t="shared" si="82"/>
        <v>1.216151202749141</v>
      </c>
      <c r="AF226" s="146">
        <f t="shared" si="82"/>
        <v>1.1690721649484537</v>
      </c>
      <c r="AG226" s="146">
        <f t="shared" si="82"/>
        <v>1.1219931271477663</v>
      </c>
      <c r="AH226" s="146">
        <f t="shared" si="82"/>
        <v>1.0831615120274913</v>
      </c>
      <c r="AI226" s="146">
        <f t="shared" si="82"/>
        <v>1.0443298969072163</v>
      </c>
      <c r="AJ226" s="146">
        <f t="shared" si="82"/>
        <v>1.0054982817869416</v>
      </c>
      <c r="AK226" s="146">
        <f t="shared" si="82"/>
        <v>0.96666666666666667</v>
      </c>
      <c r="AL226" s="146">
        <f t="shared" si="82"/>
        <v>0.92783505154639168</v>
      </c>
      <c r="AM226" s="146">
        <f t="shared" si="82"/>
        <v>0.88900343642611668</v>
      </c>
      <c r="AN226" s="146">
        <f t="shared" si="82"/>
        <v>0.85017182130584179</v>
      </c>
      <c r="AO226" s="146">
        <f t="shared" si="82"/>
        <v>0.81134020618556679</v>
      </c>
    </row>
    <row r="227" spans="1:41" x14ac:dyDescent="0.25">
      <c r="A227" s="4" t="s">
        <v>528</v>
      </c>
      <c r="B227" s="4" t="s">
        <v>173</v>
      </c>
      <c r="C227" s="146">
        <f t="shared" si="74"/>
        <v>1</v>
      </c>
      <c r="D227" s="146">
        <f t="shared" si="82"/>
        <v>1.0122688417040666</v>
      </c>
      <c r="E227" s="146">
        <f t="shared" si="82"/>
        <v>1.0243799180788873</v>
      </c>
      <c r="F227" s="146">
        <f t="shared" si="82"/>
        <v>1.0364099210877882</v>
      </c>
      <c r="G227" s="146">
        <f t="shared" si="82"/>
        <v>1.0483787143031715</v>
      </c>
      <c r="H227" s="146">
        <f t="shared" si="82"/>
        <v>1.0602614249126261</v>
      </c>
      <c r="I227" s="146">
        <f t="shared" si="82"/>
        <v>1.0720359495555423</v>
      </c>
      <c r="J227" s="146">
        <f t="shared" si="82"/>
        <v>1.0836632134679862</v>
      </c>
      <c r="K227" s="146">
        <f t="shared" si="82"/>
        <v>1.095111547675663</v>
      </c>
      <c r="L227" s="146">
        <f t="shared" si="82"/>
        <v>1.1063738266593561</v>
      </c>
      <c r="M227" s="146">
        <f t="shared" si="82"/>
        <v>1.1174516338677802</v>
      </c>
      <c r="N227" s="146">
        <f t="shared" si="82"/>
        <v>1.1283323017112175</v>
      </c>
      <c r="O227" s="146">
        <f t="shared" si="82"/>
        <v>1.1390023708755923</v>
      </c>
      <c r="P227" s="146">
        <f t="shared" si="82"/>
        <v>1.1494483820468293</v>
      </c>
      <c r="Q227" s="146">
        <f t="shared" si="82"/>
        <v>1.1596592510839252</v>
      </c>
      <c r="R227" s="146">
        <f t="shared" si="82"/>
        <v>1.1696238938458769</v>
      </c>
      <c r="S227" s="146">
        <f t="shared" si="82"/>
        <v>1.1793248923968218</v>
      </c>
      <c r="T227" s="146">
        <f t="shared" si="82"/>
        <v>1.1887440370765403</v>
      </c>
      <c r="U227" s="146">
        <f t="shared" si="82"/>
        <v>1.1978670768465998</v>
      </c>
      <c r="V227" s="146">
        <f t="shared" si="82"/>
        <v>1.2066860944634263</v>
      </c>
      <c r="W227" s="146">
        <f t="shared" si="82"/>
        <v>1.2151931726834462</v>
      </c>
      <c r="X227" s="146">
        <f t="shared" si="82"/>
        <v>1.2233756439169412</v>
      </c>
      <c r="Y227" s="146">
        <f t="shared" si="82"/>
        <v>1.2312168819524067</v>
      </c>
      <c r="Z227" s="146">
        <f t="shared" si="82"/>
        <v>1.2387081778219113</v>
      </c>
      <c r="AA227" s="146">
        <f t="shared" si="82"/>
        <v>1.2458431977305962</v>
      </c>
      <c r="AB227" s="146">
        <f t="shared" si="82"/>
        <v>1.2526243168515334</v>
      </c>
      <c r="AC227" s="146">
        <f t="shared" si="82"/>
        <v>1.2590649944987984</v>
      </c>
      <c r="AD227" s="146">
        <f t="shared" si="82"/>
        <v>1.265184232056968</v>
      </c>
      <c r="AE227" s="146">
        <f t="shared" si="82"/>
        <v>1.2709994474619049</v>
      </c>
      <c r="AF227" s="146">
        <f t="shared" si="82"/>
        <v>1.2765130158866809</v>
      </c>
      <c r="AG227" s="146">
        <f t="shared" si="82"/>
        <v>1.2817273125043682</v>
      </c>
      <c r="AH227" s="146">
        <f t="shared" si="82"/>
        <v>1.2866494628341834</v>
      </c>
      <c r="AI227" s="146">
        <f t="shared" si="82"/>
        <v>1.2912897592927721</v>
      </c>
      <c r="AJ227" s="146">
        <f t="shared" si="82"/>
        <v>1.2956537439506361</v>
      </c>
      <c r="AK227" s="146">
        <f t="shared" si="82"/>
        <v>1.2997477506026345</v>
      </c>
      <c r="AL227" s="146">
        <f t="shared" si="82"/>
        <v>1.3035725709731245</v>
      </c>
      <c r="AM227" s="146">
        <f t="shared" si="82"/>
        <v>1.3071321636838933</v>
      </c>
      <c r="AN227" s="146">
        <f t="shared" si="82"/>
        <v>1.3104249452862258</v>
      </c>
      <c r="AO227" s="146">
        <f t="shared" si="82"/>
        <v>1.3134532909531942</v>
      </c>
    </row>
    <row r="228" spans="1:41" x14ac:dyDescent="0.25">
      <c r="A228" s="4" t="s">
        <v>11</v>
      </c>
      <c r="B228" s="4" t="s">
        <v>173</v>
      </c>
      <c r="C228" s="146">
        <f t="shared" si="74"/>
        <v>1</v>
      </c>
      <c r="D228" s="146">
        <f t="shared" si="82"/>
        <v>1.0626186485568236</v>
      </c>
      <c r="E228" s="146">
        <f t="shared" si="82"/>
        <v>1.1252372971136475</v>
      </c>
      <c r="F228" s="146">
        <f t="shared" si="82"/>
        <v>1.1878559456704711</v>
      </c>
      <c r="G228" s="146">
        <f t="shared" si="82"/>
        <v>1.250474594227295</v>
      </c>
      <c r="H228" s="146">
        <f t="shared" si="82"/>
        <v>1.3130932427841187</v>
      </c>
      <c r="I228" s="146">
        <f t="shared" si="82"/>
        <v>1.3931611382837406</v>
      </c>
      <c r="J228" s="146">
        <f t="shared" si="82"/>
        <v>1.4732290337833627</v>
      </c>
      <c r="K228" s="146">
        <f t="shared" si="82"/>
        <v>1.5532969292829846</v>
      </c>
      <c r="L228" s="146">
        <f t="shared" si="82"/>
        <v>1.6333648247826067</v>
      </c>
      <c r="M228" s="146">
        <f t="shared" si="82"/>
        <v>1.7134327202822288</v>
      </c>
      <c r="N228" s="146">
        <f t="shared" si="82"/>
        <v>1.8066872280622928</v>
      </c>
      <c r="O228" s="146">
        <f t="shared" si="82"/>
        <v>1.8999417358423567</v>
      </c>
      <c r="P228" s="146">
        <f t="shared" si="82"/>
        <v>1.9931962436224209</v>
      </c>
      <c r="Q228" s="146">
        <f t="shared" si="82"/>
        <v>2.0864507514024853</v>
      </c>
      <c r="R228" s="146">
        <f t="shared" si="82"/>
        <v>2.179705259182549</v>
      </c>
      <c r="S228" s="146">
        <f t="shared" si="82"/>
        <v>2.2527233778871478</v>
      </c>
      <c r="T228" s="146">
        <f t="shared" si="82"/>
        <v>2.3257414965917471</v>
      </c>
      <c r="U228" s="146">
        <f t="shared" si="82"/>
        <v>2.398759615296346</v>
      </c>
      <c r="V228" s="146">
        <f t="shared" si="82"/>
        <v>2.4717777340009452</v>
      </c>
      <c r="W228" s="146">
        <f t="shared" si="82"/>
        <v>2.5447958527055441</v>
      </c>
      <c r="X228" s="146">
        <f t="shared" si="82"/>
        <v>2.5522326270929496</v>
      </c>
      <c r="Y228" s="146">
        <f t="shared" si="82"/>
        <v>2.5596694014803543</v>
      </c>
      <c r="Z228" s="146">
        <f t="shared" si="82"/>
        <v>2.5671061758677598</v>
      </c>
      <c r="AA228" s="146">
        <f t="shared" si="82"/>
        <v>2.5745429502551649</v>
      </c>
      <c r="AB228" s="146">
        <f t="shared" si="82"/>
        <v>2.5819797246425704</v>
      </c>
      <c r="AC228" s="146">
        <f t="shared" si="82"/>
        <v>2.5891597881146549</v>
      </c>
      <c r="AD228" s="146">
        <f t="shared" si="82"/>
        <v>2.5963398515867389</v>
      </c>
      <c r="AE228" s="146">
        <f t="shared" si="82"/>
        <v>2.6035199150588233</v>
      </c>
      <c r="AF228" s="146">
        <f t="shared" si="82"/>
        <v>2.6106999785309073</v>
      </c>
      <c r="AG228" s="146">
        <f t="shared" si="82"/>
        <v>2.6178800420029917</v>
      </c>
      <c r="AH228" s="146">
        <f t="shared" si="82"/>
        <v>2.6174606992922023</v>
      </c>
      <c r="AI228" s="146">
        <f t="shared" si="82"/>
        <v>2.6170413565814123</v>
      </c>
      <c r="AJ228" s="146">
        <f t="shared" si="82"/>
        <v>2.6166220138706229</v>
      </c>
      <c r="AK228" s="146">
        <f t="shared" si="82"/>
        <v>2.6162026711598334</v>
      </c>
      <c r="AL228" s="146">
        <f t="shared" si="82"/>
        <v>2.6157833284490439</v>
      </c>
      <c r="AM228" s="146">
        <f t="shared" si="82"/>
        <v>2.615363985738254</v>
      </c>
      <c r="AN228" s="146">
        <f t="shared" si="82"/>
        <v>2.6149446430274645</v>
      </c>
      <c r="AO228" s="146">
        <f t="shared" si="82"/>
        <v>2.6145253003166751</v>
      </c>
    </row>
    <row r="229" spans="1:41" x14ac:dyDescent="0.25">
      <c r="A229" s="4" t="s">
        <v>529</v>
      </c>
      <c r="B229" s="4" t="s">
        <v>173</v>
      </c>
      <c r="C229" s="146">
        <f t="shared" si="74"/>
        <v>1</v>
      </c>
      <c r="D229" s="146">
        <f t="shared" si="82"/>
        <v>1.0076313338760676</v>
      </c>
      <c r="E229" s="146">
        <f t="shared" si="82"/>
        <v>1.0152626677521353</v>
      </c>
      <c r="F229" s="146">
        <f t="shared" si="82"/>
        <v>1.0228940016282029</v>
      </c>
      <c r="G229" s="146">
        <f t="shared" si="82"/>
        <v>1.0305253355042705</v>
      </c>
      <c r="H229" s="146">
        <f t="shared" si="82"/>
        <v>1.0381566693803381</v>
      </c>
      <c r="I229" s="146">
        <f t="shared" si="82"/>
        <v>1.0548816471648159</v>
      </c>
      <c r="J229" s="146">
        <f t="shared" si="82"/>
        <v>1.0716066249492937</v>
      </c>
      <c r="K229" s="146">
        <f t="shared" si="82"/>
        <v>1.0883316027337715</v>
      </c>
      <c r="L229" s="146">
        <f t="shared" si="82"/>
        <v>1.1050565805182493</v>
      </c>
      <c r="M229" s="146">
        <f t="shared" si="82"/>
        <v>1.1217815583027271</v>
      </c>
      <c r="N229" s="146">
        <f t="shared" si="82"/>
        <v>1.1420821209962611</v>
      </c>
      <c r="O229" s="146">
        <f t="shared" si="82"/>
        <v>1.162382683689795</v>
      </c>
      <c r="P229" s="146">
        <f t="shared" si="82"/>
        <v>1.182683246383329</v>
      </c>
      <c r="Q229" s="146">
        <f t="shared" si="82"/>
        <v>1.2029838090768632</v>
      </c>
      <c r="R229" s="146">
        <f t="shared" si="82"/>
        <v>1.2232843717703972</v>
      </c>
      <c r="S229" s="146">
        <f t="shared" si="82"/>
        <v>1.2445635450088373</v>
      </c>
      <c r="T229" s="146">
        <f t="shared" si="82"/>
        <v>1.2658427182472776</v>
      </c>
      <c r="U229" s="146">
        <f t="shared" si="82"/>
        <v>1.2871218914857177</v>
      </c>
      <c r="V229" s="146">
        <f t="shared" si="82"/>
        <v>1.308401064724158</v>
      </c>
      <c r="W229" s="146">
        <f t="shared" si="82"/>
        <v>1.329680237962598</v>
      </c>
      <c r="X229" s="146">
        <f t="shared" si="82"/>
        <v>1.358236829869373</v>
      </c>
      <c r="Y229" s="146">
        <f t="shared" si="82"/>
        <v>1.3867934217761477</v>
      </c>
      <c r="Z229" s="146">
        <f t="shared" si="82"/>
        <v>1.4153500136829227</v>
      </c>
      <c r="AA229" s="146">
        <f t="shared" si="82"/>
        <v>1.4439066055896974</v>
      </c>
      <c r="AB229" s="146">
        <f t="shared" si="82"/>
        <v>1.4724631974964724</v>
      </c>
      <c r="AC229" s="146">
        <f t="shared" si="82"/>
        <v>1.5140057790886714</v>
      </c>
      <c r="AD229" s="146">
        <f t="shared" si="82"/>
        <v>1.5555483606808702</v>
      </c>
      <c r="AE229" s="146">
        <f t="shared" si="82"/>
        <v>1.5970909422730692</v>
      </c>
      <c r="AF229" s="146">
        <f t="shared" si="82"/>
        <v>1.6386335238652683</v>
      </c>
      <c r="AG229" s="146">
        <f t="shared" si="82"/>
        <v>1.6801761054574673</v>
      </c>
      <c r="AH229" s="146">
        <f t="shared" si="82"/>
        <v>1.711250684583512</v>
      </c>
      <c r="AI229" s="146">
        <f t="shared" si="82"/>
        <v>1.7423252637095568</v>
      </c>
      <c r="AJ229" s="146">
        <f t="shared" si="82"/>
        <v>1.7733998428356017</v>
      </c>
      <c r="AK229" s="146">
        <f t="shared" si="82"/>
        <v>1.8044744219616462</v>
      </c>
      <c r="AL229" s="146">
        <f t="shared" si="82"/>
        <v>1.8355490010876911</v>
      </c>
      <c r="AM229" s="146">
        <f t="shared" si="82"/>
        <v>1.8666235802137356</v>
      </c>
      <c r="AN229" s="146">
        <f t="shared" si="82"/>
        <v>1.8976981593397806</v>
      </c>
      <c r="AO229" s="146">
        <f t="shared" si="82"/>
        <v>1.9287727384658255</v>
      </c>
    </row>
    <row r="230" spans="1:41" x14ac:dyDescent="0.25">
      <c r="A230" s="4" t="s">
        <v>525</v>
      </c>
      <c r="B230" s="4" t="s">
        <v>531</v>
      </c>
      <c r="C230" s="146">
        <f t="shared" si="74"/>
        <v>1</v>
      </c>
      <c r="D230" s="146">
        <f t="shared" si="74"/>
        <v>1.0068472381909852</v>
      </c>
      <c r="E230" s="146">
        <f t="shared" si="74"/>
        <v>1.0136944763819704</v>
      </c>
      <c r="F230" s="146">
        <f t="shared" si="74"/>
        <v>1.0205417145729554</v>
      </c>
      <c r="G230" s="146">
        <f t="shared" si="74"/>
        <v>1.0273889527639406</v>
      </c>
      <c r="H230" s="146">
        <f t="shared" si="74"/>
        <v>1.0342361909549258</v>
      </c>
      <c r="I230" s="146">
        <f t="shared" si="74"/>
        <v>1.0786474185327466</v>
      </c>
      <c r="J230" s="146">
        <f t="shared" si="74"/>
        <v>1.1230586461105676</v>
      </c>
      <c r="K230" s="146">
        <f t="shared" si="74"/>
        <v>1.1674698736883886</v>
      </c>
      <c r="L230" s="146">
        <f t="shared" si="74"/>
        <v>1.2118811012662094</v>
      </c>
      <c r="M230" s="146">
        <f t="shared" si="74"/>
        <v>1.2562923288440304</v>
      </c>
      <c r="N230" s="146">
        <f t="shared" si="74"/>
        <v>1.3150040335195101</v>
      </c>
      <c r="O230" s="146">
        <f t="shared" si="74"/>
        <v>1.3737157381949896</v>
      </c>
      <c r="P230" s="146">
        <f t="shared" si="74"/>
        <v>1.4324274428704695</v>
      </c>
      <c r="Q230" s="146">
        <f t="shared" si="74"/>
        <v>1.4911391475459488</v>
      </c>
      <c r="R230" s="146">
        <f t="shared" si="74"/>
        <v>1.5498508522214285</v>
      </c>
      <c r="S230" s="146">
        <f t="shared" si="82"/>
        <v>1.6266906955169742</v>
      </c>
      <c r="T230" s="146">
        <f t="shared" si="82"/>
        <v>1.7035305388125201</v>
      </c>
      <c r="U230" s="146">
        <f t="shared" si="82"/>
        <v>1.7803703821080656</v>
      </c>
      <c r="V230" s="146">
        <f t="shared" si="82"/>
        <v>1.8572102254036116</v>
      </c>
      <c r="W230" s="146">
        <f t="shared" si="82"/>
        <v>1.9340500686991573</v>
      </c>
      <c r="X230" s="146">
        <f t="shared" si="82"/>
        <v>2.0246975233486113</v>
      </c>
      <c r="Y230" s="146">
        <f t="shared" si="82"/>
        <v>2.1153449779980655</v>
      </c>
      <c r="Z230" s="146">
        <f t="shared" si="82"/>
        <v>2.2059924326475198</v>
      </c>
      <c r="AA230" s="146">
        <f t="shared" si="82"/>
        <v>2.296639887296974</v>
      </c>
      <c r="AB230" s="146">
        <f t="shared" si="82"/>
        <v>2.3872873419464282</v>
      </c>
      <c r="AC230" s="146">
        <f t="shared" si="82"/>
        <v>2.4734321588770127</v>
      </c>
      <c r="AD230" s="146">
        <f t="shared" si="82"/>
        <v>2.5595769758075968</v>
      </c>
      <c r="AE230" s="146">
        <f t="shared" si="82"/>
        <v>2.6457217927381818</v>
      </c>
      <c r="AF230" s="146">
        <f t="shared" si="82"/>
        <v>2.7318666096687663</v>
      </c>
      <c r="AG230" s="146">
        <f t="shared" si="82"/>
        <v>2.8180114265993503</v>
      </c>
      <c r="AH230" s="146">
        <f t="shared" si="82"/>
        <v>2.89599813093053</v>
      </c>
      <c r="AI230" s="146">
        <f t="shared" si="82"/>
        <v>2.9739848352617093</v>
      </c>
      <c r="AJ230" s="146">
        <f t="shared" si="82"/>
        <v>3.0519715395928895</v>
      </c>
      <c r="AK230" s="146">
        <f t="shared" si="82"/>
        <v>3.1299582439240687</v>
      </c>
      <c r="AL230" s="146">
        <f t="shared" si="82"/>
        <v>3.207944948255248</v>
      </c>
      <c r="AM230" s="146">
        <f t="shared" si="82"/>
        <v>3.2859316525864277</v>
      </c>
      <c r="AN230" s="146">
        <f t="shared" si="82"/>
        <v>3.363918356917607</v>
      </c>
      <c r="AO230" s="146">
        <f t="shared" si="82"/>
        <v>3.4419050612487871</v>
      </c>
    </row>
    <row r="231" spans="1:41" x14ac:dyDescent="0.25">
      <c r="A231" s="4" t="s">
        <v>526</v>
      </c>
      <c r="B231" s="4" t="s">
        <v>531</v>
      </c>
      <c r="C231" s="146">
        <f t="shared" si="74"/>
        <v>1</v>
      </c>
      <c r="D231" s="146">
        <f t="shared" ref="D231:AO231" si="83">IFERROR(D156/$C156,0)</f>
        <v>0.99109186292451124</v>
      </c>
      <c r="E231" s="146">
        <f t="shared" si="83"/>
        <v>0.98218372584902258</v>
      </c>
      <c r="F231" s="146">
        <f t="shared" si="83"/>
        <v>0.97327558877353382</v>
      </c>
      <c r="G231" s="146">
        <f t="shared" si="83"/>
        <v>0.96436745169804516</v>
      </c>
      <c r="H231" s="146">
        <f t="shared" si="83"/>
        <v>0.9554593146225564</v>
      </c>
      <c r="I231" s="146">
        <f t="shared" si="83"/>
        <v>0.97525401062211459</v>
      </c>
      <c r="J231" s="146">
        <f t="shared" si="83"/>
        <v>0.99504870662167266</v>
      </c>
      <c r="K231" s="146">
        <f t="shared" si="83"/>
        <v>1.0148434026212307</v>
      </c>
      <c r="L231" s="146">
        <f t="shared" si="83"/>
        <v>1.0346380986207888</v>
      </c>
      <c r="M231" s="146">
        <f t="shared" si="83"/>
        <v>1.0544327946203469</v>
      </c>
      <c r="N231" s="146">
        <f t="shared" si="83"/>
        <v>1.0840233402981712</v>
      </c>
      <c r="O231" s="146">
        <f t="shared" si="83"/>
        <v>1.1136138859759954</v>
      </c>
      <c r="P231" s="146">
        <f t="shared" si="83"/>
        <v>1.1432044316538197</v>
      </c>
      <c r="Q231" s="146">
        <f t="shared" si="83"/>
        <v>1.172794977331644</v>
      </c>
      <c r="R231" s="146">
        <f t="shared" si="83"/>
        <v>1.2023855230094682</v>
      </c>
      <c r="S231" s="146">
        <f t="shared" si="83"/>
        <v>1.236408949889704</v>
      </c>
      <c r="T231" s="146">
        <f t="shared" si="83"/>
        <v>1.2704323767699399</v>
      </c>
      <c r="U231" s="146">
        <f t="shared" si="83"/>
        <v>1.3044558036501759</v>
      </c>
      <c r="V231" s="146">
        <f t="shared" si="83"/>
        <v>1.3384792305304118</v>
      </c>
      <c r="W231" s="146">
        <f t="shared" si="83"/>
        <v>1.3725026574106476</v>
      </c>
      <c r="X231" s="146">
        <f t="shared" si="83"/>
        <v>1.4114961444022875</v>
      </c>
      <c r="Y231" s="146">
        <f t="shared" si="83"/>
        <v>1.4504896313939273</v>
      </c>
      <c r="Z231" s="146">
        <f t="shared" si="83"/>
        <v>1.4894831183855672</v>
      </c>
      <c r="AA231" s="146">
        <f t="shared" si="83"/>
        <v>1.528476605377207</v>
      </c>
      <c r="AB231" s="146">
        <f t="shared" si="83"/>
        <v>1.5674700923688469</v>
      </c>
      <c r="AC231" s="146">
        <f t="shared" si="83"/>
        <v>1.6156774936799028</v>
      </c>
      <c r="AD231" s="146">
        <f t="shared" si="83"/>
        <v>1.6638848949909586</v>
      </c>
      <c r="AE231" s="146">
        <f t="shared" si="83"/>
        <v>1.7120922963020146</v>
      </c>
      <c r="AF231" s="146">
        <f t="shared" si="83"/>
        <v>1.7602996976130705</v>
      </c>
      <c r="AG231" s="146">
        <f t="shared" si="83"/>
        <v>1.8085070989241261</v>
      </c>
      <c r="AH231" s="146">
        <f t="shared" si="83"/>
        <v>1.8692084545595731</v>
      </c>
      <c r="AI231" s="146">
        <f t="shared" si="83"/>
        <v>1.9299098101950198</v>
      </c>
      <c r="AJ231" s="146">
        <f t="shared" si="83"/>
        <v>1.9906111658304666</v>
      </c>
      <c r="AK231" s="146">
        <f t="shared" si="83"/>
        <v>2.0513125214659134</v>
      </c>
      <c r="AL231" s="146">
        <f t="shared" si="83"/>
        <v>2.1120138771013601</v>
      </c>
      <c r="AM231" s="146">
        <f t="shared" si="83"/>
        <v>2.1727152327368069</v>
      </c>
      <c r="AN231" s="146">
        <f t="shared" si="83"/>
        <v>2.2334165883722537</v>
      </c>
      <c r="AO231" s="146">
        <f t="shared" si="83"/>
        <v>2.2941179440077</v>
      </c>
    </row>
    <row r="232" spans="1:41" x14ac:dyDescent="0.25">
      <c r="A232" s="4" t="s">
        <v>27</v>
      </c>
      <c r="B232" s="4" t="s">
        <v>531</v>
      </c>
      <c r="C232" s="146">
        <f t="shared" si="74"/>
        <v>1</v>
      </c>
      <c r="D232" s="146">
        <f t="shared" ref="D232:AO232" si="84">IFERROR(D157/$C157,0)</f>
        <v>1.0673749185686157</v>
      </c>
      <c r="E232" s="146">
        <f t="shared" si="84"/>
        <v>1.1347498371372311</v>
      </c>
      <c r="F232" s="146">
        <f t="shared" si="84"/>
        <v>1.202124755705847</v>
      </c>
      <c r="G232" s="146">
        <f t="shared" si="84"/>
        <v>1.2694996742744626</v>
      </c>
      <c r="H232" s="146">
        <f t="shared" si="84"/>
        <v>1.3368745928430781</v>
      </c>
      <c r="I232" s="146">
        <f t="shared" si="84"/>
        <v>1.4247671704750711</v>
      </c>
      <c r="J232" s="146">
        <f t="shared" si="84"/>
        <v>1.5126597481070643</v>
      </c>
      <c r="K232" s="146">
        <f t="shared" si="84"/>
        <v>1.6005523257390573</v>
      </c>
      <c r="L232" s="146">
        <f t="shared" si="84"/>
        <v>1.6884449033710505</v>
      </c>
      <c r="M232" s="146">
        <f t="shared" si="84"/>
        <v>1.7763374810030435</v>
      </c>
      <c r="N232" s="146">
        <f t="shared" si="84"/>
        <v>1.8864562250145442</v>
      </c>
      <c r="O232" s="146">
        <f t="shared" si="84"/>
        <v>1.996574969026045</v>
      </c>
      <c r="P232" s="146">
        <f t="shared" si="84"/>
        <v>2.1066937130375458</v>
      </c>
      <c r="Q232" s="146">
        <f t="shared" si="84"/>
        <v>2.2168124570490462</v>
      </c>
      <c r="R232" s="146">
        <f t="shared" si="84"/>
        <v>2.326931201060547</v>
      </c>
      <c r="S232" s="146">
        <f t="shared" si="84"/>
        <v>2.467460412956521</v>
      </c>
      <c r="T232" s="146">
        <f t="shared" si="84"/>
        <v>2.607989624852495</v>
      </c>
      <c r="U232" s="146">
        <f t="shared" si="84"/>
        <v>2.748518836748469</v>
      </c>
      <c r="V232" s="146">
        <f t="shared" si="84"/>
        <v>2.889048048644443</v>
      </c>
      <c r="W232" s="146">
        <f t="shared" si="84"/>
        <v>3.029577260540417</v>
      </c>
      <c r="X232" s="146">
        <f t="shared" si="84"/>
        <v>3.1583515683816072</v>
      </c>
      <c r="Y232" s="146">
        <f t="shared" si="84"/>
        <v>3.2871258762227975</v>
      </c>
      <c r="Z232" s="146">
        <f t="shared" si="84"/>
        <v>3.4159001840639869</v>
      </c>
      <c r="AA232" s="146">
        <f t="shared" si="84"/>
        <v>3.5446744919051771</v>
      </c>
      <c r="AB232" s="146">
        <f t="shared" si="84"/>
        <v>3.6734487997463674</v>
      </c>
      <c r="AC232" s="146">
        <f t="shared" si="84"/>
        <v>3.7759958268315534</v>
      </c>
      <c r="AD232" s="146">
        <f t="shared" si="84"/>
        <v>3.8785428539167395</v>
      </c>
      <c r="AE232" s="146">
        <f t="shared" si="84"/>
        <v>3.9810898810019251</v>
      </c>
      <c r="AF232" s="146">
        <f t="shared" si="84"/>
        <v>4.0836369080871116</v>
      </c>
      <c r="AG232" s="146">
        <f t="shared" si="84"/>
        <v>4.1861839351722976</v>
      </c>
      <c r="AH232" s="146">
        <f t="shared" si="84"/>
        <v>4.2537751459599624</v>
      </c>
      <c r="AI232" s="146">
        <f t="shared" si="84"/>
        <v>4.3213663567476281</v>
      </c>
      <c r="AJ232" s="146">
        <f t="shared" si="84"/>
        <v>4.3889575675352939</v>
      </c>
      <c r="AK232" s="146">
        <f t="shared" si="84"/>
        <v>4.4565487783229596</v>
      </c>
      <c r="AL232" s="146">
        <f t="shared" si="84"/>
        <v>4.5241399891106244</v>
      </c>
      <c r="AM232" s="146">
        <f t="shared" si="84"/>
        <v>4.5917311998982901</v>
      </c>
      <c r="AN232" s="146">
        <f t="shared" si="84"/>
        <v>4.6593224106859559</v>
      </c>
      <c r="AO232" s="146">
        <f t="shared" si="84"/>
        <v>4.7269136214736207</v>
      </c>
    </row>
    <row r="233" spans="1:41" x14ac:dyDescent="0.25">
      <c r="A233" s="4" t="s">
        <v>6</v>
      </c>
      <c r="B233" s="4" t="s">
        <v>531</v>
      </c>
      <c r="C233" s="146">
        <f t="shared" si="74"/>
        <v>1</v>
      </c>
      <c r="D233" s="146">
        <f t="shared" ref="D233:AO233" si="85">IFERROR(D158/$C158,0)</f>
        <v>1.0173280798301225</v>
      </c>
      <c r="E233" s="146">
        <f t="shared" si="85"/>
        <v>1.034656159660245</v>
      </c>
      <c r="F233" s="146">
        <f t="shared" si="85"/>
        <v>1.0519842394903676</v>
      </c>
      <c r="G233" s="146">
        <f t="shared" si="85"/>
        <v>1.0693123193204901</v>
      </c>
      <c r="H233" s="146">
        <f t="shared" si="85"/>
        <v>1.0866403991506126</v>
      </c>
      <c r="I233" s="146">
        <f t="shared" si="85"/>
        <v>1.0967418658779227</v>
      </c>
      <c r="J233" s="146">
        <f t="shared" si="85"/>
        <v>1.1068433326052325</v>
      </c>
      <c r="K233" s="146">
        <f t="shared" si="85"/>
        <v>1.1169447993325423</v>
      </c>
      <c r="L233" s="146">
        <f t="shared" si="85"/>
        <v>1.1270462660598521</v>
      </c>
      <c r="M233" s="146">
        <f t="shared" si="85"/>
        <v>1.1371477327871622</v>
      </c>
      <c r="N233" s="146">
        <f t="shared" si="85"/>
        <v>1.1447194665278175</v>
      </c>
      <c r="O233" s="146">
        <f t="shared" si="85"/>
        <v>1.1522912002684726</v>
      </c>
      <c r="P233" s="146">
        <f t="shared" si="85"/>
        <v>1.159862934009128</v>
      </c>
      <c r="Q233" s="146">
        <f t="shared" si="85"/>
        <v>1.1674346677497833</v>
      </c>
      <c r="R233" s="146">
        <f t="shared" si="85"/>
        <v>1.1750064014904384</v>
      </c>
      <c r="S233" s="146">
        <f t="shared" si="85"/>
        <v>1.1783719105261592</v>
      </c>
      <c r="T233" s="146">
        <f t="shared" si="85"/>
        <v>1.1817374195618799</v>
      </c>
      <c r="U233" s="146">
        <f t="shared" si="85"/>
        <v>1.1851029285976009</v>
      </c>
      <c r="V233" s="146">
        <f t="shared" si="85"/>
        <v>1.1884684376333217</v>
      </c>
      <c r="W233" s="146">
        <f t="shared" si="85"/>
        <v>1.1918339466690424</v>
      </c>
      <c r="X233" s="146">
        <f t="shared" si="85"/>
        <v>1.1936274239707265</v>
      </c>
      <c r="Y233" s="146">
        <f t="shared" si="85"/>
        <v>1.1954209012724111</v>
      </c>
      <c r="Z233" s="146">
        <f t="shared" si="85"/>
        <v>1.1972143785740952</v>
      </c>
      <c r="AA233" s="146">
        <f t="shared" si="85"/>
        <v>1.1990078558757797</v>
      </c>
      <c r="AB233" s="146">
        <f t="shared" si="85"/>
        <v>1.2008013331774638</v>
      </c>
      <c r="AC233" s="146">
        <f t="shared" si="85"/>
        <v>1.2009260942301114</v>
      </c>
      <c r="AD233" s="146">
        <f t="shared" si="85"/>
        <v>1.2010508552827592</v>
      </c>
      <c r="AE233" s="146">
        <f t="shared" si="85"/>
        <v>1.2011756163354068</v>
      </c>
      <c r="AF233" s="146">
        <f t="shared" si="85"/>
        <v>1.2013003773880544</v>
      </c>
      <c r="AG233" s="146">
        <f t="shared" si="85"/>
        <v>1.201425138440702</v>
      </c>
      <c r="AH233" s="146">
        <f t="shared" si="85"/>
        <v>1.1984840431722419</v>
      </c>
      <c r="AI233" s="146">
        <f t="shared" si="85"/>
        <v>1.1955429479037816</v>
      </c>
      <c r="AJ233" s="146">
        <f t="shared" si="85"/>
        <v>1.1926018526353215</v>
      </c>
      <c r="AK233" s="146">
        <f t="shared" si="85"/>
        <v>1.1896607573668612</v>
      </c>
      <c r="AL233" s="146">
        <f t="shared" si="85"/>
        <v>1.1867196620984009</v>
      </c>
      <c r="AM233" s="146">
        <f t="shared" si="85"/>
        <v>1.1837785668299408</v>
      </c>
      <c r="AN233" s="146">
        <f t="shared" si="85"/>
        <v>1.1808374715614804</v>
      </c>
      <c r="AO233" s="146">
        <f t="shared" si="85"/>
        <v>1.1778963762930204</v>
      </c>
    </row>
    <row r="234" spans="1:41" x14ac:dyDescent="0.25">
      <c r="A234" s="4" t="s">
        <v>527</v>
      </c>
      <c r="B234" s="4" t="s">
        <v>531</v>
      </c>
      <c r="C234" s="146">
        <f t="shared" si="74"/>
        <v>1</v>
      </c>
      <c r="D234" s="146">
        <f t="shared" ref="D234:AO234" si="86">IFERROR(D159/$C159,0)</f>
        <v>1.0350515463917527</v>
      </c>
      <c r="E234" s="146">
        <f t="shared" si="86"/>
        <v>1.0701030927835053</v>
      </c>
      <c r="F234" s="146">
        <f t="shared" si="86"/>
        <v>1.1051546391752578</v>
      </c>
      <c r="G234" s="146">
        <f t="shared" si="86"/>
        <v>1.1402061855670103</v>
      </c>
      <c r="H234" s="146">
        <f t="shared" si="86"/>
        <v>1.1752577319587629</v>
      </c>
      <c r="I234" s="146">
        <f t="shared" si="86"/>
        <v>1.202749140893471</v>
      </c>
      <c r="J234" s="146">
        <f t="shared" si="86"/>
        <v>1.2302405498281788</v>
      </c>
      <c r="K234" s="146">
        <f t="shared" si="86"/>
        <v>1.2577319587628866</v>
      </c>
      <c r="L234" s="146">
        <f t="shared" si="86"/>
        <v>1.2852233676975946</v>
      </c>
      <c r="M234" s="146">
        <f t="shared" si="86"/>
        <v>1.3127147766323024</v>
      </c>
      <c r="N234" s="146">
        <f t="shared" si="86"/>
        <v>1.3254295532646048</v>
      </c>
      <c r="O234" s="146">
        <f t="shared" si="86"/>
        <v>1.3381443298969071</v>
      </c>
      <c r="P234" s="146">
        <f t="shared" si="86"/>
        <v>1.3508591065292097</v>
      </c>
      <c r="Q234" s="146">
        <f t="shared" si="86"/>
        <v>1.3635738831615121</v>
      </c>
      <c r="R234" s="146">
        <f t="shared" si="86"/>
        <v>1.3762886597938144</v>
      </c>
      <c r="S234" s="146">
        <f t="shared" si="86"/>
        <v>1.3742268041237113</v>
      </c>
      <c r="T234" s="146">
        <f t="shared" si="86"/>
        <v>1.3721649484536083</v>
      </c>
      <c r="U234" s="146">
        <f t="shared" si="86"/>
        <v>1.3701030927835052</v>
      </c>
      <c r="V234" s="146">
        <f t="shared" si="86"/>
        <v>1.3680412371134021</v>
      </c>
      <c r="W234" s="146">
        <f t="shared" si="86"/>
        <v>1.365979381443299</v>
      </c>
      <c r="X234" s="146">
        <f t="shared" si="86"/>
        <v>1.3642611683848798</v>
      </c>
      <c r="Y234" s="146">
        <f t="shared" si="86"/>
        <v>1.3625429553264605</v>
      </c>
      <c r="Z234" s="146">
        <f t="shared" si="86"/>
        <v>1.3608247422680413</v>
      </c>
      <c r="AA234" s="146">
        <f t="shared" si="86"/>
        <v>1.359106529209622</v>
      </c>
      <c r="AB234" s="146">
        <f t="shared" si="86"/>
        <v>1.3573883161512028</v>
      </c>
      <c r="AC234" s="146">
        <f t="shared" si="86"/>
        <v>1.3103092783505157</v>
      </c>
      <c r="AD234" s="146">
        <f t="shared" si="86"/>
        <v>1.2632302405498281</v>
      </c>
      <c r="AE234" s="146">
        <f t="shared" si="86"/>
        <v>1.216151202749141</v>
      </c>
      <c r="AF234" s="146">
        <f t="shared" si="86"/>
        <v>1.1690721649484537</v>
      </c>
      <c r="AG234" s="146">
        <f t="shared" si="86"/>
        <v>1.1219931271477663</v>
      </c>
      <c r="AH234" s="146">
        <f t="shared" si="86"/>
        <v>1.0831615120274913</v>
      </c>
      <c r="AI234" s="146">
        <f t="shared" si="86"/>
        <v>1.0443298969072163</v>
      </c>
      <c r="AJ234" s="146">
        <f t="shared" si="86"/>
        <v>1.0054982817869416</v>
      </c>
      <c r="AK234" s="146">
        <f t="shared" si="86"/>
        <v>0.96666666666666667</v>
      </c>
      <c r="AL234" s="146">
        <f t="shared" si="86"/>
        <v>0.92783505154639168</v>
      </c>
      <c r="AM234" s="146">
        <f t="shared" si="86"/>
        <v>0.88900343642611668</v>
      </c>
      <c r="AN234" s="146">
        <f t="shared" si="86"/>
        <v>0.85017182130584179</v>
      </c>
      <c r="AO234" s="146">
        <f t="shared" si="86"/>
        <v>0.81134020618556679</v>
      </c>
    </row>
    <row r="235" spans="1:41" x14ac:dyDescent="0.25">
      <c r="A235" s="4" t="s">
        <v>528</v>
      </c>
      <c r="B235" s="4" t="s">
        <v>531</v>
      </c>
      <c r="C235" s="146">
        <f t="shared" si="74"/>
        <v>1</v>
      </c>
      <c r="D235" s="146">
        <f t="shared" ref="D235:AO235" si="87">IFERROR(D160/$C160,0)</f>
        <v>1.0122688417040666</v>
      </c>
      <c r="E235" s="146">
        <f t="shared" si="87"/>
        <v>1.0243799180788873</v>
      </c>
      <c r="F235" s="146">
        <f t="shared" si="87"/>
        <v>1.0364099210877882</v>
      </c>
      <c r="G235" s="146">
        <f t="shared" si="87"/>
        <v>1.0483787143031715</v>
      </c>
      <c r="H235" s="146">
        <f t="shared" si="87"/>
        <v>1.0602614249126261</v>
      </c>
      <c r="I235" s="146">
        <f t="shared" si="87"/>
        <v>1.0720359495555423</v>
      </c>
      <c r="J235" s="146">
        <f t="shared" si="87"/>
        <v>1.0836632134679862</v>
      </c>
      <c r="K235" s="146">
        <f t="shared" si="87"/>
        <v>1.095111547675663</v>
      </c>
      <c r="L235" s="146">
        <f t="shared" si="87"/>
        <v>1.1063738266593561</v>
      </c>
      <c r="M235" s="146">
        <f t="shared" si="87"/>
        <v>1.1174516338677802</v>
      </c>
      <c r="N235" s="146">
        <f t="shared" si="87"/>
        <v>1.1283323017112175</v>
      </c>
      <c r="O235" s="146">
        <f t="shared" si="87"/>
        <v>1.1390023708755923</v>
      </c>
      <c r="P235" s="146">
        <f t="shared" si="87"/>
        <v>1.1494483820468293</v>
      </c>
      <c r="Q235" s="146">
        <f t="shared" si="87"/>
        <v>1.1596592510839252</v>
      </c>
      <c r="R235" s="146">
        <f t="shared" si="87"/>
        <v>1.1696238938458769</v>
      </c>
      <c r="S235" s="146">
        <f t="shared" si="87"/>
        <v>1.1793248923968218</v>
      </c>
      <c r="T235" s="146">
        <f t="shared" si="87"/>
        <v>1.1887440370765403</v>
      </c>
      <c r="U235" s="146">
        <f t="shared" si="87"/>
        <v>1.1978670768465998</v>
      </c>
      <c r="V235" s="146">
        <f t="shared" si="87"/>
        <v>1.2066860944634263</v>
      </c>
      <c r="W235" s="146">
        <f t="shared" si="87"/>
        <v>1.2151931726834462</v>
      </c>
      <c r="X235" s="146">
        <f t="shared" si="87"/>
        <v>1.2233756439169412</v>
      </c>
      <c r="Y235" s="146">
        <f t="shared" si="87"/>
        <v>1.2312168819524067</v>
      </c>
      <c r="Z235" s="146">
        <f t="shared" si="87"/>
        <v>1.2387081778219113</v>
      </c>
      <c r="AA235" s="146">
        <f t="shared" si="87"/>
        <v>1.2458431977305962</v>
      </c>
      <c r="AB235" s="146">
        <f t="shared" si="87"/>
        <v>1.2526243168515334</v>
      </c>
      <c r="AC235" s="146">
        <f t="shared" si="87"/>
        <v>1.2590649944987984</v>
      </c>
      <c r="AD235" s="146">
        <f t="shared" si="87"/>
        <v>1.265184232056968</v>
      </c>
      <c r="AE235" s="146">
        <f t="shared" si="87"/>
        <v>1.2709994474619049</v>
      </c>
      <c r="AF235" s="146">
        <f t="shared" si="87"/>
        <v>1.2765130158866809</v>
      </c>
      <c r="AG235" s="146">
        <f t="shared" si="87"/>
        <v>1.2817273125043682</v>
      </c>
      <c r="AH235" s="146">
        <f t="shared" si="87"/>
        <v>1.2866494628341834</v>
      </c>
      <c r="AI235" s="146">
        <f t="shared" si="87"/>
        <v>1.2912897592927721</v>
      </c>
      <c r="AJ235" s="146">
        <f t="shared" si="87"/>
        <v>1.2956537439506361</v>
      </c>
      <c r="AK235" s="146">
        <f t="shared" si="87"/>
        <v>1.2997477506026345</v>
      </c>
      <c r="AL235" s="146">
        <f t="shared" si="87"/>
        <v>1.3035725709731245</v>
      </c>
      <c r="AM235" s="146">
        <f t="shared" si="87"/>
        <v>1.3071321636838933</v>
      </c>
      <c r="AN235" s="146">
        <f t="shared" si="87"/>
        <v>1.3104249452862258</v>
      </c>
      <c r="AO235" s="146">
        <f t="shared" si="87"/>
        <v>1.3134532909531942</v>
      </c>
    </row>
    <row r="236" spans="1:41" x14ac:dyDescent="0.25">
      <c r="A236" s="4" t="s">
        <v>11</v>
      </c>
      <c r="B236" s="4" t="s">
        <v>531</v>
      </c>
      <c r="C236" s="146">
        <f t="shared" si="74"/>
        <v>1</v>
      </c>
      <c r="D236" s="146">
        <f t="shared" ref="D236:AO236" si="88">IFERROR(D161/$C161,0)</f>
        <v>1.0626186485568236</v>
      </c>
      <c r="E236" s="146">
        <f t="shared" si="88"/>
        <v>1.1252372971136475</v>
      </c>
      <c r="F236" s="146">
        <f t="shared" si="88"/>
        <v>1.1878559456704711</v>
      </c>
      <c r="G236" s="146">
        <f t="shared" si="88"/>
        <v>1.250474594227295</v>
      </c>
      <c r="H236" s="146">
        <f t="shared" si="88"/>
        <v>1.3130932427841187</v>
      </c>
      <c r="I236" s="146">
        <f t="shared" si="88"/>
        <v>1.3931611382837406</v>
      </c>
      <c r="J236" s="146">
        <f t="shared" si="88"/>
        <v>1.4732290337833627</v>
      </c>
      <c r="K236" s="146">
        <f t="shared" si="88"/>
        <v>1.5532969292829846</v>
      </c>
      <c r="L236" s="146">
        <f t="shared" si="88"/>
        <v>1.6333648247826067</v>
      </c>
      <c r="M236" s="146">
        <f t="shared" si="88"/>
        <v>1.7134327202822288</v>
      </c>
      <c r="N236" s="146">
        <f t="shared" si="88"/>
        <v>1.8066872280622928</v>
      </c>
      <c r="O236" s="146">
        <f t="shared" si="88"/>
        <v>1.8999417358423567</v>
      </c>
      <c r="P236" s="146">
        <f t="shared" si="88"/>
        <v>1.9931962436224209</v>
      </c>
      <c r="Q236" s="146">
        <f t="shared" si="88"/>
        <v>2.0864507514024853</v>
      </c>
      <c r="R236" s="146">
        <f t="shared" si="88"/>
        <v>2.179705259182549</v>
      </c>
      <c r="S236" s="146">
        <f t="shared" si="88"/>
        <v>2.2527233778871478</v>
      </c>
      <c r="T236" s="146">
        <f t="shared" si="88"/>
        <v>2.3257414965917471</v>
      </c>
      <c r="U236" s="146">
        <f t="shared" si="88"/>
        <v>2.398759615296346</v>
      </c>
      <c r="V236" s="146">
        <f t="shared" si="88"/>
        <v>2.4717777340009452</v>
      </c>
      <c r="W236" s="146">
        <f t="shared" si="88"/>
        <v>2.5447958527055441</v>
      </c>
      <c r="X236" s="146">
        <f t="shared" si="88"/>
        <v>2.5522326270929496</v>
      </c>
      <c r="Y236" s="146">
        <f t="shared" si="88"/>
        <v>2.5596694014803543</v>
      </c>
      <c r="Z236" s="146">
        <f t="shared" si="88"/>
        <v>2.5671061758677598</v>
      </c>
      <c r="AA236" s="146">
        <f t="shared" si="88"/>
        <v>2.5745429502551649</v>
      </c>
      <c r="AB236" s="146">
        <f t="shared" si="88"/>
        <v>2.5819797246425704</v>
      </c>
      <c r="AC236" s="146">
        <f t="shared" si="88"/>
        <v>2.5891597881146549</v>
      </c>
      <c r="AD236" s="146">
        <f t="shared" si="88"/>
        <v>2.5963398515867389</v>
      </c>
      <c r="AE236" s="146">
        <f t="shared" si="88"/>
        <v>2.6035199150588233</v>
      </c>
      <c r="AF236" s="146">
        <f t="shared" si="88"/>
        <v>2.6106999785309073</v>
      </c>
      <c r="AG236" s="146">
        <f t="shared" si="88"/>
        <v>2.6178800420029917</v>
      </c>
      <c r="AH236" s="146">
        <f t="shared" si="88"/>
        <v>2.6174606992922023</v>
      </c>
      <c r="AI236" s="146">
        <f t="shared" si="88"/>
        <v>2.6170413565814123</v>
      </c>
      <c r="AJ236" s="146">
        <f t="shared" si="88"/>
        <v>2.6166220138706229</v>
      </c>
      <c r="AK236" s="146">
        <f t="shared" si="88"/>
        <v>2.6162026711598334</v>
      </c>
      <c r="AL236" s="146">
        <f t="shared" si="88"/>
        <v>2.6157833284490439</v>
      </c>
      <c r="AM236" s="146">
        <f t="shared" si="88"/>
        <v>2.615363985738254</v>
      </c>
      <c r="AN236" s="146">
        <f t="shared" si="88"/>
        <v>2.6149446430274645</v>
      </c>
      <c r="AO236" s="146">
        <f t="shared" si="88"/>
        <v>2.6145253003166751</v>
      </c>
    </row>
    <row r="237" spans="1:41" x14ac:dyDescent="0.25">
      <c r="A237" s="4" t="s">
        <v>529</v>
      </c>
      <c r="B237" s="4" t="s">
        <v>531</v>
      </c>
      <c r="C237" s="146">
        <f t="shared" si="74"/>
        <v>1</v>
      </c>
      <c r="D237" s="146">
        <f t="shared" ref="D237:AO237" si="89">IFERROR(D162/$C162,0)</f>
        <v>1.0076313338760676</v>
      </c>
      <c r="E237" s="146">
        <f t="shared" si="89"/>
        <v>1.0152626677521353</v>
      </c>
      <c r="F237" s="146">
        <f t="shared" si="89"/>
        <v>1.0228940016282029</v>
      </c>
      <c r="G237" s="146">
        <f t="shared" si="89"/>
        <v>1.0305253355042705</v>
      </c>
      <c r="H237" s="146">
        <f t="shared" si="89"/>
        <v>1.0381566693803381</v>
      </c>
      <c r="I237" s="146">
        <f t="shared" si="89"/>
        <v>1.0548816471648159</v>
      </c>
      <c r="J237" s="146">
        <f t="shared" si="89"/>
        <v>1.0716066249492937</v>
      </c>
      <c r="K237" s="146">
        <f t="shared" si="89"/>
        <v>1.0883316027337715</v>
      </c>
      <c r="L237" s="146">
        <f t="shared" si="89"/>
        <v>1.1050565805182493</v>
      </c>
      <c r="M237" s="146">
        <f t="shared" si="89"/>
        <v>1.1217815583027271</v>
      </c>
      <c r="N237" s="146">
        <f t="shared" si="89"/>
        <v>1.1420821209962611</v>
      </c>
      <c r="O237" s="146">
        <f t="shared" si="89"/>
        <v>1.162382683689795</v>
      </c>
      <c r="P237" s="146">
        <f t="shared" si="89"/>
        <v>1.182683246383329</v>
      </c>
      <c r="Q237" s="146">
        <f t="shared" si="89"/>
        <v>1.2029838090768632</v>
      </c>
      <c r="R237" s="146">
        <f t="shared" si="89"/>
        <v>1.2232843717703972</v>
      </c>
      <c r="S237" s="146">
        <f t="shared" si="89"/>
        <v>1.2445635450088373</v>
      </c>
      <c r="T237" s="146">
        <f t="shared" si="89"/>
        <v>1.2658427182472776</v>
      </c>
      <c r="U237" s="146">
        <f t="shared" si="89"/>
        <v>1.2871218914857177</v>
      </c>
      <c r="V237" s="146">
        <f t="shared" si="89"/>
        <v>1.308401064724158</v>
      </c>
      <c r="W237" s="146">
        <f t="shared" si="89"/>
        <v>1.329680237962598</v>
      </c>
      <c r="X237" s="146">
        <f t="shared" si="89"/>
        <v>1.358236829869373</v>
      </c>
      <c r="Y237" s="146">
        <f t="shared" si="89"/>
        <v>1.3867934217761477</v>
      </c>
      <c r="Z237" s="146">
        <f t="shared" si="89"/>
        <v>1.4153500136829227</v>
      </c>
      <c r="AA237" s="146">
        <f t="shared" si="89"/>
        <v>1.4439066055896974</v>
      </c>
      <c r="AB237" s="146">
        <f t="shared" si="89"/>
        <v>1.4724631974964724</v>
      </c>
      <c r="AC237" s="146">
        <f t="shared" si="89"/>
        <v>1.5140057790886714</v>
      </c>
      <c r="AD237" s="146">
        <f t="shared" si="89"/>
        <v>1.5555483606808702</v>
      </c>
      <c r="AE237" s="146">
        <f t="shared" si="89"/>
        <v>1.5970909422730692</v>
      </c>
      <c r="AF237" s="146">
        <f t="shared" si="89"/>
        <v>1.6386335238652683</v>
      </c>
      <c r="AG237" s="146">
        <f t="shared" si="89"/>
        <v>1.6801761054574673</v>
      </c>
      <c r="AH237" s="146">
        <f t="shared" si="89"/>
        <v>1.711250684583512</v>
      </c>
      <c r="AI237" s="146">
        <f t="shared" si="89"/>
        <v>1.7423252637095568</v>
      </c>
      <c r="AJ237" s="146">
        <f t="shared" si="89"/>
        <v>1.7733998428356017</v>
      </c>
      <c r="AK237" s="146">
        <f t="shared" si="89"/>
        <v>1.8044744219616462</v>
      </c>
      <c r="AL237" s="146">
        <f t="shared" si="89"/>
        <v>1.8355490010876911</v>
      </c>
      <c r="AM237" s="146">
        <f t="shared" si="89"/>
        <v>1.8666235802137356</v>
      </c>
      <c r="AN237" s="146">
        <f t="shared" si="89"/>
        <v>1.8976981593397806</v>
      </c>
      <c r="AO237" s="146">
        <f t="shared" si="89"/>
        <v>1.9287727384658255</v>
      </c>
    </row>
    <row r="238" spans="1:41" x14ac:dyDescent="0.25">
      <c r="A238" s="4" t="s">
        <v>525</v>
      </c>
      <c r="B238" s="4" t="s">
        <v>532</v>
      </c>
      <c r="C238" s="146">
        <f t="shared" si="74"/>
        <v>1</v>
      </c>
      <c r="D238" s="146">
        <f t="shared" ref="D238:AO238" si="90">IFERROR(D163/$C163,0)</f>
        <v>1.0068472381909852</v>
      </c>
      <c r="E238" s="146">
        <f t="shared" si="90"/>
        <v>1.0136944763819704</v>
      </c>
      <c r="F238" s="146">
        <f t="shared" si="90"/>
        <v>1.0205417145729554</v>
      </c>
      <c r="G238" s="146">
        <f t="shared" si="90"/>
        <v>1.0273889527639406</v>
      </c>
      <c r="H238" s="146">
        <f t="shared" si="90"/>
        <v>1.0342361909549258</v>
      </c>
      <c r="I238" s="146">
        <f t="shared" si="90"/>
        <v>1.0786474185327466</v>
      </c>
      <c r="J238" s="146">
        <f t="shared" si="90"/>
        <v>1.1230586461105676</v>
      </c>
      <c r="K238" s="146">
        <f t="shared" si="90"/>
        <v>1.1674698736883886</v>
      </c>
      <c r="L238" s="146">
        <f t="shared" si="90"/>
        <v>1.2118811012662094</v>
      </c>
      <c r="M238" s="146">
        <f t="shared" si="90"/>
        <v>1.2562923288440304</v>
      </c>
      <c r="N238" s="146">
        <f t="shared" si="90"/>
        <v>1.3150040335195101</v>
      </c>
      <c r="O238" s="146">
        <f t="shared" si="90"/>
        <v>1.3737157381949896</v>
      </c>
      <c r="P238" s="146">
        <f t="shared" si="90"/>
        <v>1.4324274428704695</v>
      </c>
      <c r="Q238" s="146">
        <f t="shared" si="90"/>
        <v>1.4911391475459488</v>
      </c>
      <c r="R238" s="146">
        <f t="shared" si="90"/>
        <v>1.5498508522214285</v>
      </c>
      <c r="S238" s="146">
        <f t="shared" si="90"/>
        <v>1.6266906955169742</v>
      </c>
      <c r="T238" s="146">
        <f t="shared" si="90"/>
        <v>1.7035305388125201</v>
      </c>
      <c r="U238" s="146">
        <f t="shared" si="90"/>
        <v>1.7803703821080656</v>
      </c>
      <c r="V238" s="146">
        <f t="shared" si="90"/>
        <v>1.8572102254036116</v>
      </c>
      <c r="W238" s="146">
        <f t="shared" si="90"/>
        <v>1.9340500686991573</v>
      </c>
      <c r="X238" s="146">
        <f t="shared" si="90"/>
        <v>2.0246975233486113</v>
      </c>
      <c r="Y238" s="146">
        <f t="shared" si="90"/>
        <v>2.1153449779980655</v>
      </c>
      <c r="Z238" s="146">
        <f t="shared" si="90"/>
        <v>2.2059924326475198</v>
      </c>
      <c r="AA238" s="146">
        <f t="shared" si="90"/>
        <v>2.296639887296974</v>
      </c>
      <c r="AB238" s="146">
        <f t="shared" si="90"/>
        <v>2.3872873419464282</v>
      </c>
      <c r="AC238" s="146">
        <f t="shared" si="90"/>
        <v>2.4734321588770127</v>
      </c>
      <c r="AD238" s="146">
        <f t="shared" si="90"/>
        <v>2.5595769758075968</v>
      </c>
      <c r="AE238" s="146">
        <f t="shared" si="90"/>
        <v>2.6457217927381818</v>
      </c>
      <c r="AF238" s="146">
        <f t="shared" si="90"/>
        <v>2.7318666096687663</v>
      </c>
      <c r="AG238" s="146">
        <f t="shared" si="90"/>
        <v>2.8180114265993503</v>
      </c>
      <c r="AH238" s="146">
        <f t="shared" si="90"/>
        <v>2.89599813093053</v>
      </c>
      <c r="AI238" s="146">
        <f t="shared" si="90"/>
        <v>2.9739848352617093</v>
      </c>
      <c r="AJ238" s="146">
        <f t="shared" si="90"/>
        <v>3.0519715395928895</v>
      </c>
      <c r="AK238" s="146">
        <f t="shared" si="90"/>
        <v>3.1299582439240687</v>
      </c>
      <c r="AL238" s="146">
        <f t="shared" si="90"/>
        <v>3.207944948255248</v>
      </c>
      <c r="AM238" s="146">
        <f t="shared" si="90"/>
        <v>3.2859316525864277</v>
      </c>
      <c r="AN238" s="146">
        <f t="shared" si="90"/>
        <v>3.363918356917607</v>
      </c>
      <c r="AO238" s="146">
        <f t="shared" si="90"/>
        <v>3.4419050612487871</v>
      </c>
    </row>
    <row r="239" spans="1:41" x14ac:dyDescent="0.25">
      <c r="A239" s="4" t="s">
        <v>526</v>
      </c>
      <c r="B239" s="4" t="s">
        <v>532</v>
      </c>
      <c r="C239" s="146">
        <f t="shared" si="74"/>
        <v>1</v>
      </c>
      <c r="D239" s="146">
        <f t="shared" ref="D239:AO239" si="91">IFERROR(D164/$C164,0)</f>
        <v>0.99109186292451124</v>
      </c>
      <c r="E239" s="146">
        <f t="shared" si="91"/>
        <v>0.98218372584902258</v>
      </c>
      <c r="F239" s="146">
        <f t="shared" si="91"/>
        <v>0.97327558877353382</v>
      </c>
      <c r="G239" s="146">
        <f t="shared" si="91"/>
        <v>0.96436745169804516</v>
      </c>
      <c r="H239" s="146">
        <f t="shared" si="91"/>
        <v>0.9554593146225564</v>
      </c>
      <c r="I239" s="146">
        <f t="shared" si="91"/>
        <v>0.97525401062211459</v>
      </c>
      <c r="J239" s="146">
        <f t="shared" si="91"/>
        <v>0.99504870662167266</v>
      </c>
      <c r="K239" s="146">
        <f t="shared" si="91"/>
        <v>1.0148434026212307</v>
      </c>
      <c r="L239" s="146">
        <f t="shared" si="91"/>
        <v>1.0346380986207888</v>
      </c>
      <c r="M239" s="146">
        <f t="shared" si="91"/>
        <v>1.0544327946203469</v>
      </c>
      <c r="N239" s="146">
        <f t="shared" si="91"/>
        <v>1.0840233402981712</v>
      </c>
      <c r="O239" s="146">
        <f t="shared" si="91"/>
        <v>1.1136138859759954</v>
      </c>
      <c r="P239" s="146">
        <f t="shared" si="91"/>
        <v>1.1432044316538197</v>
      </c>
      <c r="Q239" s="146">
        <f t="shared" si="91"/>
        <v>1.172794977331644</v>
      </c>
      <c r="R239" s="146">
        <f t="shared" si="91"/>
        <v>1.2023855230094682</v>
      </c>
      <c r="S239" s="146">
        <f t="shared" si="91"/>
        <v>1.236408949889704</v>
      </c>
      <c r="T239" s="146">
        <f t="shared" si="91"/>
        <v>1.2704323767699399</v>
      </c>
      <c r="U239" s="146">
        <f t="shared" si="91"/>
        <v>1.3044558036501759</v>
      </c>
      <c r="V239" s="146">
        <f t="shared" si="91"/>
        <v>1.3384792305304118</v>
      </c>
      <c r="W239" s="146">
        <f t="shared" si="91"/>
        <v>1.3725026574106476</v>
      </c>
      <c r="X239" s="146">
        <f t="shared" si="91"/>
        <v>1.4114961444022875</v>
      </c>
      <c r="Y239" s="146">
        <f t="shared" si="91"/>
        <v>1.4504896313939273</v>
      </c>
      <c r="Z239" s="146">
        <f t="shared" si="91"/>
        <v>1.4894831183855672</v>
      </c>
      <c r="AA239" s="146">
        <f t="shared" si="91"/>
        <v>1.528476605377207</v>
      </c>
      <c r="AB239" s="146">
        <f t="shared" si="91"/>
        <v>1.5674700923688469</v>
      </c>
      <c r="AC239" s="146">
        <f t="shared" si="91"/>
        <v>1.6156774936799028</v>
      </c>
      <c r="AD239" s="146">
        <f t="shared" si="91"/>
        <v>1.6638848949909586</v>
      </c>
      <c r="AE239" s="146">
        <f t="shared" si="91"/>
        <v>1.7120922963020146</v>
      </c>
      <c r="AF239" s="146">
        <f t="shared" si="91"/>
        <v>1.7602996976130705</v>
      </c>
      <c r="AG239" s="146">
        <f t="shared" si="91"/>
        <v>1.8085070989241261</v>
      </c>
      <c r="AH239" s="146">
        <f t="shared" si="91"/>
        <v>1.8692084545595731</v>
      </c>
      <c r="AI239" s="146">
        <f t="shared" si="91"/>
        <v>1.9299098101950198</v>
      </c>
      <c r="AJ239" s="146">
        <f t="shared" si="91"/>
        <v>1.9906111658304666</v>
      </c>
      <c r="AK239" s="146">
        <f t="shared" si="91"/>
        <v>2.0513125214659134</v>
      </c>
      <c r="AL239" s="146">
        <f t="shared" si="91"/>
        <v>2.1120138771013601</v>
      </c>
      <c r="AM239" s="146">
        <f t="shared" si="91"/>
        <v>2.1727152327368069</v>
      </c>
      <c r="AN239" s="146">
        <f t="shared" si="91"/>
        <v>2.2334165883722537</v>
      </c>
      <c r="AO239" s="146">
        <f t="shared" si="91"/>
        <v>2.2941179440077</v>
      </c>
    </row>
    <row r="240" spans="1:41" x14ac:dyDescent="0.25">
      <c r="A240" s="4" t="s">
        <v>27</v>
      </c>
      <c r="B240" s="4" t="s">
        <v>532</v>
      </c>
      <c r="C240" s="146">
        <f t="shared" si="74"/>
        <v>1</v>
      </c>
      <c r="D240" s="146">
        <f t="shared" ref="D240:AO240" si="92">IFERROR(D165/$C165,0)</f>
        <v>1.0673749185686157</v>
      </c>
      <c r="E240" s="146">
        <f t="shared" si="92"/>
        <v>1.1347498371372311</v>
      </c>
      <c r="F240" s="146">
        <f t="shared" si="92"/>
        <v>1.202124755705847</v>
      </c>
      <c r="G240" s="146">
        <f t="shared" si="92"/>
        <v>1.2694996742744626</v>
      </c>
      <c r="H240" s="146">
        <f t="shared" si="92"/>
        <v>1.3368745928430781</v>
      </c>
      <c r="I240" s="146">
        <f t="shared" si="92"/>
        <v>1.4247671704750711</v>
      </c>
      <c r="J240" s="146">
        <f t="shared" si="92"/>
        <v>1.5126597481070643</v>
      </c>
      <c r="K240" s="146">
        <f t="shared" si="92"/>
        <v>1.6005523257390573</v>
      </c>
      <c r="L240" s="146">
        <f t="shared" si="92"/>
        <v>1.6884449033710505</v>
      </c>
      <c r="M240" s="146">
        <f t="shared" si="92"/>
        <v>1.7763374810030435</v>
      </c>
      <c r="N240" s="146">
        <f t="shared" si="92"/>
        <v>1.8864562250145442</v>
      </c>
      <c r="O240" s="146">
        <f t="shared" si="92"/>
        <v>1.996574969026045</v>
      </c>
      <c r="P240" s="146">
        <f t="shared" si="92"/>
        <v>2.1066937130375458</v>
      </c>
      <c r="Q240" s="146">
        <f t="shared" si="92"/>
        <v>2.2168124570490462</v>
      </c>
      <c r="R240" s="146">
        <f t="shared" si="92"/>
        <v>2.326931201060547</v>
      </c>
      <c r="S240" s="146">
        <f t="shared" si="92"/>
        <v>2.467460412956521</v>
      </c>
      <c r="T240" s="146">
        <f t="shared" si="92"/>
        <v>2.607989624852495</v>
      </c>
      <c r="U240" s="146">
        <f t="shared" si="92"/>
        <v>2.748518836748469</v>
      </c>
      <c r="V240" s="146">
        <f t="shared" si="92"/>
        <v>2.889048048644443</v>
      </c>
      <c r="W240" s="146">
        <f t="shared" si="92"/>
        <v>3.029577260540417</v>
      </c>
      <c r="X240" s="146">
        <f t="shared" si="92"/>
        <v>3.1583515683816072</v>
      </c>
      <c r="Y240" s="146">
        <f t="shared" si="92"/>
        <v>3.2871258762227975</v>
      </c>
      <c r="Z240" s="146">
        <f t="shared" si="92"/>
        <v>3.4159001840639869</v>
      </c>
      <c r="AA240" s="146">
        <f t="shared" si="92"/>
        <v>3.5446744919051771</v>
      </c>
      <c r="AB240" s="146">
        <f t="shared" si="92"/>
        <v>3.6734487997463674</v>
      </c>
      <c r="AC240" s="146">
        <f t="shared" si="92"/>
        <v>3.7759958268315534</v>
      </c>
      <c r="AD240" s="146">
        <f t="shared" si="92"/>
        <v>3.8785428539167395</v>
      </c>
      <c r="AE240" s="146">
        <f t="shared" si="92"/>
        <v>3.9810898810019251</v>
      </c>
      <c r="AF240" s="146">
        <f t="shared" si="92"/>
        <v>4.0836369080871116</v>
      </c>
      <c r="AG240" s="146">
        <f t="shared" si="92"/>
        <v>4.1861839351722976</v>
      </c>
      <c r="AH240" s="146">
        <f t="shared" si="92"/>
        <v>4.2537751459599624</v>
      </c>
      <c r="AI240" s="146">
        <f t="shared" si="92"/>
        <v>4.3213663567476281</v>
      </c>
      <c r="AJ240" s="146">
        <f t="shared" si="92"/>
        <v>4.3889575675352939</v>
      </c>
      <c r="AK240" s="146">
        <f t="shared" si="92"/>
        <v>4.4565487783229596</v>
      </c>
      <c r="AL240" s="146">
        <f t="shared" si="92"/>
        <v>4.5241399891106244</v>
      </c>
      <c r="AM240" s="146">
        <f t="shared" si="92"/>
        <v>4.5917311998982901</v>
      </c>
      <c r="AN240" s="146">
        <f t="shared" si="92"/>
        <v>4.6593224106859559</v>
      </c>
      <c r="AO240" s="146">
        <f t="shared" si="92"/>
        <v>4.7269136214736207</v>
      </c>
    </row>
    <row r="241" spans="1:41" x14ac:dyDescent="0.25">
      <c r="A241" s="4" t="s">
        <v>6</v>
      </c>
      <c r="B241" s="4" t="s">
        <v>532</v>
      </c>
      <c r="C241" s="146">
        <f t="shared" si="74"/>
        <v>1</v>
      </c>
      <c r="D241" s="146">
        <f t="shared" ref="D241:AO241" si="93">IFERROR(D166/$C166,0)</f>
        <v>1.0173280798301225</v>
      </c>
      <c r="E241" s="146">
        <f t="shared" si="93"/>
        <v>1.034656159660245</v>
      </c>
      <c r="F241" s="146">
        <f t="shared" si="93"/>
        <v>1.0519842394903676</v>
      </c>
      <c r="G241" s="146">
        <f t="shared" si="93"/>
        <v>1.0693123193204901</v>
      </c>
      <c r="H241" s="146">
        <f t="shared" si="93"/>
        <v>1.0866403991506126</v>
      </c>
      <c r="I241" s="146">
        <f t="shared" si="93"/>
        <v>1.0967418658779227</v>
      </c>
      <c r="J241" s="146">
        <f t="shared" si="93"/>
        <v>1.1068433326052325</v>
      </c>
      <c r="K241" s="146">
        <f t="shared" si="93"/>
        <v>1.1169447993325423</v>
      </c>
      <c r="L241" s="146">
        <f t="shared" si="93"/>
        <v>1.1270462660598521</v>
      </c>
      <c r="M241" s="146">
        <f t="shared" si="93"/>
        <v>1.1371477327871622</v>
      </c>
      <c r="N241" s="146">
        <f t="shared" si="93"/>
        <v>1.1447194665278175</v>
      </c>
      <c r="O241" s="146">
        <f t="shared" si="93"/>
        <v>1.1522912002684726</v>
      </c>
      <c r="P241" s="146">
        <f t="shared" si="93"/>
        <v>1.159862934009128</v>
      </c>
      <c r="Q241" s="146">
        <f t="shared" si="93"/>
        <v>1.1674346677497833</v>
      </c>
      <c r="R241" s="146">
        <f t="shared" si="93"/>
        <v>1.1750064014904384</v>
      </c>
      <c r="S241" s="146">
        <f t="shared" si="93"/>
        <v>1.1783719105261592</v>
      </c>
      <c r="T241" s="146">
        <f t="shared" si="93"/>
        <v>1.1817374195618799</v>
      </c>
      <c r="U241" s="146">
        <f t="shared" si="93"/>
        <v>1.1851029285976009</v>
      </c>
      <c r="V241" s="146">
        <f t="shared" si="93"/>
        <v>1.1884684376333217</v>
      </c>
      <c r="W241" s="146">
        <f t="shared" si="93"/>
        <v>1.1918339466690424</v>
      </c>
      <c r="X241" s="146">
        <f t="shared" si="93"/>
        <v>1.1936274239707265</v>
      </c>
      <c r="Y241" s="146">
        <f t="shared" si="93"/>
        <v>1.1954209012724111</v>
      </c>
      <c r="Z241" s="146">
        <f t="shared" si="93"/>
        <v>1.1972143785740952</v>
      </c>
      <c r="AA241" s="146">
        <f t="shared" si="93"/>
        <v>1.1990078558757797</v>
      </c>
      <c r="AB241" s="146">
        <f t="shared" si="93"/>
        <v>1.2008013331774638</v>
      </c>
      <c r="AC241" s="146">
        <f t="shared" si="93"/>
        <v>1.2009260942301114</v>
      </c>
      <c r="AD241" s="146">
        <f t="shared" si="93"/>
        <v>1.2010508552827592</v>
      </c>
      <c r="AE241" s="146">
        <f t="shared" si="93"/>
        <v>1.2011756163354068</v>
      </c>
      <c r="AF241" s="146">
        <f t="shared" si="93"/>
        <v>1.2013003773880544</v>
      </c>
      <c r="AG241" s="146">
        <f t="shared" si="93"/>
        <v>1.201425138440702</v>
      </c>
      <c r="AH241" s="146">
        <f t="shared" si="93"/>
        <v>1.1984840431722419</v>
      </c>
      <c r="AI241" s="146">
        <f t="shared" si="93"/>
        <v>1.1955429479037816</v>
      </c>
      <c r="AJ241" s="146">
        <f t="shared" si="93"/>
        <v>1.1926018526353215</v>
      </c>
      <c r="AK241" s="146">
        <f t="shared" si="93"/>
        <v>1.1896607573668612</v>
      </c>
      <c r="AL241" s="146">
        <f t="shared" si="93"/>
        <v>1.1867196620984009</v>
      </c>
      <c r="AM241" s="146">
        <f t="shared" si="93"/>
        <v>1.1837785668299408</v>
      </c>
      <c r="AN241" s="146">
        <f t="shared" si="93"/>
        <v>1.1808374715614804</v>
      </c>
      <c r="AO241" s="146">
        <f t="shared" si="93"/>
        <v>1.1778963762930204</v>
      </c>
    </row>
    <row r="242" spans="1:41" x14ac:dyDescent="0.25">
      <c r="A242" s="4" t="s">
        <v>527</v>
      </c>
      <c r="B242" s="4" t="s">
        <v>532</v>
      </c>
      <c r="C242" s="146">
        <f t="shared" si="74"/>
        <v>1</v>
      </c>
      <c r="D242" s="146">
        <f t="shared" ref="D242:AO242" si="94">IFERROR(D167/$C167,0)</f>
        <v>1.0350515463917527</v>
      </c>
      <c r="E242" s="146">
        <f t="shared" si="94"/>
        <v>1.0701030927835053</v>
      </c>
      <c r="F242" s="146">
        <f t="shared" si="94"/>
        <v>1.1051546391752578</v>
      </c>
      <c r="G242" s="146">
        <f t="shared" si="94"/>
        <v>1.1402061855670103</v>
      </c>
      <c r="H242" s="146">
        <f t="shared" si="94"/>
        <v>1.1752577319587629</v>
      </c>
      <c r="I242" s="146">
        <f t="shared" si="94"/>
        <v>1.202749140893471</v>
      </c>
      <c r="J242" s="146">
        <f t="shared" si="94"/>
        <v>1.2302405498281788</v>
      </c>
      <c r="K242" s="146">
        <f t="shared" si="94"/>
        <v>1.2577319587628866</v>
      </c>
      <c r="L242" s="146">
        <f t="shared" si="94"/>
        <v>1.2852233676975946</v>
      </c>
      <c r="M242" s="146">
        <f t="shared" si="94"/>
        <v>1.3127147766323024</v>
      </c>
      <c r="N242" s="146">
        <f t="shared" si="94"/>
        <v>1.3254295532646048</v>
      </c>
      <c r="O242" s="146">
        <f t="shared" si="94"/>
        <v>1.3381443298969071</v>
      </c>
      <c r="P242" s="146">
        <f t="shared" si="94"/>
        <v>1.3508591065292097</v>
      </c>
      <c r="Q242" s="146">
        <f t="shared" si="94"/>
        <v>1.3635738831615121</v>
      </c>
      <c r="R242" s="146">
        <f t="shared" si="94"/>
        <v>1.3762886597938144</v>
      </c>
      <c r="S242" s="146">
        <f t="shared" si="94"/>
        <v>1.3742268041237113</v>
      </c>
      <c r="T242" s="146">
        <f t="shared" si="94"/>
        <v>1.3721649484536083</v>
      </c>
      <c r="U242" s="146">
        <f t="shared" si="94"/>
        <v>1.3701030927835052</v>
      </c>
      <c r="V242" s="146">
        <f t="shared" si="94"/>
        <v>1.3680412371134021</v>
      </c>
      <c r="W242" s="146">
        <f t="shared" si="94"/>
        <v>1.365979381443299</v>
      </c>
      <c r="X242" s="146">
        <f t="shared" si="94"/>
        <v>1.3642611683848798</v>
      </c>
      <c r="Y242" s="146">
        <f t="shared" si="94"/>
        <v>1.3625429553264605</v>
      </c>
      <c r="Z242" s="146">
        <f t="shared" si="94"/>
        <v>1.3608247422680413</v>
      </c>
      <c r="AA242" s="146">
        <f t="shared" si="94"/>
        <v>1.359106529209622</v>
      </c>
      <c r="AB242" s="146">
        <f t="shared" si="94"/>
        <v>1.3573883161512028</v>
      </c>
      <c r="AC242" s="146">
        <f t="shared" si="94"/>
        <v>1.3103092783505157</v>
      </c>
      <c r="AD242" s="146">
        <f t="shared" si="94"/>
        <v>1.2632302405498281</v>
      </c>
      <c r="AE242" s="146">
        <f t="shared" si="94"/>
        <v>1.216151202749141</v>
      </c>
      <c r="AF242" s="146">
        <f t="shared" si="94"/>
        <v>1.1690721649484537</v>
      </c>
      <c r="AG242" s="146">
        <f t="shared" si="94"/>
        <v>1.1219931271477663</v>
      </c>
      <c r="AH242" s="146">
        <f t="shared" si="94"/>
        <v>1.0831615120274913</v>
      </c>
      <c r="AI242" s="146">
        <f t="shared" si="94"/>
        <v>1.0443298969072163</v>
      </c>
      <c r="AJ242" s="146">
        <f t="shared" si="94"/>
        <v>1.0054982817869416</v>
      </c>
      <c r="AK242" s="146">
        <f t="shared" si="94"/>
        <v>0.96666666666666667</v>
      </c>
      <c r="AL242" s="146">
        <f t="shared" si="94"/>
        <v>0.92783505154639168</v>
      </c>
      <c r="AM242" s="146">
        <f t="shared" si="94"/>
        <v>0.88900343642611668</v>
      </c>
      <c r="AN242" s="146">
        <f t="shared" si="94"/>
        <v>0.85017182130584179</v>
      </c>
      <c r="AO242" s="146">
        <f t="shared" si="94"/>
        <v>0.81134020618556679</v>
      </c>
    </row>
    <row r="243" spans="1:41" x14ac:dyDescent="0.25">
      <c r="A243" s="4" t="s">
        <v>528</v>
      </c>
      <c r="B243" s="4" t="s">
        <v>532</v>
      </c>
      <c r="C243" s="146">
        <f t="shared" si="74"/>
        <v>1</v>
      </c>
      <c r="D243" s="146">
        <f t="shared" ref="D243:AO243" si="95">IFERROR(D168/$C168,0)</f>
        <v>1.0122688417040666</v>
      </c>
      <c r="E243" s="146">
        <f t="shared" si="95"/>
        <v>1.0243799180788873</v>
      </c>
      <c r="F243" s="146">
        <f t="shared" si="95"/>
        <v>1.0364099210877882</v>
      </c>
      <c r="G243" s="146">
        <f t="shared" si="95"/>
        <v>1.0483787143031715</v>
      </c>
      <c r="H243" s="146">
        <f t="shared" si="95"/>
        <v>1.0602614249126261</v>
      </c>
      <c r="I243" s="146">
        <f t="shared" si="95"/>
        <v>1.0720359495555423</v>
      </c>
      <c r="J243" s="146">
        <f t="shared" si="95"/>
        <v>1.0836632134679862</v>
      </c>
      <c r="K243" s="146">
        <f t="shared" si="95"/>
        <v>1.095111547675663</v>
      </c>
      <c r="L243" s="146">
        <f t="shared" si="95"/>
        <v>1.1063738266593561</v>
      </c>
      <c r="M243" s="146">
        <f t="shared" si="95"/>
        <v>1.1174516338677802</v>
      </c>
      <c r="N243" s="146">
        <f t="shared" si="95"/>
        <v>1.1283323017112175</v>
      </c>
      <c r="O243" s="146">
        <f t="shared" si="95"/>
        <v>1.1390023708755923</v>
      </c>
      <c r="P243" s="146">
        <f t="shared" si="95"/>
        <v>1.1494483820468293</v>
      </c>
      <c r="Q243" s="146">
        <f t="shared" si="95"/>
        <v>1.1596592510839252</v>
      </c>
      <c r="R243" s="146">
        <f t="shared" si="95"/>
        <v>1.1696238938458769</v>
      </c>
      <c r="S243" s="146">
        <f t="shared" si="95"/>
        <v>1.1793248923968218</v>
      </c>
      <c r="T243" s="146">
        <f t="shared" si="95"/>
        <v>1.1887440370765403</v>
      </c>
      <c r="U243" s="146">
        <f t="shared" si="95"/>
        <v>1.1978670768465998</v>
      </c>
      <c r="V243" s="146">
        <f t="shared" si="95"/>
        <v>1.2066860944634263</v>
      </c>
      <c r="W243" s="146">
        <f t="shared" si="95"/>
        <v>1.2151931726834462</v>
      </c>
      <c r="X243" s="146">
        <f t="shared" si="95"/>
        <v>1.2233756439169412</v>
      </c>
      <c r="Y243" s="146">
        <f t="shared" si="95"/>
        <v>1.2312168819524067</v>
      </c>
      <c r="Z243" s="146">
        <f t="shared" si="95"/>
        <v>1.2387081778219113</v>
      </c>
      <c r="AA243" s="146">
        <f t="shared" si="95"/>
        <v>1.2458431977305962</v>
      </c>
      <c r="AB243" s="146">
        <f t="shared" si="95"/>
        <v>1.2526243168515334</v>
      </c>
      <c r="AC243" s="146">
        <f t="shared" si="95"/>
        <v>1.2590649944987984</v>
      </c>
      <c r="AD243" s="146">
        <f t="shared" si="95"/>
        <v>1.265184232056968</v>
      </c>
      <c r="AE243" s="146">
        <f t="shared" si="95"/>
        <v>1.2709994474619049</v>
      </c>
      <c r="AF243" s="146">
        <f t="shared" si="95"/>
        <v>1.2765130158866809</v>
      </c>
      <c r="AG243" s="146">
        <f t="shared" si="95"/>
        <v>1.2817273125043682</v>
      </c>
      <c r="AH243" s="146">
        <f t="shared" si="95"/>
        <v>1.2866494628341834</v>
      </c>
      <c r="AI243" s="146">
        <f t="shared" si="95"/>
        <v>1.2912897592927721</v>
      </c>
      <c r="AJ243" s="146">
        <f t="shared" si="95"/>
        <v>1.2956537439506361</v>
      </c>
      <c r="AK243" s="146">
        <f t="shared" si="95"/>
        <v>1.2997477506026345</v>
      </c>
      <c r="AL243" s="146">
        <f t="shared" si="95"/>
        <v>1.3035725709731245</v>
      </c>
      <c r="AM243" s="146">
        <f t="shared" si="95"/>
        <v>1.3071321636838933</v>
      </c>
      <c r="AN243" s="146">
        <f t="shared" si="95"/>
        <v>1.3104249452862258</v>
      </c>
      <c r="AO243" s="146">
        <f t="shared" si="95"/>
        <v>1.3134532909531942</v>
      </c>
    </row>
    <row r="244" spans="1:41" x14ac:dyDescent="0.25">
      <c r="A244" s="4" t="s">
        <v>11</v>
      </c>
      <c r="B244" s="4" t="s">
        <v>532</v>
      </c>
      <c r="C244" s="146">
        <f t="shared" si="74"/>
        <v>1</v>
      </c>
      <c r="D244" s="146">
        <f t="shared" ref="D244:AO244" si="96">IFERROR(D169/$C169,0)</f>
        <v>1.0626186485568236</v>
      </c>
      <c r="E244" s="146">
        <f t="shared" si="96"/>
        <v>1.1252372971136475</v>
      </c>
      <c r="F244" s="146">
        <f t="shared" si="96"/>
        <v>1.1878559456704711</v>
      </c>
      <c r="G244" s="146">
        <f t="shared" si="96"/>
        <v>1.250474594227295</v>
      </c>
      <c r="H244" s="146">
        <f t="shared" si="96"/>
        <v>1.3130932427841187</v>
      </c>
      <c r="I244" s="146">
        <f t="shared" si="96"/>
        <v>1.3931611382837406</v>
      </c>
      <c r="J244" s="146">
        <f t="shared" si="96"/>
        <v>1.4732290337833627</v>
      </c>
      <c r="K244" s="146">
        <f t="shared" si="96"/>
        <v>1.5532969292829846</v>
      </c>
      <c r="L244" s="146">
        <f t="shared" si="96"/>
        <v>1.6333648247826067</v>
      </c>
      <c r="M244" s="146">
        <f t="shared" si="96"/>
        <v>1.7134327202822288</v>
      </c>
      <c r="N244" s="146">
        <f t="shared" si="96"/>
        <v>1.8066872280622928</v>
      </c>
      <c r="O244" s="146">
        <f t="shared" si="96"/>
        <v>1.8999417358423567</v>
      </c>
      <c r="P244" s="146">
        <f t="shared" si="96"/>
        <v>1.9931962436224209</v>
      </c>
      <c r="Q244" s="146">
        <f t="shared" si="96"/>
        <v>2.0864507514024853</v>
      </c>
      <c r="R244" s="146">
        <f t="shared" si="96"/>
        <v>2.179705259182549</v>
      </c>
      <c r="S244" s="146">
        <f t="shared" si="96"/>
        <v>2.2527233778871478</v>
      </c>
      <c r="T244" s="146">
        <f t="shared" si="96"/>
        <v>2.3257414965917471</v>
      </c>
      <c r="U244" s="146">
        <f t="shared" si="96"/>
        <v>2.398759615296346</v>
      </c>
      <c r="V244" s="146">
        <f t="shared" si="96"/>
        <v>2.4717777340009452</v>
      </c>
      <c r="W244" s="146">
        <f t="shared" si="96"/>
        <v>2.5447958527055441</v>
      </c>
      <c r="X244" s="146">
        <f t="shared" si="96"/>
        <v>2.5522326270929496</v>
      </c>
      <c r="Y244" s="146">
        <f t="shared" si="96"/>
        <v>2.5596694014803543</v>
      </c>
      <c r="Z244" s="146">
        <f t="shared" si="96"/>
        <v>2.5671061758677598</v>
      </c>
      <c r="AA244" s="146">
        <f t="shared" si="96"/>
        <v>2.5745429502551649</v>
      </c>
      <c r="AB244" s="146">
        <f t="shared" si="96"/>
        <v>2.5819797246425704</v>
      </c>
      <c r="AC244" s="146">
        <f t="shared" si="96"/>
        <v>2.5891597881146549</v>
      </c>
      <c r="AD244" s="146">
        <f t="shared" si="96"/>
        <v>2.5963398515867389</v>
      </c>
      <c r="AE244" s="146">
        <f t="shared" si="96"/>
        <v>2.6035199150588233</v>
      </c>
      <c r="AF244" s="146">
        <f t="shared" si="96"/>
        <v>2.6106999785309073</v>
      </c>
      <c r="AG244" s="146">
        <f t="shared" si="96"/>
        <v>2.6178800420029917</v>
      </c>
      <c r="AH244" s="146">
        <f t="shared" si="96"/>
        <v>2.6174606992922023</v>
      </c>
      <c r="AI244" s="146">
        <f t="shared" si="96"/>
        <v>2.6170413565814123</v>
      </c>
      <c r="AJ244" s="146">
        <f t="shared" si="96"/>
        <v>2.6166220138706229</v>
      </c>
      <c r="AK244" s="146">
        <f t="shared" si="96"/>
        <v>2.6162026711598334</v>
      </c>
      <c r="AL244" s="146">
        <f t="shared" si="96"/>
        <v>2.6157833284490439</v>
      </c>
      <c r="AM244" s="146">
        <f t="shared" si="96"/>
        <v>2.615363985738254</v>
      </c>
      <c r="AN244" s="146">
        <f t="shared" si="96"/>
        <v>2.6149446430274645</v>
      </c>
      <c r="AO244" s="146">
        <f t="shared" si="96"/>
        <v>2.6145253003166751</v>
      </c>
    </row>
    <row r="245" spans="1:41" x14ac:dyDescent="0.25">
      <c r="A245" s="4" t="s">
        <v>529</v>
      </c>
      <c r="B245" s="4" t="s">
        <v>532</v>
      </c>
      <c r="C245" s="146">
        <f t="shared" si="74"/>
        <v>1</v>
      </c>
      <c r="D245" s="146">
        <f t="shared" ref="D245:AO245" si="97">IFERROR(D170/$C170,0)</f>
        <v>1.0076313338760676</v>
      </c>
      <c r="E245" s="146">
        <f t="shared" si="97"/>
        <v>1.0152626677521353</v>
      </c>
      <c r="F245" s="146">
        <f t="shared" si="97"/>
        <v>1.0228940016282029</v>
      </c>
      <c r="G245" s="146">
        <f t="shared" si="97"/>
        <v>1.0305253355042705</v>
      </c>
      <c r="H245" s="146">
        <f t="shared" si="97"/>
        <v>1.0381566693803381</v>
      </c>
      <c r="I245" s="146">
        <f t="shared" si="97"/>
        <v>1.0548816471648159</v>
      </c>
      <c r="J245" s="146">
        <f t="shared" si="97"/>
        <v>1.0716066249492937</v>
      </c>
      <c r="K245" s="146">
        <f t="shared" si="97"/>
        <v>1.0883316027337715</v>
      </c>
      <c r="L245" s="146">
        <f t="shared" si="97"/>
        <v>1.1050565805182493</v>
      </c>
      <c r="M245" s="146">
        <f t="shared" si="97"/>
        <v>1.1217815583027271</v>
      </c>
      <c r="N245" s="146">
        <f t="shared" si="97"/>
        <v>1.1420821209962611</v>
      </c>
      <c r="O245" s="146">
        <f t="shared" si="97"/>
        <v>1.162382683689795</v>
      </c>
      <c r="P245" s="146">
        <f t="shared" si="97"/>
        <v>1.182683246383329</v>
      </c>
      <c r="Q245" s="146">
        <f t="shared" si="97"/>
        <v>1.2029838090768632</v>
      </c>
      <c r="R245" s="146">
        <f t="shared" si="97"/>
        <v>1.2232843717703972</v>
      </c>
      <c r="S245" s="146">
        <f t="shared" si="97"/>
        <v>1.2445635450088373</v>
      </c>
      <c r="T245" s="146">
        <f t="shared" si="97"/>
        <v>1.2658427182472776</v>
      </c>
      <c r="U245" s="146">
        <f t="shared" si="97"/>
        <v>1.2871218914857177</v>
      </c>
      <c r="V245" s="146">
        <f t="shared" si="97"/>
        <v>1.308401064724158</v>
      </c>
      <c r="W245" s="146">
        <f t="shared" si="97"/>
        <v>1.329680237962598</v>
      </c>
      <c r="X245" s="146">
        <f t="shared" si="97"/>
        <v>1.358236829869373</v>
      </c>
      <c r="Y245" s="146">
        <f t="shared" si="97"/>
        <v>1.3867934217761477</v>
      </c>
      <c r="Z245" s="146">
        <f t="shared" si="97"/>
        <v>1.4153500136829227</v>
      </c>
      <c r="AA245" s="146">
        <f t="shared" si="97"/>
        <v>1.4439066055896974</v>
      </c>
      <c r="AB245" s="146">
        <f t="shared" si="97"/>
        <v>1.4724631974964724</v>
      </c>
      <c r="AC245" s="146">
        <f t="shared" si="97"/>
        <v>1.5140057790886714</v>
      </c>
      <c r="AD245" s="146">
        <f t="shared" si="97"/>
        <v>1.5555483606808702</v>
      </c>
      <c r="AE245" s="146">
        <f t="shared" si="97"/>
        <v>1.5970909422730692</v>
      </c>
      <c r="AF245" s="146">
        <f t="shared" si="97"/>
        <v>1.6386335238652683</v>
      </c>
      <c r="AG245" s="146">
        <f t="shared" si="97"/>
        <v>1.6801761054574673</v>
      </c>
      <c r="AH245" s="146">
        <f t="shared" si="97"/>
        <v>1.711250684583512</v>
      </c>
      <c r="AI245" s="146">
        <f t="shared" si="97"/>
        <v>1.7423252637095568</v>
      </c>
      <c r="AJ245" s="146">
        <f t="shared" si="97"/>
        <v>1.7733998428356017</v>
      </c>
      <c r="AK245" s="146">
        <f t="shared" si="97"/>
        <v>1.8044744219616462</v>
      </c>
      <c r="AL245" s="146">
        <f t="shared" si="97"/>
        <v>1.8355490010876911</v>
      </c>
      <c r="AM245" s="146">
        <f t="shared" si="97"/>
        <v>1.8666235802137356</v>
      </c>
      <c r="AN245" s="146">
        <f t="shared" si="97"/>
        <v>1.8976981593397806</v>
      </c>
      <c r="AO245" s="146">
        <f t="shared" si="97"/>
        <v>1.9287727384658255</v>
      </c>
    </row>
    <row r="246" spans="1:41" x14ac:dyDescent="0.25">
      <c r="A246" s="4" t="s">
        <v>525</v>
      </c>
      <c r="B246" s="4" t="s">
        <v>533</v>
      </c>
      <c r="C246" s="146">
        <f t="shared" si="74"/>
        <v>1</v>
      </c>
      <c r="D246" s="146">
        <f t="shared" ref="D246:AO246" si="98">IFERROR(D171/$C171,0)</f>
        <v>1.0068472381909852</v>
      </c>
      <c r="E246" s="146">
        <f t="shared" si="98"/>
        <v>1.0136944763819704</v>
      </c>
      <c r="F246" s="146">
        <f t="shared" si="98"/>
        <v>1.0205417145729554</v>
      </c>
      <c r="G246" s="146">
        <f t="shared" si="98"/>
        <v>1.0273889527639406</v>
      </c>
      <c r="H246" s="146">
        <f t="shared" si="98"/>
        <v>1.0342361909549258</v>
      </c>
      <c r="I246" s="146">
        <f t="shared" si="98"/>
        <v>1.0786474185327466</v>
      </c>
      <c r="J246" s="146">
        <f t="shared" si="98"/>
        <v>1.1230586461105676</v>
      </c>
      <c r="K246" s="146">
        <f t="shared" si="98"/>
        <v>1.1674698736883886</v>
      </c>
      <c r="L246" s="146">
        <f t="shared" si="98"/>
        <v>1.2118811012662094</v>
      </c>
      <c r="M246" s="146">
        <f t="shared" si="98"/>
        <v>1.2562923288440304</v>
      </c>
      <c r="N246" s="146">
        <f t="shared" si="98"/>
        <v>1.3150040335195101</v>
      </c>
      <c r="O246" s="146">
        <f t="shared" si="98"/>
        <v>1.3737157381949896</v>
      </c>
      <c r="P246" s="146">
        <f t="shared" si="98"/>
        <v>1.4324274428704695</v>
      </c>
      <c r="Q246" s="146">
        <f t="shared" si="98"/>
        <v>1.4911391475459488</v>
      </c>
      <c r="R246" s="146">
        <f t="shared" si="98"/>
        <v>1.5498508522214285</v>
      </c>
      <c r="S246" s="146">
        <f t="shared" si="98"/>
        <v>1.6266906955169742</v>
      </c>
      <c r="T246" s="146">
        <f t="shared" si="98"/>
        <v>1.7035305388125201</v>
      </c>
      <c r="U246" s="146">
        <f t="shared" si="98"/>
        <v>1.7803703821080656</v>
      </c>
      <c r="V246" s="146">
        <f t="shared" si="98"/>
        <v>1.8572102254036116</v>
      </c>
      <c r="W246" s="146">
        <f t="shared" si="98"/>
        <v>1.9340500686991573</v>
      </c>
      <c r="X246" s="146">
        <f t="shared" si="98"/>
        <v>2.0246975233486113</v>
      </c>
      <c r="Y246" s="146">
        <f t="shared" si="98"/>
        <v>2.1153449779980655</v>
      </c>
      <c r="Z246" s="146">
        <f t="shared" si="98"/>
        <v>2.2059924326475198</v>
      </c>
      <c r="AA246" s="146">
        <f t="shared" si="98"/>
        <v>2.296639887296974</v>
      </c>
      <c r="AB246" s="146">
        <f t="shared" si="98"/>
        <v>2.3872873419464282</v>
      </c>
      <c r="AC246" s="146">
        <f t="shared" si="98"/>
        <v>2.4734321588770127</v>
      </c>
      <c r="AD246" s="146">
        <f t="shared" si="98"/>
        <v>2.5595769758075968</v>
      </c>
      <c r="AE246" s="146">
        <f t="shared" si="98"/>
        <v>2.6457217927381818</v>
      </c>
      <c r="AF246" s="146">
        <f t="shared" si="98"/>
        <v>2.7318666096687663</v>
      </c>
      <c r="AG246" s="146">
        <f t="shared" si="98"/>
        <v>2.8180114265993503</v>
      </c>
      <c r="AH246" s="146">
        <f t="shared" si="98"/>
        <v>2.89599813093053</v>
      </c>
      <c r="AI246" s="146">
        <f t="shared" si="98"/>
        <v>2.9739848352617093</v>
      </c>
      <c r="AJ246" s="146">
        <f t="shared" si="98"/>
        <v>3.0519715395928895</v>
      </c>
      <c r="AK246" s="146">
        <f t="shared" si="98"/>
        <v>3.1299582439240687</v>
      </c>
      <c r="AL246" s="146">
        <f t="shared" si="98"/>
        <v>3.207944948255248</v>
      </c>
      <c r="AM246" s="146">
        <f t="shared" si="98"/>
        <v>3.2859316525864277</v>
      </c>
      <c r="AN246" s="146">
        <f t="shared" si="98"/>
        <v>3.363918356917607</v>
      </c>
      <c r="AO246" s="146">
        <f t="shared" si="98"/>
        <v>3.4419050612487871</v>
      </c>
    </row>
    <row r="247" spans="1:41" x14ac:dyDescent="0.25">
      <c r="A247" s="4" t="s">
        <v>526</v>
      </c>
      <c r="B247" s="4" t="s">
        <v>533</v>
      </c>
      <c r="C247" s="146">
        <f t="shared" si="74"/>
        <v>1</v>
      </c>
      <c r="D247" s="146">
        <f t="shared" ref="D247:AO247" si="99">IFERROR(D172/$C172,0)</f>
        <v>0.99109186292451124</v>
      </c>
      <c r="E247" s="146">
        <f t="shared" si="99"/>
        <v>0.98218372584902258</v>
      </c>
      <c r="F247" s="146">
        <f t="shared" si="99"/>
        <v>0.97327558877353382</v>
      </c>
      <c r="G247" s="146">
        <f t="shared" si="99"/>
        <v>0.96436745169804516</v>
      </c>
      <c r="H247" s="146">
        <f t="shared" si="99"/>
        <v>0.9554593146225564</v>
      </c>
      <c r="I247" s="146">
        <f t="shared" si="99"/>
        <v>0.97525401062211459</v>
      </c>
      <c r="J247" s="146">
        <f t="shared" si="99"/>
        <v>0.99504870662167266</v>
      </c>
      <c r="K247" s="146">
        <f t="shared" si="99"/>
        <v>1.0148434026212307</v>
      </c>
      <c r="L247" s="146">
        <f t="shared" si="99"/>
        <v>1.0346380986207888</v>
      </c>
      <c r="M247" s="146">
        <f t="shared" si="99"/>
        <v>1.0544327946203469</v>
      </c>
      <c r="N247" s="146">
        <f t="shared" si="99"/>
        <v>1.0840233402981712</v>
      </c>
      <c r="O247" s="146">
        <f t="shared" si="99"/>
        <v>1.1136138859759954</v>
      </c>
      <c r="P247" s="146">
        <f t="shared" si="99"/>
        <v>1.1432044316538197</v>
      </c>
      <c r="Q247" s="146">
        <f t="shared" si="99"/>
        <v>1.172794977331644</v>
      </c>
      <c r="R247" s="146">
        <f t="shared" si="99"/>
        <v>1.2023855230094682</v>
      </c>
      <c r="S247" s="146">
        <f t="shared" si="99"/>
        <v>1.236408949889704</v>
      </c>
      <c r="T247" s="146">
        <f t="shared" si="99"/>
        <v>1.2704323767699399</v>
      </c>
      <c r="U247" s="146">
        <f t="shared" si="99"/>
        <v>1.3044558036501759</v>
      </c>
      <c r="V247" s="146">
        <f t="shared" si="99"/>
        <v>1.3384792305304118</v>
      </c>
      <c r="W247" s="146">
        <f t="shared" si="99"/>
        <v>1.3725026574106476</v>
      </c>
      <c r="X247" s="146">
        <f t="shared" si="99"/>
        <v>1.4114961444022875</v>
      </c>
      <c r="Y247" s="146">
        <f t="shared" si="99"/>
        <v>1.4504896313939273</v>
      </c>
      <c r="Z247" s="146">
        <f t="shared" si="99"/>
        <v>1.4894831183855672</v>
      </c>
      <c r="AA247" s="146">
        <f t="shared" si="99"/>
        <v>1.528476605377207</v>
      </c>
      <c r="AB247" s="146">
        <f t="shared" si="99"/>
        <v>1.5674700923688469</v>
      </c>
      <c r="AC247" s="146">
        <f t="shared" si="99"/>
        <v>1.6156774936799028</v>
      </c>
      <c r="AD247" s="146">
        <f t="shared" si="99"/>
        <v>1.6638848949909586</v>
      </c>
      <c r="AE247" s="146">
        <f t="shared" si="99"/>
        <v>1.7120922963020146</v>
      </c>
      <c r="AF247" s="146">
        <f t="shared" si="99"/>
        <v>1.7602996976130705</v>
      </c>
      <c r="AG247" s="146">
        <f t="shared" si="99"/>
        <v>1.8085070989241261</v>
      </c>
      <c r="AH247" s="146">
        <f t="shared" si="99"/>
        <v>1.8692084545595731</v>
      </c>
      <c r="AI247" s="146">
        <f t="shared" si="99"/>
        <v>1.9299098101950198</v>
      </c>
      <c r="AJ247" s="146">
        <f t="shared" si="99"/>
        <v>1.9906111658304666</v>
      </c>
      <c r="AK247" s="146">
        <f t="shared" si="99"/>
        <v>2.0513125214659134</v>
      </c>
      <c r="AL247" s="146">
        <f t="shared" si="99"/>
        <v>2.1120138771013601</v>
      </c>
      <c r="AM247" s="146">
        <f t="shared" si="99"/>
        <v>2.1727152327368069</v>
      </c>
      <c r="AN247" s="146">
        <f t="shared" si="99"/>
        <v>2.2334165883722537</v>
      </c>
      <c r="AO247" s="146">
        <f t="shared" si="99"/>
        <v>2.2941179440077</v>
      </c>
    </row>
    <row r="248" spans="1:41" x14ac:dyDescent="0.25">
      <c r="A248" s="4" t="s">
        <v>27</v>
      </c>
      <c r="B248" s="4" t="s">
        <v>533</v>
      </c>
      <c r="C248" s="146">
        <f t="shared" si="74"/>
        <v>1</v>
      </c>
      <c r="D248" s="146">
        <f t="shared" ref="D248:AO248" si="100">IFERROR(D173/$C173,0)</f>
        <v>1.0673749185686157</v>
      </c>
      <c r="E248" s="146">
        <f t="shared" si="100"/>
        <v>1.1347498371372311</v>
      </c>
      <c r="F248" s="146">
        <f t="shared" si="100"/>
        <v>1.202124755705847</v>
      </c>
      <c r="G248" s="146">
        <f t="shared" si="100"/>
        <v>1.2694996742744626</v>
      </c>
      <c r="H248" s="146">
        <f t="shared" si="100"/>
        <v>1.3368745928430781</v>
      </c>
      <c r="I248" s="146">
        <f t="shared" si="100"/>
        <v>1.4247671704750711</v>
      </c>
      <c r="J248" s="146">
        <f t="shared" si="100"/>
        <v>1.5126597481070643</v>
      </c>
      <c r="K248" s="146">
        <f t="shared" si="100"/>
        <v>1.6005523257390573</v>
      </c>
      <c r="L248" s="146">
        <f t="shared" si="100"/>
        <v>1.6884449033710505</v>
      </c>
      <c r="M248" s="146">
        <f t="shared" si="100"/>
        <v>1.7763374810030435</v>
      </c>
      <c r="N248" s="146">
        <f t="shared" si="100"/>
        <v>1.8864562250145442</v>
      </c>
      <c r="O248" s="146">
        <f t="shared" si="100"/>
        <v>1.996574969026045</v>
      </c>
      <c r="P248" s="146">
        <f t="shared" si="100"/>
        <v>2.1066937130375458</v>
      </c>
      <c r="Q248" s="146">
        <f t="shared" si="100"/>
        <v>2.2168124570490462</v>
      </c>
      <c r="R248" s="146">
        <f t="shared" si="100"/>
        <v>2.326931201060547</v>
      </c>
      <c r="S248" s="146">
        <f t="shared" si="100"/>
        <v>2.467460412956521</v>
      </c>
      <c r="T248" s="146">
        <f t="shared" si="100"/>
        <v>2.607989624852495</v>
      </c>
      <c r="U248" s="146">
        <f t="shared" si="100"/>
        <v>2.748518836748469</v>
      </c>
      <c r="V248" s="146">
        <f t="shared" si="100"/>
        <v>2.889048048644443</v>
      </c>
      <c r="W248" s="146">
        <f t="shared" si="100"/>
        <v>3.029577260540417</v>
      </c>
      <c r="X248" s="146">
        <f t="shared" si="100"/>
        <v>3.1583515683816072</v>
      </c>
      <c r="Y248" s="146">
        <f t="shared" si="100"/>
        <v>3.2871258762227975</v>
      </c>
      <c r="Z248" s="146">
        <f t="shared" si="100"/>
        <v>3.4159001840639869</v>
      </c>
      <c r="AA248" s="146">
        <f t="shared" si="100"/>
        <v>3.5446744919051771</v>
      </c>
      <c r="AB248" s="146">
        <f t="shared" si="100"/>
        <v>3.6734487997463674</v>
      </c>
      <c r="AC248" s="146">
        <f t="shared" si="100"/>
        <v>3.7759958268315534</v>
      </c>
      <c r="AD248" s="146">
        <f t="shared" si="100"/>
        <v>3.8785428539167395</v>
      </c>
      <c r="AE248" s="146">
        <f t="shared" si="100"/>
        <v>3.9810898810019251</v>
      </c>
      <c r="AF248" s="146">
        <f t="shared" si="100"/>
        <v>4.0836369080871116</v>
      </c>
      <c r="AG248" s="146">
        <f t="shared" si="100"/>
        <v>4.1861839351722976</v>
      </c>
      <c r="AH248" s="146">
        <f t="shared" si="100"/>
        <v>4.2537751459599624</v>
      </c>
      <c r="AI248" s="146">
        <f t="shared" si="100"/>
        <v>4.3213663567476281</v>
      </c>
      <c r="AJ248" s="146">
        <f t="shared" si="100"/>
        <v>4.3889575675352939</v>
      </c>
      <c r="AK248" s="146">
        <f t="shared" si="100"/>
        <v>4.4565487783229596</v>
      </c>
      <c r="AL248" s="146">
        <f t="shared" si="100"/>
        <v>4.5241399891106244</v>
      </c>
      <c r="AM248" s="146">
        <f t="shared" si="100"/>
        <v>4.5917311998982901</v>
      </c>
      <c r="AN248" s="146">
        <f t="shared" si="100"/>
        <v>4.6593224106859559</v>
      </c>
      <c r="AO248" s="146">
        <f t="shared" si="100"/>
        <v>4.7269136214736207</v>
      </c>
    </row>
    <row r="249" spans="1:41" x14ac:dyDescent="0.25">
      <c r="A249" s="4" t="s">
        <v>6</v>
      </c>
      <c r="B249" s="4" t="s">
        <v>533</v>
      </c>
      <c r="C249" s="146">
        <f t="shared" si="74"/>
        <v>1</v>
      </c>
      <c r="D249" s="146">
        <f t="shared" ref="D249:AO249" si="101">IFERROR(D174/$C174,0)</f>
        <v>1.0173280798301225</v>
      </c>
      <c r="E249" s="146">
        <f t="shared" si="101"/>
        <v>1.034656159660245</v>
      </c>
      <c r="F249" s="146">
        <f t="shared" si="101"/>
        <v>1.0519842394903676</v>
      </c>
      <c r="G249" s="146">
        <f t="shared" si="101"/>
        <v>1.0693123193204901</v>
      </c>
      <c r="H249" s="146">
        <f t="shared" si="101"/>
        <v>1.0866403991506126</v>
      </c>
      <c r="I249" s="146">
        <f t="shared" si="101"/>
        <v>1.0967418658779227</v>
      </c>
      <c r="J249" s="146">
        <f t="shared" si="101"/>
        <v>1.1068433326052325</v>
      </c>
      <c r="K249" s="146">
        <f t="shared" si="101"/>
        <v>1.1169447993325423</v>
      </c>
      <c r="L249" s="146">
        <f t="shared" si="101"/>
        <v>1.1270462660598521</v>
      </c>
      <c r="M249" s="146">
        <f t="shared" si="101"/>
        <v>1.1371477327871622</v>
      </c>
      <c r="N249" s="146">
        <f t="shared" si="101"/>
        <v>1.1447194665278175</v>
      </c>
      <c r="O249" s="146">
        <f t="shared" si="101"/>
        <v>1.1522912002684726</v>
      </c>
      <c r="P249" s="146">
        <f t="shared" si="101"/>
        <v>1.159862934009128</v>
      </c>
      <c r="Q249" s="146">
        <f t="shared" si="101"/>
        <v>1.1674346677497833</v>
      </c>
      <c r="R249" s="146">
        <f t="shared" si="101"/>
        <v>1.1750064014904384</v>
      </c>
      <c r="S249" s="146">
        <f t="shared" si="101"/>
        <v>1.1783719105261592</v>
      </c>
      <c r="T249" s="146">
        <f t="shared" si="101"/>
        <v>1.1817374195618799</v>
      </c>
      <c r="U249" s="146">
        <f t="shared" si="101"/>
        <v>1.1851029285976009</v>
      </c>
      <c r="V249" s="146">
        <f t="shared" si="101"/>
        <v>1.1884684376333217</v>
      </c>
      <c r="W249" s="146">
        <f t="shared" si="101"/>
        <v>1.1918339466690424</v>
      </c>
      <c r="X249" s="146">
        <f t="shared" si="101"/>
        <v>1.1936274239707265</v>
      </c>
      <c r="Y249" s="146">
        <f t="shared" si="101"/>
        <v>1.1954209012724111</v>
      </c>
      <c r="Z249" s="146">
        <f t="shared" si="101"/>
        <v>1.1972143785740952</v>
      </c>
      <c r="AA249" s="146">
        <f t="shared" si="101"/>
        <v>1.1990078558757797</v>
      </c>
      <c r="AB249" s="146">
        <f t="shared" si="101"/>
        <v>1.2008013331774638</v>
      </c>
      <c r="AC249" s="146">
        <f t="shared" si="101"/>
        <v>1.2009260942301114</v>
      </c>
      <c r="AD249" s="146">
        <f t="shared" si="101"/>
        <v>1.2010508552827592</v>
      </c>
      <c r="AE249" s="146">
        <f t="shared" si="101"/>
        <v>1.2011756163354068</v>
      </c>
      <c r="AF249" s="146">
        <f t="shared" si="101"/>
        <v>1.2013003773880544</v>
      </c>
      <c r="AG249" s="146">
        <f t="shared" si="101"/>
        <v>1.201425138440702</v>
      </c>
      <c r="AH249" s="146">
        <f t="shared" si="101"/>
        <v>1.1984840431722419</v>
      </c>
      <c r="AI249" s="146">
        <f t="shared" si="101"/>
        <v>1.1955429479037816</v>
      </c>
      <c r="AJ249" s="146">
        <f t="shared" si="101"/>
        <v>1.1926018526353215</v>
      </c>
      <c r="AK249" s="146">
        <f t="shared" si="101"/>
        <v>1.1896607573668612</v>
      </c>
      <c r="AL249" s="146">
        <f t="shared" si="101"/>
        <v>1.1867196620984009</v>
      </c>
      <c r="AM249" s="146">
        <f t="shared" si="101"/>
        <v>1.1837785668299408</v>
      </c>
      <c r="AN249" s="146">
        <f t="shared" si="101"/>
        <v>1.1808374715614804</v>
      </c>
      <c r="AO249" s="146">
        <f t="shared" si="101"/>
        <v>1.1778963762930204</v>
      </c>
    </row>
    <row r="250" spans="1:41" x14ac:dyDescent="0.25">
      <c r="A250" s="4" t="s">
        <v>527</v>
      </c>
      <c r="B250" s="4" t="s">
        <v>533</v>
      </c>
      <c r="C250" s="146">
        <f t="shared" si="74"/>
        <v>1</v>
      </c>
      <c r="D250" s="146">
        <f t="shared" ref="D250:AO250" si="102">IFERROR(D175/$C175,0)</f>
        <v>1.0350515463917527</v>
      </c>
      <c r="E250" s="146">
        <f t="shared" si="102"/>
        <v>1.0701030927835053</v>
      </c>
      <c r="F250" s="146">
        <f t="shared" si="102"/>
        <v>1.1051546391752578</v>
      </c>
      <c r="G250" s="146">
        <f t="shared" si="102"/>
        <v>1.1402061855670103</v>
      </c>
      <c r="H250" s="146">
        <f t="shared" si="102"/>
        <v>1.1752577319587629</v>
      </c>
      <c r="I250" s="146">
        <f t="shared" si="102"/>
        <v>1.202749140893471</v>
      </c>
      <c r="J250" s="146">
        <f t="shared" si="102"/>
        <v>1.2302405498281788</v>
      </c>
      <c r="K250" s="146">
        <f t="shared" si="102"/>
        <v>1.2577319587628866</v>
      </c>
      <c r="L250" s="146">
        <f t="shared" si="102"/>
        <v>1.2852233676975946</v>
      </c>
      <c r="M250" s="146">
        <f t="shared" si="102"/>
        <v>1.3127147766323024</v>
      </c>
      <c r="N250" s="146">
        <f t="shared" si="102"/>
        <v>1.3254295532646048</v>
      </c>
      <c r="O250" s="146">
        <f t="shared" si="102"/>
        <v>1.3381443298969071</v>
      </c>
      <c r="P250" s="146">
        <f t="shared" si="102"/>
        <v>1.3508591065292097</v>
      </c>
      <c r="Q250" s="146">
        <f t="shared" si="102"/>
        <v>1.3635738831615121</v>
      </c>
      <c r="R250" s="146">
        <f t="shared" si="102"/>
        <v>1.3762886597938144</v>
      </c>
      <c r="S250" s="146">
        <f t="shared" si="102"/>
        <v>1.3742268041237113</v>
      </c>
      <c r="T250" s="146">
        <f t="shared" si="102"/>
        <v>1.3721649484536083</v>
      </c>
      <c r="U250" s="146">
        <f t="shared" si="102"/>
        <v>1.3701030927835052</v>
      </c>
      <c r="V250" s="146">
        <f t="shared" si="102"/>
        <v>1.3680412371134021</v>
      </c>
      <c r="W250" s="146">
        <f t="shared" si="102"/>
        <v>1.365979381443299</v>
      </c>
      <c r="X250" s="146">
        <f t="shared" si="102"/>
        <v>1.3642611683848798</v>
      </c>
      <c r="Y250" s="146">
        <f t="shared" si="102"/>
        <v>1.3625429553264605</v>
      </c>
      <c r="Z250" s="146">
        <f t="shared" si="102"/>
        <v>1.3608247422680413</v>
      </c>
      <c r="AA250" s="146">
        <f t="shared" si="102"/>
        <v>1.359106529209622</v>
      </c>
      <c r="AB250" s="146">
        <f t="shared" si="102"/>
        <v>1.3573883161512028</v>
      </c>
      <c r="AC250" s="146">
        <f t="shared" si="102"/>
        <v>1.3103092783505157</v>
      </c>
      <c r="AD250" s="146">
        <f t="shared" si="102"/>
        <v>1.2632302405498281</v>
      </c>
      <c r="AE250" s="146">
        <f t="shared" si="102"/>
        <v>1.216151202749141</v>
      </c>
      <c r="AF250" s="146">
        <f t="shared" si="102"/>
        <v>1.1690721649484537</v>
      </c>
      <c r="AG250" s="146">
        <f t="shared" si="102"/>
        <v>1.1219931271477663</v>
      </c>
      <c r="AH250" s="146">
        <f t="shared" si="102"/>
        <v>1.0831615120274913</v>
      </c>
      <c r="AI250" s="146">
        <f t="shared" si="102"/>
        <v>1.0443298969072163</v>
      </c>
      <c r="AJ250" s="146">
        <f t="shared" si="102"/>
        <v>1.0054982817869416</v>
      </c>
      <c r="AK250" s="146">
        <f t="shared" si="102"/>
        <v>0.96666666666666667</v>
      </c>
      <c r="AL250" s="146">
        <f t="shared" si="102"/>
        <v>0.92783505154639168</v>
      </c>
      <c r="AM250" s="146">
        <f t="shared" si="102"/>
        <v>0.88900343642611668</v>
      </c>
      <c r="AN250" s="146">
        <f t="shared" si="102"/>
        <v>0.85017182130584179</v>
      </c>
      <c r="AO250" s="146">
        <f t="shared" si="102"/>
        <v>0.81134020618556679</v>
      </c>
    </row>
    <row r="251" spans="1:41" x14ac:dyDescent="0.25">
      <c r="A251" s="4" t="s">
        <v>528</v>
      </c>
      <c r="B251" s="4" t="s">
        <v>533</v>
      </c>
      <c r="C251" s="146">
        <f t="shared" si="74"/>
        <v>1</v>
      </c>
      <c r="D251" s="146">
        <f t="shared" ref="D251:AO251" si="103">IFERROR(D176/$C176,0)</f>
        <v>1.0122688417040666</v>
      </c>
      <c r="E251" s="146">
        <f t="shared" si="103"/>
        <v>1.0243799180788873</v>
      </c>
      <c r="F251" s="146">
        <f t="shared" si="103"/>
        <v>1.0364099210877882</v>
      </c>
      <c r="G251" s="146">
        <f t="shared" si="103"/>
        <v>1.0483787143031715</v>
      </c>
      <c r="H251" s="146">
        <f t="shared" si="103"/>
        <v>1.0602614249126261</v>
      </c>
      <c r="I251" s="146">
        <f t="shared" si="103"/>
        <v>1.0720359495555423</v>
      </c>
      <c r="J251" s="146">
        <f t="shared" si="103"/>
        <v>1.0836632134679862</v>
      </c>
      <c r="K251" s="146">
        <f t="shared" si="103"/>
        <v>1.095111547675663</v>
      </c>
      <c r="L251" s="146">
        <f t="shared" si="103"/>
        <v>1.1063738266593561</v>
      </c>
      <c r="M251" s="146">
        <f t="shared" si="103"/>
        <v>1.1174516338677802</v>
      </c>
      <c r="N251" s="146">
        <f t="shared" si="103"/>
        <v>1.1283323017112175</v>
      </c>
      <c r="O251" s="146">
        <f t="shared" si="103"/>
        <v>1.1390023708755923</v>
      </c>
      <c r="P251" s="146">
        <f t="shared" si="103"/>
        <v>1.1494483820468293</v>
      </c>
      <c r="Q251" s="146">
        <f t="shared" si="103"/>
        <v>1.1596592510839252</v>
      </c>
      <c r="R251" s="146">
        <f t="shared" si="103"/>
        <v>1.1696238938458769</v>
      </c>
      <c r="S251" s="146">
        <f t="shared" si="103"/>
        <v>1.1793248923968218</v>
      </c>
      <c r="T251" s="146">
        <f t="shared" si="103"/>
        <v>1.1887440370765403</v>
      </c>
      <c r="U251" s="146">
        <f t="shared" si="103"/>
        <v>1.1978670768465998</v>
      </c>
      <c r="V251" s="146">
        <f t="shared" si="103"/>
        <v>1.2066860944634263</v>
      </c>
      <c r="W251" s="146">
        <f t="shared" si="103"/>
        <v>1.2151931726834462</v>
      </c>
      <c r="X251" s="146">
        <f t="shared" si="103"/>
        <v>1.2233756439169412</v>
      </c>
      <c r="Y251" s="146">
        <f t="shared" si="103"/>
        <v>1.2312168819524067</v>
      </c>
      <c r="Z251" s="146">
        <f t="shared" si="103"/>
        <v>1.2387081778219113</v>
      </c>
      <c r="AA251" s="146">
        <f t="shared" si="103"/>
        <v>1.2458431977305962</v>
      </c>
      <c r="AB251" s="146">
        <f t="shared" si="103"/>
        <v>1.2526243168515334</v>
      </c>
      <c r="AC251" s="146">
        <f t="shared" si="103"/>
        <v>1.2590649944987984</v>
      </c>
      <c r="AD251" s="146">
        <f t="shared" si="103"/>
        <v>1.265184232056968</v>
      </c>
      <c r="AE251" s="146">
        <f t="shared" si="103"/>
        <v>1.2709994474619049</v>
      </c>
      <c r="AF251" s="146">
        <f t="shared" si="103"/>
        <v>1.2765130158866809</v>
      </c>
      <c r="AG251" s="146">
        <f t="shared" si="103"/>
        <v>1.2817273125043682</v>
      </c>
      <c r="AH251" s="146">
        <f t="shared" si="103"/>
        <v>1.2866494628341834</v>
      </c>
      <c r="AI251" s="146">
        <f t="shared" si="103"/>
        <v>1.2912897592927721</v>
      </c>
      <c r="AJ251" s="146">
        <f t="shared" si="103"/>
        <v>1.2956537439506361</v>
      </c>
      <c r="AK251" s="146">
        <f t="shared" si="103"/>
        <v>1.2997477506026345</v>
      </c>
      <c r="AL251" s="146">
        <f t="shared" si="103"/>
        <v>1.3035725709731245</v>
      </c>
      <c r="AM251" s="146">
        <f t="shared" si="103"/>
        <v>1.3071321636838933</v>
      </c>
      <c r="AN251" s="146">
        <f t="shared" si="103"/>
        <v>1.3104249452862258</v>
      </c>
      <c r="AO251" s="146">
        <f t="shared" si="103"/>
        <v>1.3134532909531942</v>
      </c>
    </row>
    <row r="252" spans="1:41" x14ac:dyDescent="0.25">
      <c r="A252" s="4" t="s">
        <v>11</v>
      </c>
      <c r="B252" s="4" t="s">
        <v>533</v>
      </c>
      <c r="C252" s="146">
        <f t="shared" si="74"/>
        <v>1</v>
      </c>
      <c r="D252" s="146">
        <f t="shared" ref="D252:AO252" si="104">IFERROR(D177/$C177,0)</f>
        <v>1.0626186485568236</v>
      </c>
      <c r="E252" s="146">
        <f t="shared" si="104"/>
        <v>1.1252372971136475</v>
      </c>
      <c r="F252" s="146">
        <f t="shared" si="104"/>
        <v>1.1878559456704711</v>
      </c>
      <c r="G252" s="146">
        <f t="shared" si="104"/>
        <v>1.250474594227295</v>
      </c>
      <c r="H252" s="146">
        <f t="shared" si="104"/>
        <v>1.3130932427841187</v>
      </c>
      <c r="I252" s="146">
        <f t="shared" si="104"/>
        <v>1.3931611382837406</v>
      </c>
      <c r="J252" s="146">
        <f t="shared" si="104"/>
        <v>1.4732290337833627</v>
      </c>
      <c r="K252" s="146">
        <f t="shared" si="104"/>
        <v>1.5532969292829846</v>
      </c>
      <c r="L252" s="146">
        <f t="shared" si="104"/>
        <v>1.6333648247826067</v>
      </c>
      <c r="M252" s="146">
        <f t="shared" si="104"/>
        <v>1.7134327202822288</v>
      </c>
      <c r="N252" s="146">
        <f t="shared" si="104"/>
        <v>1.8066872280622928</v>
      </c>
      <c r="O252" s="146">
        <f t="shared" si="104"/>
        <v>1.8999417358423567</v>
      </c>
      <c r="P252" s="146">
        <f t="shared" si="104"/>
        <v>1.9931962436224209</v>
      </c>
      <c r="Q252" s="146">
        <f t="shared" si="104"/>
        <v>2.0864507514024853</v>
      </c>
      <c r="R252" s="146">
        <f t="shared" si="104"/>
        <v>2.179705259182549</v>
      </c>
      <c r="S252" s="146">
        <f t="shared" si="104"/>
        <v>2.2527233778871478</v>
      </c>
      <c r="T252" s="146">
        <f t="shared" si="104"/>
        <v>2.3257414965917471</v>
      </c>
      <c r="U252" s="146">
        <f t="shared" si="104"/>
        <v>2.398759615296346</v>
      </c>
      <c r="V252" s="146">
        <f t="shared" si="104"/>
        <v>2.4717777340009452</v>
      </c>
      <c r="W252" s="146">
        <f t="shared" si="104"/>
        <v>2.5447958527055441</v>
      </c>
      <c r="X252" s="146">
        <f t="shared" si="104"/>
        <v>2.5522326270929496</v>
      </c>
      <c r="Y252" s="146">
        <f t="shared" si="104"/>
        <v>2.5596694014803543</v>
      </c>
      <c r="Z252" s="146">
        <f t="shared" si="104"/>
        <v>2.5671061758677598</v>
      </c>
      <c r="AA252" s="146">
        <f t="shared" si="104"/>
        <v>2.5745429502551649</v>
      </c>
      <c r="AB252" s="146">
        <f t="shared" si="104"/>
        <v>2.5819797246425704</v>
      </c>
      <c r="AC252" s="146">
        <f t="shared" si="104"/>
        <v>2.5891597881146549</v>
      </c>
      <c r="AD252" s="146">
        <f t="shared" si="104"/>
        <v>2.5963398515867389</v>
      </c>
      <c r="AE252" s="146">
        <f t="shared" si="104"/>
        <v>2.6035199150588233</v>
      </c>
      <c r="AF252" s="146">
        <f t="shared" si="104"/>
        <v>2.6106999785309073</v>
      </c>
      <c r="AG252" s="146">
        <f t="shared" si="104"/>
        <v>2.6178800420029917</v>
      </c>
      <c r="AH252" s="146">
        <f t="shared" si="104"/>
        <v>2.6174606992922023</v>
      </c>
      <c r="AI252" s="146">
        <f t="shared" si="104"/>
        <v>2.6170413565814123</v>
      </c>
      <c r="AJ252" s="146">
        <f t="shared" si="104"/>
        <v>2.6166220138706229</v>
      </c>
      <c r="AK252" s="146">
        <f t="shared" si="104"/>
        <v>2.6162026711598334</v>
      </c>
      <c r="AL252" s="146">
        <f t="shared" si="104"/>
        <v>2.6157833284490439</v>
      </c>
      <c r="AM252" s="146">
        <f t="shared" si="104"/>
        <v>2.615363985738254</v>
      </c>
      <c r="AN252" s="146">
        <f t="shared" si="104"/>
        <v>2.6149446430274645</v>
      </c>
      <c r="AO252" s="146">
        <f t="shared" si="104"/>
        <v>2.6145253003166751</v>
      </c>
    </row>
    <row r="253" spans="1:41" x14ac:dyDescent="0.25">
      <c r="A253" s="4" t="s">
        <v>529</v>
      </c>
      <c r="B253" s="4" t="s">
        <v>533</v>
      </c>
      <c r="C253" s="146">
        <f t="shared" si="74"/>
        <v>1</v>
      </c>
      <c r="D253" s="146">
        <f t="shared" ref="D253:AO253" si="105">IFERROR(D178/$C178,0)</f>
        <v>1.0076313338760676</v>
      </c>
      <c r="E253" s="146">
        <f t="shared" si="105"/>
        <v>1.0152626677521353</v>
      </c>
      <c r="F253" s="146">
        <f t="shared" si="105"/>
        <v>1.0228940016282029</v>
      </c>
      <c r="G253" s="146">
        <f t="shared" si="105"/>
        <v>1.0305253355042705</v>
      </c>
      <c r="H253" s="146">
        <f t="shared" si="105"/>
        <v>1.0381566693803381</v>
      </c>
      <c r="I253" s="146">
        <f t="shared" si="105"/>
        <v>1.0548816471648159</v>
      </c>
      <c r="J253" s="146">
        <f t="shared" si="105"/>
        <v>1.0716066249492937</v>
      </c>
      <c r="K253" s="146">
        <f t="shared" si="105"/>
        <v>1.0883316027337715</v>
      </c>
      <c r="L253" s="146">
        <f t="shared" si="105"/>
        <v>1.1050565805182493</v>
      </c>
      <c r="M253" s="146">
        <f t="shared" si="105"/>
        <v>1.1217815583027271</v>
      </c>
      <c r="N253" s="146">
        <f t="shared" si="105"/>
        <v>1.1420821209962611</v>
      </c>
      <c r="O253" s="146">
        <f t="shared" si="105"/>
        <v>1.162382683689795</v>
      </c>
      <c r="P253" s="146">
        <f t="shared" si="105"/>
        <v>1.182683246383329</v>
      </c>
      <c r="Q253" s="146">
        <f t="shared" si="105"/>
        <v>1.2029838090768632</v>
      </c>
      <c r="R253" s="146">
        <f t="shared" si="105"/>
        <v>1.2232843717703972</v>
      </c>
      <c r="S253" s="146">
        <f t="shared" si="105"/>
        <v>1.2445635450088373</v>
      </c>
      <c r="T253" s="146">
        <f t="shared" si="105"/>
        <v>1.2658427182472776</v>
      </c>
      <c r="U253" s="146">
        <f t="shared" si="105"/>
        <v>1.2871218914857177</v>
      </c>
      <c r="V253" s="146">
        <f t="shared" si="105"/>
        <v>1.308401064724158</v>
      </c>
      <c r="W253" s="146">
        <f t="shared" si="105"/>
        <v>1.329680237962598</v>
      </c>
      <c r="X253" s="146">
        <f t="shared" si="105"/>
        <v>1.358236829869373</v>
      </c>
      <c r="Y253" s="146">
        <f t="shared" si="105"/>
        <v>1.3867934217761477</v>
      </c>
      <c r="Z253" s="146">
        <f t="shared" si="105"/>
        <v>1.4153500136829227</v>
      </c>
      <c r="AA253" s="146">
        <f t="shared" si="105"/>
        <v>1.4439066055896974</v>
      </c>
      <c r="AB253" s="146">
        <f t="shared" si="105"/>
        <v>1.4724631974964724</v>
      </c>
      <c r="AC253" s="146">
        <f t="shared" si="105"/>
        <v>1.5140057790886714</v>
      </c>
      <c r="AD253" s="146">
        <f t="shared" si="105"/>
        <v>1.5555483606808702</v>
      </c>
      <c r="AE253" s="146">
        <f t="shared" si="105"/>
        <v>1.5970909422730692</v>
      </c>
      <c r="AF253" s="146">
        <f t="shared" si="105"/>
        <v>1.6386335238652683</v>
      </c>
      <c r="AG253" s="146">
        <f t="shared" si="105"/>
        <v>1.6801761054574673</v>
      </c>
      <c r="AH253" s="146">
        <f t="shared" si="105"/>
        <v>1.711250684583512</v>
      </c>
      <c r="AI253" s="146">
        <f t="shared" si="105"/>
        <v>1.7423252637095568</v>
      </c>
      <c r="AJ253" s="146">
        <f t="shared" si="105"/>
        <v>1.7733998428356017</v>
      </c>
      <c r="AK253" s="146">
        <f t="shared" si="105"/>
        <v>1.8044744219616462</v>
      </c>
      <c r="AL253" s="146">
        <f t="shared" si="105"/>
        <v>1.8355490010876911</v>
      </c>
      <c r="AM253" s="146">
        <f t="shared" si="105"/>
        <v>1.8666235802137356</v>
      </c>
      <c r="AN253" s="146">
        <f t="shared" si="105"/>
        <v>1.8976981593397806</v>
      </c>
      <c r="AO253" s="146">
        <f t="shared" si="105"/>
        <v>1.9287727384658255</v>
      </c>
    </row>
    <row r="254" spans="1:41" x14ac:dyDescent="0.25">
      <c r="A254" s="4" t="s">
        <v>525</v>
      </c>
      <c r="B254" s="4" t="s">
        <v>534</v>
      </c>
      <c r="C254" s="146">
        <f t="shared" ref="C254:R261" si="106">IFERROR(C179/$C179,0)</f>
        <v>0</v>
      </c>
      <c r="D254" s="146">
        <f t="shared" si="106"/>
        <v>0</v>
      </c>
      <c r="E254" s="146">
        <f t="shared" si="106"/>
        <v>0</v>
      </c>
      <c r="F254" s="146">
        <f t="shared" si="106"/>
        <v>0</v>
      </c>
      <c r="G254" s="146">
        <f t="shared" si="106"/>
        <v>0</v>
      </c>
      <c r="H254" s="146">
        <f t="shared" si="106"/>
        <v>0</v>
      </c>
      <c r="I254" s="146">
        <f t="shared" si="106"/>
        <v>0</v>
      </c>
      <c r="J254" s="146">
        <f t="shared" si="106"/>
        <v>0</v>
      </c>
      <c r="K254" s="146">
        <f t="shared" si="106"/>
        <v>0</v>
      </c>
      <c r="L254" s="146">
        <f t="shared" si="106"/>
        <v>0</v>
      </c>
      <c r="M254" s="146">
        <f t="shared" si="106"/>
        <v>0</v>
      </c>
      <c r="N254" s="146">
        <f t="shared" si="106"/>
        <v>0</v>
      </c>
      <c r="O254" s="146">
        <f t="shared" si="106"/>
        <v>0</v>
      </c>
      <c r="P254" s="146">
        <f t="shared" si="106"/>
        <v>0</v>
      </c>
      <c r="Q254" s="146">
        <f t="shared" si="106"/>
        <v>0</v>
      </c>
      <c r="R254" s="146">
        <f t="shared" si="106"/>
        <v>0</v>
      </c>
      <c r="S254" s="146">
        <f t="shared" ref="S254:AO254" si="107">IFERROR(S179/$C179,0)</f>
        <v>0</v>
      </c>
      <c r="T254" s="146">
        <f t="shared" si="107"/>
        <v>0</v>
      </c>
      <c r="U254" s="146">
        <f t="shared" si="107"/>
        <v>0</v>
      </c>
      <c r="V254" s="146">
        <f t="shared" si="107"/>
        <v>0</v>
      </c>
      <c r="W254" s="146">
        <f t="shared" si="107"/>
        <v>0</v>
      </c>
      <c r="X254" s="146">
        <f t="shared" si="107"/>
        <v>0</v>
      </c>
      <c r="Y254" s="146">
        <f t="shared" si="107"/>
        <v>0</v>
      </c>
      <c r="Z254" s="146">
        <f t="shared" si="107"/>
        <v>0</v>
      </c>
      <c r="AA254" s="146">
        <f t="shared" si="107"/>
        <v>0</v>
      </c>
      <c r="AB254" s="146">
        <f t="shared" si="107"/>
        <v>0</v>
      </c>
      <c r="AC254" s="146">
        <f t="shared" si="107"/>
        <v>0</v>
      </c>
      <c r="AD254" s="146">
        <f t="shared" si="107"/>
        <v>0</v>
      </c>
      <c r="AE254" s="146">
        <f t="shared" si="107"/>
        <v>0</v>
      </c>
      <c r="AF254" s="146">
        <f t="shared" si="107"/>
        <v>0</v>
      </c>
      <c r="AG254" s="146">
        <f t="shared" si="107"/>
        <v>0</v>
      </c>
      <c r="AH254" s="146">
        <f t="shared" si="107"/>
        <v>0</v>
      </c>
      <c r="AI254" s="146">
        <f t="shared" si="107"/>
        <v>0</v>
      </c>
      <c r="AJ254" s="146">
        <f t="shared" si="107"/>
        <v>0</v>
      </c>
      <c r="AK254" s="146">
        <f t="shared" si="107"/>
        <v>0</v>
      </c>
      <c r="AL254" s="146">
        <f t="shared" si="107"/>
        <v>0</v>
      </c>
      <c r="AM254" s="146">
        <f t="shared" si="107"/>
        <v>0</v>
      </c>
      <c r="AN254" s="146">
        <f t="shared" si="107"/>
        <v>0</v>
      </c>
      <c r="AO254" s="146">
        <f t="shared" si="107"/>
        <v>0</v>
      </c>
    </row>
    <row r="255" spans="1:41" x14ac:dyDescent="0.25">
      <c r="A255" s="4" t="s">
        <v>526</v>
      </c>
      <c r="B255" s="4" t="s">
        <v>534</v>
      </c>
      <c r="C255" s="146">
        <f t="shared" si="106"/>
        <v>0</v>
      </c>
      <c r="D255" s="146">
        <f t="shared" si="106"/>
        <v>0</v>
      </c>
      <c r="E255" s="146">
        <f t="shared" si="106"/>
        <v>0</v>
      </c>
      <c r="F255" s="146">
        <f t="shared" si="106"/>
        <v>0</v>
      </c>
      <c r="G255" s="146">
        <f t="shared" si="106"/>
        <v>0</v>
      </c>
      <c r="H255" s="146">
        <f t="shared" si="106"/>
        <v>0</v>
      </c>
      <c r="I255" s="146">
        <f t="shared" si="106"/>
        <v>0</v>
      </c>
      <c r="J255" s="146">
        <f t="shared" si="106"/>
        <v>0</v>
      </c>
      <c r="K255" s="146">
        <f t="shared" si="106"/>
        <v>0</v>
      </c>
      <c r="L255" s="146">
        <f t="shared" si="106"/>
        <v>0</v>
      </c>
      <c r="M255" s="146">
        <f t="shared" si="106"/>
        <v>0</v>
      </c>
      <c r="N255" s="146">
        <f t="shared" si="106"/>
        <v>0</v>
      </c>
      <c r="O255" s="146">
        <f t="shared" si="106"/>
        <v>0</v>
      </c>
      <c r="P255" s="146">
        <f t="shared" si="106"/>
        <v>0</v>
      </c>
      <c r="Q255" s="146">
        <f t="shared" si="106"/>
        <v>0</v>
      </c>
      <c r="R255" s="146">
        <f t="shared" si="106"/>
        <v>0</v>
      </c>
      <c r="S255" s="146">
        <f t="shared" ref="S255:AO255" si="108">IFERROR(S180/$C180,0)</f>
        <v>0</v>
      </c>
      <c r="T255" s="146">
        <f t="shared" si="108"/>
        <v>0</v>
      </c>
      <c r="U255" s="146">
        <f t="shared" si="108"/>
        <v>0</v>
      </c>
      <c r="V255" s="146">
        <f t="shared" si="108"/>
        <v>0</v>
      </c>
      <c r="W255" s="146">
        <f t="shared" si="108"/>
        <v>0</v>
      </c>
      <c r="X255" s="146">
        <f t="shared" si="108"/>
        <v>0</v>
      </c>
      <c r="Y255" s="146">
        <f t="shared" si="108"/>
        <v>0</v>
      </c>
      <c r="Z255" s="146">
        <f t="shared" si="108"/>
        <v>0</v>
      </c>
      <c r="AA255" s="146">
        <f t="shared" si="108"/>
        <v>0</v>
      </c>
      <c r="AB255" s="146">
        <f t="shared" si="108"/>
        <v>0</v>
      </c>
      <c r="AC255" s="146">
        <f t="shared" si="108"/>
        <v>0</v>
      </c>
      <c r="AD255" s="146">
        <f t="shared" si="108"/>
        <v>0</v>
      </c>
      <c r="AE255" s="146">
        <f t="shared" si="108"/>
        <v>0</v>
      </c>
      <c r="AF255" s="146">
        <f t="shared" si="108"/>
        <v>0</v>
      </c>
      <c r="AG255" s="146">
        <f t="shared" si="108"/>
        <v>0</v>
      </c>
      <c r="AH255" s="146">
        <f t="shared" si="108"/>
        <v>0</v>
      </c>
      <c r="AI255" s="146">
        <f t="shared" si="108"/>
        <v>0</v>
      </c>
      <c r="AJ255" s="146">
        <f t="shared" si="108"/>
        <v>0</v>
      </c>
      <c r="AK255" s="146">
        <f t="shared" si="108"/>
        <v>0</v>
      </c>
      <c r="AL255" s="146">
        <f t="shared" si="108"/>
        <v>0</v>
      </c>
      <c r="AM255" s="146">
        <f t="shared" si="108"/>
        <v>0</v>
      </c>
      <c r="AN255" s="146">
        <f t="shared" si="108"/>
        <v>0</v>
      </c>
      <c r="AO255" s="146">
        <f t="shared" si="108"/>
        <v>0</v>
      </c>
    </row>
    <row r="256" spans="1:41" x14ac:dyDescent="0.25">
      <c r="A256" s="4" t="s">
        <v>27</v>
      </c>
      <c r="B256" s="4" t="s">
        <v>534</v>
      </c>
      <c r="C256" s="146">
        <f t="shared" si="106"/>
        <v>0</v>
      </c>
      <c r="D256" s="146">
        <f t="shared" si="106"/>
        <v>0</v>
      </c>
      <c r="E256" s="146">
        <f t="shared" si="106"/>
        <v>0</v>
      </c>
      <c r="F256" s="146">
        <f t="shared" si="106"/>
        <v>0</v>
      </c>
      <c r="G256" s="146">
        <f t="shared" si="106"/>
        <v>0</v>
      </c>
      <c r="H256" s="146">
        <f t="shared" si="106"/>
        <v>0</v>
      </c>
      <c r="I256" s="146">
        <f t="shared" si="106"/>
        <v>0</v>
      </c>
      <c r="J256" s="146">
        <f t="shared" si="106"/>
        <v>0</v>
      </c>
      <c r="K256" s="146">
        <f t="shared" si="106"/>
        <v>0</v>
      </c>
      <c r="L256" s="146">
        <f t="shared" si="106"/>
        <v>0</v>
      </c>
      <c r="M256" s="146">
        <f t="shared" si="106"/>
        <v>0</v>
      </c>
      <c r="N256" s="146">
        <f t="shared" si="106"/>
        <v>0</v>
      </c>
      <c r="O256" s="146">
        <f t="shared" si="106"/>
        <v>0</v>
      </c>
      <c r="P256" s="146">
        <f t="shared" si="106"/>
        <v>0</v>
      </c>
      <c r="Q256" s="146">
        <f t="shared" si="106"/>
        <v>0</v>
      </c>
      <c r="R256" s="146">
        <f t="shared" si="106"/>
        <v>0</v>
      </c>
      <c r="S256" s="146">
        <f t="shared" ref="S256:AO256" si="109">IFERROR(S181/$C181,0)</f>
        <v>0</v>
      </c>
      <c r="T256" s="146">
        <f t="shared" si="109"/>
        <v>0</v>
      </c>
      <c r="U256" s="146">
        <f t="shared" si="109"/>
        <v>0</v>
      </c>
      <c r="V256" s="146">
        <f t="shared" si="109"/>
        <v>0</v>
      </c>
      <c r="W256" s="146">
        <f t="shared" si="109"/>
        <v>0</v>
      </c>
      <c r="X256" s="146">
        <f t="shared" si="109"/>
        <v>0</v>
      </c>
      <c r="Y256" s="146">
        <f t="shared" si="109"/>
        <v>0</v>
      </c>
      <c r="Z256" s="146">
        <f t="shared" si="109"/>
        <v>0</v>
      </c>
      <c r="AA256" s="146">
        <f t="shared" si="109"/>
        <v>0</v>
      </c>
      <c r="AB256" s="146">
        <f t="shared" si="109"/>
        <v>0</v>
      </c>
      <c r="AC256" s="146">
        <f t="shared" si="109"/>
        <v>0</v>
      </c>
      <c r="AD256" s="146">
        <f t="shared" si="109"/>
        <v>0</v>
      </c>
      <c r="AE256" s="146">
        <f t="shared" si="109"/>
        <v>0</v>
      </c>
      <c r="AF256" s="146">
        <f t="shared" si="109"/>
        <v>0</v>
      </c>
      <c r="AG256" s="146">
        <f t="shared" si="109"/>
        <v>0</v>
      </c>
      <c r="AH256" s="146">
        <f t="shared" si="109"/>
        <v>0</v>
      </c>
      <c r="AI256" s="146">
        <f t="shared" si="109"/>
        <v>0</v>
      </c>
      <c r="AJ256" s="146">
        <f t="shared" si="109"/>
        <v>0</v>
      </c>
      <c r="AK256" s="146">
        <f t="shared" si="109"/>
        <v>0</v>
      </c>
      <c r="AL256" s="146">
        <f t="shared" si="109"/>
        <v>0</v>
      </c>
      <c r="AM256" s="146">
        <f t="shared" si="109"/>
        <v>0</v>
      </c>
      <c r="AN256" s="146">
        <f t="shared" si="109"/>
        <v>0</v>
      </c>
      <c r="AO256" s="146">
        <f t="shared" si="109"/>
        <v>0</v>
      </c>
    </row>
    <row r="257" spans="1:41" x14ac:dyDescent="0.25">
      <c r="A257" s="4" t="s">
        <v>6</v>
      </c>
      <c r="B257" s="4" t="s">
        <v>534</v>
      </c>
      <c r="C257" s="146">
        <f t="shared" si="106"/>
        <v>0</v>
      </c>
      <c r="D257" s="146">
        <f t="shared" si="106"/>
        <v>0</v>
      </c>
      <c r="E257" s="146">
        <f t="shared" si="106"/>
        <v>0</v>
      </c>
      <c r="F257" s="146">
        <f t="shared" si="106"/>
        <v>0</v>
      </c>
      <c r="G257" s="146">
        <f t="shared" si="106"/>
        <v>0</v>
      </c>
      <c r="H257" s="146">
        <f t="shared" si="106"/>
        <v>0</v>
      </c>
      <c r="I257" s="146">
        <f t="shared" si="106"/>
        <v>0</v>
      </c>
      <c r="J257" s="146">
        <f t="shared" si="106"/>
        <v>0</v>
      </c>
      <c r="K257" s="146">
        <f t="shared" si="106"/>
        <v>0</v>
      </c>
      <c r="L257" s="146">
        <f t="shared" si="106"/>
        <v>0</v>
      </c>
      <c r="M257" s="146">
        <f t="shared" si="106"/>
        <v>0</v>
      </c>
      <c r="N257" s="146">
        <f t="shared" si="106"/>
        <v>0</v>
      </c>
      <c r="O257" s="146">
        <f t="shared" si="106"/>
        <v>0</v>
      </c>
      <c r="P257" s="146">
        <f t="shared" si="106"/>
        <v>0</v>
      </c>
      <c r="Q257" s="146">
        <f t="shared" si="106"/>
        <v>0</v>
      </c>
      <c r="R257" s="146">
        <f t="shared" si="106"/>
        <v>0</v>
      </c>
      <c r="S257" s="146">
        <f t="shared" ref="S257:AO257" si="110">IFERROR(S182/$C182,0)</f>
        <v>0</v>
      </c>
      <c r="T257" s="146">
        <f t="shared" si="110"/>
        <v>0</v>
      </c>
      <c r="U257" s="146">
        <f t="shared" si="110"/>
        <v>0</v>
      </c>
      <c r="V257" s="146">
        <f t="shared" si="110"/>
        <v>0</v>
      </c>
      <c r="W257" s="146">
        <f t="shared" si="110"/>
        <v>0</v>
      </c>
      <c r="X257" s="146">
        <f t="shared" si="110"/>
        <v>0</v>
      </c>
      <c r="Y257" s="146">
        <f t="shared" si="110"/>
        <v>0</v>
      </c>
      <c r="Z257" s="146">
        <f t="shared" si="110"/>
        <v>0</v>
      </c>
      <c r="AA257" s="146">
        <f t="shared" si="110"/>
        <v>0</v>
      </c>
      <c r="AB257" s="146">
        <f t="shared" si="110"/>
        <v>0</v>
      </c>
      <c r="AC257" s="146">
        <f t="shared" si="110"/>
        <v>0</v>
      </c>
      <c r="AD257" s="146">
        <f t="shared" si="110"/>
        <v>0</v>
      </c>
      <c r="AE257" s="146">
        <f t="shared" si="110"/>
        <v>0</v>
      </c>
      <c r="AF257" s="146">
        <f t="shared" si="110"/>
        <v>0</v>
      </c>
      <c r="AG257" s="146">
        <f t="shared" si="110"/>
        <v>0</v>
      </c>
      <c r="AH257" s="146">
        <f t="shared" si="110"/>
        <v>0</v>
      </c>
      <c r="AI257" s="146">
        <f t="shared" si="110"/>
        <v>0</v>
      </c>
      <c r="AJ257" s="146">
        <f t="shared" si="110"/>
        <v>0</v>
      </c>
      <c r="AK257" s="146">
        <f t="shared" si="110"/>
        <v>0</v>
      </c>
      <c r="AL257" s="146">
        <f t="shared" si="110"/>
        <v>0</v>
      </c>
      <c r="AM257" s="146">
        <f t="shared" si="110"/>
        <v>0</v>
      </c>
      <c r="AN257" s="146">
        <f t="shared" si="110"/>
        <v>0</v>
      </c>
      <c r="AO257" s="146">
        <f t="shared" si="110"/>
        <v>0</v>
      </c>
    </row>
    <row r="258" spans="1:41" x14ac:dyDescent="0.25">
      <c r="A258" s="4" t="s">
        <v>527</v>
      </c>
      <c r="B258" s="4" t="s">
        <v>534</v>
      </c>
      <c r="C258" s="146">
        <f t="shared" si="106"/>
        <v>0</v>
      </c>
      <c r="D258" s="146">
        <f t="shared" si="106"/>
        <v>0</v>
      </c>
      <c r="E258" s="146">
        <f t="shared" si="106"/>
        <v>0</v>
      </c>
      <c r="F258" s="146">
        <f t="shared" si="106"/>
        <v>0</v>
      </c>
      <c r="G258" s="146">
        <f t="shared" si="106"/>
        <v>0</v>
      </c>
      <c r="H258" s="146">
        <f t="shared" si="106"/>
        <v>0</v>
      </c>
      <c r="I258" s="146">
        <f t="shared" si="106"/>
        <v>0</v>
      </c>
      <c r="J258" s="146">
        <f t="shared" si="106"/>
        <v>0</v>
      </c>
      <c r="K258" s="146">
        <f t="shared" si="106"/>
        <v>0</v>
      </c>
      <c r="L258" s="146">
        <f t="shared" si="106"/>
        <v>0</v>
      </c>
      <c r="M258" s="146">
        <f t="shared" si="106"/>
        <v>0</v>
      </c>
      <c r="N258" s="146">
        <f t="shared" si="106"/>
        <v>0</v>
      </c>
      <c r="O258" s="146">
        <f t="shared" si="106"/>
        <v>0</v>
      </c>
      <c r="P258" s="146">
        <f t="shared" si="106"/>
        <v>0</v>
      </c>
      <c r="Q258" s="146">
        <f t="shared" si="106"/>
        <v>0</v>
      </c>
      <c r="R258" s="146">
        <f t="shared" si="106"/>
        <v>0</v>
      </c>
      <c r="S258" s="146">
        <f t="shared" ref="S258:AO258" si="111">IFERROR(S183/$C183,0)</f>
        <v>0</v>
      </c>
      <c r="T258" s="146">
        <f t="shared" si="111"/>
        <v>0</v>
      </c>
      <c r="U258" s="146">
        <f t="shared" si="111"/>
        <v>0</v>
      </c>
      <c r="V258" s="146">
        <f t="shared" si="111"/>
        <v>0</v>
      </c>
      <c r="W258" s="146">
        <f t="shared" si="111"/>
        <v>0</v>
      </c>
      <c r="X258" s="146">
        <f t="shared" si="111"/>
        <v>0</v>
      </c>
      <c r="Y258" s="146">
        <f t="shared" si="111"/>
        <v>0</v>
      </c>
      <c r="Z258" s="146">
        <f t="shared" si="111"/>
        <v>0</v>
      </c>
      <c r="AA258" s="146">
        <f t="shared" si="111"/>
        <v>0</v>
      </c>
      <c r="AB258" s="146">
        <f t="shared" si="111"/>
        <v>0</v>
      </c>
      <c r="AC258" s="146">
        <f t="shared" si="111"/>
        <v>0</v>
      </c>
      <c r="AD258" s="146">
        <f t="shared" si="111"/>
        <v>0</v>
      </c>
      <c r="AE258" s="146">
        <f t="shared" si="111"/>
        <v>0</v>
      </c>
      <c r="AF258" s="146">
        <f t="shared" si="111"/>
        <v>0</v>
      </c>
      <c r="AG258" s="146">
        <f t="shared" si="111"/>
        <v>0</v>
      </c>
      <c r="AH258" s="146">
        <f t="shared" si="111"/>
        <v>0</v>
      </c>
      <c r="AI258" s="146">
        <f t="shared" si="111"/>
        <v>0</v>
      </c>
      <c r="AJ258" s="146">
        <f t="shared" si="111"/>
        <v>0</v>
      </c>
      <c r="AK258" s="146">
        <f t="shared" si="111"/>
        <v>0</v>
      </c>
      <c r="AL258" s="146">
        <f t="shared" si="111"/>
        <v>0</v>
      </c>
      <c r="AM258" s="146">
        <f t="shared" si="111"/>
        <v>0</v>
      </c>
      <c r="AN258" s="146">
        <f t="shared" si="111"/>
        <v>0</v>
      </c>
      <c r="AO258" s="146">
        <f t="shared" si="111"/>
        <v>0</v>
      </c>
    </row>
    <row r="259" spans="1:41" x14ac:dyDescent="0.25">
      <c r="A259" s="4" t="s">
        <v>528</v>
      </c>
      <c r="B259" s="4" t="s">
        <v>534</v>
      </c>
      <c r="C259" s="146">
        <f t="shared" si="106"/>
        <v>0</v>
      </c>
      <c r="D259" s="146">
        <f t="shared" si="106"/>
        <v>0</v>
      </c>
      <c r="E259" s="146">
        <f t="shared" si="106"/>
        <v>0</v>
      </c>
      <c r="F259" s="146">
        <f t="shared" si="106"/>
        <v>0</v>
      </c>
      <c r="G259" s="146">
        <f t="shared" si="106"/>
        <v>0</v>
      </c>
      <c r="H259" s="146">
        <f t="shared" si="106"/>
        <v>0</v>
      </c>
      <c r="I259" s="146">
        <f t="shared" si="106"/>
        <v>0</v>
      </c>
      <c r="J259" s="146">
        <f t="shared" si="106"/>
        <v>0</v>
      </c>
      <c r="K259" s="146">
        <f t="shared" si="106"/>
        <v>0</v>
      </c>
      <c r="L259" s="146">
        <f t="shared" si="106"/>
        <v>0</v>
      </c>
      <c r="M259" s="146">
        <f t="shared" si="106"/>
        <v>0</v>
      </c>
      <c r="N259" s="146">
        <f t="shared" si="106"/>
        <v>0</v>
      </c>
      <c r="O259" s="146">
        <f t="shared" si="106"/>
        <v>0</v>
      </c>
      <c r="P259" s="146">
        <f t="shared" si="106"/>
        <v>0</v>
      </c>
      <c r="Q259" s="146">
        <f t="shared" si="106"/>
        <v>0</v>
      </c>
      <c r="R259" s="146">
        <f t="shared" si="106"/>
        <v>0</v>
      </c>
      <c r="S259" s="146">
        <f t="shared" ref="S259:AO259" si="112">IFERROR(S184/$C184,0)</f>
        <v>0</v>
      </c>
      <c r="T259" s="146">
        <f t="shared" si="112"/>
        <v>0</v>
      </c>
      <c r="U259" s="146">
        <f t="shared" si="112"/>
        <v>0</v>
      </c>
      <c r="V259" s="146">
        <f t="shared" si="112"/>
        <v>0</v>
      </c>
      <c r="W259" s="146">
        <f t="shared" si="112"/>
        <v>0</v>
      </c>
      <c r="X259" s="146">
        <f t="shared" si="112"/>
        <v>0</v>
      </c>
      <c r="Y259" s="146">
        <f t="shared" si="112"/>
        <v>0</v>
      </c>
      <c r="Z259" s="146">
        <f t="shared" si="112"/>
        <v>0</v>
      </c>
      <c r="AA259" s="146">
        <f t="shared" si="112"/>
        <v>0</v>
      </c>
      <c r="AB259" s="146">
        <f t="shared" si="112"/>
        <v>0</v>
      </c>
      <c r="AC259" s="146">
        <f t="shared" si="112"/>
        <v>0</v>
      </c>
      <c r="AD259" s="146">
        <f t="shared" si="112"/>
        <v>0</v>
      </c>
      <c r="AE259" s="146">
        <f t="shared" si="112"/>
        <v>0</v>
      </c>
      <c r="AF259" s="146">
        <f t="shared" si="112"/>
        <v>0</v>
      </c>
      <c r="AG259" s="146">
        <f t="shared" si="112"/>
        <v>0</v>
      </c>
      <c r="AH259" s="146">
        <f t="shared" si="112"/>
        <v>0</v>
      </c>
      <c r="AI259" s="146">
        <f t="shared" si="112"/>
        <v>0</v>
      </c>
      <c r="AJ259" s="146">
        <f t="shared" si="112"/>
        <v>0</v>
      </c>
      <c r="AK259" s="146">
        <f t="shared" si="112"/>
        <v>0</v>
      </c>
      <c r="AL259" s="146">
        <f t="shared" si="112"/>
        <v>0</v>
      </c>
      <c r="AM259" s="146">
        <f t="shared" si="112"/>
        <v>0</v>
      </c>
      <c r="AN259" s="146">
        <f t="shared" si="112"/>
        <v>0</v>
      </c>
      <c r="AO259" s="146">
        <f t="shared" si="112"/>
        <v>0</v>
      </c>
    </row>
    <row r="260" spans="1:41" x14ac:dyDescent="0.25">
      <c r="A260" s="4" t="s">
        <v>11</v>
      </c>
      <c r="B260" s="4" t="s">
        <v>534</v>
      </c>
      <c r="C260" s="146">
        <f t="shared" si="106"/>
        <v>0</v>
      </c>
      <c r="D260" s="146">
        <f t="shared" si="106"/>
        <v>0</v>
      </c>
      <c r="E260" s="146">
        <f t="shared" si="106"/>
        <v>0</v>
      </c>
      <c r="F260" s="146">
        <f t="shared" si="106"/>
        <v>0</v>
      </c>
      <c r="G260" s="146">
        <f t="shared" si="106"/>
        <v>0</v>
      </c>
      <c r="H260" s="146">
        <f t="shared" si="106"/>
        <v>0</v>
      </c>
      <c r="I260" s="146">
        <f t="shared" si="106"/>
        <v>0</v>
      </c>
      <c r="J260" s="146">
        <f t="shared" si="106"/>
        <v>0</v>
      </c>
      <c r="K260" s="146">
        <f t="shared" si="106"/>
        <v>0</v>
      </c>
      <c r="L260" s="146">
        <f t="shared" si="106"/>
        <v>0</v>
      </c>
      <c r="M260" s="146">
        <f t="shared" si="106"/>
        <v>0</v>
      </c>
      <c r="N260" s="146">
        <f t="shared" si="106"/>
        <v>0</v>
      </c>
      <c r="O260" s="146">
        <f t="shared" si="106"/>
        <v>0</v>
      </c>
      <c r="P260" s="146">
        <f t="shared" si="106"/>
        <v>0</v>
      </c>
      <c r="Q260" s="146">
        <f t="shared" si="106"/>
        <v>0</v>
      </c>
      <c r="R260" s="146">
        <f t="shared" si="106"/>
        <v>0</v>
      </c>
      <c r="S260" s="146">
        <f t="shared" ref="S260:AO260" si="113">IFERROR(S185/$C185,0)</f>
        <v>0</v>
      </c>
      <c r="T260" s="146">
        <f t="shared" si="113"/>
        <v>0</v>
      </c>
      <c r="U260" s="146">
        <f t="shared" si="113"/>
        <v>0</v>
      </c>
      <c r="V260" s="146">
        <f t="shared" si="113"/>
        <v>0</v>
      </c>
      <c r="W260" s="146">
        <f t="shared" si="113"/>
        <v>0</v>
      </c>
      <c r="X260" s="146">
        <f t="shared" si="113"/>
        <v>0</v>
      </c>
      <c r="Y260" s="146">
        <f t="shared" si="113"/>
        <v>0</v>
      </c>
      <c r="Z260" s="146">
        <f t="shared" si="113"/>
        <v>0</v>
      </c>
      <c r="AA260" s="146">
        <f t="shared" si="113"/>
        <v>0</v>
      </c>
      <c r="AB260" s="146">
        <f t="shared" si="113"/>
        <v>0</v>
      </c>
      <c r="AC260" s="146">
        <f t="shared" si="113"/>
        <v>0</v>
      </c>
      <c r="AD260" s="146">
        <f t="shared" si="113"/>
        <v>0</v>
      </c>
      <c r="AE260" s="146">
        <f t="shared" si="113"/>
        <v>0</v>
      </c>
      <c r="AF260" s="146">
        <f t="shared" si="113"/>
        <v>0</v>
      </c>
      <c r="AG260" s="146">
        <f t="shared" si="113"/>
        <v>0</v>
      </c>
      <c r="AH260" s="146">
        <f t="shared" si="113"/>
        <v>0</v>
      </c>
      <c r="AI260" s="146">
        <f t="shared" si="113"/>
        <v>0</v>
      </c>
      <c r="AJ260" s="146">
        <f t="shared" si="113"/>
        <v>0</v>
      </c>
      <c r="AK260" s="146">
        <f t="shared" si="113"/>
        <v>0</v>
      </c>
      <c r="AL260" s="146">
        <f t="shared" si="113"/>
        <v>0</v>
      </c>
      <c r="AM260" s="146">
        <f t="shared" si="113"/>
        <v>0</v>
      </c>
      <c r="AN260" s="146">
        <f t="shared" si="113"/>
        <v>0</v>
      </c>
      <c r="AO260" s="146">
        <f t="shared" si="113"/>
        <v>0</v>
      </c>
    </row>
    <row r="261" spans="1:41" x14ac:dyDescent="0.25">
      <c r="A261" s="4" t="s">
        <v>529</v>
      </c>
      <c r="B261" s="4" t="s">
        <v>534</v>
      </c>
      <c r="C261" s="146">
        <f t="shared" si="106"/>
        <v>0</v>
      </c>
      <c r="D261" s="146">
        <f t="shared" si="106"/>
        <v>0</v>
      </c>
      <c r="E261" s="146">
        <f t="shared" si="106"/>
        <v>0</v>
      </c>
      <c r="F261" s="146">
        <f t="shared" si="106"/>
        <v>0</v>
      </c>
      <c r="G261" s="146">
        <f t="shared" si="106"/>
        <v>0</v>
      </c>
      <c r="H261" s="146">
        <f t="shared" si="106"/>
        <v>0</v>
      </c>
      <c r="I261" s="146">
        <f t="shared" si="106"/>
        <v>0</v>
      </c>
      <c r="J261" s="146">
        <f t="shared" si="106"/>
        <v>0</v>
      </c>
      <c r="K261" s="146">
        <f t="shared" si="106"/>
        <v>0</v>
      </c>
      <c r="L261" s="146">
        <f t="shared" si="106"/>
        <v>0</v>
      </c>
      <c r="M261" s="146">
        <f t="shared" si="106"/>
        <v>0</v>
      </c>
      <c r="N261" s="146">
        <f t="shared" si="106"/>
        <v>0</v>
      </c>
      <c r="O261" s="146">
        <f t="shared" si="106"/>
        <v>0</v>
      </c>
      <c r="P261" s="146">
        <f t="shared" si="106"/>
        <v>0</v>
      </c>
      <c r="Q261" s="146">
        <f t="shared" si="106"/>
        <v>0</v>
      </c>
      <c r="R261" s="146">
        <f t="shared" si="106"/>
        <v>0</v>
      </c>
      <c r="S261" s="146">
        <f t="shared" ref="S261:AO261" si="114">IFERROR(S186/$C186,0)</f>
        <v>0</v>
      </c>
      <c r="T261" s="146">
        <f t="shared" si="114"/>
        <v>0</v>
      </c>
      <c r="U261" s="146">
        <f t="shared" si="114"/>
        <v>0</v>
      </c>
      <c r="V261" s="146">
        <f t="shared" si="114"/>
        <v>0</v>
      </c>
      <c r="W261" s="146">
        <f t="shared" si="114"/>
        <v>0</v>
      </c>
      <c r="X261" s="146">
        <f t="shared" si="114"/>
        <v>0</v>
      </c>
      <c r="Y261" s="146">
        <f t="shared" si="114"/>
        <v>0</v>
      </c>
      <c r="Z261" s="146">
        <f t="shared" si="114"/>
        <v>0</v>
      </c>
      <c r="AA261" s="146">
        <f t="shared" si="114"/>
        <v>0</v>
      </c>
      <c r="AB261" s="146">
        <f t="shared" si="114"/>
        <v>0</v>
      </c>
      <c r="AC261" s="146">
        <f t="shared" si="114"/>
        <v>0</v>
      </c>
      <c r="AD261" s="146">
        <f t="shared" si="114"/>
        <v>0</v>
      </c>
      <c r="AE261" s="146">
        <f t="shared" si="114"/>
        <v>0</v>
      </c>
      <c r="AF261" s="146">
        <f t="shared" si="114"/>
        <v>0</v>
      </c>
      <c r="AG261" s="146">
        <f t="shared" si="114"/>
        <v>0</v>
      </c>
      <c r="AH261" s="146">
        <f t="shared" si="114"/>
        <v>0</v>
      </c>
      <c r="AI261" s="146">
        <f t="shared" si="114"/>
        <v>0</v>
      </c>
      <c r="AJ261" s="146">
        <f t="shared" si="114"/>
        <v>0</v>
      </c>
      <c r="AK261" s="146">
        <f t="shared" si="114"/>
        <v>0</v>
      </c>
      <c r="AL261" s="146">
        <f t="shared" si="114"/>
        <v>0</v>
      </c>
      <c r="AM261" s="146">
        <f t="shared" si="114"/>
        <v>0</v>
      </c>
      <c r="AN261" s="146">
        <f t="shared" si="114"/>
        <v>0</v>
      </c>
      <c r="AO261" s="146">
        <f t="shared" si="114"/>
        <v>0</v>
      </c>
    </row>
    <row r="263" spans="1:41" s="419" customFormat="1" x14ac:dyDescent="0.25">
      <c r="A263" s="419" t="s">
        <v>525</v>
      </c>
      <c r="B263" s="419" t="s">
        <v>24</v>
      </c>
      <c r="C263" s="419">
        <v>1</v>
      </c>
      <c r="D263" s="419">
        <f>$C$263*(D147/$C147)</f>
        <v>1.0068472381909852</v>
      </c>
      <c r="E263" s="419">
        <f t="shared" ref="E263:AO270" si="115">$C$263*(E147/$C147)</f>
        <v>1.0136944763819704</v>
      </c>
      <c r="F263" s="419">
        <f t="shared" si="115"/>
        <v>1.0205417145729554</v>
      </c>
      <c r="G263" s="419">
        <f t="shared" si="115"/>
        <v>1.0273889527639406</v>
      </c>
      <c r="H263" s="419">
        <f t="shared" si="115"/>
        <v>1.0342361909549258</v>
      </c>
      <c r="I263" s="419">
        <f t="shared" si="115"/>
        <v>1.0786474185327466</v>
      </c>
      <c r="J263" s="419">
        <f t="shared" si="115"/>
        <v>1.1230586461105676</v>
      </c>
      <c r="K263" s="419">
        <f t="shared" si="115"/>
        <v>1.1674698736883886</v>
      </c>
      <c r="L263" s="419">
        <f t="shared" si="115"/>
        <v>1.2118811012662094</v>
      </c>
      <c r="M263" s="419">
        <f t="shared" si="115"/>
        <v>1.2562923288440304</v>
      </c>
      <c r="N263" s="419">
        <f t="shared" si="115"/>
        <v>1.3150040335195101</v>
      </c>
      <c r="O263" s="419">
        <f t="shared" si="115"/>
        <v>1.3737157381949896</v>
      </c>
      <c r="P263" s="419">
        <f t="shared" si="115"/>
        <v>1.4324274428704695</v>
      </c>
      <c r="Q263" s="419">
        <f t="shared" si="115"/>
        <v>1.4911391475459488</v>
      </c>
      <c r="R263" s="419">
        <f t="shared" si="115"/>
        <v>1.5498508522214285</v>
      </c>
      <c r="S263" s="419">
        <f t="shared" si="115"/>
        <v>1.6266906955169742</v>
      </c>
      <c r="T263" s="419">
        <f t="shared" si="115"/>
        <v>1.7035305388125201</v>
      </c>
      <c r="U263" s="419">
        <f t="shared" si="115"/>
        <v>1.7803703821080656</v>
      </c>
      <c r="V263" s="419">
        <f t="shared" si="115"/>
        <v>1.8572102254036116</v>
      </c>
      <c r="W263" s="419">
        <f t="shared" si="115"/>
        <v>1.9340500686991573</v>
      </c>
      <c r="X263" s="419">
        <f t="shared" si="115"/>
        <v>2.0246975233486113</v>
      </c>
      <c r="Y263" s="419">
        <f t="shared" si="115"/>
        <v>2.1153449779980655</v>
      </c>
      <c r="Z263" s="419">
        <f t="shared" si="115"/>
        <v>2.2059924326475198</v>
      </c>
      <c r="AA263" s="419">
        <f t="shared" si="115"/>
        <v>2.296639887296974</v>
      </c>
      <c r="AB263" s="419">
        <f t="shared" si="115"/>
        <v>2.3872873419464282</v>
      </c>
      <c r="AC263" s="419">
        <f t="shared" si="115"/>
        <v>2.4734321588770127</v>
      </c>
      <c r="AD263" s="419">
        <f t="shared" si="115"/>
        <v>2.5595769758075968</v>
      </c>
      <c r="AE263" s="419">
        <f t="shared" si="115"/>
        <v>2.6457217927381818</v>
      </c>
      <c r="AF263" s="419">
        <f t="shared" si="115"/>
        <v>2.7318666096687663</v>
      </c>
      <c r="AG263" s="419">
        <f t="shared" si="115"/>
        <v>2.8180114265993503</v>
      </c>
      <c r="AH263" s="419">
        <f t="shared" si="115"/>
        <v>2.89599813093053</v>
      </c>
      <c r="AI263" s="419">
        <f t="shared" si="115"/>
        <v>2.9739848352617093</v>
      </c>
      <c r="AJ263" s="419">
        <f t="shared" si="115"/>
        <v>3.0519715395928895</v>
      </c>
      <c r="AK263" s="419">
        <f t="shared" si="115"/>
        <v>3.1299582439240687</v>
      </c>
      <c r="AL263" s="419">
        <f t="shared" si="115"/>
        <v>3.207944948255248</v>
      </c>
      <c r="AM263" s="419">
        <f t="shared" si="115"/>
        <v>3.2859316525864277</v>
      </c>
      <c r="AN263" s="419">
        <f t="shared" si="115"/>
        <v>3.363918356917607</v>
      </c>
      <c r="AO263" s="419">
        <f t="shared" si="115"/>
        <v>3.4419050612487871</v>
      </c>
    </row>
    <row r="264" spans="1:41" s="419" customFormat="1" x14ac:dyDescent="0.25">
      <c r="A264" s="419" t="s">
        <v>526</v>
      </c>
      <c r="B264" s="419" t="s">
        <v>24</v>
      </c>
      <c r="C264" s="419">
        <v>1</v>
      </c>
      <c r="D264" s="419">
        <f t="shared" ref="D264:S270" si="116">$C$263*(D148/$C148)</f>
        <v>0.99109186292451124</v>
      </c>
      <c r="E264" s="419">
        <f t="shared" si="116"/>
        <v>0.98218372584902258</v>
      </c>
      <c r="F264" s="419">
        <f t="shared" si="116"/>
        <v>0.97327558877353382</v>
      </c>
      <c r="G264" s="419">
        <f t="shared" si="116"/>
        <v>0.96436745169804516</v>
      </c>
      <c r="H264" s="419">
        <f t="shared" si="116"/>
        <v>0.9554593146225564</v>
      </c>
      <c r="I264" s="419">
        <f t="shared" si="116"/>
        <v>0.97525401062211459</v>
      </c>
      <c r="J264" s="419">
        <f t="shared" si="116"/>
        <v>0.99504870662167266</v>
      </c>
      <c r="K264" s="419">
        <f t="shared" si="116"/>
        <v>1.0148434026212307</v>
      </c>
      <c r="L264" s="419">
        <f t="shared" si="116"/>
        <v>1.0346380986207888</v>
      </c>
      <c r="M264" s="419">
        <f t="shared" si="116"/>
        <v>1.0544327946203469</v>
      </c>
      <c r="N264" s="419">
        <f t="shared" si="116"/>
        <v>1.0840233402981712</v>
      </c>
      <c r="O264" s="419">
        <f t="shared" si="116"/>
        <v>1.1136138859759954</v>
      </c>
      <c r="P264" s="419">
        <f t="shared" si="116"/>
        <v>1.1432044316538197</v>
      </c>
      <c r="Q264" s="419">
        <f t="shared" si="116"/>
        <v>1.172794977331644</v>
      </c>
      <c r="R264" s="419">
        <f t="shared" si="116"/>
        <v>1.2023855230094682</v>
      </c>
      <c r="S264" s="419">
        <f t="shared" si="116"/>
        <v>1.236408949889704</v>
      </c>
      <c r="T264" s="419">
        <f t="shared" si="115"/>
        <v>1.2704323767699399</v>
      </c>
      <c r="U264" s="419">
        <f t="shared" si="115"/>
        <v>1.3044558036501759</v>
      </c>
      <c r="V264" s="419">
        <f t="shared" si="115"/>
        <v>1.3384792305304118</v>
      </c>
      <c r="W264" s="419">
        <f t="shared" si="115"/>
        <v>1.3725026574106476</v>
      </c>
      <c r="X264" s="419">
        <f t="shared" si="115"/>
        <v>1.4114961444022875</v>
      </c>
      <c r="Y264" s="419">
        <f t="shared" si="115"/>
        <v>1.4504896313939273</v>
      </c>
      <c r="Z264" s="419">
        <f t="shared" si="115"/>
        <v>1.4894831183855672</v>
      </c>
      <c r="AA264" s="419">
        <f t="shared" si="115"/>
        <v>1.528476605377207</v>
      </c>
      <c r="AB264" s="419">
        <f t="shared" si="115"/>
        <v>1.5674700923688469</v>
      </c>
      <c r="AC264" s="419">
        <f t="shared" si="115"/>
        <v>1.6156774936799028</v>
      </c>
      <c r="AD264" s="419">
        <f t="shared" si="115"/>
        <v>1.6638848949909586</v>
      </c>
      <c r="AE264" s="419">
        <f t="shared" si="115"/>
        <v>1.7120922963020146</v>
      </c>
      <c r="AF264" s="419">
        <f t="shared" si="115"/>
        <v>1.7602996976130705</v>
      </c>
      <c r="AG264" s="419">
        <f t="shared" si="115"/>
        <v>1.8085070989241261</v>
      </c>
      <c r="AH264" s="419">
        <f t="shared" si="115"/>
        <v>1.8692084545595731</v>
      </c>
      <c r="AI264" s="419">
        <f t="shared" si="115"/>
        <v>1.9299098101950198</v>
      </c>
      <c r="AJ264" s="419">
        <f t="shared" si="115"/>
        <v>1.9906111658304666</v>
      </c>
      <c r="AK264" s="419">
        <f t="shared" si="115"/>
        <v>2.0513125214659134</v>
      </c>
      <c r="AL264" s="419">
        <f t="shared" si="115"/>
        <v>2.1120138771013601</v>
      </c>
      <c r="AM264" s="419">
        <f t="shared" si="115"/>
        <v>2.1727152327368069</v>
      </c>
      <c r="AN264" s="419">
        <f t="shared" si="115"/>
        <v>2.2334165883722537</v>
      </c>
      <c r="AO264" s="419">
        <f t="shared" si="115"/>
        <v>2.2941179440077</v>
      </c>
    </row>
    <row r="265" spans="1:41" s="419" customFormat="1" x14ac:dyDescent="0.25">
      <c r="A265" s="419" t="s">
        <v>27</v>
      </c>
      <c r="B265" s="419" t="s">
        <v>24</v>
      </c>
      <c r="C265" s="419">
        <v>1</v>
      </c>
      <c r="D265" s="419">
        <f t="shared" si="116"/>
        <v>1.0673749185686157</v>
      </c>
      <c r="E265" s="419">
        <f t="shared" si="115"/>
        <v>1.1347498371372311</v>
      </c>
      <c r="F265" s="419">
        <f t="shared" si="115"/>
        <v>1.202124755705847</v>
      </c>
      <c r="G265" s="419">
        <f t="shared" si="115"/>
        <v>1.2694996742744626</v>
      </c>
      <c r="H265" s="419">
        <f t="shared" si="115"/>
        <v>1.3368745928430781</v>
      </c>
      <c r="I265" s="419">
        <f t="shared" si="115"/>
        <v>1.4247671704750711</v>
      </c>
      <c r="J265" s="419">
        <f t="shared" si="115"/>
        <v>1.5126597481070643</v>
      </c>
      <c r="K265" s="419">
        <f t="shared" si="115"/>
        <v>1.6005523257390573</v>
      </c>
      <c r="L265" s="419">
        <f t="shared" si="115"/>
        <v>1.6884449033710505</v>
      </c>
      <c r="M265" s="419">
        <f t="shared" si="115"/>
        <v>1.7763374810030435</v>
      </c>
      <c r="N265" s="419">
        <f t="shared" si="115"/>
        <v>1.8864562250145442</v>
      </c>
      <c r="O265" s="419">
        <f t="shared" si="115"/>
        <v>1.996574969026045</v>
      </c>
      <c r="P265" s="419">
        <f t="shared" si="115"/>
        <v>2.1066937130375458</v>
      </c>
      <c r="Q265" s="419">
        <f t="shared" si="115"/>
        <v>2.2168124570490462</v>
      </c>
      <c r="R265" s="419">
        <f t="shared" si="115"/>
        <v>2.326931201060547</v>
      </c>
      <c r="S265" s="419">
        <f t="shared" si="115"/>
        <v>2.467460412956521</v>
      </c>
      <c r="T265" s="419">
        <f t="shared" si="115"/>
        <v>2.607989624852495</v>
      </c>
      <c r="U265" s="419">
        <f t="shared" si="115"/>
        <v>2.748518836748469</v>
      </c>
      <c r="V265" s="419">
        <f t="shared" si="115"/>
        <v>2.889048048644443</v>
      </c>
      <c r="W265" s="419">
        <f t="shared" si="115"/>
        <v>3.029577260540417</v>
      </c>
      <c r="X265" s="419">
        <f t="shared" si="115"/>
        <v>3.1583515683816072</v>
      </c>
      <c r="Y265" s="419">
        <f t="shared" si="115"/>
        <v>3.2871258762227975</v>
      </c>
      <c r="Z265" s="419">
        <f t="shared" si="115"/>
        <v>3.4159001840639869</v>
      </c>
      <c r="AA265" s="419">
        <f t="shared" si="115"/>
        <v>3.5446744919051771</v>
      </c>
      <c r="AB265" s="419">
        <f t="shared" si="115"/>
        <v>3.6734487997463674</v>
      </c>
      <c r="AC265" s="419">
        <f t="shared" si="115"/>
        <v>3.7759958268315534</v>
      </c>
      <c r="AD265" s="419">
        <f t="shared" si="115"/>
        <v>3.8785428539167395</v>
      </c>
      <c r="AE265" s="419">
        <f t="shared" si="115"/>
        <v>3.9810898810019251</v>
      </c>
      <c r="AF265" s="419">
        <f t="shared" si="115"/>
        <v>4.0836369080871116</v>
      </c>
      <c r="AG265" s="419">
        <f t="shared" si="115"/>
        <v>4.1861839351722976</v>
      </c>
      <c r="AH265" s="419">
        <f t="shared" si="115"/>
        <v>4.2537751459599624</v>
      </c>
      <c r="AI265" s="419">
        <f t="shared" si="115"/>
        <v>4.3213663567476281</v>
      </c>
      <c r="AJ265" s="419">
        <f t="shared" si="115"/>
        <v>4.3889575675352939</v>
      </c>
      <c r="AK265" s="419">
        <f t="shared" si="115"/>
        <v>4.4565487783229596</v>
      </c>
      <c r="AL265" s="419">
        <f t="shared" si="115"/>
        <v>4.5241399891106244</v>
      </c>
      <c r="AM265" s="419">
        <f t="shared" si="115"/>
        <v>4.5917311998982901</v>
      </c>
      <c r="AN265" s="419">
        <f t="shared" si="115"/>
        <v>4.6593224106859559</v>
      </c>
      <c r="AO265" s="419">
        <f t="shared" si="115"/>
        <v>4.7269136214736207</v>
      </c>
    </row>
    <row r="266" spans="1:41" s="419" customFormat="1" x14ac:dyDescent="0.25">
      <c r="A266" s="419" t="s">
        <v>6</v>
      </c>
      <c r="B266" s="419" t="s">
        <v>24</v>
      </c>
      <c r="C266" s="419">
        <v>1</v>
      </c>
      <c r="D266" s="419">
        <f t="shared" si="116"/>
        <v>1.0173280798301225</v>
      </c>
      <c r="E266" s="419">
        <f t="shared" si="115"/>
        <v>1.034656159660245</v>
      </c>
      <c r="F266" s="419">
        <f t="shared" si="115"/>
        <v>1.0519842394903676</v>
      </c>
      <c r="G266" s="419">
        <f t="shared" si="115"/>
        <v>1.0693123193204901</v>
      </c>
      <c r="H266" s="419">
        <f t="shared" si="115"/>
        <v>1.0866403991506126</v>
      </c>
      <c r="I266" s="419">
        <f t="shared" si="115"/>
        <v>1.0967418658779227</v>
      </c>
      <c r="J266" s="419">
        <f t="shared" si="115"/>
        <v>1.1068433326052325</v>
      </c>
      <c r="K266" s="419">
        <f t="shared" si="115"/>
        <v>1.1169447993325423</v>
      </c>
      <c r="L266" s="419">
        <f t="shared" si="115"/>
        <v>1.1270462660598521</v>
      </c>
      <c r="M266" s="419">
        <f t="shared" si="115"/>
        <v>1.1371477327871622</v>
      </c>
      <c r="N266" s="419">
        <f t="shared" si="115"/>
        <v>1.1447194665278175</v>
      </c>
      <c r="O266" s="419">
        <f t="shared" si="115"/>
        <v>1.1522912002684726</v>
      </c>
      <c r="P266" s="419">
        <f t="shared" si="115"/>
        <v>1.159862934009128</v>
      </c>
      <c r="Q266" s="419">
        <f t="shared" si="115"/>
        <v>1.1674346677497833</v>
      </c>
      <c r="R266" s="419">
        <f t="shared" si="115"/>
        <v>1.1750064014904384</v>
      </c>
      <c r="S266" s="419">
        <f t="shared" si="115"/>
        <v>1.1783719105261592</v>
      </c>
      <c r="T266" s="419">
        <f t="shared" si="115"/>
        <v>1.1817374195618799</v>
      </c>
      <c r="U266" s="419">
        <f t="shared" si="115"/>
        <v>1.1851029285976009</v>
      </c>
      <c r="V266" s="419">
        <f t="shared" si="115"/>
        <v>1.1884684376333217</v>
      </c>
      <c r="W266" s="419">
        <f t="shared" si="115"/>
        <v>1.1918339466690424</v>
      </c>
      <c r="X266" s="419">
        <f t="shared" si="115"/>
        <v>1.1936274239707265</v>
      </c>
      <c r="Y266" s="419">
        <f t="shared" si="115"/>
        <v>1.1954209012724111</v>
      </c>
      <c r="Z266" s="419">
        <f t="shared" si="115"/>
        <v>1.1972143785740952</v>
      </c>
      <c r="AA266" s="419">
        <f t="shared" si="115"/>
        <v>1.1990078558757797</v>
      </c>
      <c r="AB266" s="419">
        <f t="shared" si="115"/>
        <v>1.2008013331774638</v>
      </c>
      <c r="AC266" s="419">
        <f t="shared" si="115"/>
        <v>1.2009260942301114</v>
      </c>
      <c r="AD266" s="419">
        <f t="shared" si="115"/>
        <v>1.2010508552827592</v>
      </c>
      <c r="AE266" s="419">
        <f t="shared" si="115"/>
        <v>1.2011756163354068</v>
      </c>
      <c r="AF266" s="419">
        <f t="shared" si="115"/>
        <v>1.2013003773880544</v>
      </c>
      <c r="AG266" s="419">
        <f t="shared" si="115"/>
        <v>1.201425138440702</v>
      </c>
      <c r="AH266" s="419">
        <f t="shared" si="115"/>
        <v>1.1984840431722419</v>
      </c>
      <c r="AI266" s="419">
        <f t="shared" si="115"/>
        <v>1.1955429479037816</v>
      </c>
      <c r="AJ266" s="419">
        <f t="shared" si="115"/>
        <v>1.1926018526353215</v>
      </c>
      <c r="AK266" s="419">
        <f t="shared" si="115"/>
        <v>1.1896607573668612</v>
      </c>
      <c r="AL266" s="419">
        <f t="shared" si="115"/>
        <v>1.1867196620984009</v>
      </c>
      <c r="AM266" s="419">
        <f t="shared" si="115"/>
        <v>1.1837785668299408</v>
      </c>
      <c r="AN266" s="419">
        <f t="shared" si="115"/>
        <v>1.1808374715614804</v>
      </c>
      <c r="AO266" s="419">
        <f t="shared" si="115"/>
        <v>1.1778963762930204</v>
      </c>
    </row>
    <row r="267" spans="1:41" s="419" customFormat="1" x14ac:dyDescent="0.25">
      <c r="A267" s="419" t="s">
        <v>527</v>
      </c>
      <c r="B267" s="419" t="s">
        <v>24</v>
      </c>
      <c r="C267" s="419">
        <v>1</v>
      </c>
      <c r="D267" s="419">
        <f t="shared" si="116"/>
        <v>1.0350515463917527</v>
      </c>
      <c r="E267" s="419">
        <f t="shared" si="115"/>
        <v>1.0701030927835053</v>
      </c>
      <c r="F267" s="419">
        <f t="shared" si="115"/>
        <v>1.1051546391752578</v>
      </c>
      <c r="G267" s="419">
        <f t="shared" si="115"/>
        <v>1.1402061855670103</v>
      </c>
      <c r="H267" s="419">
        <f t="shared" si="115"/>
        <v>1.1752577319587629</v>
      </c>
      <c r="I267" s="419">
        <f t="shared" si="115"/>
        <v>1.202749140893471</v>
      </c>
      <c r="J267" s="419">
        <f t="shared" si="115"/>
        <v>1.2302405498281788</v>
      </c>
      <c r="K267" s="419">
        <f t="shared" si="115"/>
        <v>1.2577319587628866</v>
      </c>
      <c r="L267" s="419">
        <f t="shared" si="115"/>
        <v>1.2852233676975946</v>
      </c>
      <c r="M267" s="419">
        <f t="shared" si="115"/>
        <v>1.3127147766323024</v>
      </c>
      <c r="N267" s="419">
        <f t="shared" si="115"/>
        <v>1.3254295532646048</v>
      </c>
      <c r="O267" s="419">
        <f t="shared" si="115"/>
        <v>1.3381443298969071</v>
      </c>
      <c r="P267" s="419">
        <f t="shared" si="115"/>
        <v>1.3508591065292097</v>
      </c>
      <c r="Q267" s="419">
        <f t="shared" si="115"/>
        <v>1.3635738831615121</v>
      </c>
      <c r="R267" s="419">
        <f t="shared" si="115"/>
        <v>1.3762886597938144</v>
      </c>
      <c r="S267" s="419">
        <f t="shared" si="115"/>
        <v>1.3742268041237113</v>
      </c>
      <c r="T267" s="419">
        <f t="shared" si="115"/>
        <v>1.3721649484536083</v>
      </c>
      <c r="U267" s="419">
        <f t="shared" si="115"/>
        <v>1.3701030927835052</v>
      </c>
      <c r="V267" s="419">
        <f t="shared" si="115"/>
        <v>1.3680412371134021</v>
      </c>
      <c r="W267" s="419">
        <f t="shared" si="115"/>
        <v>1.365979381443299</v>
      </c>
      <c r="X267" s="419">
        <f t="shared" si="115"/>
        <v>1.3642611683848798</v>
      </c>
      <c r="Y267" s="419">
        <f t="shared" si="115"/>
        <v>1.3625429553264605</v>
      </c>
      <c r="Z267" s="419">
        <f t="shared" si="115"/>
        <v>1.3608247422680413</v>
      </c>
      <c r="AA267" s="419">
        <f t="shared" si="115"/>
        <v>1.359106529209622</v>
      </c>
      <c r="AB267" s="419">
        <f t="shared" si="115"/>
        <v>1.3573883161512028</v>
      </c>
      <c r="AC267" s="419">
        <f t="shared" si="115"/>
        <v>1.3103092783505157</v>
      </c>
      <c r="AD267" s="419">
        <f t="shared" si="115"/>
        <v>1.2632302405498281</v>
      </c>
      <c r="AE267" s="419">
        <f t="shared" si="115"/>
        <v>1.216151202749141</v>
      </c>
      <c r="AF267" s="419">
        <f t="shared" si="115"/>
        <v>1.1690721649484537</v>
      </c>
      <c r="AG267" s="419">
        <f t="shared" si="115"/>
        <v>1.1219931271477663</v>
      </c>
      <c r="AH267" s="419">
        <f t="shared" si="115"/>
        <v>1.0831615120274913</v>
      </c>
      <c r="AI267" s="419">
        <f t="shared" si="115"/>
        <v>1.0443298969072163</v>
      </c>
      <c r="AJ267" s="419">
        <f t="shared" si="115"/>
        <v>1.0054982817869416</v>
      </c>
      <c r="AK267" s="419">
        <f t="shared" si="115"/>
        <v>0.96666666666666667</v>
      </c>
      <c r="AL267" s="419">
        <f t="shared" si="115"/>
        <v>0.92783505154639168</v>
      </c>
      <c r="AM267" s="419">
        <f t="shared" si="115"/>
        <v>0.88900343642611668</v>
      </c>
      <c r="AN267" s="419">
        <f t="shared" si="115"/>
        <v>0.85017182130584179</v>
      </c>
      <c r="AO267" s="419">
        <f t="shared" si="115"/>
        <v>0.81134020618556679</v>
      </c>
    </row>
    <row r="268" spans="1:41" s="419" customFormat="1" x14ac:dyDescent="0.25">
      <c r="A268" s="419" t="s">
        <v>528</v>
      </c>
      <c r="B268" s="419" t="s">
        <v>24</v>
      </c>
      <c r="C268" s="419">
        <v>1</v>
      </c>
      <c r="D268" s="419">
        <f t="shared" si="116"/>
        <v>1.0122688417040666</v>
      </c>
      <c r="E268" s="419">
        <f t="shared" si="115"/>
        <v>1.0243799180788873</v>
      </c>
      <c r="F268" s="419">
        <f t="shared" si="115"/>
        <v>1.0364099210877882</v>
      </c>
      <c r="G268" s="419">
        <f t="shared" si="115"/>
        <v>1.0483787143031715</v>
      </c>
      <c r="H268" s="419">
        <f t="shared" si="115"/>
        <v>1.0602614249126261</v>
      </c>
      <c r="I268" s="419">
        <f t="shared" si="115"/>
        <v>1.0720359495555423</v>
      </c>
      <c r="J268" s="419">
        <f t="shared" si="115"/>
        <v>1.0836632134679862</v>
      </c>
      <c r="K268" s="419">
        <f t="shared" si="115"/>
        <v>1.095111547675663</v>
      </c>
      <c r="L268" s="419">
        <f t="shared" si="115"/>
        <v>1.1063738266593561</v>
      </c>
      <c r="M268" s="419">
        <f t="shared" si="115"/>
        <v>1.1174516338677802</v>
      </c>
      <c r="N268" s="419">
        <f t="shared" si="115"/>
        <v>1.1283323017112175</v>
      </c>
      <c r="O268" s="419">
        <f t="shared" si="115"/>
        <v>1.1390023708755923</v>
      </c>
      <c r="P268" s="419">
        <f t="shared" si="115"/>
        <v>1.1494483820468293</v>
      </c>
      <c r="Q268" s="419">
        <f t="shared" si="115"/>
        <v>1.1596592510839252</v>
      </c>
      <c r="R268" s="419">
        <f t="shared" si="115"/>
        <v>1.1696238938458769</v>
      </c>
      <c r="S268" s="419">
        <f t="shared" si="115"/>
        <v>1.1793248923968218</v>
      </c>
      <c r="T268" s="419">
        <f t="shared" si="115"/>
        <v>1.1887440370765403</v>
      </c>
      <c r="U268" s="419">
        <f t="shared" si="115"/>
        <v>1.1978670768465998</v>
      </c>
      <c r="V268" s="419">
        <f t="shared" si="115"/>
        <v>1.2066860944634263</v>
      </c>
      <c r="W268" s="419">
        <f t="shared" si="115"/>
        <v>1.2151931726834462</v>
      </c>
      <c r="X268" s="419">
        <f t="shared" si="115"/>
        <v>1.2233756439169412</v>
      </c>
      <c r="Y268" s="419">
        <f t="shared" si="115"/>
        <v>1.2312168819524067</v>
      </c>
      <c r="Z268" s="419">
        <f t="shared" si="115"/>
        <v>1.2387081778219113</v>
      </c>
      <c r="AA268" s="419">
        <f t="shared" si="115"/>
        <v>1.2458431977305962</v>
      </c>
      <c r="AB268" s="419">
        <f t="shared" si="115"/>
        <v>1.2526243168515334</v>
      </c>
      <c r="AC268" s="419">
        <f t="shared" si="115"/>
        <v>1.2590649944987984</v>
      </c>
      <c r="AD268" s="419">
        <f t="shared" si="115"/>
        <v>1.265184232056968</v>
      </c>
      <c r="AE268" s="419">
        <f t="shared" si="115"/>
        <v>1.2709994474619049</v>
      </c>
      <c r="AF268" s="419">
        <f t="shared" si="115"/>
        <v>1.2765130158866809</v>
      </c>
      <c r="AG268" s="419">
        <f t="shared" si="115"/>
        <v>1.2817273125043682</v>
      </c>
      <c r="AH268" s="419">
        <f t="shared" si="115"/>
        <v>1.2866494628341834</v>
      </c>
      <c r="AI268" s="419">
        <f t="shared" si="115"/>
        <v>1.2912897592927721</v>
      </c>
      <c r="AJ268" s="419">
        <f t="shared" si="115"/>
        <v>1.2956537439506361</v>
      </c>
      <c r="AK268" s="419">
        <f t="shared" si="115"/>
        <v>1.2997477506026345</v>
      </c>
      <c r="AL268" s="419">
        <f t="shared" si="115"/>
        <v>1.3035725709731245</v>
      </c>
      <c r="AM268" s="419">
        <f t="shared" si="115"/>
        <v>1.3071321636838933</v>
      </c>
      <c r="AN268" s="419">
        <f t="shared" si="115"/>
        <v>1.3104249452862258</v>
      </c>
      <c r="AO268" s="419">
        <f t="shared" si="115"/>
        <v>1.3134532909531942</v>
      </c>
    </row>
    <row r="269" spans="1:41" s="419" customFormat="1" x14ac:dyDescent="0.25">
      <c r="A269" s="419" t="s">
        <v>11</v>
      </c>
      <c r="B269" s="419" t="s">
        <v>24</v>
      </c>
      <c r="C269" s="419">
        <v>1</v>
      </c>
      <c r="D269" s="419">
        <f t="shared" si="116"/>
        <v>1.0626186485568236</v>
      </c>
      <c r="E269" s="419">
        <f t="shared" si="115"/>
        <v>1.1252372971136475</v>
      </c>
      <c r="F269" s="419">
        <f t="shared" si="115"/>
        <v>1.1878559456704711</v>
      </c>
      <c r="G269" s="419">
        <f t="shared" si="115"/>
        <v>1.250474594227295</v>
      </c>
      <c r="H269" s="419">
        <f t="shared" si="115"/>
        <v>1.3130932427841187</v>
      </c>
      <c r="I269" s="419">
        <f t="shared" si="115"/>
        <v>1.3931611382837406</v>
      </c>
      <c r="J269" s="419">
        <f t="shared" si="115"/>
        <v>1.4732290337833627</v>
      </c>
      <c r="K269" s="419">
        <f t="shared" si="115"/>
        <v>1.5532969292829846</v>
      </c>
      <c r="L269" s="419">
        <f t="shared" si="115"/>
        <v>1.6333648247826067</v>
      </c>
      <c r="M269" s="419">
        <f t="shared" si="115"/>
        <v>1.7134327202822288</v>
      </c>
      <c r="N269" s="419">
        <f t="shared" si="115"/>
        <v>1.8066872280622928</v>
      </c>
      <c r="O269" s="419">
        <f t="shared" si="115"/>
        <v>1.8999417358423567</v>
      </c>
      <c r="P269" s="419">
        <f t="shared" si="115"/>
        <v>1.9931962436224209</v>
      </c>
      <c r="Q269" s="419">
        <f t="shared" si="115"/>
        <v>2.0864507514024853</v>
      </c>
      <c r="R269" s="419">
        <f t="shared" si="115"/>
        <v>2.179705259182549</v>
      </c>
      <c r="S269" s="419">
        <f t="shared" si="115"/>
        <v>2.2527233778871478</v>
      </c>
      <c r="T269" s="419">
        <f t="shared" si="115"/>
        <v>2.3257414965917471</v>
      </c>
      <c r="U269" s="419">
        <f t="shared" si="115"/>
        <v>2.398759615296346</v>
      </c>
      <c r="V269" s="419">
        <f t="shared" si="115"/>
        <v>2.4717777340009452</v>
      </c>
      <c r="W269" s="419">
        <f t="shared" si="115"/>
        <v>2.5447958527055441</v>
      </c>
      <c r="X269" s="419">
        <f t="shared" si="115"/>
        <v>2.5522326270929496</v>
      </c>
      <c r="Y269" s="419">
        <f t="shared" si="115"/>
        <v>2.5596694014803543</v>
      </c>
      <c r="Z269" s="419">
        <f t="shared" si="115"/>
        <v>2.5671061758677598</v>
      </c>
      <c r="AA269" s="419">
        <f t="shared" si="115"/>
        <v>2.5745429502551649</v>
      </c>
      <c r="AB269" s="419">
        <f t="shared" si="115"/>
        <v>2.5819797246425704</v>
      </c>
      <c r="AC269" s="419">
        <f t="shared" si="115"/>
        <v>2.5891597881146549</v>
      </c>
      <c r="AD269" s="419">
        <f t="shared" si="115"/>
        <v>2.5963398515867389</v>
      </c>
      <c r="AE269" s="419">
        <f t="shared" si="115"/>
        <v>2.6035199150588233</v>
      </c>
      <c r="AF269" s="419">
        <f t="shared" si="115"/>
        <v>2.6106999785309073</v>
      </c>
      <c r="AG269" s="419">
        <f t="shared" si="115"/>
        <v>2.6178800420029917</v>
      </c>
      <c r="AH269" s="419">
        <f t="shared" si="115"/>
        <v>2.6174606992922023</v>
      </c>
      <c r="AI269" s="419">
        <f t="shared" si="115"/>
        <v>2.6170413565814123</v>
      </c>
      <c r="AJ269" s="419">
        <f t="shared" si="115"/>
        <v>2.6166220138706229</v>
      </c>
      <c r="AK269" s="419">
        <f t="shared" si="115"/>
        <v>2.6162026711598334</v>
      </c>
      <c r="AL269" s="419">
        <f t="shared" si="115"/>
        <v>2.6157833284490439</v>
      </c>
      <c r="AM269" s="419">
        <f t="shared" si="115"/>
        <v>2.615363985738254</v>
      </c>
      <c r="AN269" s="419">
        <f t="shared" si="115"/>
        <v>2.6149446430274645</v>
      </c>
      <c r="AO269" s="419">
        <f t="shared" si="115"/>
        <v>2.6145253003166751</v>
      </c>
    </row>
    <row r="270" spans="1:41" s="419" customFormat="1" x14ac:dyDescent="0.25">
      <c r="A270" s="419" t="s">
        <v>529</v>
      </c>
      <c r="B270" s="419" t="s">
        <v>24</v>
      </c>
      <c r="C270" s="419">
        <v>1</v>
      </c>
      <c r="D270" s="419">
        <f t="shared" si="116"/>
        <v>1.0076313338760676</v>
      </c>
      <c r="E270" s="419">
        <f t="shared" si="115"/>
        <v>1.0152626677521353</v>
      </c>
      <c r="F270" s="419">
        <f t="shared" si="115"/>
        <v>1.0228940016282029</v>
      </c>
      <c r="G270" s="419">
        <f t="shared" si="115"/>
        <v>1.0305253355042705</v>
      </c>
      <c r="H270" s="419">
        <f t="shared" si="115"/>
        <v>1.0381566693803381</v>
      </c>
      <c r="I270" s="419">
        <f t="shared" si="115"/>
        <v>1.0548816471648159</v>
      </c>
      <c r="J270" s="419">
        <f t="shared" si="115"/>
        <v>1.0716066249492937</v>
      </c>
      <c r="K270" s="419">
        <f t="shared" si="115"/>
        <v>1.0883316027337715</v>
      </c>
      <c r="L270" s="419">
        <f t="shared" si="115"/>
        <v>1.1050565805182493</v>
      </c>
      <c r="M270" s="419">
        <f t="shared" si="115"/>
        <v>1.1217815583027271</v>
      </c>
      <c r="N270" s="419">
        <f t="shared" si="115"/>
        <v>1.1420821209962611</v>
      </c>
      <c r="O270" s="419">
        <f t="shared" si="115"/>
        <v>1.162382683689795</v>
      </c>
      <c r="P270" s="419">
        <f t="shared" ref="P270:AO270" si="117">$C$263*(P154/$C154)</f>
        <v>1.182683246383329</v>
      </c>
      <c r="Q270" s="419">
        <f t="shared" si="117"/>
        <v>1.2029838090768632</v>
      </c>
      <c r="R270" s="419">
        <f t="shared" si="117"/>
        <v>1.2232843717703972</v>
      </c>
      <c r="S270" s="419">
        <f t="shared" si="117"/>
        <v>1.2445635450088373</v>
      </c>
      <c r="T270" s="419">
        <f t="shared" si="117"/>
        <v>1.2658427182472776</v>
      </c>
      <c r="U270" s="419">
        <f t="shared" si="117"/>
        <v>1.2871218914857177</v>
      </c>
      <c r="V270" s="419">
        <f t="shared" si="117"/>
        <v>1.308401064724158</v>
      </c>
      <c r="W270" s="419">
        <f t="shared" si="117"/>
        <v>1.329680237962598</v>
      </c>
      <c r="X270" s="419">
        <f t="shared" si="117"/>
        <v>1.358236829869373</v>
      </c>
      <c r="Y270" s="419">
        <f t="shared" si="117"/>
        <v>1.3867934217761477</v>
      </c>
      <c r="Z270" s="419">
        <f t="shared" si="117"/>
        <v>1.4153500136829227</v>
      </c>
      <c r="AA270" s="419">
        <f t="shared" si="117"/>
        <v>1.4439066055896974</v>
      </c>
      <c r="AB270" s="419">
        <f t="shared" si="117"/>
        <v>1.4724631974964724</v>
      </c>
      <c r="AC270" s="419">
        <f t="shared" si="117"/>
        <v>1.5140057790886714</v>
      </c>
      <c r="AD270" s="419">
        <f t="shared" si="117"/>
        <v>1.5555483606808702</v>
      </c>
      <c r="AE270" s="419">
        <f t="shared" si="117"/>
        <v>1.5970909422730692</v>
      </c>
      <c r="AF270" s="419">
        <f t="shared" si="117"/>
        <v>1.6386335238652683</v>
      </c>
      <c r="AG270" s="419">
        <f t="shared" si="117"/>
        <v>1.6801761054574673</v>
      </c>
      <c r="AH270" s="419">
        <f t="shared" si="117"/>
        <v>1.711250684583512</v>
      </c>
      <c r="AI270" s="419">
        <f t="shared" si="117"/>
        <v>1.7423252637095568</v>
      </c>
      <c r="AJ270" s="419">
        <f t="shared" si="117"/>
        <v>1.7733998428356017</v>
      </c>
      <c r="AK270" s="419">
        <f t="shared" si="117"/>
        <v>1.8044744219616462</v>
      </c>
      <c r="AL270" s="419">
        <f t="shared" si="117"/>
        <v>1.8355490010876911</v>
      </c>
      <c r="AM270" s="419">
        <f t="shared" si="117"/>
        <v>1.8666235802137356</v>
      </c>
      <c r="AN270" s="419">
        <f t="shared" si="117"/>
        <v>1.8976981593397806</v>
      </c>
      <c r="AO270" s="419">
        <f t="shared" si="117"/>
        <v>1.9287727384658255</v>
      </c>
    </row>
  </sheetData>
  <pageMargins left="0.7" right="0.7" top="0.75" bottom="0.75" header="0.3" footer="0.3"/>
  <pageSetup orientation="portrait" horizontalDpi="4294967293" verticalDpi="4294967293" r:id="rId1"/>
  <ignoredErrors>
    <ignoredError sqref="D220:AO22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0"/>
  <sheetViews>
    <sheetView topLeftCell="A58" workbookViewId="0">
      <selection activeCell="G73" sqref="G73"/>
    </sheetView>
  </sheetViews>
  <sheetFormatPr defaultRowHeight="15" x14ac:dyDescent="0.25"/>
  <cols>
    <col min="1" max="1" width="44.140625" customWidth="1"/>
    <col min="2" max="2" width="19.5703125" customWidth="1"/>
    <col min="3" max="5" width="12" customWidth="1"/>
    <col min="6" max="9" width="12" bestFit="1" customWidth="1"/>
  </cols>
  <sheetData>
    <row r="1" spans="1:39" x14ac:dyDescent="0.2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525</v>
      </c>
      <c r="B2" t="s">
        <v>7</v>
      </c>
      <c r="E2" s="4"/>
      <c r="F2" s="4"/>
      <c r="G2" s="4"/>
      <c r="H2" s="4">
        <f>(('Elec Use'!$B$19*1000*'Unit Conversions'!$A$26)-'Aggregate Calcs'!$H$7)*('Future Year Scaling'!J115/SUM('Future Year Scaling'!$J$115,'Future Year Scaling'!$J$117,'Future Year Scaling'!$J$118,'Future Year Scaling'!$J$122))</f>
        <v>36542315289265.141</v>
      </c>
      <c r="I2" s="4">
        <f>$H2*('Future Year Scaling'!K115/'Future Year Scaling'!$J115)</f>
        <v>37987377028607.523</v>
      </c>
      <c r="J2" s="4">
        <f>$H2*('Future Year Scaling'!L115/'Future Year Scaling'!$J115)</f>
        <v>39432438767949.914</v>
      </c>
      <c r="K2" s="4">
        <f>$H2*('Future Year Scaling'!M115/'Future Year Scaling'!$J115)</f>
        <v>40877500507292.297</v>
      </c>
      <c r="L2" s="4">
        <f>$H2*('Future Year Scaling'!N115/'Future Year Scaling'!$J115)</f>
        <v>42787874138136.828</v>
      </c>
      <c r="M2" s="4">
        <f>$H2*('Future Year Scaling'!O115/'Future Year Scaling'!$J115)</f>
        <v>44698247768981.367</v>
      </c>
      <c r="N2" s="4">
        <f>$H2*('Future Year Scaling'!P115/'Future Year Scaling'!$J115)</f>
        <v>46608621399825.914</v>
      </c>
      <c r="O2" s="4">
        <f>$H2*('Future Year Scaling'!Q115/'Future Year Scaling'!$J115)</f>
        <v>48518995030670.453</v>
      </c>
      <c r="P2" s="4">
        <f>$H2*('Future Year Scaling'!R115/'Future Year Scaling'!$J115)</f>
        <v>50429368661514.992</v>
      </c>
      <c r="Q2" s="4">
        <f>$H2*('Future Year Scaling'!S115/'Future Year Scaling'!$J115)</f>
        <v>52929599428811.102</v>
      </c>
      <c r="R2" s="4">
        <f>$H2*('Future Year Scaling'!T115/'Future Year Scaling'!$J115)</f>
        <v>55429830196107.219</v>
      </c>
      <c r="S2" s="4">
        <f>$H2*('Future Year Scaling'!U115/'Future Year Scaling'!$J115)</f>
        <v>57930060963403.32</v>
      </c>
      <c r="T2" s="4">
        <f>$H2*('Future Year Scaling'!V115/'Future Year Scaling'!$J115)</f>
        <v>60430291730699.445</v>
      </c>
      <c r="U2" s="4">
        <f>$H2*('Future Year Scaling'!W115/'Future Year Scaling'!$J115)</f>
        <v>62930522497995.547</v>
      </c>
      <c r="V2" s="4">
        <f>$H2*('Future Year Scaling'!X115/'Future Year Scaling'!$J115)</f>
        <v>65880028188941.984</v>
      </c>
      <c r="W2" s="4">
        <f>$H2*('Future Year Scaling'!Y115/'Future Year Scaling'!$J115)</f>
        <v>68829533879888.422</v>
      </c>
      <c r="X2" s="4">
        <f>$H2*('Future Year Scaling'!Z115/'Future Year Scaling'!$J115)</f>
        <v>71779039570834.859</v>
      </c>
      <c r="Y2" s="4">
        <f>$H2*('Future Year Scaling'!AA115/'Future Year Scaling'!$J115)</f>
        <v>74728545261781.297</v>
      </c>
      <c r="Z2" s="4">
        <f>$H2*('Future Year Scaling'!AB115/'Future Year Scaling'!$J115)</f>
        <v>77678050952727.734</v>
      </c>
      <c r="AA2" s="4">
        <f>$H2*('Future Year Scaling'!AC115/'Future Year Scaling'!$J115)</f>
        <v>80481048883170.219</v>
      </c>
      <c r="AB2" s="4">
        <f>$H2*('Future Year Scaling'!AD115/'Future Year Scaling'!$J115)</f>
        <v>83284046813612.672</v>
      </c>
      <c r="AC2" s="4">
        <f>$H2*('Future Year Scaling'!AE115/'Future Year Scaling'!$J115)</f>
        <v>86087044744055.156</v>
      </c>
      <c r="AD2" s="4">
        <f>$H2*('Future Year Scaling'!AF115/'Future Year Scaling'!$J115)</f>
        <v>88890042674497.609</v>
      </c>
      <c r="AE2" s="4">
        <f>$H2*('Future Year Scaling'!AG115/'Future Year Scaling'!$J115)</f>
        <v>91693040604940.094</v>
      </c>
      <c r="AF2" s="4">
        <f>$H2*('Future Year Scaling'!AH115/'Future Year Scaling'!$J115)</f>
        <v>94230588174615.359</v>
      </c>
      <c r="AG2" s="4">
        <f>$H2*('Future Year Scaling'!AI115/'Future Year Scaling'!$J115)</f>
        <v>96768135744290.625</v>
      </c>
      <c r="AH2" s="4">
        <f>$H2*('Future Year Scaling'!AJ115/'Future Year Scaling'!$J115)</f>
        <v>99305683313965.859</v>
      </c>
      <c r="AI2" s="4">
        <f>$H2*('Future Year Scaling'!AK115/'Future Year Scaling'!$J115)</f>
        <v>101843230883641.13</v>
      </c>
      <c r="AJ2" s="4">
        <f>$H2*('Future Year Scaling'!AL115/'Future Year Scaling'!$J115)</f>
        <v>104380778453316.41</v>
      </c>
      <c r="AK2" s="4">
        <f>$H2*('Future Year Scaling'!AM115/'Future Year Scaling'!$J115)</f>
        <v>106918326022991.67</v>
      </c>
      <c r="AL2" s="4">
        <f>$H2*('Future Year Scaling'!AN115/'Future Year Scaling'!$J115)</f>
        <v>109455873592666.94</v>
      </c>
      <c r="AM2" s="4">
        <f>$H2*('Future Year Scaling'!AO115/'Future Year Scaling'!$J115)</f>
        <v>111993421162342.17</v>
      </c>
    </row>
    <row r="3" spans="1:39" x14ac:dyDescent="0.25">
      <c r="A3" s="4" t="s">
        <v>526</v>
      </c>
      <c r="B3" s="4" t="s">
        <v>7</v>
      </c>
      <c r="D3" s="4"/>
      <c r="E3" s="4"/>
      <c r="F3" s="4"/>
      <c r="G3" s="4"/>
      <c r="H3" s="4">
        <v>0</v>
      </c>
      <c r="I3" s="4">
        <f>$H3*('Future Year Scaling'!K116/'Future Year Scaling'!$J116)</f>
        <v>0</v>
      </c>
      <c r="J3" s="4">
        <f>$H3*('Future Year Scaling'!L116/'Future Year Scaling'!$J116)</f>
        <v>0</v>
      </c>
      <c r="K3" s="4">
        <f>$H3*('Future Year Scaling'!M116/'Future Year Scaling'!$J116)</f>
        <v>0</v>
      </c>
      <c r="L3" s="4">
        <f>$H3*('Future Year Scaling'!N116/'Future Year Scaling'!$J116)</f>
        <v>0</v>
      </c>
      <c r="M3" s="4">
        <f>$H3*('Future Year Scaling'!O116/'Future Year Scaling'!$J116)</f>
        <v>0</v>
      </c>
      <c r="N3" s="4">
        <f>$H3*('Future Year Scaling'!P116/'Future Year Scaling'!$J116)</f>
        <v>0</v>
      </c>
      <c r="O3" s="4">
        <f>$H3*('Future Year Scaling'!Q116/'Future Year Scaling'!$J116)</f>
        <v>0</v>
      </c>
      <c r="P3" s="4">
        <f>$H3*('Future Year Scaling'!R116/'Future Year Scaling'!$J116)</f>
        <v>0</v>
      </c>
      <c r="Q3" s="4">
        <f>$H3*('Future Year Scaling'!S116/'Future Year Scaling'!$J116)</f>
        <v>0</v>
      </c>
      <c r="R3" s="4">
        <f>$H3*('Future Year Scaling'!T116/'Future Year Scaling'!$J116)</f>
        <v>0</v>
      </c>
      <c r="S3" s="4">
        <f>$H3*('Future Year Scaling'!U116/'Future Year Scaling'!$J116)</f>
        <v>0</v>
      </c>
      <c r="T3" s="4">
        <f>$H3*('Future Year Scaling'!V116/'Future Year Scaling'!$J116)</f>
        <v>0</v>
      </c>
      <c r="U3" s="4">
        <f>$H3*('Future Year Scaling'!W116/'Future Year Scaling'!$J116)</f>
        <v>0</v>
      </c>
      <c r="V3" s="4">
        <f>$H3*('Future Year Scaling'!X116/'Future Year Scaling'!$J116)</f>
        <v>0</v>
      </c>
      <c r="W3" s="4">
        <f>$H3*('Future Year Scaling'!Y116/'Future Year Scaling'!$J116)</f>
        <v>0</v>
      </c>
      <c r="X3" s="4">
        <f>$H3*('Future Year Scaling'!Z116/'Future Year Scaling'!$J116)</f>
        <v>0</v>
      </c>
      <c r="Y3" s="4">
        <f>$H3*('Future Year Scaling'!AA116/'Future Year Scaling'!$J116)</f>
        <v>0</v>
      </c>
      <c r="Z3" s="4">
        <f>$H3*('Future Year Scaling'!AB116/'Future Year Scaling'!$J116)</f>
        <v>0</v>
      </c>
      <c r="AA3" s="4">
        <f>$H3*('Future Year Scaling'!AC116/'Future Year Scaling'!$J116)</f>
        <v>0</v>
      </c>
      <c r="AB3" s="4">
        <f>$H3*('Future Year Scaling'!AD116/'Future Year Scaling'!$J116)</f>
        <v>0</v>
      </c>
      <c r="AC3" s="4">
        <f>$H3*('Future Year Scaling'!AE116/'Future Year Scaling'!$J116)</f>
        <v>0</v>
      </c>
      <c r="AD3" s="4">
        <f>$H3*('Future Year Scaling'!AF116/'Future Year Scaling'!$J116)</f>
        <v>0</v>
      </c>
      <c r="AE3" s="4">
        <f>$H3*('Future Year Scaling'!AG116/'Future Year Scaling'!$J116)</f>
        <v>0</v>
      </c>
      <c r="AF3" s="4">
        <f>$H3*('Future Year Scaling'!AH116/'Future Year Scaling'!$J116)</f>
        <v>0</v>
      </c>
      <c r="AG3" s="4">
        <f>$H3*('Future Year Scaling'!AI116/'Future Year Scaling'!$J116)</f>
        <v>0</v>
      </c>
      <c r="AH3" s="4">
        <f>$H3*('Future Year Scaling'!AJ116/'Future Year Scaling'!$J116)</f>
        <v>0</v>
      </c>
      <c r="AI3" s="4">
        <f>$H3*('Future Year Scaling'!AK116/'Future Year Scaling'!$J116)</f>
        <v>0</v>
      </c>
      <c r="AJ3" s="4">
        <f>$H3*('Future Year Scaling'!AL116/'Future Year Scaling'!$J116)</f>
        <v>0</v>
      </c>
      <c r="AK3" s="4">
        <f>$H3*('Future Year Scaling'!AM116/'Future Year Scaling'!$J116)</f>
        <v>0</v>
      </c>
      <c r="AL3" s="4">
        <f>$H3*('Future Year Scaling'!AN116/'Future Year Scaling'!$J116)</f>
        <v>0</v>
      </c>
      <c r="AM3" s="4">
        <f>$H3*('Future Year Scaling'!AO116/'Future Year Scaling'!$J116)</f>
        <v>0</v>
      </c>
    </row>
    <row r="4" spans="1:39" x14ac:dyDescent="0.25">
      <c r="A4" s="4" t="s">
        <v>27</v>
      </c>
      <c r="B4" s="4" t="s">
        <v>7</v>
      </c>
      <c r="D4" s="4"/>
      <c r="E4" s="4"/>
      <c r="F4" s="4"/>
      <c r="G4" s="4"/>
      <c r="H4" s="4">
        <f>(('Elec Use'!$B$19*1000*'Unit Conversions'!$A$26)-'Aggregate Calcs'!$H$7)*('Future Year Scaling'!J117/SUM('Future Year Scaling'!$J$115,'Future Year Scaling'!$J$117,'Future Year Scaling'!$J$118,'Future Year Scaling'!$J$122))</f>
        <v>249815043876924</v>
      </c>
      <c r="I4" s="4">
        <f>$H4*('Future Year Scaling'!K117/'Future Year Scaling'!$J117)</f>
        <v>264330461613840.09</v>
      </c>
      <c r="J4" s="4">
        <f>$H4*('Future Year Scaling'!L117/'Future Year Scaling'!$J117)</f>
        <v>278845879350756.16</v>
      </c>
      <c r="K4" s="4">
        <f>$H4*('Future Year Scaling'!M117/'Future Year Scaling'!$J117)</f>
        <v>293361297087672.25</v>
      </c>
      <c r="L4" s="4">
        <f>$H4*('Future Year Scaling'!N117/'Future Year Scaling'!$J117)</f>
        <v>311547355718061.44</v>
      </c>
      <c r="M4" s="4">
        <f>$H4*('Future Year Scaling'!O117/'Future Year Scaling'!$J117)</f>
        <v>329733414348450.63</v>
      </c>
      <c r="N4" s="4">
        <f>$H4*('Future Year Scaling'!P117/'Future Year Scaling'!$J117)</f>
        <v>347919472978839.81</v>
      </c>
      <c r="O4" s="4">
        <f>$H4*('Future Year Scaling'!Q117/'Future Year Scaling'!$J117)</f>
        <v>366105531609229</v>
      </c>
      <c r="P4" s="4">
        <f>$H4*('Future Year Scaling'!R117/'Future Year Scaling'!$J117)</f>
        <v>384291590239618.19</v>
      </c>
      <c r="Q4" s="4">
        <f>$H4*('Future Year Scaling'!S117/'Future Year Scaling'!$J117)</f>
        <v>407499923296483.19</v>
      </c>
      <c r="R4" s="4">
        <f>$H4*('Future Year Scaling'!T117/'Future Year Scaling'!$J117)</f>
        <v>430708256353348.25</v>
      </c>
      <c r="S4" s="4">
        <f>$H4*('Future Year Scaling'!U117/'Future Year Scaling'!$J117)</f>
        <v>453916589410213.25</v>
      </c>
      <c r="T4" s="4">
        <f>$H4*('Future Year Scaling'!V117/'Future Year Scaling'!$J117)</f>
        <v>477124922467078.31</v>
      </c>
      <c r="U4" s="4">
        <f>$H4*('Future Year Scaling'!W117/'Future Year Scaling'!$J117)</f>
        <v>500333255523943.25</v>
      </c>
      <c r="V4" s="4">
        <f>$H4*('Future Year Scaling'!X117/'Future Year Scaling'!$J117)</f>
        <v>521600271720959.56</v>
      </c>
      <c r="W4" s="4">
        <f>$H4*('Future Year Scaling'!Y117/'Future Year Scaling'!$J117)</f>
        <v>542867287917975.81</v>
      </c>
      <c r="X4" s="4">
        <f>$H4*('Future Year Scaling'!Z117/'Future Year Scaling'!$J117)</f>
        <v>564134304114992</v>
      </c>
      <c r="Y4" s="4">
        <f>$H4*('Future Year Scaling'!AA117/'Future Year Scaling'!$J117)</f>
        <v>585401320312008.13</v>
      </c>
      <c r="Z4" s="4">
        <f>$H4*('Future Year Scaling'!AB117/'Future Year Scaling'!$J117)</f>
        <v>606668336509024.38</v>
      </c>
      <c r="AA4" s="4">
        <f>$H4*('Future Year Scaling'!AC117/'Future Year Scaling'!$J117)</f>
        <v>623603929660618.38</v>
      </c>
      <c r="AB4" s="4">
        <f>$H4*('Future Year Scaling'!AD117/'Future Year Scaling'!$J117)</f>
        <v>640539522812212.38</v>
      </c>
      <c r="AC4" s="4">
        <f>$H4*('Future Year Scaling'!AE117/'Future Year Scaling'!$J117)</f>
        <v>657475115963806.25</v>
      </c>
      <c r="AD4" s="4">
        <f>$H4*('Future Year Scaling'!AF117/'Future Year Scaling'!$J117)</f>
        <v>674410709115400.25</v>
      </c>
      <c r="AE4" s="4">
        <f>$H4*('Future Year Scaling'!AG117/'Future Year Scaling'!$J117)</f>
        <v>691346302266994.25</v>
      </c>
      <c r="AF4" s="4">
        <f>$H4*('Future Year Scaling'!AH117/'Future Year Scaling'!$J117)</f>
        <v>702508958845742.5</v>
      </c>
      <c r="AG4" s="4">
        <f>$H4*('Future Year Scaling'!AI117/'Future Year Scaling'!$J117)</f>
        <v>713671615424490.88</v>
      </c>
      <c r="AH4" s="4">
        <f>$H4*('Future Year Scaling'!AJ117/'Future Year Scaling'!$J117)</f>
        <v>724834272003239.13</v>
      </c>
      <c r="AI4" s="4">
        <f>$H4*('Future Year Scaling'!AK117/'Future Year Scaling'!$J117)</f>
        <v>735996928581987.5</v>
      </c>
      <c r="AJ4" s="4">
        <f>$H4*('Future Year Scaling'!AL117/'Future Year Scaling'!$J117)</f>
        <v>747159585160735.75</v>
      </c>
      <c r="AK4" s="4">
        <f>$H4*('Future Year Scaling'!AM117/'Future Year Scaling'!$J117)</f>
        <v>758322241739484</v>
      </c>
      <c r="AL4" s="4">
        <f>$H4*('Future Year Scaling'!AN117/'Future Year Scaling'!$J117)</f>
        <v>769484898318232.38</v>
      </c>
      <c r="AM4" s="4">
        <f>$H4*('Future Year Scaling'!AO117/'Future Year Scaling'!$J117)</f>
        <v>780647554896980.63</v>
      </c>
    </row>
    <row r="5" spans="1:39" x14ac:dyDescent="0.25">
      <c r="A5" s="4" t="s">
        <v>6</v>
      </c>
      <c r="B5" s="4" t="s">
        <v>7</v>
      </c>
      <c r="D5" s="4"/>
      <c r="E5" s="4"/>
      <c r="F5" s="4"/>
      <c r="G5" s="4"/>
      <c r="H5" s="4">
        <f>(('Elec Use'!$B$19*1000*'Unit Conversions'!$A$26)-'Aggregate Calcs'!$H$7)*('Future Year Scaling'!J118/SUM('Future Year Scaling'!$J$115,'Future Year Scaling'!$J$117,'Future Year Scaling'!$J$118,'Future Year Scaling'!$J$122))</f>
        <v>189192434673397.38</v>
      </c>
      <c r="I5" s="4">
        <f>$H5*('Future Year Scaling'!K118/'Future Year Scaling'!$J118)</f>
        <v>190570947346204.56</v>
      </c>
      <c r="J5" s="4">
        <f>$H5*('Future Year Scaling'!L118/'Future Year Scaling'!$J118)</f>
        <v>191949460019011.75</v>
      </c>
      <c r="K5" s="4">
        <f>$H5*('Future Year Scaling'!M118/'Future Year Scaling'!$J118)</f>
        <v>193327972691819</v>
      </c>
      <c r="L5" s="4">
        <f>$H5*('Future Year Scaling'!N118/'Future Year Scaling'!$J118)</f>
        <v>194582502558047.91</v>
      </c>
      <c r="M5" s="4">
        <f>$H5*('Future Year Scaling'!O118/'Future Year Scaling'!$J118)</f>
        <v>195837032424276.88</v>
      </c>
      <c r="N5" s="4">
        <f>$H5*('Future Year Scaling'!P118/'Future Year Scaling'!$J118)</f>
        <v>197091562290505.81</v>
      </c>
      <c r="O5" s="4">
        <f>$H5*('Future Year Scaling'!Q118/'Future Year Scaling'!$J118)</f>
        <v>198346092156734.78</v>
      </c>
      <c r="P5" s="4">
        <f>$H5*('Future Year Scaling'!R118/'Future Year Scaling'!$J118)</f>
        <v>199600622022963.72</v>
      </c>
      <c r="Q5" s="4">
        <f>$H5*('Future Year Scaling'!S118/'Future Year Scaling'!$J118)</f>
        <v>200392914438201.03</v>
      </c>
      <c r="R5" s="4">
        <f>$H5*('Future Year Scaling'!T118/'Future Year Scaling'!$J118)</f>
        <v>201185206853438.34</v>
      </c>
      <c r="S5" s="4">
        <f>$H5*('Future Year Scaling'!U118/'Future Year Scaling'!$J118)</f>
        <v>201977499268675.69</v>
      </c>
      <c r="T5" s="4">
        <f>$H5*('Future Year Scaling'!V118/'Future Year Scaling'!$J118)</f>
        <v>202769791683912.97</v>
      </c>
      <c r="U5" s="4">
        <f>$H5*('Future Year Scaling'!W118/'Future Year Scaling'!$J118)</f>
        <v>203562084099150.31</v>
      </c>
      <c r="V5" s="4">
        <f>$H5*('Future Year Scaling'!X118/'Future Year Scaling'!$J118)</f>
        <v>204133331137638.66</v>
      </c>
      <c r="W5" s="4">
        <f>$H5*('Future Year Scaling'!Y118/'Future Year Scaling'!$J118)</f>
        <v>204704578176127.06</v>
      </c>
      <c r="X5" s="4">
        <f>$H5*('Future Year Scaling'!Z118/'Future Year Scaling'!$J118)</f>
        <v>205275825214615.41</v>
      </c>
      <c r="Y5" s="4">
        <f>$H5*('Future Year Scaling'!AA118/'Future Year Scaling'!$J118)</f>
        <v>205847072253103.84</v>
      </c>
      <c r="Z5" s="4">
        <f>$H5*('Future Year Scaling'!AB118/'Future Year Scaling'!$J118)</f>
        <v>206418319291592.19</v>
      </c>
      <c r="AA5" s="4">
        <f>$H5*('Future Year Scaling'!AC118/'Future Year Scaling'!$J118)</f>
        <v>206755104568851.28</v>
      </c>
      <c r="AB5" s="4">
        <f>$H5*('Future Year Scaling'!AD118/'Future Year Scaling'!$J118)</f>
        <v>207091889846110.41</v>
      </c>
      <c r="AC5" s="4">
        <f>$H5*('Future Year Scaling'!AE118/'Future Year Scaling'!$J118)</f>
        <v>207428675123369.47</v>
      </c>
      <c r="AD5" s="4">
        <f>$H5*('Future Year Scaling'!AF118/'Future Year Scaling'!$J118)</f>
        <v>207765460400628.63</v>
      </c>
      <c r="AE5" s="4">
        <f>$H5*('Future Year Scaling'!AG118/'Future Year Scaling'!$J118)</f>
        <v>208102245677887.69</v>
      </c>
      <c r="AF5" s="4">
        <f>$H5*('Future Year Scaling'!AH118/'Future Year Scaling'!$J118)</f>
        <v>207992250092677.53</v>
      </c>
      <c r="AG5" s="4">
        <f>$H5*('Future Year Scaling'!AI118/'Future Year Scaling'!$J118)</f>
        <v>207882254507467.31</v>
      </c>
      <c r="AH5" s="4">
        <f>$H5*('Future Year Scaling'!AJ118/'Future Year Scaling'!$J118)</f>
        <v>207772258922257.16</v>
      </c>
      <c r="AI5" s="4">
        <f>$H5*('Future Year Scaling'!AK118/'Future Year Scaling'!$J118)</f>
        <v>207662263337046.94</v>
      </c>
      <c r="AJ5" s="4">
        <f>$H5*('Future Year Scaling'!AL118/'Future Year Scaling'!$J118)</f>
        <v>207552267751836.72</v>
      </c>
      <c r="AK5" s="4">
        <f>$H5*('Future Year Scaling'!AM118/'Future Year Scaling'!$J118)</f>
        <v>207442272166626.56</v>
      </c>
      <c r="AL5" s="4">
        <f>$H5*('Future Year Scaling'!AN118/'Future Year Scaling'!$J118)</f>
        <v>207332276581416.34</v>
      </c>
      <c r="AM5" s="4">
        <f>$H5*('Future Year Scaling'!AO118/'Future Year Scaling'!$J118)</f>
        <v>207222280996206.19</v>
      </c>
    </row>
    <row r="6" spans="1:39" x14ac:dyDescent="0.25">
      <c r="A6" s="4" t="s">
        <v>527</v>
      </c>
      <c r="B6" s="4" t="s">
        <v>7</v>
      </c>
      <c r="D6" s="4"/>
      <c r="E6" s="4"/>
      <c r="F6" s="4"/>
      <c r="G6" s="4"/>
      <c r="H6" s="4">
        <v>0</v>
      </c>
      <c r="I6" s="4">
        <f>$H6*('Future Year Scaling'!K119/'Future Year Scaling'!$J119)</f>
        <v>0</v>
      </c>
      <c r="J6" s="4">
        <f>$H6*('Future Year Scaling'!L119/'Future Year Scaling'!$J119)</f>
        <v>0</v>
      </c>
      <c r="K6" s="4">
        <f>$H6*('Future Year Scaling'!M119/'Future Year Scaling'!$J119)</f>
        <v>0</v>
      </c>
      <c r="L6" s="4">
        <f>$H6*('Future Year Scaling'!N119/'Future Year Scaling'!$J119)</f>
        <v>0</v>
      </c>
      <c r="M6" s="4">
        <f>$H6*('Future Year Scaling'!O119/'Future Year Scaling'!$J119)</f>
        <v>0</v>
      </c>
      <c r="N6" s="4">
        <f>$H6*('Future Year Scaling'!P119/'Future Year Scaling'!$J119)</f>
        <v>0</v>
      </c>
      <c r="O6" s="4">
        <f>$H6*('Future Year Scaling'!Q119/'Future Year Scaling'!$J119)</f>
        <v>0</v>
      </c>
      <c r="P6" s="4">
        <f>$H6*('Future Year Scaling'!R119/'Future Year Scaling'!$J119)</f>
        <v>0</v>
      </c>
      <c r="Q6" s="4">
        <f>$H6*('Future Year Scaling'!S119/'Future Year Scaling'!$J119)</f>
        <v>0</v>
      </c>
      <c r="R6" s="4">
        <f>$H6*('Future Year Scaling'!T119/'Future Year Scaling'!$J119)</f>
        <v>0</v>
      </c>
      <c r="S6" s="4">
        <f>$H6*('Future Year Scaling'!U119/'Future Year Scaling'!$J119)</f>
        <v>0</v>
      </c>
      <c r="T6" s="4">
        <f>$H6*('Future Year Scaling'!V119/'Future Year Scaling'!$J119)</f>
        <v>0</v>
      </c>
      <c r="U6" s="4">
        <f>$H6*('Future Year Scaling'!W119/'Future Year Scaling'!$J119)</f>
        <v>0</v>
      </c>
      <c r="V6" s="4">
        <f>$H6*('Future Year Scaling'!X119/'Future Year Scaling'!$J119)</f>
        <v>0</v>
      </c>
      <c r="W6" s="4">
        <f>$H6*('Future Year Scaling'!Y119/'Future Year Scaling'!$J119)</f>
        <v>0</v>
      </c>
      <c r="X6" s="4">
        <f>$H6*('Future Year Scaling'!Z119/'Future Year Scaling'!$J119)</f>
        <v>0</v>
      </c>
      <c r="Y6" s="4">
        <f>$H6*('Future Year Scaling'!AA119/'Future Year Scaling'!$J119)</f>
        <v>0</v>
      </c>
      <c r="Z6" s="4">
        <f>$H6*('Future Year Scaling'!AB119/'Future Year Scaling'!$J119)</f>
        <v>0</v>
      </c>
      <c r="AA6" s="4">
        <f>$H6*('Future Year Scaling'!AC119/'Future Year Scaling'!$J119)</f>
        <v>0</v>
      </c>
      <c r="AB6" s="4">
        <f>$H6*('Future Year Scaling'!AD119/'Future Year Scaling'!$J119)</f>
        <v>0</v>
      </c>
      <c r="AC6" s="4">
        <f>$H6*('Future Year Scaling'!AE119/'Future Year Scaling'!$J119)</f>
        <v>0</v>
      </c>
      <c r="AD6" s="4">
        <f>$H6*('Future Year Scaling'!AF119/'Future Year Scaling'!$J119)</f>
        <v>0</v>
      </c>
      <c r="AE6" s="4">
        <f>$H6*('Future Year Scaling'!AG119/'Future Year Scaling'!$J119)</f>
        <v>0</v>
      </c>
      <c r="AF6" s="4">
        <f>$H6*('Future Year Scaling'!AH119/'Future Year Scaling'!$J119)</f>
        <v>0</v>
      </c>
      <c r="AG6" s="4">
        <f>$H6*('Future Year Scaling'!AI119/'Future Year Scaling'!$J119)</f>
        <v>0</v>
      </c>
      <c r="AH6" s="4">
        <f>$H6*('Future Year Scaling'!AJ119/'Future Year Scaling'!$J119)</f>
        <v>0</v>
      </c>
      <c r="AI6" s="4">
        <f>$H6*('Future Year Scaling'!AK119/'Future Year Scaling'!$J119)</f>
        <v>0</v>
      </c>
      <c r="AJ6" s="4">
        <f>$H6*('Future Year Scaling'!AL119/'Future Year Scaling'!$J119)</f>
        <v>0</v>
      </c>
      <c r="AK6" s="4">
        <f>$H6*('Future Year Scaling'!AM119/'Future Year Scaling'!$J119)</f>
        <v>0</v>
      </c>
      <c r="AL6" s="4">
        <f>$H6*('Future Year Scaling'!AN119/'Future Year Scaling'!$J119)</f>
        <v>0</v>
      </c>
      <c r="AM6" s="4">
        <f>$H6*('Future Year Scaling'!AO119/'Future Year Scaling'!$J119)</f>
        <v>0</v>
      </c>
    </row>
    <row r="7" spans="1:39" x14ac:dyDescent="0.25">
      <c r="A7" s="4" t="s">
        <v>528</v>
      </c>
      <c r="B7" s="4" t="s">
        <v>7</v>
      </c>
      <c r="D7" s="4"/>
      <c r="E7" s="4"/>
      <c r="F7" s="4"/>
      <c r="G7" s="4"/>
      <c r="H7" s="4">
        <f>'Annual Survey of Industries'!L34</f>
        <v>1130930458272.0898</v>
      </c>
      <c r="I7" s="4">
        <f>$H7*('Future Year Scaling'!K120/'Future Year Scaling'!$J120)</f>
        <v>1142878146161.6746</v>
      </c>
      <c r="J7" s="4">
        <f>$H7*('Future Year Scaling'!L120/'Future Year Scaling'!$J120)</f>
        <v>1154631663466.6084</v>
      </c>
      <c r="K7" s="4">
        <f>$H7*('Future Year Scaling'!M120/'Future Year Scaling'!$J120)</f>
        <v>1166192662702.5054</v>
      </c>
      <c r="L7" s="4">
        <f>$H7*('Future Year Scaling'!N120/'Future Year Scaling'!$J120)</f>
        <v>1177547923744.4531</v>
      </c>
      <c r="M7" s="4">
        <f>$H7*('Future Year Scaling'!O120/'Future Year Scaling'!$J120)</f>
        <v>1188683400209.7319</v>
      </c>
      <c r="N7" s="4">
        <f>$H7*('Future Year Scaling'!P120/'Future Year Scaling'!$J120)</f>
        <v>1199585045715.6228</v>
      </c>
      <c r="O7" s="4">
        <f>$H7*('Future Year Scaling'!Q120/'Future Year Scaling'!$J120)</f>
        <v>1210241292652.8271</v>
      </c>
      <c r="P7" s="4">
        <f>$H7*('Future Year Scaling'!R120/'Future Year Scaling'!$J120)</f>
        <v>1220640573412.0466</v>
      </c>
      <c r="Q7" s="4">
        <f>$H7*('Future Year Scaling'!S120/'Future Year Scaling'!$J120)</f>
        <v>1230764710321.5266</v>
      </c>
      <c r="R7" s="4">
        <f>$H7*('Future Year Scaling'!T120/'Future Year Scaling'!$J120)</f>
        <v>1240594699451.7056</v>
      </c>
      <c r="S7" s="4">
        <f>$H7*('Future Year Scaling'!U120/'Future Year Scaling'!$J120)</f>
        <v>1250115668162.0574</v>
      </c>
      <c r="T7" s="4">
        <f>$H7*('Future Year Scaling'!V120/'Future Year Scaling'!$J120)</f>
        <v>1259319353874.5115</v>
      </c>
      <c r="U7" s="4">
        <f>$H7*('Future Year Scaling'!W120/'Future Year Scaling'!$J120)</f>
        <v>1268197494010.9973</v>
      </c>
      <c r="V7" s="4">
        <f>$H7*('Future Year Scaling'!X120/'Future Year Scaling'!$J120)</f>
        <v>1276736868446.603</v>
      </c>
      <c r="W7" s="4">
        <f>$H7*('Future Year Scaling'!Y120/'Future Year Scaling'!$J120)</f>
        <v>1284920125767.3806</v>
      </c>
      <c r="X7" s="4">
        <f>$H7*('Future Year Scaling'!Z120/'Future Year Scaling'!$J120)</f>
        <v>1292738177137.4534</v>
      </c>
      <c r="Y7" s="4">
        <f>$H7*('Future Year Scaling'!AA120/'Future Year Scaling'!$J120)</f>
        <v>1300184412494.3647</v>
      </c>
      <c r="Z7" s="4">
        <f>$H7*('Future Year Scaling'!AB120/'Future Year Scaling'!$J120)</f>
        <v>1307261310611.5359</v>
      </c>
      <c r="AA7" s="4">
        <f>$H7*('Future Year Scaling'!AC120/'Future Year Scaling'!$J120)</f>
        <v>1313982917871.686</v>
      </c>
      <c r="AB7" s="4">
        <f>$H7*('Future Year Scaling'!AD120/'Future Year Scaling'!$J120)</f>
        <v>1320369064462.1838</v>
      </c>
      <c r="AC7" s="4">
        <f>$H7*('Future Year Scaling'!AE120/'Future Year Scaling'!$J120)</f>
        <v>1326437928054.7842</v>
      </c>
      <c r="AD7" s="4">
        <f>$H7*('Future Year Scaling'!AF120/'Future Year Scaling'!$J120)</f>
        <v>1332191987422.908</v>
      </c>
      <c r="AE7" s="4">
        <f>$H7*('Future Year Scaling'!AG120/'Future Year Scaling'!$J120)</f>
        <v>1337633721339.9761</v>
      </c>
      <c r="AF7" s="4">
        <f>$H7*('Future Year Scaling'!AH120/'Future Year Scaling'!$J120)</f>
        <v>1342770566126.252</v>
      </c>
      <c r="AG7" s="4">
        <f>$H7*('Future Year Scaling'!AI120/'Future Year Scaling'!$J120)</f>
        <v>1347613263133.2268</v>
      </c>
      <c r="AH7" s="4">
        <f>$H7*('Future Year Scaling'!AJ120/'Future Year Scaling'!$J120)</f>
        <v>1352167596165.5498</v>
      </c>
      <c r="AI7" s="4">
        <f>$H7*('Future Year Scaling'!AK120/'Future Year Scaling'!$J120)</f>
        <v>1356440175285.677</v>
      </c>
      <c r="AJ7" s="4">
        <f>$H7*('Future Year Scaling'!AL120/'Future Year Scaling'!$J120)</f>
        <v>1360431826751.416</v>
      </c>
      <c r="AK7" s="4">
        <f>$H7*('Future Year Scaling'!AM120/'Future Year Scaling'!$J120)</f>
        <v>1364146681851.8013</v>
      </c>
      <c r="AL7" s="4">
        <f>$H7*('Future Year Scaling'!AN120/'Future Year Scaling'!$J120)</f>
        <v>1367583088071.2192</v>
      </c>
      <c r="AM7" s="4">
        <f>$H7*('Future Year Scaling'!AO120/'Future Year Scaling'!$J120)</f>
        <v>1370743524183.0908</v>
      </c>
    </row>
    <row r="8" spans="1:39" x14ac:dyDescent="0.25">
      <c r="A8" s="4" t="s">
        <v>11</v>
      </c>
      <c r="B8" s="4" t="s">
        <v>7</v>
      </c>
      <c r="D8" s="4"/>
      <c r="E8" s="4"/>
      <c r="F8" s="4"/>
      <c r="G8" s="4"/>
      <c r="H8" s="4">
        <f>'Elec Use'!C19*'Unit Conversions'!A26*1000</f>
        <v>728181733116669.88</v>
      </c>
      <c r="I8" s="4">
        <f>$H8*('Future Year Scaling'!K121/'Future Year Scaling'!$J121)</f>
        <v>772201479765716.5</v>
      </c>
      <c r="J8" s="4">
        <f>$H8*('Future Year Scaling'!L121/'Future Year Scaling'!$J121)</f>
        <v>816221226414763.13</v>
      </c>
      <c r="K8" s="4">
        <f>$H8*('Future Year Scaling'!M121/'Future Year Scaling'!$J121)</f>
        <v>860240973063809.63</v>
      </c>
      <c r="L8" s="4">
        <f>$H8*('Future Year Scaling'!N121/'Future Year Scaling'!$J121)</f>
        <v>898579086512119.63</v>
      </c>
      <c r="M8" s="4">
        <f>$H8*('Future Year Scaling'!O121/'Future Year Scaling'!$J121)</f>
        <v>936917199960429.5</v>
      </c>
      <c r="N8" s="4">
        <f>$H8*('Future Year Scaling'!P121/'Future Year Scaling'!$J121)</f>
        <v>975255313408739.13</v>
      </c>
      <c r="O8" s="4">
        <f>$H8*('Future Year Scaling'!Q121/'Future Year Scaling'!$J121)</f>
        <v>1013593426857049</v>
      </c>
      <c r="P8" s="4">
        <f>$H8*('Future Year Scaling'!R121/'Future Year Scaling'!$J121)</f>
        <v>1051931540305358.9</v>
      </c>
      <c r="Q8" s="4">
        <f>$H8*('Future Year Scaling'!S121/'Future Year Scaling'!$J121)</f>
        <v>1094192823404388.5</v>
      </c>
      <c r="R8" s="4">
        <f>$H8*('Future Year Scaling'!T121/'Future Year Scaling'!$J121)</f>
        <v>1136454106503418</v>
      </c>
      <c r="S8" s="4">
        <f>$H8*('Future Year Scaling'!U121/'Future Year Scaling'!$J121)</f>
        <v>1178715389602447.5</v>
      </c>
      <c r="T8" s="4">
        <f>$H8*('Future Year Scaling'!V121/'Future Year Scaling'!$J121)</f>
        <v>1220976672701477</v>
      </c>
      <c r="U8" s="4">
        <f>$H8*('Future Year Scaling'!W121/'Future Year Scaling'!$J121)</f>
        <v>1263237955800506.5</v>
      </c>
      <c r="V8" s="4">
        <f>$H8*('Future Year Scaling'!X121/'Future Year Scaling'!$J121)</f>
        <v>1297288661030517</v>
      </c>
      <c r="W8" s="4">
        <f>$H8*('Future Year Scaling'!Y121/'Future Year Scaling'!$J121)</f>
        <v>1331339366260527.5</v>
      </c>
      <c r="X8" s="4">
        <f>$H8*('Future Year Scaling'!Z121/'Future Year Scaling'!$J121)</f>
        <v>1365390071490538</v>
      </c>
      <c r="Y8" s="4">
        <f>$H8*('Future Year Scaling'!AA121/'Future Year Scaling'!$J121)</f>
        <v>1399440776720548.5</v>
      </c>
      <c r="Z8" s="4">
        <f>$H8*('Future Year Scaling'!AB121/'Future Year Scaling'!$J121)</f>
        <v>1433491481950559.3</v>
      </c>
      <c r="AA8" s="4">
        <f>$H8*('Future Year Scaling'!AC121/'Future Year Scaling'!$J121)</f>
        <v>1472128523303007.5</v>
      </c>
      <c r="AB8" s="4">
        <f>$H8*('Future Year Scaling'!AD121/'Future Year Scaling'!$J121)</f>
        <v>1510765564655455.8</v>
      </c>
      <c r="AC8" s="4">
        <f>$H8*('Future Year Scaling'!AE121/'Future Year Scaling'!$J121)</f>
        <v>1549402606007903.8</v>
      </c>
      <c r="AD8" s="4">
        <f>$H8*('Future Year Scaling'!AF121/'Future Year Scaling'!$J121)</f>
        <v>1588039647360352.3</v>
      </c>
      <c r="AE8" s="4">
        <f>$H8*('Future Year Scaling'!AG121/'Future Year Scaling'!$J121)</f>
        <v>1626676688712800.8</v>
      </c>
      <c r="AF8" s="4">
        <f>$H8*('Future Year Scaling'!AH121/'Future Year Scaling'!$J121)</f>
        <v>1652856825021131</v>
      </c>
      <c r="AG8" s="4">
        <f>$H8*('Future Year Scaling'!AI121/'Future Year Scaling'!$J121)</f>
        <v>1679036961329461</v>
      </c>
      <c r="AH8" s="4">
        <f>$H8*('Future Year Scaling'!AJ121/'Future Year Scaling'!$J121)</f>
        <v>1705217097637791.8</v>
      </c>
      <c r="AI8" s="4">
        <f>$H8*('Future Year Scaling'!AK121/'Future Year Scaling'!$J121)</f>
        <v>1731397233946122</v>
      </c>
      <c r="AJ8" s="4">
        <f>$H8*('Future Year Scaling'!AL121/'Future Year Scaling'!$J121)</f>
        <v>1757577370254452</v>
      </c>
      <c r="AK8" s="4">
        <f>$H8*('Future Year Scaling'!AM121/'Future Year Scaling'!$J121)</f>
        <v>1783757506562782.3</v>
      </c>
      <c r="AL8" s="4">
        <f>$H8*('Future Year Scaling'!AN121/'Future Year Scaling'!$J121)</f>
        <v>1809937642871112.8</v>
      </c>
      <c r="AM8" s="4">
        <f>$H8*('Future Year Scaling'!AO121/'Future Year Scaling'!$J121)</f>
        <v>1836117779179443</v>
      </c>
    </row>
    <row r="9" spans="1:39" x14ac:dyDescent="0.25">
      <c r="A9" s="4" t="s">
        <v>529</v>
      </c>
      <c r="B9" s="4" t="s">
        <v>7</v>
      </c>
      <c r="D9" s="4"/>
      <c r="E9" s="4"/>
      <c r="F9" s="4"/>
      <c r="G9" s="4"/>
      <c r="H9" s="4">
        <f>(('Elec Use'!$B$19*1000*'Unit Conversions'!$A$26)-'Aggregate Calcs'!$H$7)*('Future Year Scaling'!J122/SUM('Future Year Scaling'!$J$115,'Future Year Scaling'!$J$117,'Future Year Scaling'!$J$118,'Future Year Scaling'!$J$122))</f>
        <v>1294889561431621.5</v>
      </c>
      <c r="I9" s="4">
        <f>$H9*('Future Year Scaling'!K122/'Future Year Scaling'!$J122)</f>
        <v>1321928834832548.5</v>
      </c>
      <c r="J9" s="4">
        <f>$H9*('Future Year Scaling'!L122/'Future Year Scaling'!$J122)</f>
        <v>1348968108233475.5</v>
      </c>
      <c r="K9" s="4">
        <f>$H9*('Future Year Scaling'!M122/'Future Year Scaling'!$J122)</f>
        <v>1376007381634402.5</v>
      </c>
      <c r="L9" s="4">
        <f>$H9*('Future Year Scaling'!N122/'Future Year Scaling'!$J122)</f>
        <v>1408765779704189</v>
      </c>
      <c r="M9" s="4">
        <f>$H9*('Future Year Scaling'!O122/'Future Year Scaling'!$J122)</f>
        <v>1441524177773975.5</v>
      </c>
      <c r="N9" s="4">
        <f>$H9*('Future Year Scaling'!P122/'Future Year Scaling'!$J122)</f>
        <v>1474282575843761.8</v>
      </c>
      <c r="O9" s="4">
        <f>$H9*('Future Year Scaling'!Q122/'Future Year Scaling'!$J122)</f>
        <v>1507040973913547.8</v>
      </c>
      <c r="P9" s="4">
        <f>$H9*('Future Year Scaling'!R122/'Future Year Scaling'!$J122)</f>
        <v>1539799371983334.5</v>
      </c>
      <c r="Q9" s="4">
        <f>$H9*('Future Year Scaling'!S122/'Future Year Scaling'!$J122)</f>
        <v>1575315724217619</v>
      </c>
      <c r="R9" s="4">
        <f>$H9*('Future Year Scaling'!T122/'Future Year Scaling'!$J122)</f>
        <v>1610832076451903.8</v>
      </c>
      <c r="S9" s="4">
        <f>$H9*('Future Year Scaling'!U122/'Future Year Scaling'!$J122)</f>
        <v>1646348428686188</v>
      </c>
      <c r="T9" s="4">
        <f>$H9*('Future Year Scaling'!V122/'Future Year Scaling'!$J122)</f>
        <v>1681864780920472.5</v>
      </c>
      <c r="U9" s="4">
        <f>$H9*('Future Year Scaling'!W122/'Future Year Scaling'!$J122)</f>
        <v>1717381133154757.3</v>
      </c>
      <c r="V9" s="4">
        <f>$H9*('Future Year Scaling'!X122/'Future Year Scaling'!$J122)</f>
        <v>1764151496857805.5</v>
      </c>
      <c r="W9" s="4">
        <f>$H9*('Future Year Scaling'!Y122/'Future Year Scaling'!$J122)</f>
        <v>1810921860560853.8</v>
      </c>
      <c r="X9" s="4">
        <f>$H9*('Future Year Scaling'!Z122/'Future Year Scaling'!$J122)</f>
        <v>1857692224263902</v>
      </c>
      <c r="Y9" s="4">
        <f>$H9*('Future Year Scaling'!AA122/'Future Year Scaling'!$J122)</f>
        <v>1904462587966950.5</v>
      </c>
      <c r="Z9" s="4">
        <f>$H9*('Future Year Scaling'!AB122/'Future Year Scaling'!$J122)</f>
        <v>1951232951669998.8</v>
      </c>
      <c r="AA9" s="4">
        <f>$H9*('Future Year Scaling'!AC122/'Future Year Scaling'!$J122)</f>
        <v>2017823024152356</v>
      </c>
      <c r="AB9" s="4">
        <f>$H9*('Future Year Scaling'!AD122/'Future Year Scaling'!$J122)</f>
        <v>2084413096634712.8</v>
      </c>
      <c r="AC9" s="4">
        <f>$H9*('Future Year Scaling'!AE122/'Future Year Scaling'!$J122)</f>
        <v>2151003169117069.8</v>
      </c>
      <c r="AD9" s="4">
        <f>$H9*('Future Year Scaling'!AF122/'Future Year Scaling'!$J122)</f>
        <v>2217593241599426.3</v>
      </c>
      <c r="AE9" s="4">
        <f>$H9*('Future Year Scaling'!AG122/'Future Year Scaling'!$J122)</f>
        <v>2284183314081783</v>
      </c>
      <c r="AF9" s="4">
        <f>$H9*('Future Year Scaling'!AH122/'Future Year Scaling'!$J122)</f>
        <v>2339327433783255.5</v>
      </c>
      <c r="AG9" s="4">
        <f>$H9*('Future Year Scaling'!AI122/'Future Year Scaling'!$J122)</f>
        <v>2394471553484728</v>
      </c>
      <c r="AH9" s="4">
        <f>$H9*('Future Year Scaling'!AJ122/'Future Year Scaling'!$J122)</f>
        <v>2449615673186199.5</v>
      </c>
      <c r="AI9" s="4">
        <f>$H9*('Future Year Scaling'!AK122/'Future Year Scaling'!$J122)</f>
        <v>2504759792887672</v>
      </c>
      <c r="AJ9" s="4">
        <f>$H9*('Future Year Scaling'!AL122/'Future Year Scaling'!$J122)</f>
        <v>2559903912589144</v>
      </c>
      <c r="AK9" s="4">
        <f>$H9*('Future Year Scaling'!AM122/'Future Year Scaling'!$J122)</f>
        <v>2615048032290616.5</v>
      </c>
      <c r="AL9" s="4">
        <f>$H9*('Future Year Scaling'!AN122/'Future Year Scaling'!$J122)</f>
        <v>2670192151992088.5</v>
      </c>
      <c r="AM9" s="4">
        <f>$H9*('Future Year Scaling'!AO122/'Future Year Scaling'!$J122)</f>
        <v>2725336271693560.5</v>
      </c>
    </row>
    <row r="10" spans="1:39" x14ac:dyDescent="0.25">
      <c r="A10" s="4" t="s">
        <v>525</v>
      </c>
      <c r="B10" t="s">
        <v>51</v>
      </c>
      <c r="D10" s="4"/>
      <c r="E10" s="4"/>
      <c r="F10" s="4"/>
      <c r="G10" s="4"/>
      <c r="H10" s="4">
        <f>(Coal!$B$8*'Unit Conversions'!$B$34*1000000-'Aggregate Calcs'!H15)*('Future Year Scaling'!J123/SUM('Future Year Scaling'!J$123,'Future Year Scaling'!J$125,'Future Year Scaling'!J$126,'Future Year Scaling'!J$130))</f>
        <v>970303872534760.13</v>
      </c>
      <c r="I10" s="4">
        <f>$H10*('Future Year Scaling'!K123/'Future Year Scaling'!$J123)</f>
        <v>1008674429808881.1</v>
      </c>
      <c r="J10" s="4">
        <f>$H10*('Future Year Scaling'!L123/'Future Year Scaling'!$J123)</f>
        <v>1047044987083002</v>
      </c>
      <c r="K10" s="4">
        <f>$H10*('Future Year Scaling'!M123/'Future Year Scaling'!$J123)</f>
        <v>1085415544357122.8</v>
      </c>
      <c r="L10" s="4">
        <f>$H10*('Future Year Scaling'!N123/'Future Year Scaling'!$J123)</f>
        <v>1136141474482882.8</v>
      </c>
      <c r="M10" s="4">
        <f>$H10*('Future Year Scaling'!O123/'Future Year Scaling'!$J123)</f>
        <v>1186867404608642.5</v>
      </c>
      <c r="N10" s="4">
        <f>$H10*('Future Year Scaling'!P123/'Future Year Scaling'!$J123)</f>
        <v>1237593334734402.3</v>
      </c>
      <c r="O10" s="4">
        <f>$H10*('Future Year Scaling'!Q123/'Future Year Scaling'!$J123)</f>
        <v>1288319264860162</v>
      </c>
      <c r="P10" s="4">
        <f>$H10*('Future Year Scaling'!R123/'Future Year Scaling'!$J123)</f>
        <v>1339045194985922</v>
      </c>
      <c r="Q10" s="4">
        <f>$H10*('Future Year Scaling'!S123/'Future Year Scaling'!$J123)</f>
        <v>1405433533451455.3</v>
      </c>
      <c r="R10" s="4">
        <f>$H10*('Future Year Scaling'!T123/'Future Year Scaling'!$J123)</f>
        <v>1471821871916988.8</v>
      </c>
      <c r="S10" s="4">
        <f>$H10*('Future Year Scaling'!U123/'Future Year Scaling'!$J123)</f>
        <v>1538210210382522.3</v>
      </c>
      <c r="T10" s="4">
        <f>$H10*('Future Year Scaling'!V123/'Future Year Scaling'!$J123)</f>
        <v>1604598548848055.8</v>
      </c>
      <c r="U10" s="4">
        <f>$H10*('Future Year Scaling'!W123/'Future Year Scaling'!$J123)</f>
        <v>1670986887313589</v>
      </c>
      <c r="V10" s="4">
        <f>$H10*('Future Year Scaling'!X123/'Future Year Scaling'!$J123)</f>
        <v>1749304770877725.8</v>
      </c>
      <c r="W10" s="4">
        <f>$H10*('Future Year Scaling'!Y123/'Future Year Scaling'!$J123)</f>
        <v>1827622654441862.5</v>
      </c>
      <c r="X10" s="4">
        <f>$H10*('Future Year Scaling'!Z123/'Future Year Scaling'!$J123)</f>
        <v>1905940538005999.3</v>
      </c>
      <c r="Y10" s="4">
        <f>$H10*('Future Year Scaling'!AA123/'Future Year Scaling'!$J123)</f>
        <v>1984258421570136</v>
      </c>
      <c r="Z10" s="4">
        <f>$H10*('Future Year Scaling'!AB123/'Future Year Scaling'!$J123)</f>
        <v>2062576305134272.8</v>
      </c>
      <c r="AA10" s="4">
        <f>$H10*('Future Year Scaling'!AC123/'Future Year Scaling'!$J123)</f>
        <v>2137003985074252</v>
      </c>
      <c r="AB10" s="4">
        <f>$H10*('Future Year Scaling'!AD123/'Future Year Scaling'!$J123)</f>
        <v>2211431665014231.8</v>
      </c>
      <c r="AC10" s="4">
        <f>$H10*('Future Year Scaling'!AE123/'Future Year Scaling'!$J123)</f>
        <v>2285859344954211.5</v>
      </c>
      <c r="AD10" s="4">
        <f>$H10*('Future Year Scaling'!AF123/'Future Year Scaling'!$J123)</f>
        <v>2360287024894191.5</v>
      </c>
      <c r="AE10" s="4">
        <f>$H10*('Future Year Scaling'!AG123/'Future Year Scaling'!$J123)</f>
        <v>2434714704834170.5</v>
      </c>
      <c r="AF10" s="4">
        <f>$H10*('Future Year Scaling'!AH123/'Future Year Scaling'!$J123)</f>
        <v>2502093912038383.5</v>
      </c>
      <c r="AG10" s="4">
        <f>$H10*('Future Year Scaling'!AI123/'Future Year Scaling'!$J123)</f>
        <v>2569473119242596.5</v>
      </c>
      <c r="AH10" s="4">
        <f>$H10*('Future Year Scaling'!AJ123/'Future Year Scaling'!$J123)</f>
        <v>2636852326446809.5</v>
      </c>
      <c r="AI10" s="4">
        <f>$H10*('Future Year Scaling'!AK123/'Future Year Scaling'!$J123)</f>
        <v>2704231533651022</v>
      </c>
      <c r="AJ10" s="4">
        <f>$H10*('Future Year Scaling'!AL123/'Future Year Scaling'!$J123)</f>
        <v>2771610740855235.5</v>
      </c>
      <c r="AK10" s="4">
        <f>$H10*('Future Year Scaling'!AM123/'Future Year Scaling'!$J123)</f>
        <v>2838989948059448.5</v>
      </c>
      <c r="AL10" s="4">
        <f>$H10*('Future Year Scaling'!AN123/'Future Year Scaling'!$J123)</f>
        <v>2906369155263661</v>
      </c>
      <c r="AM10" s="4">
        <f>$H10*('Future Year Scaling'!AO123/'Future Year Scaling'!$J123)</f>
        <v>2973748362467874.5</v>
      </c>
    </row>
    <row r="11" spans="1:39" x14ac:dyDescent="0.25">
      <c r="A11" s="4" t="s">
        <v>526</v>
      </c>
      <c r="B11" s="4" t="s">
        <v>51</v>
      </c>
      <c r="D11" s="4"/>
      <c r="E11" s="4"/>
      <c r="F11" s="4"/>
      <c r="G11" s="4"/>
      <c r="H11" s="4">
        <f>Coal!B13*1000000*'Unit Conversions'!$B$34</f>
        <v>0</v>
      </c>
      <c r="I11" s="4">
        <f>$H11*('Future Year Scaling'!K124/'Future Year Scaling'!$J124)</f>
        <v>0</v>
      </c>
      <c r="J11" s="4">
        <f>$H11*('Future Year Scaling'!L124/'Future Year Scaling'!$J124)</f>
        <v>0</v>
      </c>
      <c r="K11" s="4">
        <f>$H11*('Future Year Scaling'!M124/'Future Year Scaling'!$J124)</f>
        <v>0</v>
      </c>
      <c r="L11" s="4">
        <f>$H11*('Future Year Scaling'!N124/'Future Year Scaling'!$J124)</f>
        <v>0</v>
      </c>
      <c r="M11" s="4">
        <f>$H11*('Future Year Scaling'!O124/'Future Year Scaling'!$J124)</f>
        <v>0</v>
      </c>
      <c r="N11" s="4">
        <f>$H11*('Future Year Scaling'!P124/'Future Year Scaling'!$J124)</f>
        <v>0</v>
      </c>
      <c r="O11" s="4">
        <f>$H11*('Future Year Scaling'!Q124/'Future Year Scaling'!$J124)</f>
        <v>0</v>
      </c>
      <c r="P11" s="4">
        <f>$H11*('Future Year Scaling'!R124/'Future Year Scaling'!$J124)</f>
        <v>0</v>
      </c>
      <c r="Q11" s="4">
        <f>$H11*('Future Year Scaling'!S124/'Future Year Scaling'!$J124)</f>
        <v>0</v>
      </c>
      <c r="R11" s="4">
        <f>$H11*('Future Year Scaling'!T124/'Future Year Scaling'!$J124)</f>
        <v>0</v>
      </c>
      <c r="S11" s="4">
        <f>$H11*('Future Year Scaling'!U124/'Future Year Scaling'!$J124)</f>
        <v>0</v>
      </c>
      <c r="T11" s="4">
        <f>$H11*('Future Year Scaling'!V124/'Future Year Scaling'!$J124)</f>
        <v>0</v>
      </c>
      <c r="U11" s="4">
        <f>$H11*('Future Year Scaling'!W124/'Future Year Scaling'!$J124)</f>
        <v>0</v>
      </c>
      <c r="V11" s="4">
        <f>$H11*('Future Year Scaling'!X124/'Future Year Scaling'!$J124)</f>
        <v>0</v>
      </c>
      <c r="W11" s="4">
        <f>$H11*('Future Year Scaling'!Y124/'Future Year Scaling'!$J124)</f>
        <v>0</v>
      </c>
      <c r="X11" s="4">
        <f>$H11*('Future Year Scaling'!Z124/'Future Year Scaling'!$J124)</f>
        <v>0</v>
      </c>
      <c r="Y11" s="4">
        <f>$H11*('Future Year Scaling'!AA124/'Future Year Scaling'!$J124)</f>
        <v>0</v>
      </c>
      <c r="Z11" s="4">
        <f>$H11*('Future Year Scaling'!AB124/'Future Year Scaling'!$J124)</f>
        <v>0</v>
      </c>
      <c r="AA11" s="4">
        <f>$H11*('Future Year Scaling'!AC124/'Future Year Scaling'!$J124)</f>
        <v>0</v>
      </c>
      <c r="AB11" s="4">
        <f>$H11*('Future Year Scaling'!AD124/'Future Year Scaling'!$J124)</f>
        <v>0</v>
      </c>
      <c r="AC11" s="4">
        <f>$H11*('Future Year Scaling'!AE124/'Future Year Scaling'!$J124)</f>
        <v>0</v>
      </c>
      <c r="AD11" s="4">
        <f>$H11*('Future Year Scaling'!AF124/'Future Year Scaling'!$J124)</f>
        <v>0</v>
      </c>
      <c r="AE11" s="4">
        <f>$H11*('Future Year Scaling'!AG124/'Future Year Scaling'!$J124)</f>
        <v>0</v>
      </c>
      <c r="AF11" s="4">
        <f>$H11*('Future Year Scaling'!AH124/'Future Year Scaling'!$J124)</f>
        <v>0</v>
      </c>
      <c r="AG11" s="4">
        <f>$H11*('Future Year Scaling'!AI124/'Future Year Scaling'!$J124)</f>
        <v>0</v>
      </c>
      <c r="AH11" s="4">
        <f>$H11*('Future Year Scaling'!AJ124/'Future Year Scaling'!$J124)</f>
        <v>0</v>
      </c>
      <c r="AI11" s="4">
        <f>$H11*('Future Year Scaling'!AK124/'Future Year Scaling'!$J124)</f>
        <v>0</v>
      </c>
      <c r="AJ11" s="4">
        <f>$H11*('Future Year Scaling'!AL124/'Future Year Scaling'!$J124)</f>
        <v>0</v>
      </c>
      <c r="AK11" s="4">
        <f>$H11*('Future Year Scaling'!AM124/'Future Year Scaling'!$J124)</f>
        <v>0</v>
      </c>
      <c r="AL11" s="4">
        <f>$H11*('Future Year Scaling'!AN124/'Future Year Scaling'!$J124)</f>
        <v>0</v>
      </c>
      <c r="AM11" s="4">
        <f>$H11*('Future Year Scaling'!AO124/'Future Year Scaling'!$J124)</f>
        <v>0</v>
      </c>
    </row>
    <row r="12" spans="1:39" x14ac:dyDescent="0.25">
      <c r="A12" s="4" t="s">
        <v>27</v>
      </c>
      <c r="B12" s="4" t="s">
        <v>51</v>
      </c>
      <c r="D12" s="4"/>
      <c r="E12" s="4"/>
      <c r="F12" s="4"/>
      <c r="G12" s="4"/>
      <c r="H12" s="4">
        <f>(Coal!$B$8*'Unit Conversions'!$B$34*1000000-'Aggregate Calcs'!H17)*('Future Year Scaling'!J125/SUM('Future Year Scaling'!J$123,'Future Year Scaling'!J$125,'Future Year Scaling'!J$126,'Future Year Scaling'!J$130))</f>
        <v>2485070288020928</v>
      </c>
      <c r="I12" s="4">
        <f>$H12*('Future Year Scaling'!K125/'Future Year Scaling'!$J125)</f>
        <v>2629464447701694</v>
      </c>
      <c r="J12" s="4">
        <f>$H12*('Future Year Scaling'!L125/'Future Year Scaling'!$J125)</f>
        <v>2773858607382460</v>
      </c>
      <c r="K12" s="4">
        <f>$H12*('Future Year Scaling'!M125/'Future Year Scaling'!$J125)</f>
        <v>2918252767063226</v>
      </c>
      <c r="L12" s="4">
        <f>$H12*('Future Year Scaling'!N125/'Future Year Scaling'!$J125)</f>
        <v>3099161143345209</v>
      </c>
      <c r="M12" s="4">
        <f>$H12*('Future Year Scaling'!O125/'Future Year Scaling'!$J125)</f>
        <v>3280069519627192.5</v>
      </c>
      <c r="N12" s="4">
        <f>$H12*('Future Year Scaling'!P125/'Future Year Scaling'!$J125)</f>
        <v>3460977895909176</v>
      </c>
      <c r="O12" s="4">
        <f>$H12*('Future Year Scaling'!Q125/'Future Year Scaling'!$J125)</f>
        <v>3641886272191159.5</v>
      </c>
      <c r="P12" s="4">
        <f>$H12*('Future Year Scaling'!R125/'Future Year Scaling'!$J125)</f>
        <v>3822794648473142.5</v>
      </c>
      <c r="Q12" s="4">
        <f>$H12*('Future Year Scaling'!S125/'Future Year Scaling'!$J125)</f>
        <v>4053662806047045.5</v>
      </c>
      <c r="R12" s="4">
        <f>$H12*('Future Year Scaling'!T125/'Future Year Scaling'!$J125)</f>
        <v>4284530963620948</v>
      </c>
      <c r="S12" s="4">
        <f>$H12*('Future Year Scaling'!U125/'Future Year Scaling'!$J125)</f>
        <v>4515399121194852</v>
      </c>
      <c r="T12" s="4">
        <f>$H12*('Future Year Scaling'!V125/'Future Year Scaling'!$J125)</f>
        <v>4746267278768754</v>
      </c>
      <c r="U12" s="4">
        <f>$H12*('Future Year Scaling'!W125/'Future Year Scaling'!$J125)</f>
        <v>4977135436342657</v>
      </c>
      <c r="V12" s="4">
        <f>$H12*('Future Year Scaling'!X125/'Future Year Scaling'!$J125)</f>
        <v>5188692071387031</v>
      </c>
      <c r="W12" s="4">
        <f>$H12*('Future Year Scaling'!Y125/'Future Year Scaling'!$J125)</f>
        <v>5400248706431407</v>
      </c>
      <c r="X12" s="4">
        <f>$H12*('Future Year Scaling'!Z125/'Future Year Scaling'!$J125)</f>
        <v>5611805341475782</v>
      </c>
      <c r="Y12" s="4">
        <f>$H12*('Future Year Scaling'!AA125/'Future Year Scaling'!$J125)</f>
        <v>5823361976520157</v>
      </c>
      <c r="Z12" s="4">
        <f>$H12*('Future Year Scaling'!AB125/'Future Year Scaling'!$J125)</f>
        <v>6034918611564531</v>
      </c>
      <c r="AA12" s="4">
        <f>$H12*('Future Year Scaling'!AC125/'Future Year Scaling'!$J125)</f>
        <v>6203387806605368</v>
      </c>
      <c r="AB12" s="4">
        <f>$H12*('Future Year Scaling'!AD125/'Future Year Scaling'!$J125)</f>
        <v>6371857001646206</v>
      </c>
      <c r="AC12" s="4">
        <f>$H12*('Future Year Scaling'!AE125/'Future Year Scaling'!$J125)</f>
        <v>6540326196687044</v>
      </c>
      <c r="AD12" s="4">
        <f>$H12*('Future Year Scaling'!AF125/'Future Year Scaling'!$J125)</f>
        <v>6708795391727881</v>
      </c>
      <c r="AE12" s="4">
        <f>$H12*('Future Year Scaling'!AG125/'Future Year Scaling'!$J125)</f>
        <v>6877264586768719</v>
      </c>
      <c r="AF12" s="4">
        <f>$H12*('Future Year Scaling'!AH125/'Future Year Scaling'!$J125)</f>
        <v>6988306683228271</v>
      </c>
      <c r="AG12" s="4">
        <f>$H12*('Future Year Scaling'!AI125/'Future Year Scaling'!$J125)</f>
        <v>7099348779687824</v>
      </c>
      <c r="AH12" s="4">
        <f>$H12*('Future Year Scaling'!AJ125/'Future Year Scaling'!$J125)</f>
        <v>7210390876147376</v>
      </c>
      <c r="AI12" s="4">
        <f>$H12*('Future Year Scaling'!AK125/'Future Year Scaling'!$J125)</f>
        <v>7321432972606929</v>
      </c>
      <c r="AJ12" s="4">
        <f>$H12*('Future Year Scaling'!AL125/'Future Year Scaling'!$J125)</f>
        <v>7432475069066481</v>
      </c>
      <c r="AK12" s="4">
        <f>$H12*('Future Year Scaling'!AM125/'Future Year Scaling'!$J125)</f>
        <v>7543517165526033</v>
      </c>
      <c r="AL12" s="4">
        <f>$H12*('Future Year Scaling'!AN125/'Future Year Scaling'!$J125)</f>
        <v>7654559261985587</v>
      </c>
      <c r="AM12" s="4">
        <f>$H12*('Future Year Scaling'!AO125/'Future Year Scaling'!$J125)</f>
        <v>7765601358445139</v>
      </c>
    </row>
    <row r="13" spans="1:39" x14ac:dyDescent="0.25">
      <c r="A13" s="4" t="s">
        <v>6</v>
      </c>
      <c r="B13" s="4" t="s">
        <v>51</v>
      </c>
      <c r="D13" s="4"/>
      <c r="E13" s="4"/>
      <c r="F13" s="4"/>
      <c r="G13" s="4"/>
      <c r="H13" s="4">
        <f>(Coal!$B$8*'Unit Conversions'!$B$34*1000000-'Aggregate Calcs'!H18)*('Future Year Scaling'!J126/SUM('Future Year Scaling'!J$123,'Future Year Scaling'!J$125,'Future Year Scaling'!J$126,'Future Year Scaling'!J$130))</f>
        <v>349626827958857.56</v>
      </c>
      <c r="I13" s="4">
        <f>$H13*('Future Year Scaling'!K126/'Future Year Scaling'!$J126)</f>
        <v>352687675232330.06</v>
      </c>
      <c r="J13" s="4">
        <f>$H13*('Future Year Scaling'!L126/'Future Year Scaling'!$J126)</f>
        <v>355748522505802.44</v>
      </c>
      <c r="K13" s="4">
        <f>$H13*('Future Year Scaling'!M126/'Future Year Scaling'!$J126)</f>
        <v>358809369779274.88</v>
      </c>
      <c r="L13" s="4">
        <f>$H13*('Future Year Scaling'!N126/'Future Year Scaling'!$J126)</f>
        <v>361186285384066.88</v>
      </c>
      <c r="M13" s="4">
        <f>$H13*('Future Year Scaling'!O126/'Future Year Scaling'!$J126)</f>
        <v>363563200988858.88</v>
      </c>
      <c r="N13" s="4">
        <f>$H13*('Future Year Scaling'!P126/'Future Year Scaling'!$J126)</f>
        <v>365940116593650.88</v>
      </c>
      <c r="O13" s="4">
        <f>$H13*('Future Year Scaling'!Q126/'Future Year Scaling'!$J126)</f>
        <v>368317032198442.88</v>
      </c>
      <c r="P13" s="4">
        <f>$H13*('Future Year Scaling'!R126/'Future Year Scaling'!$J126)</f>
        <v>370693947803234.88</v>
      </c>
      <c r="Q13" s="4">
        <f>$H13*('Future Year Scaling'!S126/'Future Year Scaling'!$J126)</f>
        <v>371838065850339.5</v>
      </c>
      <c r="R13" s="4">
        <f>$H13*('Future Year Scaling'!T126/'Future Year Scaling'!$J126)</f>
        <v>372982183897444.19</v>
      </c>
      <c r="S13" s="4">
        <f>$H13*('Future Year Scaling'!U126/'Future Year Scaling'!$J126)</f>
        <v>374126301944548.88</v>
      </c>
      <c r="T13" s="4">
        <f>$H13*('Future Year Scaling'!V126/'Future Year Scaling'!$J126)</f>
        <v>375270419991653.44</v>
      </c>
      <c r="U13" s="4">
        <f>$H13*('Future Year Scaling'!W126/'Future Year Scaling'!$J126)</f>
        <v>376414538038758.06</v>
      </c>
      <c r="V13" s="4">
        <f>$H13*('Future Year Scaling'!X126/'Future Year Scaling'!$J126)</f>
        <v>377079881792507.88</v>
      </c>
      <c r="W13" s="4">
        <f>$H13*('Future Year Scaling'!Y126/'Future Year Scaling'!$J126)</f>
        <v>377745225546257.56</v>
      </c>
      <c r="X13" s="4">
        <f>$H13*('Future Year Scaling'!Z126/'Future Year Scaling'!$J126)</f>
        <v>378410569300007.38</v>
      </c>
      <c r="Y13" s="4">
        <f>$H13*('Future Year Scaling'!AA126/'Future Year Scaling'!$J126)</f>
        <v>379075913053757</v>
      </c>
      <c r="Z13" s="4">
        <f>$H13*('Future Year Scaling'!AB126/'Future Year Scaling'!$J126)</f>
        <v>379741256807506.81</v>
      </c>
      <c r="AA13" s="4">
        <f>$H13*('Future Year Scaling'!AC126/'Future Year Scaling'!$J126)</f>
        <v>379898446922135.13</v>
      </c>
      <c r="AB13" s="4">
        <f>$H13*('Future Year Scaling'!AD126/'Future Year Scaling'!$J126)</f>
        <v>380055637036763.5</v>
      </c>
      <c r="AC13" s="4">
        <f>$H13*('Future Year Scaling'!AE126/'Future Year Scaling'!$J126)</f>
        <v>380212827151391.75</v>
      </c>
      <c r="AD13" s="4">
        <f>$H13*('Future Year Scaling'!AF126/'Future Year Scaling'!$J126)</f>
        <v>380370017266020.13</v>
      </c>
      <c r="AE13" s="4">
        <f>$H13*('Future Year Scaling'!AG126/'Future Year Scaling'!$J126)</f>
        <v>380527207380648.44</v>
      </c>
      <c r="AF13" s="4">
        <f>$H13*('Future Year Scaling'!AH126/'Future Year Scaling'!$J126)</f>
        <v>379744810586970.81</v>
      </c>
      <c r="AG13" s="4">
        <f>$H13*('Future Year Scaling'!AI126/'Future Year Scaling'!$J126)</f>
        <v>378962413793293.25</v>
      </c>
      <c r="AH13" s="4">
        <f>$H13*('Future Year Scaling'!AJ126/'Future Year Scaling'!$J126)</f>
        <v>378180016999615.56</v>
      </c>
      <c r="AI13" s="4">
        <f>$H13*('Future Year Scaling'!AK126/'Future Year Scaling'!$J126)</f>
        <v>377397620205937.94</v>
      </c>
      <c r="AJ13" s="4">
        <f>$H13*('Future Year Scaling'!AL126/'Future Year Scaling'!$J126)</f>
        <v>376615223412260.25</v>
      </c>
      <c r="AK13" s="4">
        <f>$H13*('Future Year Scaling'!AM126/'Future Year Scaling'!$J126)</f>
        <v>375832826618582.69</v>
      </c>
      <c r="AL13" s="4">
        <f>$H13*('Future Year Scaling'!AN126/'Future Year Scaling'!$J126)</f>
        <v>375050429824905.06</v>
      </c>
      <c r="AM13" s="4">
        <f>$H13*('Future Year Scaling'!AO126/'Future Year Scaling'!$J126)</f>
        <v>374268033031227.38</v>
      </c>
    </row>
    <row r="14" spans="1:39" x14ac:dyDescent="0.25">
      <c r="A14" s="4" t="s">
        <v>527</v>
      </c>
      <c r="B14" s="4" t="s">
        <v>51</v>
      </c>
      <c r="D14" s="4"/>
      <c r="E14" s="4"/>
      <c r="F14" s="4"/>
      <c r="G14" s="4"/>
      <c r="H14" s="4">
        <f>Coal!B16*1000000*'Unit Conversions'!$B$34</f>
        <v>0</v>
      </c>
      <c r="I14" s="4">
        <f>$H14*('Future Year Scaling'!K127/'Future Year Scaling'!$J127)</f>
        <v>0</v>
      </c>
      <c r="J14" s="4">
        <f>$H14*('Future Year Scaling'!L127/'Future Year Scaling'!$J127)</f>
        <v>0</v>
      </c>
      <c r="K14" s="4">
        <f>$H14*('Future Year Scaling'!M127/'Future Year Scaling'!$J127)</f>
        <v>0</v>
      </c>
      <c r="L14" s="4">
        <f>$H14*('Future Year Scaling'!N127/'Future Year Scaling'!$J127)</f>
        <v>0</v>
      </c>
      <c r="M14" s="4">
        <f>$H14*('Future Year Scaling'!O127/'Future Year Scaling'!$J127)</f>
        <v>0</v>
      </c>
      <c r="N14" s="4">
        <f>$H14*('Future Year Scaling'!P127/'Future Year Scaling'!$J127)</f>
        <v>0</v>
      </c>
      <c r="O14" s="4">
        <f>$H14*('Future Year Scaling'!Q127/'Future Year Scaling'!$J127)</f>
        <v>0</v>
      </c>
      <c r="P14" s="4">
        <f>$H14*('Future Year Scaling'!R127/'Future Year Scaling'!$J127)</f>
        <v>0</v>
      </c>
      <c r="Q14" s="4">
        <f>$H14*('Future Year Scaling'!S127/'Future Year Scaling'!$J127)</f>
        <v>0</v>
      </c>
      <c r="R14" s="4">
        <f>$H14*('Future Year Scaling'!T127/'Future Year Scaling'!$J127)</f>
        <v>0</v>
      </c>
      <c r="S14" s="4">
        <f>$H14*('Future Year Scaling'!U127/'Future Year Scaling'!$J127)</f>
        <v>0</v>
      </c>
      <c r="T14" s="4">
        <f>$H14*('Future Year Scaling'!V127/'Future Year Scaling'!$J127)</f>
        <v>0</v>
      </c>
      <c r="U14" s="4">
        <f>$H14*('Future Year Scaling'!W127/'Future Year Scaling'!$J127)</f>
        <v>0</v>
      </c>
      <c r="V14" s="4">
        <f>$H14*('Future Year Scaling'!X127/'Future Year Scaling'!$J127)</f>
        <v>0</v>
      </c>
      <c r="W14" s="4">
        <f>$H14*('Future Year Scaling'!Y127/'Future Year Scaling'!$J127)</f>
        <v>0</v>
      </c>
      <c r="X14" s="4">
        <f>$H14*('Future Year Scaling'!Z127/'Future Year Scaling'!$J127)</f>
        <v>0</v>
      </c>
      <c r="Y14" s="4">
        <f>$H14*('Future Year Scaling'!AA127/'Future Year Scaling'!$J127)</f>
        <v>0</v>
      </c>
      <c r="Z14" s="4">
        <f>$H14*('Future Year Scaling'!AB127/'Future Year Scaling'!$J127)</f>
        <v>0</v>
      </c>
      <c r="AA14" s="4">
        <f>$H14*('Future Year Scaling'!AC127/'Future Year Scaling'!$J127)</f>
        <v>0</v>
      </c>
      <c r="AB14" s="4">
        <f>$H14*('Future Year Scaling'!AD127/'Future Year Scaling'!$J127)</f>
        <v>0</v>
      </c>
      <c r="AC14" s="4">
        <f>$H14*('Future Year Scaling'!AE127/'Future Year Scaling'!$J127)</f>
        <v>0</v>
      </c>
      <c r="AD14" s="4">
        <f>$H14*('Future Year Scaling'!AF127/'Future Year Scaling'!$J127)</f>
        <v>0</v>
      </c>
      <c r="AE14" s="4">
        <f>$H14*('Future Year Scaling'!AG127/'Future Year Scaling'!$J127)</f>
        <v>0</v>
      </c>
      <c r="AF14" s="4">
        <f>$H14*('Future Year Scaling'!AH127/'Future Year Scaling'!$J127)</f>
        <v>0</v>
      </c>
      <c r="AG14" s="4">
        <f>$H14*('Future Year Scaling'!AI127/'Future Year Scaling'!$J127)</f>
        <v>0</v>
      </c>
      <c r="AH14" s="4">
        <f>$H14*('Future Year Scaling'!AJ127/'Future Year Scaling'!$J127)</f>
        <v>0</v>
      </c>
      <c r="AI14" s="4">
        <f>$H14*('Future Year Scaling'!AK127/'Future Year Scaling'!$J127)</f>
        <v>0</v>
      </c>
      <c r="AJ14" s="4">
        <f>$H14*('Future Year Scaling'!AL127/'Future Year Scaling'!$J127)</f>
        <v>0</v>
      </c>
      <c r="AK14" s="4">
        <f>$H14*('Future Year Scaling'!AM127/'Future Year Scaling'!$J127)</f>
        <v>0</v>
      </c>
      <c r="AL14" s="4">
        <f>$H14*('Future Year Scaling'!AN127/'Future Year Scaling'!$J127)</f>
        <v>0</v>
      </c>
      <c r="AM14" s="4">
        <f>$H14*('Future Year Scaling'!AO127/'Future Year Scaling'!$J127)</f>
        <v>0</v>
      </c>
    </row>
    <row r="15" spans="1:39" x14ac:dyDescent="0.25">
      <c r="A15" s="4" t="s">
        <v>528</v>
      </c>
      <c r="B15" s="4" t="s">
        <v>51</v>
      </c>
      <c r="D15" s="4"/>
      <c r="E15" s="4"/>
      <c r="F15" s="4"/>
      <c r="G15" s="4"/>
      <c r="H15" s="4">
        <f>'Annual Survey of Industries'!M34</f>
        <v>559265789990.07019</v>
      </c>
      <c r="I15" s="4">
        <f>$H15*('Future Year Scaling'!K128/'Future Year Scaling'!$J128)</f>
        <v>565174140107.66492</v>
      </c>
      <c r="J15" s="4">
        <f>$H15*('Future Year Scaling'!L128/'Future Year Scaling'!$J128)</f>
        <v>570986469320.85901</v>
      </c>
      <c r="K15" s="4">
        <f>$H15*('Future Year Scaling'!M128/'Future Year Scaling'!$J128)</f>
        <v>576703594828.83862</v>
      </c>
      <c r="L15" s="4">
        <f>$H15*('Future Year Scaling'!N128/'Future Year Scaling'!$J128)</f>
        <v>582318979038.11292</v>
      </c>
      <c r="M15" s="4">
        <f>$H15*('Future Year Scaling'!O128/'Future Year Scaling'!$J128)</f>
        <v>587825675755.59717</v>
      </c>
      <c r="N15" s="4">
        <f>$H15*('Future Year Scaling'!P128/'Future Year Scaling'!$J128)</f>
        <v>593216738788.20764</v>
      </c>
      <c r="O15" s="4">
        <f>$H15*('Future Year Scaling'!Q128/'Future Year Scaling'!$J128)</f>
        <v>598486447741.63916</v>
      </c>
      <c r="P15" s="4">
        <f>$H15*('Future Year Scaling'!R128/'Future Year Scaling'!$J128)</f>
        <v>603629082221.58704</v>
      </c>
      <c r="Q15" s="4">
        <f>$H15*('Future Year Scaling'!S128/'Future Year Scaling'!$J128)</f>
        <v>608635653037.00134</v>
      </c>
      <c r="R15" s="4">
        <f>$H15*('Future Year Scaling'!T128/'Future Year Scaling'!$J128)</f>
        <v>613496762397.23804</v>
      </c>
      <c r="S15" s="4">
        <f>$H15*('Future Year Scaling'!U128/'Future Year Scaling'!$J128)</f>
        <v>618205055509.62012</v>
      </c>
      <c r="T15" s="4">
        <f>$H15*('Future Year Scaling'!V128/'Future Year Scaling'!$J128)</f>
        <v>622756446378.21545</v>
      </c>
      <c r="U15" s="4">
        <f>$H15*('Future Year Scaling'!W128/'Future Year Scaling'!$J128)</f>
        <v>627146849007.09204</v>
      </c>
      <c r="V15" s="4">
        <f>$H15*('Future Year Scaling'!X128/'Future Year Scaling'!$J128)</f>
        <v>631369725802.75879</v>
      </c>
      <c r="W15" s="4">
        <f>$H15*('Future Year Scaling'!Y128/'Future Year Scaling'!$J128)</f>
        <v>635416496173.75867</v>
      </c>
      <c r="X15" s="4">
        <f>$H15*('Future Year Scaling'!Z128/'Future Year Scaling'!$J128)</f>
        <v>639282665524.56653</v>
      </c>
      <c r="Y15" s="4">
        <f>$H15*('Future Year Scaling'!AA128/'Future Year Scaling'!$J128)</f>
        <v>642964965058.43677</v>
      </c>
      <c r="Z15" s="4">
        <f>$H15*('Future Year Scaling'!AB128/'Future Year Scaling'!$J128)</f>
        <v>646464620574.14905</v>
      </c>
      <c r="AA15" s="4">
        <f>$H15*('Future Year Scaling'!AC128/'Future Year Scaling'!$J128)</f>
        <v>649788578264.7876</v>
      </c>
      <c r="AB15" s="4">
        <f>$H15*('Future Year Scaling'!AD128/'Future Year Scaling'!$J128)</f>
        <v>652946644520.58911</v>
      </c>
      <c r="AC15" s="4">
        <f>$H15*('Future Year Scaling'!AE128/'Future Year Scaling'!$J128)</f>
        <v>655947808532.60388</v>
      </c>
      <c r="AD15" s="4">
        <f>$H15*('Future Year Scaling'!AF128/'Future Year Scaling'!$J128)</f>
        <v>658793296099.61157</v>
      </c>
      <c r="AE15" s="4">
        <f>$H15*('Future Year Scaling'!AG128/'Future Year Scaling'!$J128)</f>
        <v>661484333020.3916</v>
      </c>
      <c r="AF15" s="4">
        <f>$H15*('Future Year Scaling'!AH128/'Future Year Scaling'!$J128)</f>
        <v>664024596691.28271</v>
      </c>
      <c r="AG15" s="4">
        <f>$H15*('Future Year Scaling'!AI128/'Future Year Scaling'!$J128)</f>
        <v>666419398906.9967</v>
      </c>
      <c r="AH15" s="4">
        <f>$H15*('Future Year Scaling'!AJ128/'Future Year Scaling'!$J128)</f>
        <v>668671599864.68567</v>
      </c>
      <c r="AI15" s="4">
        <f>$H15*('Future Year Scaling'!AK128/'Future Year Scaling'!$J128)</f>
        <v>670784468361.09509</v>
      </c>
      <c r="AJ15" s="4">
        <f>$H15*('Future Year Scaling'!AL128/'Future Year Scaling'!$J128)</f>
        <v>672758412995.8186</v>
      </c>
      <c r="AK15" s="4">
        <f>$H15*('Future Year Scaling'!AM128/'Future Year Scaling'!$J128)</f>
        <v>674595476766.82178</v>
      </c>
      <c r="AL15" s="4">
        <f>$H15*('Future Year Scaling'!AN128/'Future Year Scaling'!$J128)</f>
        <v>676294842474.91833</v>
      </c>
      <c r="AM15" s="4">
        <f>$H15*('Future Year Scaling'!AO128/'Future Year Scaling'!$J128)</f>
        <v>677857735918.88794</v>
      </c>
    </row>
    <row r="16" spans="1:39" x14ac:dyDescent="0.25">
      <c r="A16" s="4" t="s">
        <v>11</v>
      </c>
      <c r="B16" s="4" t="s">
        <v>51</v>
      </c>
      <c r="D16" s="4"/>
      <c r="E16" s="4"/>
      <c r="F16" s="4"/>
      <c r="G16" s="4"/>
      <c r="H16" s="4">
        <f>Coal!B18*1000000*'Unit Conversions'!$B$34</f>
        <v>0</v>
      </c>
      <c r="I16" s="4">
        <f>$H16*('Future Year Scaling'!K129/'Future Year Scaling'!$J129)</f>
        <v>0</v>
      </c>
      <c r="J16" s="4">
        <f>$H16*('Future Year Scaling'!L129/'Future Year Scaling'!$J129)</f>
        <v>0</v>
      </c>
      <c r="K16" s="4">
        <f>$H16*('Future Year Scaling'!M129/'Future Year Scaling'!$J129)</f>
        <v>0</v>
      </c>
      <c r="L16" s="4">
        <f>$H16*('Future Year Scaling'!N129/'Future Year Scaling'!$J129)</f>
        <v>0</v>
      </c>
      <c r="M16" s="4">
        <f>$H16*('Future Year Scaling'!O129/'Future Year Scaling'!$J129)</f>
        <v>0</v>
      </c>
      <c r="N16" s="4">
        <f>$H16*('Future Year Scaling'!P129/'Future Year Scaling'!$J129)</f>
        <v>0</v>
      </c>
      <c r="O16" s="4">
        <f>$H16*('Future Year Scaling'!Q129/'Future Year Scaling'!$J129)</f>
        <v>0</v>
      </c>
      <c r="P16" s="4">
        <f>$H16*('Future Year Scaling'!R129/'Future Year Scaling'!$J129)</f>
        <v>0</v>
      </c>
      <c r="Q16" s="4">
        <f>$H16*('Future Year Scaling'!S129/'Future Year Scaling'!$J129)</f>
        <v>0</v>
      </c>
      <c r="R16" s="4">
        <f>$H16*('Future Year Scaling'!T129/'Future Year Scaling'!$J129)</f>
        <v>0</v>
      </c>
      <c r="S16" s="4">
        <f>$H16*('Future Year Scaling'!U129/'Future Year Scaling'!$J129)</f>
        <v>0</v>
      </c>
      <c r="T16" s="4">
        <f>$H16*('Future Year Scaling'!V129/'Future Year Scaling'!$J129)</f>
        <v>0</v>
      </c>
      <c r="U16" s="4">
        <f>$H16*('Future Year Scaling'!W129/'Future Year Scaling'!$J129)</f>
        <v>0</v>
      </c>
      <c r="V16" s="4">
        <f>$H16*('Future Year Scaling'!X129/'Future Year Scaling'!$J129)</f>
        <v>0</v>
      </c>
      <c r="W16" s="4">
        <f>$H16*('Future Year Scaling'!Y129/'Future Year Scaling'!$J129)</f>
        <v>0</v>
      </c>
      <c r="X16" s="4">
        <f>$H16*('Future Year Scaling'!Z129/'Future Year Scaling'!$J129)</f>
        <v>0</v>
      </c>
      <c r="Y16" s="4">
        <f>$H16*('Future Year Scaling'!AA129/'Future Year Scaling'!$J129)</f>
        <v>0</v>
      </c>
      <c r="Z16" s="4">
        <f>$H16*('Future Year Scaling'!AB129/'Future Year Scaling'!$J129)</f>
        <v>0</v>
      </c>
      <c r="AA16" s="4">
        <f>$H16*('Future Year Scaling'!AC129/'Future Year Scaling'!$J129)</f>
        <v>0</v>
      </c>
      <c r="AB16" s="4">
        <f>$H16*('Future Year Scaling'!AD129/'Future Year Scaling'!$J129)</f>
        <v>0</v>
      </c>
      <c r="AC16" s="4">
        <f>$H16*('Future Year Scaling'!AE129/'Future Year Scaling'!$J129)</f>
        <v>0</v>
      </c>
      <c r="AD16" s="4">
        <f>$H16*('Future Year Scaling'!AF129/'Future Year Scaling'!$J129)</f>
        <v>0</v>
      </c>
      <c r="AE16" s="4">
        <f>$H16*('Future Year Scaling'!AG129/'Future Year Scaling'!$J129)</f>
        <v>0</v>
      </c>
      <c r="AF16" s="4">
        <f>$H16*('Future Year Scaling'!AH129/'Future Year Scaling'!$J129)</f>
        <v>0</v>
      </c>
      <c r="AG16" s="4">
        <f>$H16*('Future Year Scaling'!AI129/'Future Year Scaling'!$J129)</f>
        <v>0</v>
      </c>
      <c r="AH16" s="4">
        <f>$H16*('Future Year Scaling'!AJ129/'Future Year Scaling'!$J129)</f>
        <v>0</v>
      </c>
      <c r="AI16" s="4">
        <f>$H16*('Future Year Scaling'!AK129/'Future Year Scaling'!$J129)</f>
        <v>0</v>
      </c>
      <c r="AJ16" s="4">
        <f>$H16*('Future Year Scaling'!AL129/'Future Year Scaling'!$J129)</f>
        <v>0</v>
      </c>
      <c r="AK16" s="4">
        <f>$H16*('Future Year Scaling'!AM129/'Future Year Scaling'!$J129)</f>
        <v>0</v>
      </c>
      <c r="AL16" s="4">
        <f>$H16*('Future Year Scaling'!AN129/'Future Year Scaling'!$J129)</f>
        <v>0</v>
      </c>
      <c r="AM16" s="4">
        <f>$H16*('Future Year Scaling'!AO129/'Future Year Scaling'!$J129)</f>
        <v>0</v>
      </c>
    </row>
    <row r="17" spans="1:39" x14ac:dyDescent="0.25">
      <c r="A17" s="4" t="s">
        <v>529</v>
      </c>
      <c r="B17" s="4" t="s">
        <v>51</v>
      </c>
      <c r="D17" s="4"/>
      <c r="E17" s="4"/>
      <c r="F17" s="4"/>
      <c r="G17" s="4"/>
      <c r="H17" s="4">
        <f>(Coal!$B$8*'Unit Conversions'!$B$34*1000000-'Aggregate Calcs'!H22)*('Future Year Scaling'!J130/SUM('Future Year Scaling'!J$123,'Future Year Scaling'!J$125,'Future Year Scaling'!J$126,'Future Year Scaling'!J$130))</f>
        <v>811229902247309.75</v>
      </c>
      <c r="I17" s="4">
        <f>$H17*('Future Year Scaling'!K130/'Future Year Scaling'!$J130)</f>
        <v>825680672279766</v>
      </c>
      <c r="J17" s="4">
        <f>$H17*('Future Year Scaling'!L130/'Future Year Scaling'!$J130)</f>
        <v>840131442312222</v>
      </c>
      <c r="K17" s="4">
        <f>$H17*('Future Year Scaling'!M130/'Future Year Scaling'!$J130)</f>
        <v>854582212344678.13</v>
      </c>
      <c r="L17" s="4">
        <f>$H17*('Future Year Scaling'!N130/'Future Year Scaling'!$J130)</f>
        <v>872106249174169.5</v>
      </c>
      <c r="M17" s="4">
        <f>$H17*('Future Year Scaling'!O130/'Future Year Scaling'!$J130)</f>
        <v>889630286003660.75</v>
      </c>
      <c r="N17" s="4">
        <f>$H17*('Future Year Scaling'!P130/'Future Year Scaling'!$J130)</f>
        <v>907154322833152.13</v>
      </c>
      <c r="O17" s="4">
        <f>$H17*('Future Year Scaling'!Q130/'Future Year Scaling'!$J130)</f>
        <v>924678359662643.5</v>
      </c>
      <c r="P17" s="4">
        <f>$H17*('Future Year Scaling'!R130/'Future Year Scaling'!$J130)</f>
        <v>942202396492134.75</v>
      </c>
      <c r="Q17" s="4">
        <f>$H17*('Future Year Scaling'!S130/'Future Year Scaling'!$J130)</f>
        <v>960880092559198</v>
      </c>
      <c r="R17" s="4">
        <f>$H17*('Future Year Scaling'!T130/'Future Year Scaling'!$J130)</f>
        <v>979557788626261</v>
      </c>
      <c r="S17" s="4">
        <f>$H17*('Future Year Scaling'!U130/'Future Year Scaling'!$J130)</f>
        <v>998235484693324</v>
      </c>
      <c r="T17" s="4">
        <f>$H17*('Future Year Scaling'!V130/'Future Year Scaling'!$J130)</f>
        <v>1016913180760387.1</v>
      </c>
      <c r="U17" s="4">
        <f>$H17*('Future Year Scaling'!W130/'Future Year Scaling'!$J130)</f>
        <v>1035590876827450.3</v>
      </c>
      <c r="V17" s="4">
        <f>$H17*('Future Year Scaling'!X130/'Future Year Scaling'!$J130)</f>
        <v>1060422426234749.9</v>
      </c>
      <c r="W17" s="4">
        <f>$H17*('Future Year Scaling'!Y130/'Future Year Scaling'!$J130)</f>
        <v>1085253975642049.5</v>
      </c>
      <c r="X17" s="4">
        <f>$H17*('Future Year Scaling'!Z130/'Future Year Scaling'!$J130)</f>
        <v>1110085525049349.5</v>
      </c>
      <c r="Y17" s="4">
        <f>$H17*('Future Year Scaling'!AA130/'Future Year Scaling'!$J130)</f>
        <v>1134917074456649.3</v>
      </c>
      <c r="Z17" s="4">
        <f>$H17*('Future Year Scaling'!AB130/'Future Year Scaling'!$J130)</f>
        <v>1159748623863948.8</v>
      </c>
      <c r="AA17" s="4">
        <f>$H17*('Future Year Scaling'!AC130/'Future Year Scaling'!$J130)</f>
        <v>1195492539829699.3</v>
      </c>
      <c r="AB17" s="4">
        <f>$H17*('Future Year Scaling'!AD130/'Future Year Scaling'!$J130)</f>
        <v>1231236455795449.5</v>
      </c>
      <c r="AC17" s="4">
        <f>$H17*('Future Year Scaling'!AE130/'Future Year Scaling'!$J130)</f>
        <v>1266980371761199.8</v>
      </c>
      <c r="AD17" s="4">
        <f>$H17*('Future Year Scaling'!AF130/'Future Year Scaling'!$J130)</f>
        <v>1302724287726950.3</v>
      </c>
      <c r="AE17" s="4">
        <f>$H17*('Future Year Scaling'!AG130/'Future Year Scaling'!$J130)</f>
        <v>1338468203692700.5</v>
      </c>
      <c r="AF17" s="4">
        <f>$H17*('Future Year Scaling'!AH130/'Future Year Scaling'!$J130)</f>
        <v>1366602896119196</v>
      </c>
      <c r="AG17" s="4">
        <f>$H17*('Future Year Scaling'!AI130/'Future Year Scaling'!$J130)</f>
        <v>1394737588545691.3</v>
      </c>
      <c r="AH17" s="4">
        <f>$H17*('Future Year Scaling'!AJ130/'Future Year Scaling'!$J130)</f>
        <v>1422872280972186.8</v>
      </c>
      <c r="AI17" s="4">
        <f>$H17*('Future Year Scaling'!AK130/'Future Year Scaling'!$J130)</f>
        <v>1451006973398682</v>
      </c>
      <c r="AJ17" s="4">
        <f>$H17*('Future Year Scaling'!AL130/'Future Year Scaling'!$J130)</f>
        <v>1479141665825177.5</v>
      </c>
      <c r="AK17" s="4">
        <f>$H17*('Future Year Scaling'!AM130/'Future Year Scaling'!$J130)</f>
        <v>1507276358251673</v>
      </c>
      <c r="AL17" s="4">
        <f>$H17*('Future Year Scaling'!AN130/'Future Year Scaling'!$J130)</f>
        <v>1535411050678168.3</v>
      </c>
      <c r="AM17" s="4">
        <f>$H17*('Future Year Scaling'!AO130/'Future Year Scaling'!$J130)</f>
        <v>1563545743104663.8</v>
      </c>
    </row>
    <row r="18" spans="1:39" x14ac:dyDescent="0.25">
      <c r="A18" s="4" t="s">
        <v>525</v>
      </c>
      <c r="B18" s="4" t="s">
        <v>171</v>
      </c>
      <c r="C18" s="79"/>
      <c r="D18" s="79"/>
      <c r="F18" s="4"/>
      <c r="G18" s="4">
        <f>'Min. of Petr. &amp; NG'!C194</f>
        <v>0</v>
      </c>
      <c r="H18" s="4">
        <f>IFERROR($G18*('Future Year Scaling'!J131/'Future Year Scaling'!$I131),0)</f>
        <v>0</v>
      </c>
      <c r="I18" s="4">
        <f>IFERROR($G18*('Future Year Scaling'!K131/'Future Year Scaling'!$I131),0)</f>
        <v>0</v>
      </c>
      <c r="J18" s="4">
        <f>IFERROR($G18*('Future Year Scaling'!L131/'Future Year Scaling'!$I131),0)</f>
        <v>0</v>
      </c>
      <c r="K18" s="4">
        <f>IFERROR($G18*('Future Year Scaling'!M131/'Future Year Scaling'!$I131),0)</f>
        <v>0</v>
      </c>
      <c r="L18" s="4">
        <f>IFERROR($G18*('Future Year Scaling'!N131/'Future Year Scaling'!$I131),0)</f>
        <v>0</v>
      </c>
      <c r="M18" s="4">
        <f>IFERROR($G18*('Future Year Scaling'!O131/'Future Year Scaling'!$I131),0)</f>
        <v>0</v>
      </c>
      <c r="N18" s="4">
        <f>IFERROR($G18*('Future Year Scaling'!P131/'Future Year Scaling'!$I131),0)</f>
        <v>0</v>
      </c>
      <c r="O18" s="4">
        <f>IFERROR($G18*('Future Year Scaling'!Q131/'Future Year Scaling'!$I131),0)</f>
        <v>0</v>
      </c>
      <c r="P18" s="4">
        <f>IFERROR($G18*('Future Year Scaling'!R131/'Future Year Scaling'!$I131),0)</f>
        <v>0</v>
      </c>
      <c r="Q18" s="4">
        <f>IFERROR($G18*('Future Year Scaling'!S131/'Future Year Scaling'!$I131),0)</f>
        <v>0</v>
      </c>
      <c r="R18" s="4">
        <f>IFERROR($G18*('Future Year Scaling'!T131/'Future Year Scaling'!$I131),0)</f>
        <v>0</v>
      </c>
      <c r="S18" s="4">
        <f>IFERROR($G18*('Future Year Scaling'!U131/'Future Year Scaling'!$I131),0)</f>
        <v>0</v>
      </c>
      <c r="T18" s="4">
        <f>IFERROR($G18*('Future Year Scaling'!V131/'Future Year Scaling'!$I131),0)</f>
        <v>0</v>
      </c>
      <c r="U18" s="4">
        <f>IFERROR($G18*('Future Year Scaling'!W131/'Future Year Scaling'!$I131),0)</f>
        <v>0</v>
      </c>
      <c r="V18" s="4">
        <f>IFERROR($G18*('Future Year Scaling'!X131/'Future Year Scaling'!$I131),0)</f>
        <v>0</v>
      </c>
      <c r="W18" s="4">
        <f>IFERROR($G18*('Future Year Scaling'!Y131/'Future Year Scaling'!$I131),0)</f>
        <v>0</v>
      </c>
      <c r="X18" s="4">
        <f>IFERROR($G18*('Future Year Scaling'!Z131/'Future Year Scaling'!$I131),0)</f>
        <v>0</v>
      </c>
      <c r="Y18" s="4">
        <f>IFERROR($G18*('Future Year Scaling'!AA131/'Future Year Scaling'!$I131),0)</f>
        <v>0</v>
      </c>
      <c r="Z18" s="4">
        <f>IFERROR($G18*('Future Year Scaling'!AB131/'Future Year Scaling'!$I131),0)</f>
        <v>0</v>
      </c>
      <c r="AA18" s="4">
        <f>IFERROR($G18*('Future Year Scaling'!AC131/'Future Year Scaling'!$I131),0)</f>
        <v>0</v>
      </c>
      <c r="AB18" s="4">
        <f>IFERROR($G18*('Future Year Scaling'!AD131/'Future Year Scaling'!$I131),0)</f>
        <v>0</v>
      </c>
      <c r="AC18" s="4">
        <f>IFERROR($G18*('Future Year Scaling'!AE131/'Future Year Scaling'!$I131),0)</f>
        <v>0</v>
      </c>
      <c r="AD18" s="4">
        <f>IFERROR($G18*('Future Year Scaling'!AF131/'Future Year Scaling'!$I131),0)</f>
        <v>0</v>
      </c>
      <c r="AE18" s="4">
        <f>IFERROR($G18*('Future Year Scaling'!AG131/'Future Year Scaling'!$I131),0)</f>
        <v>0</v>
      </c>
      <c r="AF18" s="4">
        <f>IFERROR($G18*('Future Year Scaling'!AH131/'Future Year Scaling'!$I131),0)</f>
        <v>0</v>
      </c>
      <c r="AG18" s="4">
        <f>IFERROR($G18*('Future Year Scaling'!AI131/'Future Year Scaling'!$I131),0)</f>
        <v>0</v>
      </c>
      <c r="AH18" s="4">
        <f>IFERROR($G18*('Future Year Scaling'!AJ131/'Future Year Scaling'!$I131),0)</f>
        <v>0</v>
      </c>
      <c r="AI18" s="4">
        <f>IFERROR($G18*('Future Year Scaling'!AK131/'Future Year Scaling'!$I131),0)</f>
        <v>0</v>
      </c>
      <c r="AJ18" s="4">
        <f>IFERROR($G18*('Future Year Scaling'!AL131/'Future Year Scaling'!$I131),0)</f>
        <v>0</v>
      </c>
      <c r="AK18" s="4">
        <f>IFERROR($G18*('Future Year Scaling'!AM131/'Future Year Scaling'!$I131),0)</f>
        <v>0</v>
      </c>
      <c r="AL18" s="4">
        <f>IFERROR($G18*('Future Year Scaling'!AN131/'Future Year Scaling'!$I131),0)</f>
        <v>0</v>
      </c>
      <c r="AM18" s="4">
        <f>IFERROR($G18*('Future Year Scaling'!AO131/'Future Year Scaling'!$I131),0)</f>
        <v>0</v>
      </c>
    </row>
    <row r="19" spans="1:39" x14ac:dyDescent="0.25">
      <c r="A19" s="4" t="s">
        <v>526</v>
      </c>
      <c r="B19" s="4" t="s">
        <v>171</v>
      </c>
      <c r="C19" s="79"/>
      <c r="D19" s="79"/>
      <c r="F19" s="4"/>
      <c r="G19" s="4">
        <f>'Min. of Petr. &amp; NG'!C195</f>
        <v>304632000000000</v>
      </c>
      <c r="H19" s="4">
        <f>IFERROR($G19*('Future Year Scaling'!J132/'Future Year Scaling'!$I132),0)</f>
        <v>310815104879405.5</v>
      </c>
      <c r="I19" s="4">
        <f>IFERROR($G19*('Future Year Scaling'!K132/'Future Year Scaling'!$I132),0)</f>
        <v>316998209758811</v>
      </c>
      <c r="J19" s="4">
        <f>IFERROR($G19*('Future Year Scaling'!L132/'Future Year Scaling'!$I132),0)</f>
        <v>323181314638216.5</v>
      </c>
      <c r="K19" s="4">
        <f>IFERROR($G19*('Future Year Scaling'!M132/'Future Year Scaling'!$I132),0)</f>
        <v>329364419517622.06</v>
      </c>
      <c r="L19" s="4">
        <f>IFERROR($G19*('Future Year Scaling'!N132/'Future Year Scaling'!$I132),0)</f>
        <v>338607372648547.13</v>
      </c>
      <c r="M19" s="4">
        <f>IFERROR($G19*('Future Year Scaling'!O132/'Future Year Scaling'!$I132),0)</f>
        <v>347850325779472.31</v>
      </c>
      <c r="N19" s="4">
        <f>IFERROR($G19*('Future Year Scaling'!P132/'Future Year Scaling'!$I132),0)</f>
        <v>357093278910397.38</v>
      </c>
      <c r="O19" s="4">
        <f>IFERROR($G19*('Future Year Scaling'!Q132/'Future Year Scaling'!$I132),0)</f>
        <v>366336232041322.44</v>
      </c>
      <c r="P19" s="4">
        <f>IFERROR($G19*('Future Year Scaling'!R132/'Future Year Scaling'!$I132),0)</f>
        <v>375579185172247.63</v>
      </c>
      <c r="Q19" s="4">
        <f>IFERROR($G19*('Future Year Scaling'!S132/'Future Year Scaling'!$I132),0)</f>
        <v>386206800608320.94</v>
      </c>
      <c r="R19" s="4">
        <f>IFERROR($G19*('Future Year Scaling'!T132/'Future Year Scaling'!$I132),0)</f>
        <v>396834416044394.31</v>
      </c>
      <c r="S19" s="4">
        <f>IFERROR($G19*('Future Year Scaling'!U132/'Future Year Scaling'!$I132),0)</f>
        <v>407462031480467.69</v>
      </c>
      <c r="T19" s="4">
        <f>IFERROR($G19*('Future Year Scaling'!V132/'Future Year Scaling'!$I132),0)</f>
        <v>418089646916541.06</v>
      </c>
      <c r="U19" s="4">
        <f>IFERROR($G19*('Future Year Scaling'!W132/'Future Year Scaling'!$I132),0)</f>
        <v>428717262352614.31</v>
      </c>
      <c r="V19" s="4">
        <f>IFERROR($G19*('Future Year Scaling'!X132/'Future Year Scaling'!$I132),0)</f>
        <v>440897334210673</v>
      </c>
      <c r="W19" s="4">
        <f>IFERROR($G19*('Future Year Scaling'!Y132/'Future Year Scaling'!$I132),0)</f>
        <v>453077406068731.63</v>
      </c>
      <c r="X19" s="4">
        <f>IFERROR($G19*('Future Year Scaling'!Z132/'Future Year Scaling'!$I132),0)</f>
        <v>465257477926790.25</v>
      </c>
      <c r="Y19" s="4">
        <f>IFERROR($G19*('Future Year Scaling'!AA132/'Future Year Scaling'!$I132),0)</f>
        <v>477437549784848.88</v>
      </c>
      <c r="Z19" s="4">
        <f>IFERROR($G19*('Future Year Scaling'!AB132/'Future Year Scaling'!$I132),0)</f>
        <v>489617621642907.5</v>
      </c>
      <c r="AA19" s="4">
        <f>IFERROR($G19*('Future Year Scaling'!AC132/'Future Year Scaling'!$I132),0)</f>
        <v>504675767434916.75</v>
      </c>
      <c r="AB19" s="4">
        <f>IFERROR($G19*('Future Year Scaling'!AD132/'Future Year Scaling'!$I132),0)</f>
        <v>519733913226926</v>
      </c>
      <c r="AC19" s="4">
        <f>IFERROR($G19*('Future Year Scaling'!AE132/'Future Year Scaling'!$I132),0)</f>
        <v>534792059018935.38</v>
      </c>
      <c r="AD19" s="4">
        <f>IFERROR($G19*('Future Year Scaling'!AF132/'Future Year Scaling'!$I132),0)</f>
        <v>549850204810944.63</v>
      </c>
      <c r="AE19" s="4">
        <f>IFERROR($G19*('Future Year Scaling'!AG132/'Future Year Scaling'!$I132),0)</f>
        <v>564908350602953.88</v>
      </c>
      <c r="AF19" s="4">
        <f>IFERROR($G19*('Future Year Scaling'!AH132/'Future Year Scaling'!$I132),0)</f>
        <v>583869129198616</v>
      </c>
      <c r="AG19" s="4">
        <f>IFERROR($G19*('Future Year Scaling'!AI132/'Future Year Scaling'!$I132),0)</f>
        <v>602829907794278.13</v>
      </c>
      <c r="AH19" s="4">
        <f>IFERROR($G19*('Future Year Scaling'!AJ132/'Future Year Scaling'!$I132),0)</f>
        <v>621790686389940.25</v>
      </c>
      <c r="AI19" s="4">
        <f>IFERROR($G19*('Future Year Scaling'!AK132/'Future Year Scaling'!$I132),0)</f>
        <v>640751464985602.25</v>
      </c>
      <c r="AJ19" s="4">
        <f>IFERROR($G19*('Future Year Scaling'!AL132/'Future Year Scaling'!$I132),0)</f>
        <v>659712243581264.38</v>
      </c>
      <c r="AK19" s="4">
        <f>IFERROR($G19*('Future Year Scaling'!AM132/'Future Year Scaling'!$I132),0)</f>
        <v>678673022176926.5</v>
      </c>
      <c r="AL19" s="4">
        <f>IFERROR($G19*('Future Year Scaling'!AN132/'Future Year Scaling'!$I132),0)</f>
        <v>697633800772588.63</v>
      </c>
      <c r="AM19" s="4">
        <f>IFERROR($G19*('Future Year Scaling'!AO132/'Future Year Scaling'!$I132),0)</f>
        <v>716594579368250.75</v>
      </c>
    </row>
    <row r="20" spans="1:39" x14ac:dyDescent="0.25">
      <c r="A20" s="4" t="s">
        <v>27</v>
      </c>
      <c r="B20" s="4" t="s">
        <v>171</v>
      </c>
      <c r="C20" s="79"/>
      <c r="D20" s="79"/>
      <c r="F20" s="4"/>
      <c r="G20" s="4">
        <f>'Min. of Petr. &amp; NG'!C196</f>
        <v>40464000000000</v>
      </c>
      <c r="H20" s="4">
        <f>IFERROR($G20*('Future Year Scaling'!J133/'Future Year Scaling'!$I133),0)</f>
        <v>42960186980582.313</v>
      </c>
      <c r="I20" s="4">
        <f>IFERROR($G20*('Future Year Scaling'!K133/'Future Year Scaling'!$I133),0)</f>
        <v>45456373961164.617</v>
      </c>
      <c r="J20" s="4">
        <f>IFERROR($G20*('Future Year Scaling'!L133/'Future Year Scaling'!$I133),0)</f>
        <v>47952560941746.93</v>
      </c>
      <c r="K20" s="4">
        <f>IFERROR($G20*('Future Year Scaling'!M133/'Future Year Scaling'!$I133),0)</f>
        <v>50448747922329.234</v>
      </c>
      <c r="L20" s="4">
        <f>IFERROR($G20*('Future Year Scaling'!N133/'Future Year Scaling'!$I133),0)</f>
        <v>53576167580795.695</v>
      </c>
      <c r="M20" s="4">
        <f>IFERROR($G20*('Future Year Scaling'!O133/'Future Year Scaling'!$I133),0)</f>
        <v>56703587239262.148</v>
      </c>
      <c r="N20" s="4">
        <f>IFERROR($G20*('Future Year Scaling'!P133/'Future Year Scaling'!$I133),0)</f>
        <v>59831006897728.602</v>
      </c>
      <c r="O20" s="4">
        <f>IFERROR($G20*('Future Year Scaling'!Q133/'Future Year Scaling'!$I133),0)</f>
        <v>62958426556195.063</v>
      </c>
      <c r="P20" s="4">
        <f>IFERROR($G20*('Future Year Scaling'!R133/'Future Year Scaling'!$I133),0)</f>
        <v>66085846214661.516</v>
      </c>
      <c r="Q20" s="4">
        <f>IFERROR($G20*('Future Year Scaling'!S133/'Future Year Scaling'!$I133),0)</f>
        <v>70076936231329.047</v>
      </c>
      <c r="R20" s="4">
        <f>IFERROR($G20*('Future Year Scaling'!T133/'Future Year Scaling'!$I133),0)</f>
        <v>74068026247996.563</v>
      </c>
      <c r="S20" s="4">
        <f>IFERROR($G20*('Future Year Scaling'!U133/'Future Year Scaling'!$I133),0)</f>
        <v>78059116264664.094</v>
      </c>
      <c r="T20" s="4">
        <f>IFERROR($G20*('Future Year Scaling'!V133/'Future Year Scaling'!$I133),0)</f>
        <v>82050206281331.594</v>
      </c>
      <c r="U20" s="4">
        <f>IFERROR($G20*('Future Year Scaling'!W133/'Future Year Scaling'!$I133),0)</f>
        <v>86041296297999.125</v>
      </c>
      <c r="V20" s="4">
        <f>IFERROR($G20*('Future Year Scaling'!X133/'Future Year Scaling'!$I133),0)</f>
        <v>89698541987306</v>
      </c>
      <c r="W20" s="4">
        <f>IFERROR($G20*('Future Year Scaling'!Y133/'Future Year Scaling'!$I133),0)</f>
        <v>93355787676612.891</v>
      </c>
      <c r="X20" s="4">
        <f>IFERROR($G20*('Future Year Scaling'!Z133/'Future Year Scaling'!$I133),0)</f>
        <v>97013033365919.781</v>
      </c>
      <c r="Y20" s="4">
        <f>IFERROR($G20*('Future Year Scaling'!AA133/'Future Year Scaling'!$I133),0)</f>
        <v>100670279055226.66</v>
      </c>
      <c r="Z20" s="4">
        <f>IFERROR($G20*('Future Year Scaling'!AB133/'Future Year Scaling'!$I133),0)</f>
        <v>104327524744533.52</v>
      </c>
      <c r="AA20" s="4">
        <f>IFERROR($G20*('Future Year Scaling'!AC133/'Future Year Scaling'!$I133),0)</f>
        <v>107239904388002.86</v>
      </c>
      <c r="AB20" s="4">
        <f>IFERROR($G20*('Future Year Scaling'!AD133/'Future Year Scaling'!$I133),0)</f>
        <v>110152284031472.17</v>
      </c>
      <c r="AC20" s="4">
        <f>IFERROR($G20*('Future Year Scaling'!AE133/'Future Year Scaling'!$I133),0)</f>
        <v>113064663674941.45</v>
      </c>
      <c r="AD20" s="4">
        <f>IFERROR($G20*('Future Year Scaling'!AF133/'Future Year Scaling'!$I133),0)</f>
        <v>115977043318410.77</v>
      </c>
      <c r="AE20" s="4">
        <f>IFERROR($G20*('Future Year Scaling'!AG133/'Future Year Scaling'!$I133),0)</f>
        <v>118889422961880.08</v>
      </c>
      <c r="AF20" s="4">
        <f>IFERROR($G20*('Future Year Scaling'!AH133/'Future Year Scaling'!$I133),0)</f>
        <v>120809042398647.52</v>
      </c>
      <c r="AG20" s="4">
        <f>IFERROR($G20*('Future Year Scaling'!AI133/'Future Year Scaling'!$I133),0)</f>
        <v>122728661835414.97</v>
      </c>
      <c r="AH20" s="4">
        <f>IFERROR($G20*('Future Year Scaling'!AJ133/'Future Year Scaling'!$I133),0)</f>
        <v>124648281272182.41</v>
      </c>
      <c r="AI20" s="4">
        <f>IFERROR($G20*('Future Year Scaling'!AK133/'Future Year Scaling'!$I133),0)</f>
        <v>126567900708949.86</v>
      </c>
      <c r="AJ20" s="4">
        <f>IFERROR($G20*('Future Year Scaling'!AL133/'Future Year Scaling'!$I133),0)</f>
        <v>128487520145717.28</v>
      </c>
      <c r="AK20" s="4">
        <f>IFERROR($G20*('Future Year Scaling'!AM133/'Future Year Scaling'!$I133),0)</f>
        <v>130407139582484.72</v>
      </c>
      <c r="AL20" s="4">
        <f>IFERROR($G20*('Future Year Scaling'!AN133/'Future Year Scaling'!$I133),0)</f>
        <v>132326759019252.17</v>
      </c>
      <c r="AM20" s="4">
        <f>IFERROR($G20*('Future Year Scaling'!AO133/'Future Year Scaling'!$I133),0)</f>
        <v>134246378456019.61</v>
      </c>
    </row>
    <row r="21" spans="1:39" x14ac:dyDescent="0.25">
      <c r="A21" s="4" t="s">
        <v>6</v>
      </c>
      <c r="B21" s="4" t="s">
        <v>171</v>
      </c>
      <c r="C21" s="79"/>
      <c r="D21" s="79"/>
      <c r="F21" s="4"/>
      <c r="G21" s="4">
        <f>'Min. of Petr. &amp; NG'!C197</f>
        <v>661428000000000</v>
      </c>
      <c r="H21" s="4">
        <f>IFERROR($G21*('Future Year Scaling'!J134/'Future Year Scaling'!$I134),0)</f>
        <v>661807155879896.63</v>
      </c>
      <c r="I21" s="4">
        <f>IFERROR($G21*('Future Year Scaling'!K134/'Future Year Scaling'!$I134),0)</f>
        <v>662186311759793.25</v>
      </c>
      <c r="J21" s="4">
        <f>IFERROR($G21*('Future Year Scaling'!L134/'Future Year Scaling'!$I134),0)</f>
        <v>662565467639690</v>
      </c>
      <c r="K21" s="4">
        <f>IFERROR($G21*('Future Year Scaling'!M134/'Future Year Scaling'!$I134),0)</f>
        <v>662944623519586.5</v>
      </c>
      <c r="L21" s="4">
        <f>IFERROR($G21*('Future Year Scaling'!N134/'Future Year Scaling'!$I134),0)</f>
        <v>669627107853604</v>
      </c>
      <c r="M21" s="4">
        <f>IFERROR($G21*('Future Year Scaling'!O134/'Future Year Scaling'!$I134),0)</f>
        <v>676309592187621.38</v>
      </c>
      <c r="N21" s="4">
        <f>IFERROR($G21*('Future Year Scaling'!P134/'Future Year Scaling'!$I134),0)</f>
        <v>682992076521638.88</v>
      </c>
      <c r="O21" s="4">
        <f>IFERROR($G21*('Future Year Scaling'!Q134/'Future Year Scaling'!$I134),0)</f>
        <v>689674560855656.25</v>
      </c>
      <c r="P21" s="4">
        <f>IFERROR($G21*('Future Year Scaling'!R134/'Future Year Scaling'!$I134),0)</f>
        <v>696357045189673.75</v>
      </c>
      <c r="Q21" s="4">
        <f>IFERROR($G21*('Future Year Scaling'!S134/'Future Year Scaling'!$I134),0)</f>
        <v>707046755941909.25</v>
      </c>
      <c r="R21" s="4">
        <f>IFERROR($G21*('Future Year Scaling'!T134/'Future Year Scaling'!$I134),0)</f>
        <v>717736466694144.75</v>
      </c>
      <c r="S21" s="4">
        <f>IFERROR($G21*('Future Year Scaling'!U134/'Future Year Scaling'!$I134),0)</f>
        <v>728426177446380.13</v>
      </c>
      <c r="T21" s="4">
        <f>IFERROR($G21*('Future Year Scaling'!V134/'Future Year Scaling'!$I134),0)</f>
        <v>739115888198615.63</v>
      </c>
      <c r="U21" s="4">
        <f>IFERROR($G21*('Future Year Scaling'!W134/'Future Year Scaling'!$I134),0)</f>
        <v>749805598950851.13</v>
      </c>
      <c r="V21" s="4">
        <f>IFERROR($G21*('Future Year Scaling'!X134/'Future Year Scaling'!$I134),0)</f>
        <v>760560433132437.13</v>
      </c>
      <c r="W21" s="4">
        <f>IFERROR($G21*('Future Year Scaling'!Y134/'Future Year Scaling'!$I134),0)</f>
        <v>771315267314023.13</v>
      </c>
      <c r="X21" s="4">
        <f>IFERROR($G21*('Future Year Scaling'!Z134/'Future Year Scaling'!$I134),0)</f>
        <v>782070101495609</v>
      </c>
      <c r="Y21" s="4">
        <f>IFERROR($G21*('Future Year Scaling'!AA134/'Future Year Scaling'!$I134),0)</f>
        <v>792824935677195</v>
      </c>
      <c r="Z21" s="4">
        <f>IFERROR($G21*('Future Year Scaling'!AB134/'Future Year Scaling'!$I134),0)</f>
        <v>803579769858781</v>
      </c>
      <c r="AA21" s="4">
        <f>IFERROR($G21*('Future Year Scaling'!AC134/'Future Year Scaling'!$I134),0)</f>
        <v>812115293113805.13</v>
      </c>
      <c r="AB21" s="4">
        <f>IFERROR($G21*('Future Year Scaling'!AD134/'Future Year Scaling'!$I134),0)</f>
        <v>820650816368829.38</v>
      </c>
      <c r="AC21" s="4">
        <f>IFERROR($G21*('Future Year Scaling'!AE134/'Future Year Scaling'!$I134),0)</f>
        <v>829186339623853.5</v>
      </c>
      <c r="AD21" s="4">
        <f>IFERROR($G21*('Future Year Scaling'!AF134/'Future Year Scaling'!$I134),0)</f>
        <v>837721862878877.75</v>
      </c>
      <c r="AE21" s="4">
        <f>IFERROR($G21*('Future Year Scaling'!AG134/'Future Year Scaling'!$I134),0)</f>
        <v>846257386133901.75</v>
      </c>
      <c r="AF21" s="4">
        <f>IFERROR($G21*('Future Year Scaling'!AH134/'Future Year Scaling'!$I134),0)</f>
        <v>857363191622262.75</v>
      </c>
      <c r="AG21" s="4">
        <f>IFERROR($G21*('Future Year Scaling'!AI134/'Future Year Scaling'!$I134),0)</f>
        <v>868468997110623.63</v>
      </c>
      <c r="AH21" s="4">
        <f>IFERROR($G21*('Future Year Scaling'!AJ134/'Future Year Scaling'!$I134),0)</f>
        <v>879574802598984.38</v>
      </c>
      <c r="AI21" s="4">
        <f>IFERROR($G21*('Future Year Scaling'!AK134/'Future Year Scaling'!$I134),0)</f>
        <v>890680608087345.38</v>
      </c>
      <c r="AJ21" s="4">
        <f>IFERROR($G21*('Future Year Scaling'!AL134/'Future Year Scaling'!$I134),0)</f>
        <v>901786413575706.25</v>
      </c>
      <c r="AK21" s="4">
        <f>IFERROR($G21*('Future Year Scaling'!AM134/'Future Year Scaling'!$I134),0)</f>
        <v>912892219064067.13</v>
      </c>
      <c r="AL21" s="4">
        <f>IFERROR($G21*('Future Year Scaling'!AN134/'Future Year Scaling'!$I134),0)</f>
        <v>923998024552428.13</v>
      </c>
      <c r="AM21" s="4">
        <f>IFERROR($G21*('Future Year Scaling'!AO134/'Future Year Scaling'!$I134),0)</f>
        <v>935103830040788.88</v>
      </c>
    </row>
    <row r="22" spans="1:39" x14ac:dyDescent="0.25">
      <c r="A22" s="4" t="s">
        <v>527</v>
      </c>
      <c r="B22" s="4" t="s">
        <v>171</v>
      </c>
      <c r="C22" s="79"/>
      <c r="D22" s="79"/>
      <c r="F22" s="4"/>
      <c r="G22" s="4">
        <f>'Min. of Petr. &amp; NG'!C198</f>
        <v>0</v>
      </c>
      <c r="H22" s="4">
        <f>IFERROR($G22*('Future Year Scaling'!J135/'Future Year Scaling'!$I135),0)</f>
        <v>0</v>
      </c>
      <c r="I22" s="4">
        <f>IFERROR($G22*('Future Year Scaling'!K135/'Future Year Scaling'!$I135),0)</f>
        <v>0</v>
      </c>
      <c r="J22" s="4">
        <f>IFERROR($G22*('Future Year Scaling'!L135/'Future Year Scaling'!$I135),0)</f>
        <v>0</v>
      </c>
      <c r="K22" s="4">
        <f>IFERROR($G22*('Future Year Scaling'!M135/'Future Year Scaling'!$I135),0)</f>
        <v>0</v>
      </c>
      <c r="L22" s="4">
        <f>IFERROR($G22*('Future Year Scaling'!N135/'Future Year Scaling'!$I135),0)</f>
        <v>0</v>
      </c>
      <c r="M22" s="4">
        <f>IFERROR($G22*('Future Year Scaling'!O135/'Future Year Scaling'!$I135),0)</f>
        <v>0</v>
      </c>
      <c r="N22" s="4">
        <f>IFERROR($G22*('Future Year Scaling'!P135/'Future Year Scaling'!$I135),0)</f>
        <v>0</v>
      </c>
      <c r="O22" s="4">
        <f>IFERROR($G22*('Future Year Scaling'!Q135/'Future Year Scaling'!$I135),0)</f>
        <v>0</v>
      </c>
      <c r="P22" s="4">
        <f>IFERROR($G22*('Future Year Scaling'!R135/'Future Year Scaling'!$I135),0)</f>
        <v>0</v>
      </c>
      <c r="Q22" s="4">
        <f>IFERROR($G22*('Future Year Scaling'!S135/'Future Year Scaling'!$I135),0)</f>
        <v>0</v>
      </c>
      <c r="R22" s="4">
        <f>IFERROR($G22*('Future Year Scaling'!T135/'Future Year Scaling'!$I135),0)</f>
        <v>0</v>
      </c>
      <c r="S22" s="4">
        <f>IFERROR($G22*('Future Year Scaling'!U135/'Future Year Scaling'!$I135),0)</f>
        <v>0</v>
      </c>
      <c r="T22" s="4">
        <f>IFERROR($G22*('Future Year Scaling'!V135/'Future Year Scaling'!$I135),0)</f>
        <v>0</v>
      </c>
      <c r="U22" s="4">
        <f>IFERROR($G22*('Future Year Scaling'!W135/'Future Year Scaling'!$I135),0)</f>
        <v>0</v>
      </c>
      <c r="V22" s="4">
        <f>IFERROR($G22*('Future Year Scaling'!X135/'Future Year Scaling'!$I135),0)</f>
        <v>0</v>
      </c>
      <c r="W22" s="4">
        <f>IFERROR($G22*('Future Year Scaling'!Y135/'Future Year Scaling'!$I135),0)</f>
        <v>0</v>
      </c>
      <c r="X22" s="4">
        <f>IFERROR($G22*('Future Year Scaling'!Z135/'Future Year Scaling'!$I135),0)</f>
        <v>0</v>
      </c>
      <c r="Y22" s="4">
        <f>IFERROR($G22*('Future Year Scaling'!AA135/'Future Year Scaling'!$I135),0)</f>
        <v>0</v>
      </c>
      <c r="Z22" s="4">
        <f>IFERROR($G22*('Future Year Scaling'!AB135/'Future Year Scaling'!$I135),0)</f>
        <v>0</v>
      </c>
      <c r="AA22" s="4">
        <f>IFERROR($G22*('Future Year Scaling'!AC135/'Future Year Scaling'!$I135),0)</f>
        <v>0</v>
      </c>
      <c r="AB22" s="4">
        <f>IFERROR($G22*('Future Year Scaling'!AD135/'Future Year Scaling'!$I135),0)</f>
        <v>0</v>
      </c>
      <c r="AC22" s="4">
        <f>IFERROR($G22*('Future Year Scaling'!AE135/'Future Year Scaling'!$I135),0)</f>
        <v>0</v>
      </c>
      <c r="AD22" s="4">
        <f>IFERROR($G22*('Future Year Scaling'!AF135/'Future Year Scaling'!$I135),0)</f>
        <v>0</v>
      </c>
      <c r="AE22" s="4">
        <f>IFERROR($G22*('Future Year Scaling'!AG135/'Future Year Scaling'!$I135),0)</f>
        <v>0</v>
      </c>
      <c r="AF22" s="4">
        <f>IFERROR($G22*('Future Year Scaling'!AH135/'Future Year Scaling'!$I135),0)</f>
        <v>0</v>
      </c>
      <c r="AG22" s="4">
        <f>IFERROR($G22*('Future Year Scaling'!AI135/'Future Year Scaling'!$I135),0)</f>
        <v>0</v>
      </c>
      <c r="AH22" s="4">
        <f>IFERROR($G22*('Future Year Scaling'!AJ135/'Future Year Scaling'!$I135),0)</f>
        <v>0</v>
      </c>
      <c r="AI22" s="4">
        <f>IFERROR($G22*('Future Year Scaling'!AK135/'Future Year Scaling'!$I135),0)</f>
        <v>0</v>
      </c>
      <c r="AJ22" s="4">
        <f>IFERROR($G22*('Future Year Scaling'!AL135/'Future Year Scaling'!$I135),0)</f>
        <v>0</v>
      </c>
      <c r="AK22" s="4">
        <f>IFERROR($G22*('Future Year Scaling'!AM135/'Future Year Scaling'!$I135),0)</f>
        <v>0</v>
      </c>
      <c r="AL22" s="4">
        <f>IFERROR($G22*('Future Year Scaling'!AN135/'Future Year Scaling'!$I135),0)</f>
        <v>0</v>
      </c>
      <c r="AM22" s="4">
        <f>IFERROR($G22*('Future Year Scaling'!AO135/'Future Year Scaling'!$I135),0)</f>
        <v>0</v>
      </c>
    </row>
    <row r="23" spans="1:39" x14ac:dyDescent="0.25">
      <c r="A23" s="4" t="s">
        <v>528</v>
      </c>
      <c r="B23" s="4" t="s">
        <v>171</v>
      </c>
      <c r="C23" s="79"/>
      <c r="D23" s="79"/>
      <c r="F23" s="4"/>
      <c r="G23" s="4">
        <f>'Min. of Petr. &amp; NG'!C199</f>
        <v>0</v>
      </c>
      <c r="H23" s="4">
        <f>IFERROR($G23*('Future Year Scaling'!J136/'Future Year Scaling'!$I136),0)</f>
        <v>0</v>
      </c>
      <c r="I23" s="4">
        <f>IFERROR($G23*('Future Year Scaling'!K136/'Future Year Scaling'!$I136),0)</f>
        <v>0</v>
      </c>
      <c r="J23" s="4">
        <f>IFERROR($G23*('Future Year Scaling'!L136/'Future Year Scaling'!$I136),0)</f>
        <v>0</v>
      </c>
      <c r="K23" s="4">
        <f>IFERROR($G23*('Future Year Scaling'!M136/'Future Year Scaling'!$I136),0)</f>
        <v>0</v>
      </c>
      <c r="L23" s="4">
        <f>IFERROR($G23*('Future Year Scaling'!N136/'Future Year Scaling'!$I136),0)</f>
        <v>0</v>
      </c>
      <c r="M23" s="4">
        <f>IFERROR($G23*('Future Year Scaling'!O136/'Future Year Scaling'!$I136),0)</f>
        <v>0</v>
      </c>
      <c r="N23" s="4">
        <f>IFERROR($G23*('Future Year Scaling'!P136/'Future Year Scaling'!$I136),0)</f>
        <v>0</v>
      </c>
      <c r="O23" s="4">
        <f>IFERROR($G23*('Future Year Scaling'!Q136/'Future Year Scaling'!$I136),0)</f>
        <v>0</v>
      </c>
      <c r="P23" s="4">
        <f>IFERROR($G23*('Future Year Scaling'!R136/'Future Year Scaling'!$I136),0)</f>
        <v>0</v>
      </c>
      <c r="Q23" s="4">
        <f>IFERROR($G23*('Future Year Scaling'!S136/'Future Year Scaling'!$I136),0)</f>
        <v>0</v>
      </c>
      <c r="R23" s="4">
        <f>IFERROR($G23*('Future Year Scaling'!T136/'Future Year Scaling'!$I136),0)</f>
        <v>0</v>
      </c>
      <c r="S23" s="4">
        <f>IFERROR($G23*('Future Year Scaling'!U136/'Future Year Scaling'!$I136),0)</f>
        <v>0</v>
      </c>
      <c r="T23" s="4">
        <f>IFERROR($G23*('Future Year Scaling'!V136/'Future Year Scaling'!$I136),0)</f>
        <v>0</v>
      </c>
      <c r="U23" s="4">
        <f>IFERROR($G23*('Future Year Scaling'!W136/'Future Year Scaling'!$I136),0)</f>
        <v>0</v>
      </c>
      <c r="V23" s="4">
        <f>IFERROR($G23*('Future Year Scaling'!X136/'Future Year Scaling'!$I136),0)</f>
        <v>0</v>
      </c>
      <c r="W23" s="4">
        <f>IFERROR($G23*('Future Year Scaling'!Y136/'Future Year Scaling'!$I136),0)</f>
        <v>0</v>
      </c>
      <c r="X23" s="4">
        <f>IFERROR($G23*('Future Year Scaling'!Z136/'Future Year Scaling'!$I136),0)</f>
        <v>0</v>
      </c>
      <c r="Y23" s="4">
        <f>IFERROR($G23*('Future Year Scaling'!AA136/'Future Year Scaling'!$I136),0)</f>
        <v>0</v>
      </c>
      <c r="Z23" s="4">
        <f>IFERROR($G23*('Future Year Scaling'!AB136/'Future Year Scaling'!$I136),0)</f>
        <v>0</v>
      </c>
      <c r="AA23" s="4">
        <f>IFERROR($G23*('Future Year Scaling'!AC136/'Future Year Scaling'!$I136),0)</f>
        <v>0</v>
      </c>
      <c r="AB23" s="4">
        <f>IFERROR($G23*('Future Year Scaling'!AD136/'Future Year Scaling'!$I136),0)</f>
        <v>0</v>
      </c>
      <c r="AC23" s="4">
        <f>IFERROR($G23*('Future Year Scaling'!AE136/'Future Year Scaling'!$I136),0)</f>
        <v>0</v>
      </c>
      <c r="AD23" s="4">
        <f>IFERROR($G23*('Future Year Scaling'!AF136/'Future Year Scaling'!$I136),0)</f>
        <v>0</v>
      </c>
      <c r="AE23" s="4">
        <f>IFERROR($G23*('Future Year Scaling'!AG136/'Future Year Scaling'!$I136),0)</f>
        <v>0</v>
      </c>
      <c r="AF23" s="4">
        <f>IFERROR($G23*('Future Year Scaling'!AH136/'Future Year Scaling'!$I136),0)</f>
        <v>0</v>
      </c>
      <c r="AG23" s="4">
        <f>IFERROR($G23*('Future Year Scaling'!AI136/'Future Year Scaling'!$I136),0)</f>
        <v>0</v>
      </c>
      <c r="AH23" s="4">
        <f>IFERROR($G23*('Future Year Scaling'!AJ136/'Future Year Scaling'!$I136),0)</f>
        <v>0</v>
      </c>
      <c r="AI23" s="4">
        <f>IFERROR($G23*('Future Year Scaling'!AK136/'Future Year Scaling'!$I136),0)</f>
        <v>0</v>
      </c>
      <c r="AJ23" s="4">
        <f>IFERROR($G23*('Future Year Scaling'!AL136/'Future Year Scaling'!$I136),0)</f>
        <v>0</v>
      </c>
      <c r="AK23" s="4">
        <f>IFERROR($G23*('Future Year Scaling'!AM136/'Future Year Scaling'!$I136),0)</f>
        <v>0</v>
      </c>
      <c r="AL23" s="4">
        <f>IFERROR($G23*('Future Year Scaling'!AN136/'Future Year Scaling'!$I136),0)</f>
        <v>0</v>
      </c>
      <c r="AM23" s="4">
        <f>IFERROR($G23*('Future Year Scaling'!AO136/'Future Year Scaling'!$I136),0)</f>
        <v>0</v>
      </c>
    </row>
    <row r="24" spans="1:39" x14ac:dyDescent="0.25">
      <c r="A24" s="4" t="s">
        <v>11</v>
      </c>
      <c r="B24" s="4" t="s">
        <v>171</v>
      </c>
      <c r="C24" s="79"/>
      <c r="D24" s="79"/>
      <c r="F24" s="4"/>
      <c r="G24" s="4">
        <f>'Min. of Petr. &amp; NG'!C200</f>
        <v>0</v>
      </c>
      <c r="H24" s="4">
        <f>IFERROR($G24*('Future Year Scaling'!J137/'Future Year Scaling'!$I137),0)</f>
        <v>0</v>
      </c>
      <c r="I24" s="4">
        <f>IFERROR($G24*('Future Year Scaling'!K137/'Future Year Scaling'!$I137),0)</f>
        <v>0</v>
      </c>
      <c r="J24" s="4">
        <f>IFERROR($G24*('Future Year Scaling'!L137/'Future Year Scaling'!$I137),0)</f>
        <v>0</v>
      </c>
      <c r="K24" s="4">
        <f>IFERROR($G24*('Future Year Scaling'!M137/'Future Year Scaling'!$I137),0)</f>
        <v>0</v>
      </c>
      <c r="L24" s="4">
        <f>IFERROR($G24*('Future Year Scaling'!N137/'Future Year Scaling'!$I137),0)</f>
        <v>0</v>
      </c>
      <c r="M24" s="4">
        <f>IFERROR($G24*('Future Year Scaling'!O137/'Future Year Scaling'!$I137),0)</f>
        <v>0</v>
      </c>
      <c r="N24" s="4">
        <f>IFERROR($G24*('Future Year Scaling'!P137/'Future Year Scaling'!$I137),0)</f>
        <v>0</v>
      </c>
      <c r="O24" s="4">
        <f>IFERROR($G24*('Future Year Scaling'!Q137/'Future Year Scaling'!$I137),0)</f>
        <v>0</v>
      </c>
      <c r="P24" s="4">
        <f>IFERROR($G24*('Future Year Scaling'!R137/'Future Year Scaling'!$I137),0)</f>
        <v>0</v>
      </c>
      <c r="Q24" s="4">
        <f>IFERROR($G24*('Future Year Scaling'!S137/'Future Year Scaling'!$I137),0)</f>
        <v>0</v>
      </c>
      <c r="R24" s="4">
        <f>IFERROR($G24*('Future Year Scaling'!T137/'Future Year Scaling'!$I137),0)</f>
        <v>0</v>
      </c>
      <c r="S24" s="4">
        <f>IFERROR($G24*('Future Year Scaling'!U137/'Future Year Scaling'!$I137),0)</f>
        <v>0</v>
      </c>
      <c r="T24" s="4">
        <f>IFERROR($G24*('Future Year Scaling'!V137/'Future Year Scaling'!$I137),0)</f>
        <v>0</v>
      </c>
      <c r="U24" s="4">
        <f>IFERROR($G24*('Future Year Scaling'!W137/'Future Year Scaling'!$I137),0)</f>
        <v>0</v>
      </c>
      <c r="V24" s="4">
        <f>IFERROR($G24*('Future Year Scaling'!X137/'Future Year Scaling'!$I137),0)</f>
        <v>0</v>
      </c>
      <c r="W24" s="4">
        <f>IFERROR($G24*('Future Year Scaling'!Y137/'Future Year Scaling'!$I137),0)</f>
        <v>0</v>
      </c>
      <c r="X24" s="4">
        <f>IFERROR($G24*('Future Year Scaling'!Z137/'Future Year Scaling'!$I137),0)</f>
        <v>0</v>
      </c>
      <c r="Y24" s="4">
        <f>IFERROR($G24*('Future Year Scaling'!AA137/'Future Year Scaling'!$I137),0)</f>
        <v>0</v>
      </c>
      <c r="Z24" s="4">
        <f>IFERROR($G24*('Future Year Scaling'!AB137/'Future Year Scaling'!$I137),0)</f>
        <v>0</v>
      </c>
      <c r="AA24" s="4">
        <f>IFERROR($G24*('Future Year Scaling'!AC137/'Future Year Scaling'!$I137),0)</f>
        <v>0</v>
      </c>
      <c r="AB24" s="4">
        <f>IFERROR($G24*('Future Year Scaling'!AD137/'Future Year Scaling'!$I137),0)</f>
        <v>0</v>
      </c>
      <c r="AC24" s="4">
        <f>IFERROR($G24*('Future Year Scaling'!AE137/'Future Year Scaling'!$I137),0)</f>
        <v>0</v>
      </c>
      <c r="AD24" s="4">
        <f>IFERROR($G24*('Future Year Scaling'!AF137/'Future Year Scaling'!$I137),0)</f>
        <v>0</v>
      </c>
      <c r="AE24" s="4">
        <f>IFERROR($G24*('Future Year Scaling'!AG137/'Future Year Scaling'!$I137),0)</f>
        <v>0</v>
      </c>
      <c r="AF24" s="4">
        <f>IFERROR($G24*('Future Year Scaling'!AH137/'Future Year Scaling'!$I137),0)</f>
        <v>0</v>
      </c>
      <c r="AG24" s="4">
        <f>IFERROR($G24*('Future Year Scaling'!AI137/'Future Year Scaling'!$I137),0)</f>
        <v>0</v>
      </c>
      <c r="AH24" s="4">
        <f>IFERROR($G24*('Future Year Scaling'!AJ137/'Future Year Scaling'!$I137),0)</f>
        <v>0</v>
      </c>
      <c r="AI24" s="4">
        <f>IFERROR($G24*('Future Year Scaling'!AK137/'Future Year Scaling'!$I137),0)</f>
        <v>0</v>
      </c>
      <c r="AJ24" s="4">
        <f>IFERROR($G24*('Future Year Scaling'!AL137/'Future Year Scaling'!$I137),0)</f>
        <v>0</v>
      </c>
      <c r="AK24" s="4">
        <f>IFERROR($G24*('Future Year Scaling'!AM137/'Future Year Scaling'!$I137),0)</f>
        <v>0</v>
      </c>
      <c r="AL24" s="4">
        <f>IFERROR($G24*('Future Year Scaling'!AN137/'Future Year Scaling'!$I137),0)</f>
        <v>0</v>
      </c>
      <c r="AM24" s="4">
        <f>IFERROR($G24*('Future Year Scaling'!AO137/'Future Year Scaling'!$I137),0)</f>
        <v>0</v>
      </c>
    </row>
    <row r="25" spans="1:39" x14ac:dyDescent="0.25">
      <c r="A25" s="4" t="s">
        <v>529</v>
      </c>
      <c r="B25" s="4" t="s">
        <v>171</v>
      </c>
      <c r="C25" s="79"/>
      <c r="D25" s="79"/>
      <c r="F25" s="4"/>
      <c r="G25" s="4">
        <f>'Min. of Petr. &amp; NG'!C201</f>
        <v>168156000000000</v>
      </c>
      <c r="H25" s="4">
        <f>IFERROR($G25*('Future Year Scaling'!J138/'Future Year Scaling'!$I138),0)</f>
        <v>171205758191862.94</v>
      </c>
      <c r="I25" s="4">
        <f>IFERROR($G25*('Future Year Scaling'!K138/'Future Year Scaling'!$I138),0)</f>
        <v>174255516383725.88</v>
      </c>
      <c r="J25" s="4">
        <f>IFERROR($G25*('Future Year Scaling'!L138/'Future Year Scaling'!$I138),0)</f>
        <v>177305274575588.81</v>
      </c>
      <c r="K25" s="4">
        <f>IFERROR($G25*('Future Year Scaling'!M138/'Future Year Scaling'!$I138),0)</f>
        <v>180355032767451.78</v>
      </c>
      <c r="L25" s="4">
        <f>IFERROR($G25*('Future Year Scaling'!N138/'Future Year Scaling'!$I138),0)</f>
        <v>184053387578663.5</v>
      </c>
      <c r="M25" s="4">
        <f>IFERROR($G25*('Future Year Scaling'!O138/'Future Year Scaling'!$I138),0)</f>
        <v>187751742389875.28</v>
      </c>
      <c r="N25" s="4">
        <f>IFERROR($G25*('Future Year Scaling'!P138/'Future Year Scaling'!$I138),0)</f>
        <v>191450097201087.03</v>
      </c>
      <c r="O25" s="4">
        <f>IFERROR($G25*('Future Year Scaling'!Q138/'Future Year Scaling'!$I138),0)</f>
        <v>195148452012298.84</v>
      </c>
      <c r="P25" s="4">
        <f>IFERROR($G25*('Future Year Scaling'!R138/'Future Year Scaling'!$I138),0)</f>
        <v>198846806823510.59</v>
      </c>
      <c r="Q25" s="4">
        <f>IFERROR($G25*('Future Year Scaling'!S138/'Future Year Scaling'!$I138),0)</f>
        <v>202788635283704.44</v>
      </c>
      <c r="R25" s="4">
        <f>IFERROR($G25*('Future Year Scaling'!T138/'Future Year Scaling'!$I138),0)</f>
        <v>206730463743898.25</v>
      </c>
      <c r="S25" s="4">
        <f>IFERROR($G25*('Future Year Scaling'!U138/'Future Year Scaling'!$I138),0)</f>
        <v>210672292204092.13</v>
      </c>
      <c r="T25" s="4">
        <f>IFERROR($G25*('Future Year Scaling'!V138/'Future Year Scaling'!$I138),0)</f>
        <v>214614120664285.94</v>
      </c>
      <c r="U25" s="4">
        <f>IFERROR($G25*('Future Year Scaling'!W138/'Future Year Scaling'!$I138),0)</f>
        <v>218555949124479.78</v>
      </c>
      <c r="V25" s="4">
        <f>IFERROR($G25*('Future Year Scaling'!X138/'Future Year Scaling'!$I138),0)</f>
        <v>223796515616886.28</v>
      </c>
      <c r="W25" s="4">
        <f>IFERROR($G25*('Future Year Scaling'!Y138/'Future Year Scaling'!$I138),0)</f>
        <v>229037082109292.75</v>
      </c>
      <c r="X25" s="4">
        <f>IFERROR($G25*('Future Year Scaling'!Z138/'Future Year Scaling'!$I138),0)</f>
        <v>234277648601699.28</v>
      </c>
      <c r="Y25" s="4">
        <f>IFERROR($G25*('Future Year Scaling'!AA138/'Future Year Scaling'!$I138),0)</f>
        <v>239518215094105.78</v>
      </c>
      <c r="Z25" s="4">
        <f>IFERROR($G25*('Future Year Scaling'!AB138/'Future Year Scaling'!$I138),0)</f>
        <v>244758781586512.28</v>
      </c>
      <c r="AA25" s="4">
        <f>IFERROR($G25*('Future Year Scaling'!AC138/'Future Year Scaling'!$I138),0)</f>
        <v>252302345028527.69</v>
      </c>
      <c r="AB25" s="4">
        <f>IFERROR($G25*('Future Year Scaling'!AD138/'Future Year Scaling'!$I138),0)</f>
        <v>259845908470543.03</v>
      </c>
      <c r="AC25" s="4">
        <f>IFERROR($G25*('Future Year Scaling'!AE138/'Future Year Scaling'!$I138),0)</f>
        <v>267389471912558.47</v>
      </c>
      <c r="AD25" s="4">
        <f>IFERROR($G25*('Future Year Scaling'!AF138/'Future Year Scaling'!$I138),0)</f>
        <v>274933035354573.81</v>
      </c>
      <c r="AE25" s="4">
        <f>IFERROR($G25*('Future Year Scaling'!AG138/'Future Year Scaling'!$I138),0)</f>
        <v>282476598796589.25</v>
      </c>
      <c r="AF25" s="4">
        <f>IFERROR($G25*('Future Year Scaling'!AH138/'Future Year Scaling'!$I138),0)</f>
        <v>288414276062958.75</v>
      </c>
      <c r="AG25" s="4">
        <f>IFERROR($G25*('Future Year Scaling'!AI138/'Future Year Scaling'!$I138),0)</f>
        <v>294351953329328.19</v>
      </c>
      <c r="AH25" s="4">
        <f>IFERROR($G25*('Future Year Scaling'!AJ138/'Future Year Scaling'!$I138),0)</f>
        <v>300289630595697.69</v>
      </c>
      <c r="AI25" s="4">
        <f>IFERROR($G25*('Future Year Scaling'!AK138/'Future Year Scaling'!$I138),0)</f>
        <v>306227307862067.19</v>
      </c>
      <c r="AJ25" s="4">
        <f>IFERROR($G25*('Future Year Scaling'!AL138/'Future Year Scaling'!$I138),0)</f>
        <v>312164985128436.75</v>
      </c>
      <c r="AK25" s="4">
        <f>IFERROR($G25*('Future Year Scaling'!AM138/'Future Year Scaling'!$I138),0)</f>
        <v>318102662394806.25</v>
      </c>
      <c r="AL25" s="4">
        <f>IFERROR($G25*('Future Year Scaling'!AN138/'Future Year Scaling'!$I138),0)</f>
        <v>324040339661175.69</v>
      </c>
      <c r="AM25" s="4">
        <f>IFERROR($G25*('Future Year Scaling'!AO138/'Future Year Scaling'!$I138),0)</f>
        <v>329978016927545.25</v>
      </c>
    </row>
    <row r="26" spans="1:39" x14ac:dyDescent="0.25">
      <c r="A26" s="4" t="s">
        <v>525</v>
      </c>
      <c r="B26" s="4" t="s">
        <v>172</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row>
    <row r="27" spans="1:39" x14ac:dyDescent="0.25">
      <c r="A27" s="4" t="s">
        <v>526</v>
      </c>
      <c r="B27" s="4" t="s">
        <v>172</v>
      </c>
      <c r="C27" s="4">
        <v>0</v>
      </c>
      <c r="D27" s="4">
        <v>0</v>
      </c>
      <c r="E27" s="4">
        <v>0</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0</v>
      </c>
      <c r="AM27" s="4">
        <v>0</v>
      </c>
    </row>
    <row r="28" spans="1:39" x14ac:dyDescent="0.25">
      <c r="A28" s="4" t="s">
        <v>27</v>
      </c>
      <c r="B28" s="4" t="s">
        <v>172</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c r="AH28" s="4">
        <v>0</v>
      </c>
      <c r="AI28" s="4">
        <v>0</v>
      </c>
      <c r="AJ28" s="4">
        <v>0</v>
      </c>
      <c r="AK28" s="4">
        <v>0</v>
      </c>
      <c r="AL28" s="4">
        <v>0</v>
      </c>
      <c r="AM28" s="4">
        <v>0</v>
      </c>
    </row>
    <row r="29" spans="1:39" x14ac:dyDescent="0.25">
      <c r="A29" s="4" t="s">
        <v>6</v>
      </c>
      <c r="B29" s="4" t="s">
        <v>172</v>
      </c>
      <c r="C29" s="4">
        <v>0</v>
      </c>
      <c r="D29" s="4">
        <v>0</v>
      </c>
      <c r="E29" s="4">
        <v>0</v>
      </c>
      <c r="F29" s="4">
        <v>0</v>
      </c>
      <c r="G29" s="4">
        <v>0</v>
      </c>
      <c r="H29" s="4">
        <v>0</v>
      </c>
      <c r="I29" s="4">
        <v>0</v>
      </c>
      <c r="J29" s="4">
        <v>0</v>
      </c>
      <c r="K29" s="4">
        <v>0</v>
      </c>
      <c r="L29" s="4">
        <v>0</v>
      </c>
      <c r="M29" s="4">
        <v>0</v>
      </c>
      <c r="N29" s="4">
        <v>0</v>
      </c>
      <c r="O29" s="4">
        <v>0</v>
      </c>
      <c r="P29" s="4">
        <v>0</v>
      </c>
      <c r="Q29" s="4">
        <v>0</v>
      </c>
      <c r="R29" s="4">
        <v>0</v>
      </c>
      <c r="S29" s="4">
        <v>0</v>
      </c>
      <c r="T29" s="4">
        <v>0</v>
      </c>
      <c r="U29" s="4">
        <v>0</v>
      </c>
      <c r="V29" s="4">
        <v>0</v>
      </c>
      <c r="W29" s="4">
        <v>0</v>
      </c>
      <c r="X29" s="4">
        <v>0</v>
      </c>
      <c r="Y29" s="4">
        <v>0</v>
      </c>
      <c r="Z29" s="4">
        <v>0</v>
      </c>
      <c r="AA29" s="4">
        <v>0</v>
      </c>
      <c r="AB29" s="4">
        <v>0</v>
      </c>
      <c r="AC29" s="4">
        <v>0</v>
      </c>
      <c r="AD29" s="4">
        <v>0</v>
      </c>
      <c r="AE29" s="4">
        <v>0</v>
      </c>
      <c r="AF29" s="4">
        <v>0</v>
      </c>
      <c r="AG29" s="4">
        <v>0</v>
      </c>
      <c r="AH29" s="4">
        <v>0</v>
      </c>
      <c r="AI29" s="4">
        <v>0</v>
      </c>
      <c r="AJ29" s="4">
        <v>0</v>
      </c>
      <c r="AK29" s="4">
        <v>0</v>
      </c>
      <c r="AL29" s="4">
        <v>0</v>
      </c>
      <c r="AM29" s="4">
        <v>0</v>
      </c>
    </row>
    <row r="30" spans="1:39" x14ac:dyDescent="0.25">
      <c r="A30" s="4" t="s">
        <v>527</v>
      </c>
      <c r="B30" s="4" t="s">
        <v>172</v>
      </c>
      <c r="C30" s="4">
        <v>0</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4">
        <v>0</v>
      </c>
      <c r="AG30" s="4">
        <v>0</v>
      </c>
      <c r="AH30" s="4">
        <v>0</v>
      </c>
      <c r="AI30" s="4">
        <v>0</v>
      </c>
      <c r="AJ30" s="4">
        <v>0</v>
      </c>
      <c r="AK30" s="4">
        <v>0</v>
      </c>
      <c r="AL30" s="4">
        <v>0</v>
      </c>
      <c r="AM30" s="4">
        <v>0</v>
      </c>
    </row>
    <row r="31" spans="1:39" x14ac:dyDescent="0.25">
      <c r="A31" s="4" t="s">
        <v>528</v>
      </c>
      <c r="B31" s="4" t="s">
        <v>172</v>
      </c>
      <c r="C31" s="4">
        <v>0</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4">
        <v>0</v>
      </c>
      <c r="AG31" s="4">
        <v>0</v>
      </c>
      <c r="AH31" s="4">
        <v>0</v>
      </c>
      <c r="AI31" s="4">
        <v>0</v>
      </c>
      <c r="AJ31" s="4">
        <v>0</v>
      </c>
      <c r="AK31" s="4">
        <v>0</v>
      </c>
      <c r="AL31" s="4">
        <v>0</v>
      </c>
      <c r="AM31" s="4">
        <v>0</v>
      </c>
    </row>
    <row r="32" spans="1:39" s="80" customFormat="1" x14ac:dyDescent="0.25">
      <c r="A32" s="80" t="s">
        <v>11</v>
      </c>
      <c r="B32" s="80" t="s">
        <v>172</v>
      </c>
      <c r="C32" s="386">
        <f>'India Crop Residue Burning'!$B6*'Future Year Scaling'!E220</f>
        <v>1595819406720410</v>
      </c>
      <c r="D32" s="386">
        <f>'India Crop Residue Burning'!$B6*'Future Year Scaling'!F220</f>
        <v>1689036504369628.5</v>
      </c>
      <c r="E32" s="386">
        <f>'India Crop Residue Burning'!$B6*'Future Year Scaling'!G220</f>
        <v>1782253602018847.5</v>
      </c>
      <c r="F32" s="386">
        <f>'India Crop Residue Burning'!$B6*'Future Year Scaling'!H220</f>
        <v>1875470699668066</v>
      </c>
      <c r="G32" s="386">
        <f>'India Crop Residue Burning'!$B6*'Future Year Scaling'!I220</f>
        <v>1998278785333630.3</v>
      </c>
      <c r="H32" s="386">
        <f>'India Crop Residue Burning'!$B6*'Future Year Scaling'!J220</f>
        <v>2121086870999193.5</v>
      </c>
      <c r="I32" s="386">
        <f>'India Crop Residue Burning'!$B6*'Future Year Scaling'!K220</f>
        <v>2243894956664757.3</v>
      </c>
      <c r="J32" s="386">
        <f>'India Crop Residue Burning'!$B6*'Future Year Scaling'!L220</f>
        <v>2366703042330320.5</v>
      </c>
      <c r="K32" s="386">
        <f>'India Crop Residue Burning'!$B6*'Future Year Scaling'!M220</f>
        <v>2489511127995884.5</v>
      </c>
      <c r="L32" s="386">
        <f>'India Crop Residue Burning'!$B6*'Future Year Scaling'!N220</f>
        <v>2610634078350260</v>
      </c>
      <c r="M32" s="386">
        <f>'India Crop Residue Burning'!$B6*'Future Year Scaling'!O220</f>
        <v>2731757028704635.5</v>
      </c>
      <c r="N32" s="386">
        <f>'India Crop Residue Burning'!$B6*'Future Year Scaling'!P220</f>
        <v>2852879979059010.5</v>
      </c>
      <c r="O32" s="386">
        <f>'India Crop Residue Burning'!$B6*'Future Year Scaling'!Q220</f>
        <v>2974002929413386.5</v>
      </c>
      <c r="P32" s="386">
        <f>'India Crop Residue Burning'!$B6*'Future Year Scaling'!R220</f>
        <v>3095125879767761.5</v>
      </c>
      <c r="Q32" s="386">
        <f>'India Crop Residue Burning'!$B6*'Future Year Scaling'!S220</f>
        <v>3210708657782441</v>
      </c>
      <c r="R32" s="386">
        <f>'India Crop Residue Burning'!$B6*'Future Year Scaling'!T220</f>
        <v>3326291435797119.5</v>
      </c>
      <c r="S32" s="386">
        <f>'India Crop Residue Burning'!$B6*'Future Year Scaling'!U220</f>
        <v>3441874213811798</v>
      </c>
      <c r="T32" s="386">
        <f>'India Crop Residue Burning'!$B6*'Future Year Scaling'!V220</f>
        <v>3557456991826477.5</v>
      </c>
      <c r="U32" s="386">
        <f>'India Crop Residue Burning'!$B6*'Future Year Scaling'!W220</f>
        <v>3673039769841155.5</v>
      </c>
      <c r="V32" s="386">
        <f>'India Crop Residue Burning'!$B6*'Future Year Scaling'!X220</f>
        <v>3735213714429059.5</v>
      </c>
      <c r="W32" s="386">
        <f>'India Crop Residue Burning'!$B6*'Future Year Scaling'!Y220</f>
        <v>3797387659016965</v>
      </c>
      <c r="X32" s="386">
        <f>'India Crop Residue Burning'!$B6*'Future Year Scaling'!Z220</f>
        <v>3859561603604869.5</v>
      </c>
      <c r="Y32" s="386">
        <f>'India Crop Residue Burning'!$B6*'Future Year Scaling'!AA220</f>
        <v>3921735548192773.5</v>
      </c>
      <c r="Z32" s="386">
        <f>'India Crop Residue Burning'!$B6*'Future Year Scaling'!AB220</f>
        <v>3983909492780677.5</v>
      </c>
      <c r="AA32" s="386">
        <f>'India Crop Residue Burning'!$B6*'Future Year Scaling'!AC220</f>
        <v>4053699860680069.5</v>
      </c>
      <c r="AB32" s="386">
        <f>'India Crop Residue Burning'!$B6*'Future Year Scaling'!AD220</f>
        <v>4123490228579462</v>
      </c>
      <c r="AC32" s="386">
        <f>'India Crop Residue Burning'!$B6*'Future Year Scaling'!AE220</f>
        <v>4193280596478854</v>
      </c>
      <c r="AD32" s="386">
        <f>'India Crop Residue Burning'!$B6*'Future Year Scaling'!AF220</f>
        <v>4263070964378247</v>
      </c>
      <c r="AE32" s="386">
        <f>'India Crop Residue Burning'!$B6*'Future Year Scaling'!AG220</f>
        <v>4332861332277639</v>
      </c>
      <c r="AF32" s="386">
        <f>'India Crop Residue Burning'!$B6*'Future Year Scaling'!AH220</f>
        <v>4376968070026035</v>
      </c>
      <c r="AG32" s="386">
        <f>'India Crop Residue Burning'!$B6*'Future Year Scaling'!AI220</f>
        <v>4421074807774431</v>
      </c>
      <c r="AH32" s="386">
        <f>'India Crop Residue Burning'!$B6*'Future Year Scaling'!AJ220</f>
        <v>4465181545522828</v>
      </c>
      <c r="AI32" s="386">
        <f>'India Crop Residue Burning'!$B6*'Future Year Scaling'!AK220</f>
        <v>4509288283271224</v>
      </c>
      <c r="AJ32" s="386">
        <f>'India Crop Residue Burning'!$B6*'Future Year Scaling'!AL220</f>
        <v>4553395021019619</v>
      </c>
      <c r="AK32" s="386">
        <f>'India Crop Residue Burning'!$B6*'Future Year Scaling'!AM220</f>
        <v>4597501758768016</v>
      </c>
      <c r="AL32" s="386">
        <f>'India Crop Residue Burning'!$B6*'Future Year Scaling'!AN220</f>
        <v>4641608496516412</v>
      </c>
      <c r="AM32" s="386">
        <f>'India Crop Residue Burning'!$B6*'Future Year Scaling'!AO220</f>
        <v>4685715234264809</v>
      </c>
    </row>
    <row r="33" spans="1:39" x14ac:dyDescent="0.25">
      <c r="A33" s="4" t="s">
        <v>529</v>
      </c>
      <c r="B33" s="4" t="s">
        <v>172</v>
      </c>
      <c r="C33" s="4">
        <v>0</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0</v>
      </c>
      <c r="AI33" s="4">
        <v>0</v>
      </c>
      <c r="AJ33" s="4">
        <v>0</v>
      </c>
      <c r="AK33" s="4">
        <v>0</v>
      </c>
      <c r="AL33" s="4">
        <v>0</v>
      </c>
      <c r="AM33" s="4">
        <v>0</v>
      </c>
    </row>
    <row r="34" spans="1:39" x14ac:dyDescent="0.25">
      <c r="A34" s="4" t="s">
        <v>525</v>
      </c>
      <c r="B34" s="4" t="s">
        <v>173</v>
      </c>
      <c r="C34" s="79"/>
      <c r="D34" s="79"/>
      <c r="F34" s="116"/>
      <c r="G34" s="116">
        <f>'Min. of Petr. &amp; NG'!B194</f>
        <v>10663274606712.002</v>
      </c>
      <c r="H34" s="116">
        <f>$G34*('Future Year Scaling'!J222/'Future Year Scaling'!$I222)</f>
        <v>11102314377397.838</v>
      </c>
      <c r="I34" s="116">
        <f>$G34*('Future Year Scaling'!K222/'Future Year Scaling'!$I222)</f>
        <v>11541354148083.676</v>
      </c>
      <c r="J34" s="116">
        <f>$G34*('Future Year Scaling'!L222/'Future Year Scaling'!$I222)</f>
        <v>11980393918769.51</v>
      </c>
      <c r="K34" s="116">
        <f>$G34*('Future Year Scaling'!M222/'Future Year Scaling'!$I222)</f>
        <v>12419433689455.346</v>
      </c>
      <c r="L34" s="116">
        <f>$G34*('Future Year Scaling'!N222/'Future Year Scaling'!$I222)</f>
        <v>12999844877417.42</v>
      </c>
      <c r="M34" s="116">
        <f>$G34*('Future Year Scaling'!O222/'Future Year Scaling'!$I222)</f>
        <v>13580256065379.492</v>
      </c>
      <c r="N34" s="116">
        <f>$G34*('Future Year Scaling'!P222/'Future Year Scaling'!$I222)</f>
        <v>14160667253341.57</v>
      </c>
      <c r="O34" s="116">
        <f>$G34*('Future Year Scaling'!Q222/'Future Year Scaling'!$I222)</f>
        <v>14741078441303.643</v>
      </c>
      <c r="P34" s="116">
        <f>$G34*('Future Year Scaling'!R222/'Future Year Scaling'!$I222)</f>
        <v>15321489629265.717</v>
      </c>
      <c r="Q34" s="116">
        <f>$G34*('Future Year Scaling'!S222/'Future Year Scaling'!$I222)</f>
        <v>16081111666753.814</v>
      </c>
      <c r="R34" s="116">
        <f>$G34*('Future Year Scaling'!T222/'Future Year Scaling'!$I222)</f>
        <v>16840733704241.914</v>
      </c>
      <c r="S34" s="116">
        <f>$G34*('Future Year Scaling'!U222/'Future Year Scaling'!$I222)</f>
        <v>17600355741730.012</v>
      </c>
      <c r="T34" s="116">
        <f>$G34*('Future Year Scaling'!V222/'Future Year Scaling'!$I222)</f>
        <v>18359977779218.109</v>
      </c>
      <c r="U34" s="116">
        <f>$G34*('Future Year Scaling'!W222/'Future Year Scaling'!$I222)</f>
        <v>19119599816706.211</v>
      </c>
      <c r="V34" s="116">
        <f>$G34*('Future Year Scaling'!X222/'Future Year Scaling'!$I222)</f>
        <v>20015720907545.547</v>
      </c>
      <c r="W34" s="116">
        <f>$G34*('Future Year Scaling'!Y222/'Future Year Scaling'!$I222)</f>
        <v>20911841998384.887</v>
      </c>
      <c r="X34" s="116">
        <f>$G34*('Future Year Scaling'!Z222/'Future Year Scaling'!$I222)</f>
        <v>21807963089224.223</v>
      </c>
      <c r="Y34" s="116">
        <f>$G34*('Future Year Scaling'!AA222/'Future Year Scaling'!$I222)</f>
        <v>22704084180063.566</v>
      </c>
      <c r="Z34" s="116">
        <f>$G34*('Future Year Scaling'!AB222/'Future Year Scaling'!$I222)</f>
        <v>23600205270902.906</v>
      </c>
      <c r="AA34" s="116">
        <f>$G34*('Future Year Scaling'!AC222/'Future Year Scaling'!$I222)</f>
        <v>24451814261100.355</v>
      </c>
      <c r="AB34" s="116">
        <f>$G34*('Future Year Scaling'!AD222/'Future Year Scaling'!$I222)</f>
        <v>25303423251297.797</v>
      </c>
      <c r="AC34" s="116">
        <f>$G34*('Future Year Scaling'!AE222/'Future Year Scaling'!$I222)</f>
        <v>26155032241495.246</v>
      </c>
      <c r="AD34" s="116">
        <f>$G34*('Future Year Scaling'!AF222/'Future Year Scaling'!$I222)</f>
        <v>27006641231692.699</v>
      </c>
      <c r="AE34" s="116">
        <f>$G34*('Future Year Scaling'!AG222/'Future Year Scaling'!$I222)</f>
        <v>27858250221890.141</v>
      </c>
      <c r="AF34" s="116">
        <f>$G34*('Future Year Scaling'!AH222/'Future Year Scaling'!$I222)</f>
        <v>28629209879019.824</v>
      </c>
      <c r="AG34" s="116">
        <f>$G34*('Future Year Scaling'!AI222/'Future Year Scaling'!$I222)</f>
        <v>29400169536149.504</v>
      </c>
      <c r="AH34" s="116">
        <f>$G34*('Future Year Scaling'!AJ222/'Future Year Scaling'!$I222)</f>
        <v>30171129193279.191</v>
      </c>
      <c r="AI34" s="116">
        <f>$G34*('Future Year Scaling'!AK222/'Future Year Scaling'!$I222)</f>
        <v>30942088850408.875</v>
      </c>
      <c r="AJ34" s="116">
        <f>$G34*('Future Year Scaling'!AL222/'Future Year Scaling'!$I222)</f>
        <v>31713048507538.555</v>
      </c>
      <c r="AK34" s="116">
        <f>$G34*('Future Year Scaling'!AM222/'Future Year Scaling'!$I222)</f>
        <v>32484008164668.238</v>
      </c>
      <c r="AL34" s="116">
        <f>$G34*('Future Year Scaling'!AN222/'Future Year Scaling'!$I222)</f>
        <v>33254967821797.918</v>
      </c>
      <c r="AM34" s="116">
        <f>$G34*('Future Year Scaling'!AO222/'Future Year Scaling'!$I222)</f>
        <v>34025927478927.605</v>
      </c>
    </row>
    <row r="35" spans="1:39" x14ac:dyDescent="0.25">
      <c r="A35" s="4" t="s">
        <v>526</v>
      </c>
      <c r="B35" s="4" t="s">
        <v>173</v>
      </c>
      <c r="C35" s="79"/>
      <c r="D35" s="79"/>
      <c r="F35" s="116"/>
      <c r="G35" s="116">
        <f>'Min. of Petr. &amp; NG'!B195</f>
        <v>0</v>
      </c>
      <c r="H35" s="116">
        <f>$G35*('Future Year Scaling'!J223/'Future Year Scaling'!$I223)</f>
        <v>0</v>
      </c>
      <c r="I35" s="116">
        <f>$G35*('Future Year Scaling'!K223/'Future Year Scaling'!$I223)</f>
        <v>0</v>
      </c>
      <c r="J35" s="116">
        <f>$G35*('Future Year Scaling'!L223/'Future Year Scaling'!$I223)</f>
        <v>0</v>
      </c>
      <c r="K35" s="116">
        <f>$G35*('Future Year Scaling'!M223/'Future Year Scaling'!$I223)</f>
        <v>0</v>
      </c>
      <c r="L35" s="116">
        <f>$G35*('Future Year Scaling'!N223/'Future Year Scaling'!$I223)</f>
        <v>0</v>
      </c>
      <c r="M35" s="116">
        <f>$G35*('Future Year Scaling'!O223/'Future Year Scaling'!$I223)</f>
        <v>0</v>
      </c>
      <c r="N35" s="116">
        <f>$G35*('Future Year Scaling'!P223/'Future Year Scaling'!$I223)</f>
        <v>0</v>
      </c>
      <c r="O35" s="116">
        <f>$G35*('Future Year Scaling'!Q223/'Future Year Scaling'!$I223)</f>
        <v>0</v>
      </c>
      <c r="P35" s="116">
        <f>$G35*('Future Year Scaling'!R223/'Future Year Scaling'!$I223)</f>
        <v>0</v>
      </c>
      <c r="Q35" s="116">
        <f>$G35*('Future Year Scaling'!S223/'Future Year Scaling'!$I223)</f>
        <v>0</v>
      </c>
      <c r="R35" s="116">
        <f>$G35*('Future Year Scaling'!T223/'Future Year Scaling'!$I223)</f>
        <v>0</v>
      </c>
      <c r="S35" s="116">
        <f>$G35*('Future Year Scaling'!U223/'Future Year Scaling'!$I223)</f>
        <v>0</v>
      </c>
      <c r="T35" s="116">
        <f>$G35*('Future Year Scaling'!V223/'Future Year Scaling'!$I223)</f>
        <v>0</v>
      </c>
      <c r="U35" s="116">
        <f>$G35*('Future Year Scaling'!W223/'Future Year Scaling'!$I223)</f>
        <v>0</v>
      </c>
      <c r="V35" s="116">
        <f>$G35*('Future Year Scaling'!X223/'Future Year Scaling'!$I223)</f>
        <v>0</v>
      </c>
      <c r="W35" s="116">
        <f>$G35*('Future Year Scaling'!Y223/'Future Year Scaling'!$I223)</f>
        <v>0</v>
      </c>
      <c r="X35" s="116">
        <f>$G35*('Future Year Scaling'!Z223/'Future Year Scaling'!$I223)</f>
        <v>0</v>
      </c>
      <c r="Y35" s="116">
        <f>$G35*('Future Year Scaling'!AA223/'Future Year Scaling'!$I223)</f>
        <v>0</v>
      </c>
      <c r="Z35" s="116">
        <f>$G35*('Future Year Scaling'!AB223/'Future Year Scaling'!$I223)</f>
        <v>0</v>
      </c>
      <c r="AA35" s="116">
        <f>$G35*('Future Year Scaling'!AC223/'Future Year Scaling'!$I223)</f>
        <v>0</v>
      </c>
      <c r="AB35" s="116">
        <f>$G35*('Future Year Scaling'!AD223/'Future Year Scaling'!$I223)</f>
        <v>0</v>
      </c>
      <c r="AC35" s="116">
        <f>$G35*('Future Year Scaling'!AE223/'Future Year Scaling'!$I223)</f>
        <v>0</v>
      </c>
      <c r="AD35" s="116">
        <f>$G35*('Future Year Scaling'!AF223/'Future Year Scaling'!$I223)</f>
        <v>0</v>
      </c>
      <c r="AE35" s="116">
        <f>$G35*('Future Year Scaling'!AG223/'Future Year Scaling'!$I223)</f>
        <v>0</v>
      </c>
      <c r="AF35" s="116">
        <f>$G35*('Future Year Scaling'!AH223/'Future Year Scaling'!$I223)</f>
        <v>0</v>
      </c>
      <c r="AG35" s="116">
        <f>$G35*('Future Year Scaling'!AI223/'Future Year Scaling'!$I223)</f>
        <v>0</v>
      </c>
      <c r="AH35" s="116">
        <f>$G35*('Future Year Scaling'!AJ223/'Future Year Scaling'!$I223)</f>
        <v>0</v>
      </c>
      <c r="AI35" s="116">
        <f>$G35*('Future Year Scaling'!AK223/'Future Year Scaling'!$I223)</f>
        <v>0</v>
      </c>
      <c r="AJ35" s="116">
        <f>$G35*('Future Year Scaling'!AL223/'Future Year Scaling'!$I223)</f>
        <v>0</v>
      </c>
      <c r="AK35" s="116">
        <f>$G35*('Future Year Scaling'!AM223/'Future Year Scaling'!$I223)</f>
        <v>0</v>
      </c>
      <c r="AL35" s="116">
        <f>$G35*('Future Year Scaling'!AN223/'Future Year Scaling'!$I223)</f>
        <v>0</v>
      </c>
      <c r="AM35" s="116">
        <f>$G35*('Future Year Scaling'!AO223/'Future Year Scaling'!$I223)</f>
        <v>0</v>
      </c>
    </row>
    <row r="36" spans="1:39" x14ac:dyDescent="0.25">
      <c r="A36" s="4" t="s">
        <v>27</v>
      </c>
      <c r="B36" s="4" t="s">
        <v>173</v>
      </c>
      <c r="C36" s="79"/>
      <c r="D36" s="79"/>
      <c r="F36" s="116"/>
      <c r="G36" s="116">
        <f>'Min. of Petr. &amp; NG'!B196</f>
        <v>6086888102786.4004</v>
      </c>
      <c r="H36" s="116">
        <f>$G36*('Future Year Scaling'!J224/'Future Year Scaling'!$I224)</f>
        <v>6462382637049.8643</v>
      </c>
      <c r="I36" s="116">
        <f>$G36*('Future Year Scaling'!K224/'Future Year Scaling'!$I224)</f>
        <v>6837877171313.3262</v>
      </c>
      <c r="J36" s="116">
        <f>$G36*('Future Year Scaling'!L224/'Future Year Scaling'!$I224)</f>
        <v>7213371705576.7891</v>
      </c>
      <c r="K36" s="116">
        <f>$G36*('Future Year Scaling'!M224/'Future Year Scaling'!$I224)</f>
        <v>7588866239840.2529</v>
      </c>
      <c r="L36" s="116">
        <f>$G36*('Future Year Scaling'!N224/'Future Year Scaling'!$I224)</f>
        <v>8059315367745.0527</v>
      </c>
      <c r="M36" s="116">
        <f>$G36*('Future Year Scaling'!O224/'Future Year Scaling'!$I224)</f>
        <v>8529764495649.8506</v>
      </c>
      <c r="N36" s="116">
        <f>$G36*('Future Year Scaling'!P224/'Future Year Scaling'!$I224)</f>
        <v>9000213623554.6504</v>
      </c>
      <c r="O36" s="116">
        <f>$G36*('Future Year Scaling'!Q224/'Future Year Scaling'!$I224)</f>
        <v>9470662751459.4473</v>
      </c>
      <c r="P36" s="116">
        <f>$G36*('Future Year Scaling'!R224/'Future Year Scaling'!$I224)</f>
        <v>9941111879364.2461</v>
      </c>
      <c r="Q36" s="116">
        <f>$G36*('Future Year Scaling'!S224/'Future Year Scaling'!$I224)</f>
        <v>10541480561145.658</v>
      </c>
      <c r="R36" s="116">
        <f>$G36*('Future Year Scaling'!T224/'Future Year Scaling'!$I224)</f>
        <v>11141849242927.074</v>
      </c>
      <c r="S36" s="116">
        <f>$G36*('Future Year Scaling'!U224/'Future Year Scaling'!$I224)</f>
        <v>11742217924708.488</v>
      </c>
      <c r="T36" s="116">
        <f>$G36*('Future Year Scaling'!V224/'Future Year Scaling'!$I224)</f>
        <v>12342586606489.9</v>
      </c>
      <c r="U36" s="116">
        <f>$G36*('Future Year Scaling'!W224/'Future Year Scaling'!$I224)</f>
        <v>12942955288271.316</v>
      </c>
      <c r="V36" s="116">
        <f>$G36*('Future Year Scaling'!X224/'Future Year Scaling'!$I224)</f>
        <v>13493104687124.838</v>
      </c>
      <c r="W36" s="116">
        <f>$G36*('Future Year Scaling'!Y224/'Future Year Scaling'!$I224)</f>
        <v>14043254085978.359</v>
      </c>
      <c r="X36" s="116">
        <f>$G36*('Future Year Scaling'!Z224/'Future Year Scaling'!$I224)</f>
        <v>14593403484831.879</v>
      </c>
      <c r="Y36" s="116">
        <f>$G36*('Future Year Scaling'!AA224/'Future Year Scaling'!$I224)</f>
        <v>15143552883685.402</v>
      </c>
      <c r="Z36" s="116">
        <f>$G36*('Future Year Scaling'!AB224/'Future Year Scaling'!$I224)</f>
        <v>15693702282538.924</v>
      </c>
      <c r="AA36" s="116">
        <f>$G36*('Future Year Scaling'!AC224/'Future Year Scaling'!$I224)</f>
        <v>16131803533098.203</v>
      </c>
      <c r="AB36" s="116">
        <f>$G36*('Future Year Scaling'!AD224/'Future Year Scaling'!$I224)</f>
        <v>16569904783657.482</v>
      </c>
      <c r="AC36" s="116">
        <f>$G36*('Future Year Scaling'!AE224/'Future Year Scaling'!$I224)</f>
        <v>17008006034216.758</v>
      </c>
      <c r="AD36" s="116">
        <f>$G36*('Future Year Scaling'!AF224/'Future Year Scaling'!$I224)</f>
        <v>17446107284776.037</v>
      </c>
      <c r="AE36" s="116">
        <f>$G36*('Future Year Scaling'!AG224/'Future Year Scaling'!$I224)</f>
        <v>17884208535335.316</v>
      </c>
      <c r="AF36" s="116">
        <f>$G36*('Future Year Scaling'!AH224/'Future Year Scaling'!$I224)</f>
        <v>18172971601555.59</v>
      </c>
      <c r="AG36" s="116">
        <f>$G36*('Future Year Scaling'!AI224/'Future Year Scaling'!$I224)</f>
        <v>18461734667775.867</v>
      </c>
      <c r="AH36" s="116">
        <f>$G36*('Future Year Scaling'!AJ224/'Future Year Scaling'!$I224)</f>
        <v>18750497733996.145</v>
      </c>
      <c r="AI36" s="116">
        <f>$G36*('Future Year Scaling'!AK224/'Future Year Scaling'!$I224)</f>
        <v>19039260800216.426</v>
      </c>
      <c r="AJ36" s="116">
        <f>$G36*('Future Year Scaling'!AL224/'Future Year Scaling'!$I224)</f>
        <v>19328023866436.695</v>
      </c>
      <c r="AK36" s="116">
        <f>$G36*('Future Year Scaling'!AM224/'Future Year Scaling'!$I224)</f>
        <v>19616786932656.977</v>
      </c>
      <c r="AL36" s="116">
        <f>$G36*('Future Year Scaling'!AN224/'Future Year Scaling'!$I224)</f>
        <v>19905549998877.25</v>
      </c>
      <c r="AM36" s="116">
        <f>$G36*('Future Year Scaling'!AO224/'Future Year Scaling'!$I224)</f>
        <v>20194313065097.527</v>
      </c>
    </row>
    <row r="37" spans="1:39" x14ac:dyDescent="0.25">
      <c r="A37" s="4" t="s">
        <v>6</v>
      </c>
      <c r="B37" s="4" t="s">
        <v>173</v>
      </c>
      <c r="C37" s="79"/>
      <c r="D37" s="79"/>
      <c r="F37" s="116"/>
      <c r="G37" s="116">
        <f>'Min. of Petr. &amp; NG'!B197</f>
        <v>5839800613155.6016</v>
      </c>
      <c r="H37" s="116">
        <f>$G37*('Future Year Scaling'!J225/'Future Year Scaling'!$I225)</f>
        <v>5893587701460.7373</v>
      </c>
      <c r="I37" s="116">
        <f>$G37*('Future Year Scaling'!K225/'Future Year Scaling'!$I225)</f>
        <v>5947374789765.8721</v>
      </c>
      <c r="J37" s="116">
        <f>$G37*('Future Year Scaling'!L225/'Future Year Scaling'!$I225)</f>
        <v>6001161878071.0088</v>
      </c>
      <c r="K37" s="116">
        <f>$G37*('Future Year Scaling'!M225/'Future Year Scaling'!$I225)</f>
        <v>6054948966376.1445</v>
      </c>
      <c r="L37" s="116">
        <f>$G37*('Future Year Scaling'!N225/'Future Year Scaling'!$I225)</f>
        <v>6095266033424.4922</v>
      </c>
      <c r="M37" s="116">
        <f>$G37*('Future Year Scaling'!O225/'Future Year Scaling'!$I225)</f>
        <v>6135583100472.8379</v>
      </c>
      <c r="N37" s="116">
        <f>$G37*('Future Year Scaling'!P225/'Future Year Scaling'!$I225)</f>
        <v>6175900167521.1865</v>
      </c>
      <c r="O37" s="116">
        <f>$G37*('Future Year Scaling'!Q225/'Future Year Scaling'!$I225)</f>
        <v>6216217234569.5342</v>
      </c>
      <c r="P37" s="116">
        <f>$G37*('Future Year Scaling'!R225/'Future Year Scaling'!$I225)</f>
        <v>6256534301617.8799</v>
      </c>
      <c r="Q37" s="116">
        <f>$G37*('Future Year Scaling'!S225/'Future Year Scaling'!$I225)</f>
        <v>6274454563752.3525</v>
      </c>
      <c r="R37" s="116">
        <f>$G37*('Future Year Scaling'!T225/'Future Year Scaling'!$I225)</f>
        <v>6292374825886.8252</v>
      </c>
      <c r="S37" s="116">
        <f>$G37*('Future Year Scaling'!U225/'Future Year Scaling'!$I225)</f>
        <v>6310295088021.2979</v>
      </c>
      <c r="T37" s="116">
        <f>$G37*('Future Year Scaling'!V225/'Future Year Scaling'!$I225)</f>
        <v>6328215350155.7715</v>
      </c>
      <c r="U37" s="116">
        <f>$G37*('Future Year Scaling'!W225/'Future Year Scaling'!$I225)</f>
        <v>6346135612290.2432</v>
      </c>
      <c r="V37" s="116">
        <f>$G37*('Future Year Scaling'!X225/'Future Year Scaling'!$I225)</f>
        <v>6355685306864.6094</v>
      </c>
      <c r="W37" s="116">
        <f>$G37*('Future Year Scaling'!Y225/'Future Year Scaling'!$I225)</f>
        <v>6365235001438.9795</v>
      </c>
      <c r="X37" s="116">
        <f>$G37*('Future Year Scaling'!Z225/'Future Year Scaling'!$I225)</f>
        <v>6374784696013.3467</v>
      </c>
      <c r="Y37" s="116">
        <f>$G37*('Future Year Scaling'!AA225/'Future Year Scaling'!$I225)</f>
        <v>6384334390587.7158</v>
      </c>
      <c r="Z37" s="116">
        <f>$G37*('Future Year Scaling'!AB225/'Future Year Scaling'!$I225)</f>
        <v>6393884085162.083</v>
      </c>
      <c r="AA37" s="116">
        <f>$G37*('Future Year Scaling'!AC225/'Future Year Scaling'!$I225)</f>
        <v>6394548397972.9795</v>
      </c>
      <c r="AB37" s="116">
        <f>$G37*('Future Year Scaling'!AD225/'Future Year Scaling'!$I225)</f>
        <v>6395212710783.877</v>
      </c>
      <c r="AC37" s="116">
        <f>$G37*('Future Year Scaling'!AE225/'Future Year Scaling'!$I225)</f>
        <v>6395877023594.7734</v>
      </c>
      <c r="AD37" s="116">
        <f>$G37*('Future Year Scaling'!AF225/'Future Year Scaling'!$I225)</f>
        <v>6396541336405.6699</v>
      </c>
      <c r="AE37" s="116">
        <f>$G37*('Future Year Scaling'!AG225/'Future Year Scaling'!$I225)</f>
        <v>6397205649216.5664</v>
      </c>
      <c r="AF37" s="116">
        <f>$G37*('Future Year Scaling'!AH225/'Future Year Scaling'!$I225)</f>
        <v>6381545255019.4756</v>
      </c>
      <c r="AG37" s="116">
        <f>$G37*('Future Year Scaling'!AI225/'Future Year Scaling'!$I225)</f>
        <v>6365884860822.3818</v>
      </c>
      <c r="AH37" s="116">
        <f>$G37*('Future Year Scaling'!AJ225/'Future Year Scaling'!$I225)</f>
        <v>6350224466625.29</v>
      </c>
      <c r="AI37" s="116">
        <f>$G37*('Future Year Scaling'!AK225/'Future Year Scaling'!$I225)</f>
        <v>6334564072428.1973</v>
      </c>
      <c r="AJ37" s="116">
        <f>$G37*('Future Year Scaling'!AL225/'Future Year Scaling'!$I225)</f>
        <v>6318903678231.1045</v>
      </c>
      <c r="AK37" s="116">
        <f>$G37*('Future Year Scaling'!AM225/'Future Year Scaling'!$I225)</f>
        <v>6303243284034.0117</v>
      </c>
      <c r="AL37" s="116">
        <f>$G37*('Future Year Scaling'!AN225/'Future Year Scaling'!$I225)</f>
        <v>6287582889836.9189</v>
      </c>
      <c r="AM37" s="116">
        <f>$G37*('Future Year Scaling'!AO225/'Future Year Scaling'!$I225)</f>
        <v>6271922495639.8281</v>
      </c>
    </row>
    <row r="38" spans="1:39" x14ac:dyDescent="0.25">
      <c r="A38" s="4" t="s">
        <v>527</v>
      </c>
      <c r="B38" s="4" t="s">
        <v>173</v>
      </c>
      <c r="C38" s="79"/>
      <c r="D38" s="79"/>
      <c r="F38" s="116"/>
      <c r="G38" s="116">
        <f>'Min. of Petr. &amp; NG'!B198</f>
        <v>61095114992111.211</v>
      </c>
      <c r="H38" s="116">
        <f>$G38*('Future Year Scaling'!J226/'Future Year Scaling'!$I226)</f>
        <v>62491574763359.453</v>
      </c>
      <c r="I38" s="116">
        <f>$G38*('Future Year Scaling'!K226/'Future Year Scaling'!$I226)</f>
        <v>63888034534607.719</v>
      </c>
      <c r="J38" s="116">
        <f>$G38*('Future Year Scaling'!L226/'Future Year Scaling'!$I226)</f>
        <v>65284494305855.977</v>
      </c>
      <c r="K38" s="116">
        <f>$G38*('Future Year Scaling'!M226/'Future Year Scaling'!$I226)</f>
        <v>66680954077104.219</v>
      </c>
      <c r="L38" s="116">
        <f>$G38*('Future Year Scaling'!N226/'Future Year Scaling'!$I226)</f>
        <v>67326816721306.547</v>
      </c>
      <c r="M38" s="116">
        <f>$G38*('Future Year Scaling'!O226/'Future Year Scaling'!$I226)</f>
        <v>67972679365508.859</v>
      </c>
      <c r="N38" s="116">
        <f>$G38*('Future Year Scaling'!P226/'Future Year Scaling'!$I226)</f>
        <v>68618542009711.18</v>
      </c>
      <c r="O38" s="116">
        <f>$G38*('Future Year Scaling'!Q226/'Future Year Scaling'!$I226)</f>
        <v>69264404653913.508</v>
      </c>
      <c r="P38" s="116">
        <f>$G38*('Future Year Scaling'!R226/'Future Year Scaling'!$I226)</f>
        <v>69910267298115.82</v>
      </c>
      <c r="Q38" s="116">
        <f>$G38*('Future Year Scaling'!S226/'Future Year Scaling'!$I226)</f>
        <v>69805532815272.195</v>
      </c>
      <c r="R38" s="116">
        <f>$G38*('Future Year Scaling'!T226/'Future Year Scaling'!$I226)</f>
        <v>69700798332428.586</v>
      </c>
      <c r="S38" s="116">
        <f>$G38*('Future Year Scaling'!U226/'Future Year Scaling'!$I226)</f>
        <v>69596063849584.961</v>
      </c>
      <c r="T38" s="116">
        <f>$G38*('Future Year Scaling'!V226/'Future Year Scaling'!$I226)</f>
        <v>69491329366741.336</v>
      </c>
      <c r="U38" s="116">
        <f>$G38*('Future Year Scaling'!W226/'Future Year Scaling'!$I226)</f>
        <v>69386594883897.727</v>
      </c>
      <c r="V38" s="116">
        <f>$G38*('Future Year Scaling'!X226/'Future Year Scaling'!$I226)</f>
        <v>69299316148194.703</v>
      </c>
      <c r="W38" s="116">
        <f>$G38*('Future Year Scaling'!Y226/'Future Year Scaling'!$I226)</f>
        <v>69212037412491.695</v>
      </c>
      <c r="X38" s="116">
        <f>$G38*('Future Year Scaling'!Z226/'Future Year Scaling'!$I226)</f>
        <v>69124758676788.672</v>
      </c>
      <c r="Y38" s="116">
        <f>$G38*('Future Year Scaling'!AA226/'Future Year Scaling'!$I226)</f>
        <v>69037479941085.664</v>
      </c>
      <c r="Z38" s="116">
        <f>$G38*('Future Year Scaling'!AB226/'Future Year Scaling'!$I226)</f>
        <v>68950201205382.648</v>
      </c>
      <c r="AA38" s="116">
        <f>$G38*('Future Year Scaling'!AC226/'Future Year Scaling'!$I226)</f>
        <v>66558763847120.016</v>
      </c>
      <c r="AB38" s="116">
        <f>$G38*('Future Year Scaling'!AD226/'Future Year Scaling'!$I226)</f>
        <v>64167326488857.359</v>
      </c>
      <c r="AC38" s="116">
        <f>$G38*('Future Year Scaling'!AE226/'Future Year Scaling'!$I226)</f>
        <v>61775889130594.734</v>
      </c>
      <c r="AD38" s="116">
        <f>$G38*('Future Year Scaling'!AF226/'Future Year Scaling'!$I226)</f>
        <v>59384451772332.086</v>
      </c>
      <c r="AE38" s="116">
        <f>$G38*('Future Year Scaling'!AG226/'Future Year Scaling'!$I226)</f>
        <v>56993014414069.453</v>
      </c>
      <c r="AF38" s="116">
        <f>$G38*('Future Year Scaling'!AH226/'Future Year Scaling'!$I226)</f>
        <v>55020514987181.281</v>
      </c>
      <c r="AG38" s="116">
        <f>$G38*('Future Year Scaling'!AI226/'Future Year Scaling'!$I226)</f>
        <v>53048015560293.117</v>
      </c>
      <c r="AH38" s="116">
        <f>$G38*('Future Year Scaling'!AJ226/'Future Year Scaling'!$I226)</f>
        <v>51075516133404.961</v>
      </c>
      <c r="AI38" s="116">
        <f>$G38*('Future Year Scaling'!AK226/'Future Year Scaling'!$I226)</f>
        <v>49103016706516.805</v>
      </c>
      <c r="AJ38" s="116">
        <f>$G38*('Future Year Scaling'!AL226/'Future Year Scaling'!$I226)</f>
        <v>47130517279628.641</v>
      </c>
      <c r="AK38" s="116">
        <f>$G38*('Future Year Scaling'!AM226/'Future Year Scaling'!$I226)</f>
        <v>45158017852740.469</v>
      </c>
      <c r="AL38" s="116">
        <f>$G38*('Future Year Scaling'!AN226/'Future Year Scaling'!$I226)</f>
        <v>43185518425852.313</v>
      </c>
      <c r="AM38" s="116">
        <f>$G38*('Future Year Scaling'!AO226/'Future Year Scaling'!$I226)</f>
        <v>41213018998964.141</v>
      </c>
    </row>
    <row r="39" spans="1:39" x14ac:dyDescent="0.25">
      <c r="A39" s="4" t="s">
        <v>528</v>
      </c>
      <c r="B39" s="4" t="s">
        <v>173</v>
      </c>
      <c r="C39" s="79"/>
      <c r="D39" s="79"/>
      <c r="F39" s="116"/>
      <c r="G39" s="116">
        <f>'Min. of Petr. &amp; NG'!B199</f>
        <v>0</v>
      </c>
      <c r="H39" s="116">
        <f>$G39*('Future Year Scaling'!J227/'Future Year Scaling'!$I227)</f>
        <v>0</v>
      </c>
      <c r="I39" s="116">
        <f>$G39*('Future Year Scaling'!K227/'Future Year Scaling'!$I227)</f>
        <v>0</v>
      </c>
      <c r="J39" s="116">
        <f>$G39*('Future Year Scaling'!L227/'Future Year Scaling'!$I227)</f>
        <v>0</v>
      </c>
      <c r="K39" s="116">
        <f>$G39*('Future Year Scaling'!M227/'Future Year Scaling'!$I227)</f>
        <v>0</v>
      </c>
      <c r="L39" s="116">
        <f>$G39*('Future Year Scaling'!N227/'Future Year Scaling'!$I227)</f>
        <v>0</v>
      </c>
      <c r="M39" s="116">
        <f>$G39*('Future Year Scaling'!O227/'Future Year Scaling'!$I227)</f>
        <v>0</v>
      </c>
      <c r="N39" s="116">
        <f>$G39*('Future Year Scaling'!P227/'Future Year Scaling'!$I227)</f>
        <v>0</v>
      </c>
      <c r="O39" s="116">
        <f>$G39*('Future Year Scaling'!Q227/'Future Year Scaling'!$I227)</f>
        <v>0</v>
      </c>
      <c r="P39" s="116">
        <f>$G39*('Future Year Scaling'!R227/'Future Year Scaling'!$I227)</f>
        <v>0</v>
      </c>
      <c r="Q39" s="116">
        <f>$G39*('Future Year Scaling'!S227/'Future Year Scaling'!$I227)</f>
        <v>0</v>
      </c>
      <c r="R39" s="116">
        <f>$G39*('Future Year Scaling'!T227/'Future Year Scaling'!$I227)</f>
        <v>0</v>
      </c>
      <c r="S39" s="116">
        <f>$G39*('Future Year Scaling'!U227/'Future Year Scaling'!$I227)</f>
        <v>0</v>
      </c>
      <c r="T39" s="116">
        <f>$G39*('Future Year Scaling'!V227/'Future Year Scaling'!$I227)</f>
        <v>0</v>
      </c>
      <c r="U39" s="116">
        <f>$G39*('Future Year Scaling'!W227/'Future Year Scaling'!$I227)</f>
        <v>0</v>
      </c>
      <c r="V39" s="116">
        <f>$G39*('Future Year Scaling'!X227/'Future Year Scaling'!$I227)</f>
        <v>0</v>
      </c>
      <c r="W39" s="116">
        <f>$G39*('Future Year Scaling'!Y227/'Future Year Scaling'!$I227)</f>
        <v>0</v>
      </c>
      <c r="X39" s="116">
        <f>$G39*('Future Year Scaling'!Z227/'Future Year Scaling'!$I227)</f>
        <v>0</v>
      </c>
      <c r="Y39" s="116">
        <f>$G39*('Future Year Scaling'!AA227/'Future Year Scaling'!$I227)</f>
        <v>0</v>
      </c>
      <c r="Z39" s="116">
        <f>$G39*('Future Year Scaling'!AB227/'Future Year Scaling'!$I227)</f>
        <v>0</v>
      </c>
      <c r="AA39" s="116">
        <f>$G39*('Future Year Scaling'!AC227/'Future Year Scaling'!$I227)</f>
        <v>0</v>
      </c>
      <c r="AB39" s="116">
        <f>$G39*('Future Year Scaling'!AD227/'Future Year Scaling'!$I227)</f>
        <v>0</v>
      </c>
      <c r="AC39" s="116">
        <f>$G39*('Future Year Scaling'!AE227/'Future Year Scaling'!$I227)</f>
        <v>0</v>
      </c>
      <c r="AD39" s="116">
        <f>$G39*('Future Year Scaling'!AF227/'Future Year Scaling'!$I227)</f>
        <v>0</v>
      </c>
      <c r="AE39" s="116">
        <f>$G39*('Future Year Scaling'!AG227/'Future Year Scaling'!$I227)</f>
        <v>0</v>
      </c>
      <c r="AF39" s="116">
        <f>$G39*('Future Year Scaling'!AH227/'Future Year Scaling'!$I227)</f>
        <v>0</v>
      </c>
      <c r="AG39" s="116">
        <f>$G39*('Future Year Scaling'!AI227/'Future Year Scaling'!$I227)</f>
        <v>0</v>
      </c>
      <c r="AH39" s="116">
        <f>$G39*('Future Year Scaling'!AJ227/'Future Year Scaling'!$I227)</f>
        <v>0</v>
      </c>
      <c r="AI39" s="116">
        <f>$G39*('Future Year Scaling'!AK227/'Future Year Scaling'!$I227)</f>
        <v>0</v>
      </c>
      <c r="AJ39" s="116">
        <f>$G39*('Future Year Scaling'!AL227/'Future Year Scaling'!$I227)</f>
        <v>0</v>
      </c>
      <c r="AK39" s="116">
        <f>$G39*('Future Year Scaling'!AM227/'Future Year Scaling'!$I227)</f>
        <v>0</v>
      </c>
      <c r="AL39" s="116">
        <f>$G39*('Future Year Scaling'!AN227/'Future Year Scaling'!$I227)</f>
        <v>0</v>
      </c>
      <c r="AM39" s="116">
        <f>$G39*('Future Year Scaling'!AO227/'Future Year Scaling'!$I227)</f>
        <v>0</v>
      </c>
    </row>
    <row r="40" spans="1:39" x14ac:dyDescent="0.25">
      <c r="A40" s="4" t="s">
        <v>11</v>
      </c>
      <c r="B40" s="4" t="s">
        <v>173</v>
      </c>
      <c r="C40" s="79"/>
      <c r="D40" s="79"/>
      <c r="F40" s="116"/>
      <c r="G40" s="116">
        <f>'Min. of Petr. &amp; NG'!B200</f>
        <v>26876583047605.207</v>
      </c>
      <c r="H40" s="116">
        <f>$G40*('Future Year Scaling'!J228/'Future Year Scaling'!$I228)</f>
        <v>28421236701592.137</v>
      </c>
      <c r="I40" s="116">
        <f>$G40*('Future Year Scaling'!K228/'Future Year Scaling'!$I228)</f>
        <v>29965890355579.059</v>
      </c>
      <c r="J40" s="116">
        <f>$G40*('Future Year Scaling'!L228/'Future Year Scaling'!$I228)</f>
        <v>31510544009565.988</v>
      </c>
      <c r="K40" s="116">
        <f>$G40*('Future Year Scaling'!M228/'Future Year Scaling'!$I228)</f>
        <v>33055197663552.922</v>
      </c>
      <c r="L40" s="116">
        <f>$G40*('Future Year Scaling'!N228/'Future Year Scaling'!$I228)</f>
        <v>34854244775936.531</v>
      </c>
      <c r="M40" s="116">
        <f>$G40*('Future Year Scaling'!O228/'Future Year Scaling'!$I228)</f>
        <v>36653291888320.148</v>
      </c>
      <c r="N40" s="116">
        <f>$G40*('Future Year Scaling'!P228/'Future Year Scaling'!$I228)</f>
        <v>38452339000703.773</v>
      </c>
      <c r="O40" s="116">
        <f>$G40*('Future Year Scaling'!Q228/'Future Year Scaling'!$I228)</f>
        <v>40251386113087.391</v>
      </c>
      <c r="P40" s="116">
        <f>$G40*('Future Year Scaling'!R228/'Future Year Scaling'!$I228)</f>
        <v>42050433225471.008</v>
      </c>
      <c r="Q40" s="116">
        <f>$G40*('Future Year Scaling'!S228/'Future Year Scaling'!$I228)</f>
        <v>43459084010664.203</v>
      </c>
      <c r="R40" s="116">
        <f>$G40*('Future Year Scaling'!T228/'Future Year Scaling'!$I228)</f>
        <v>44867734795857.414</v>
      </c>
      <c r="S40" s="116">
        <f>$G40*('Future Year Scaling'!U228/'Future Year Scaling'!$I228)</f>
        <v>46276385581050.625</v>
      </c>
      <c r="T40" s="116">
        <f>$G40*('Future Year Scaling'!V228/'Future Year Scaling'!$I228)</f>
        <v>47685036366243.828</v>
      </c>
      <c r="U40" s="116">
        <f>$G40*('Future Year Scaling'!W228/'Future Year Scaling'!$I228)</f>
        <v>49093687151437.031</v>
      </c>
      <c r="V40" s="116">
        <f>$G40*('Future Year Scaling'!X228/'Future Year Scaling'!$I228)</f>
        <v>49237155899550.148</v>
      </c>
      <c r="W40" s="116">
        <f>$G40*('Future Year Scaling'!Y228/'Future Year Scaling'!$I228)</f>
        <v>49380624647663.242</v>
      </c>
      <c r="X40" s="116">
        <f>$G40*('Future Year Scaling'!Z228/'Future Year Scaling'!$I228)</f>
        <v>49524093395776.352</v>
      </c>
      <c r="Y40" s="116">
        <f>$G40*('Future Year Scaling'!AA228/'Future Year Scaling'!$I228)</f>
        <v>49667562143889.461</v>
      </c>
      <c r="Z40" s="116">
        <f>$G40*('Future Year Scaling'!AB228/'Future Year Scaling'!$I228)</f>
        <v>49811030892002.57</v>
      </c>
      <c r="AA40" s="116">
        <f>$G40*('Future Year Scaling'!AC228/'Future Year Scaling'!$I228)</f>
        <v>49949547225032.273</v>
      </c>
      <c r="AB40" s="116">
        <f>$G40*('Future Year Scaling'!AD228/'Future Year Scaling'!$I228)</f>
        <v>50088063558061.977</v>
      </c>
      <c r="AC40" s="116">
        <f>$G40*('Future Year Scaling'!AE228/'Future Year Scaling'!$I228)</f>
        <v>50226579891091.68</v>
      </c>
      <c r="AD40" s="116">
        <f>$G40*('Future Year Scaling'!AF228/'Future Year Scaling'!$I228)</f>
        <v>50365096224121.375</v>
      </c>
      <c r="AE40" s="116">
        <f>$G40*('Future Year Scaling'!AG228/'Future Year Scaling'!$I228)</f>
        <v>50503612557151.086</v>
      </c>
      <c r="AF40" s="116">
        <f>$G40*('Future Year Scaling'!AH228/'Future Year Scaling'!$I228)</f>
        <v>50495522682346.055</v>
      </c>
      <c r="AG40" s="116">
        <f>$G40*('Future Year Scaling'!AI228/'Future Year Scaling'!$I228)</f>
        <v>50487432807541.023</v>
      </c>
      <c r="AH40" s="116">
        <f>$G40*('Future Year Scaling'!AJ228/'Future Year Scaling'!$I228)</f>
        <v>50479342932736</v>
      </c>
      <c r="AI40" s="116">
        <f>$G40*('Future Year Scaling'!AK228/'Future Year Scaling'!$I228)</f>
        <v>50471253057930.977</v>
      </c>
      <c r="AJ40" s="116">
        <f>$G40*('Future Year Scaling'!AL228/'Future Year Scaling'!$I228)</f>
        <v>50463163183125.953</v>
      </c>
      <c r="AK40" s="116">
        <f>$G40*('Future Year Scaling'!AM228/'Future Year Scaling'!$I228)</f>
        <v>50455073308320.914</v>
      </c>
      <c r="AL40" s="116">
        <f>$G40*('Future Year Scaling'!AN228/'Future Year Scaling'!$I228)</f>
        <v>50446983433515.891</v>
      </c>
      <c r="AM40" s="116">
        <f>$G40*('Future Year Scaling'!AO228/'Future Year Scaling'!$I228)</f>
        <v>50438893558710.867</v>
      </c>
    </row>
    <row r="41" spans="1:39" x14ac:dyDescent="0.25">
      <c r="A41" s="4" t="s">
        <v>529</v>
      </c>
      <c r="B41" s="4" t="s">
        <v>173</v>
      </c>
      <c r="C41" s="79"/>
      <c r="D41" s="79"/>
      <c r="F41" s="116"/>
      <c r="G41" s="116">
        <f>'Min. of Petr. &amp; NG'!B201</f>
        <v>176620054287003.59</v>
      </c>
      <c r="H41" s="116">
        <f>$G41*('Future Year Scaling'!J229/'Future Year Scaling'!$I229)</f>
        <v>179420336661981.63</v>
      </c>
      <c r="I41" s="116">
        <f>$G41*('Future Year Scaling'!K229/'Future Year Scaling'!$I229)</f>
        <v>182220619036959.59</v>
      </c>
      <c r="J41" s="116">
        <f>$G41*('Future Year Scaling'!L229/'Future Year Scaling'!$I229)</f>
        <v>185020901411937.59</v>
      </c>
      <c r="K41" s="116">
        <f>$G41*('Future Year Scaling'!M229/'Future Year Scaling'!$I229)</f>
        <v>187821183786915.59</v>
      </c>
      <c r="L41" s="116">
        <f>$G41*('Future Year Scaling'!N229/'Future Year Scaling'!$I229)</f>
        <v>191220130478826.81</v>
      </c>
      <c r="M41" s="116">
        <f>$G41*('Future Year Scaling'!O229/'Future Year Scaling'!$I229)</f>
        <v>194619077170738</v>
      </c>
      <c r="N41" s="116">
        <f>$G41*('Future Year Scaling'!P229/'Future Year Scaling'!$I229)</f>
        <v>198018023862649.19</v>
      </c>
      <c r="O41" s="116">
        <f>$G41*('Future Year Scaling'!Q229/'Future Year Scaling'!$I229)</f>
        <v>201416970554560.44</v>
      </c>
      <c r="P41" s="116">
        <f>$G41*('Future Year Scaling'!R229/'Future Year Scaling'!$I229)</f>
        <v>204815917246471.63</v>
      </c>
      <c r="Q41" s="116">
        <f>$G41*('Future Year Scaling'!S229/'Future Year Scaling'!$I229)</f>
        <v>208378713833801.63</v>
      </c>
      <c r="R41" s="116">
        <f>$G41*('Future Year Scaling'!T229/'Future Year Scaling'!$I229)</f>
        <v>211941510421131.66</v>
      </c>
      <c r="S41" s="116">
        <f>$G41*('Future Year Scaling'!U229/'Future Year Scaling'!$I229)</f>
        <v>215504307008461.66</v>
      </c>
      <c r="T41" s="116">
        <f>$G41*('Future Year Scaling'!V229/'Future Year Scaling'!$I229)</f>
        <v>219067103595791.66</v>
      </c>
      <c r="U41" s="116">
        <f>$G41*('Future Year Scaling'!W229/'Future Year Scaling'!$I229)</f>
        <v>222629900183121.66</v>
      </c>
      <c r="V41" s="116">
        <f>$G41*('Future Year Scaling'!X229/'Future Year Scaling'!$I229)</f>
        <v>227411163395333.34</v>
      </c>
      <c r="W41" s="116">
        <f>$G41*('Future Year Scaling'!Y229/'Future Year Scaling'!$I229)</f>
        <v>232192426607544.97</v>
      </c>
      <c r="X41" s="116">
        <f>$G41*('Future Year Scaling'!Z229/'Future Year Scaling'!$I229)</f>
        <v>236973689819756.66</v>
      </c>
      <c r="Y41" s="116">
        <f>$G41*('Future Year Scaling'!AA229/'Future Year Scaling'!$I229)</f>
        <v>241754953031968.34</v>
      </c>
      <c r="Z41" s="116">
        <f>$G41*('Future Year Scaling'!AB229/'Future Year Scaling'!$I229)</f>
        <v>246536216244180</v>
      </c>
      <c r="AA41" s="116">
        <f>$G41*('Future Year Scaling'!AC229/'Future Year Scaling'!$I229)</f>
        <v>253491738729339.03</v>
      </c>
      <c r="AB41" s="116">
        <f>$G41*('Future Year Scaling'!AD229/'Future Year Scaling'!$I229)</f>
        <v>260447261214498</v>
      </c>
      <c r="AC41" s="116">
        <f>$G41*('Future Year Scaling'!AE229/'Future Year Scaling'!$I229)</f>
        <v>267402783699657.06</v>
      </c>
      <c r="AD41" s="116">
        <f>$G41*('Future Year Scaling'!AF229/'Future Year Scaling'!$I229)</f>
        <v>274358306184816.06</v>
      </c>
      <c r="AE41" s="116">
        <f>$G41*('Future Year Scaling'!AG229/'Future Year Scaling'!$I229)</f>
        <v>281313828669975.13</v>
      </c>
      <c r="AF41" s="116">
        <f>$G41*('Future Year Scaling'!AH229/'Future Year Scaling'!$I229)</f>
        <v>286516681394675.44</v>
      </c>
      <c r="AG41" s="116">
        <f>$G41*('Future Year Scaling'!AI229/'Future Year Scaling'!$I229)</f>
        <v>291719534119375.69</v>
      </c>
      <c r="AH41" s="116">
        <f>$G41*('Future Year Scaling'!AJ229/'Future Year Scaling'!$I229)</f>
        <v>296922386844076.06</v>
      </c>
      <c r="AI41" s="116">
        <f>$G41*('Future Year Scaling'!AK229/'Future Year Scaling'!$I229)</f>
        <v>302125239568776.31</v>
      </c>
      <c r="AJ41" s="116">
        <f>$G41*('Future Year Scaling'!AL229/'Future Year Scaling'!$I229)</f>
        <v>307328092293476.69</v>
      </c>
      <c r="AK41" s="116">
        <f>$G41*('Future Year Scaling'!AM229/'Future Year Scaling'!$I229)</f>
        <v>312530945018176.94</v>
      </c>
      <c r="AL41" s="116">
        <f>$G41*('Future Year Scaling'!AN229/'Future Year Scaling'!$I229)</f>
        <v>317733797742877.25</v>
      </c>
      <c r="AM41" s="116">
        <f>$G41*('Future Year Scaling'!AO229/'Future Year Scaling'!$I229)</f>
        <v>322936650467577.63</v>
      </c>
    </row>
    <row r="42" spans="1:39" x14ac:dyDescent="0.25">
      <c r="A42" s="4" t="s">
        <v>525</v>
      </c>
      <c r="B42" s="4" t="s">
        <v>174</v>
      </c>
      <c r="C42" s="79"/>
      <c r="D42" s="79"/>
      <c r="F42" s="4">
        <v>0</v>
      </c>
      <c r="G42" s="4">
        <f>F42</f>
        <v>0</v>
      </c>
      <c r="H42" s="4">
        <f t="shared" ref="H42:AM49" si="0">G42</f>
        <v>0</v>
      </c>
      <c r="I42" s="4">
        <f t="shared" si="0"/>
        <v>0</v>
      </c>
      <c r="J42" s="4">
        <f t="shared" si="0"/>
        <v>0</v>
      </c>
      <c r="K42" s="4">
        <f t="shared" si="0"/>
        <v>0</v>
      </c>
      <c r="L42" s="4">
        <f t="shared" si="0"/>
        <v>0</v>
      </c>
      <c r="M42" s="4">
        <f t="shared" si="0"/>
        <v>0</v>
      </c>
      <c r="N42" s="4">
        <f t="shared" si="0"/>
        <v>0</v>
      </c>
      <c r="O42" s="4">
        <f t="shared" si="0"/>
        <v>0</v>
      </c>
      <c r="P42" s="4">
        <f t="shared" si="0"/>
        <v>0</v>
      </c>
      <c r="Q42" s="4">
        <f t="shared" si="0"/>
        <v>0</v>
      </c>
      <c r="R42" s="4">
        <f t="shared" si="0"/>
        <v>0</v>
      </c>
      <c r="S42" s="4">
        <f t="shared" si="0"/>
        <v>0</v>
      </c>
      <c r="T42" s="4">
        <f t="shared" si="0"/>
        <v>0</v>
      </c>
      <c r="U42" s="4">
        <f t="shared" si="0"/>
        <v>0</v>
      </c>
      <c r="V42" s="4">
        <f t="shared" si="0"/>
        <v>0</v>
      </c>
      <c r="W42" s="4">
        <f t="shared" si="0"/>
        <v>0</v>
      </c>
      <c r="X42" s="4">
        <f t="shared" si="0"/>
        <v>0</v>
      </c>
      <c r="Y42" s="4">
        <f t="shared" si="0"/>
        <v>0</v>
      </c>
      <c r="Z42" s="4">
        <f t="shared" si="0"/>
        <v>0</v>
      </c>
      <c r="AA42" s="4">
        <f t="shared" si="0"/>
        <v>0</v>
      </c>
      <c r="AB42" s="4">
        <f t="shared" si="0"/>
        <v>0</v>
      </c>
      <c r="AC42" s="4">
        <f t="shared" si="0"/>
        <v>0</v>
      </c>
      <c r="AD42" s="4">
        <f t="shared" si="0"/>
        <v>0</v>
      </c>
      <c r="AE42" s="4">
        <f t="shared" si="0"/>
        <v>0</v>
      </c>
      <c r="AF42" s="4">
        <f t="shared" si="0"/>
        <v>0</v>
      </c>
      <c r="AG42" s="4">
        <f t="shared" si="0"/>
        <v>0</v>
      </c>
      <c r="AH42" s="4">
        <f t="shared" si="0"/>
        <v>0</v>
      </c>
      <c r="AI42" s="4">
        <f t="shared" si="0"/>
        <v>0</v>
      </c>
      <c r="AJ42" s="4">
        <f t="shared" si="0"/>
        <v>0</v>
      </c>
      <c r="AK42" s="4">
        <f t="shared" si="0"/>
        <v>0</v>
      </c>
      <c r="AL42" s="4">
        <f t="shared" si="0"/>
        <v>0</v>
      </c>
      <c r="AM42" s="4">
        <f t="shared" si="0"/>
        <v>0</v>
      </c>
    </row>
    <row r="43" spans="1:39" x14ac:dyDescent="0.25">
      <c r="A43" s="4" t="s">
        <v>526</v>
      </c>
      <c r="B43" s="4" t="s">
        <v>174</v>
      </c>
      <c r="C43" s="79"/>
      <c r="D43" s="79"/>
      <c r="F43" s="4">
        <v>0</v>
      </c>
      <c r="G43" s="4">
        <f t="shared" ref="G43:G50" si="1">F43</f>
        <v>0</v>
      </c>
      <c r="H43" s="4">
        <f t="shared" si="0"/>
        <v>0</v>
      </c>
      <c r="I43" s="4">
        <f t="shared" si="0"/>
        <v>0</v>
      </c>
      <c r="J43" s="4">
        <f t="shared" si="0"/>
        <v>0</v>
      </c>
      <c r="K43" s="4">
        <f t="shared" si="0"/>
        <v>0</v>
      </c>
      <c r="L43" s="4">
        <f t="shared" si="0"/>
        <v>0</v>
      </c>
      <c r="M43" s="4">
        <f t="shared" si="0"/>
        <v>0</v>
      </c>
      <c r="N43" s="4">
        <f t="shared" si="0"/>
        <v>0</v>
      </c>
      <c r="O43" s="4">
        <f t="shared" si="0"/>
        <v>0</v>
      </c>
      <c r="P43" s="4">
        <f t="shared" si="0"/>
        <v>0</v>
      </c>
      <c r="Q43" s="4">
        <f t="shared" si="0"/>
        <v>0</v>
      </c>
      <c r="R43" s="4">
        <f t="shared" si="0"/>
        <v>0</v>
      </c>
      <c r="S43" s="4">
        <f t="shared" si="0"/>
        <v>0</v>
      </c>
      <c r="T43" s="4">
        <f t="shared" si="0"/>
        <v>0</v>
      </c>
      <c r="U43" s="4">
        <f t="shared" si="0"/>
        <v>0</v>
      </c>
      <c r="V43" s="4">
        <f t="shared" si="0"/>
        <v>0</v>
      </c>
      <c r="W43" s="4">
        <f t="shared" si="0"/>
        <v>0</v>
      </c>
      <c r="X43" s="4">
        <f t="shared" si="0"/>
        <v>0</v>
      </c>
      <c r="Y43" s="4">
        <f t="shared" si="0"/>
        <v>0</v>
      </c>
      <c r="Z43" s="4">
        <f t="shared" si="0"/>
        <v>0</v>
      </c>
      <c r="AA43" s="4">
        <f t="shared" si="0"/>
        <v>0</v>
      </c>
      <c r="AB43" s="4">
        <f t="shared" si="0"/>
        <v>0</v>
      </c>
      <c r="AC43" s="4">
        <f t="shared" si="0"/>
        <v>0</v>
      </c>
      <c r="AD43" s="4">
        <f t="shared" si="0"/>
        <v>0</v>
      </c>
      <c r="AE43" s="4">
        <f t="shared" si="0"/>
        <v>0</v>
      </c>
      <c r="AF43" s="4">
        <f t="shared" si="0"/>
        <v>0</v>
      </c>
      <c r="AG43" s="4">
        <f t="shared" si="0"/>
        <v>0</v>
      </c>
      <c r="AH43" s="4">
        <f t="shared" si="0"/>
        <v>0</v>
      </c>
      <c r="AI43" s="4">
        <f t="shared" si="0"/>
        <v>0</v>
      </c>
      <c r="AJ43" s="4">
        <f t="shared" si="0"/>
        <v>0</v>
      </c>
      <c r="AK43" s="4">
        <f t="shared" si="0"/>
        <v>0</v>
      </c>
      <c r="AL43" s="4">
        <f t="shared" si="0"/>
        <v>0</v>
      </c>
      <c r="AM43" s="4">
        <f t="shared" si="0"/>
        <v>0</v>
      </c>
    </row>
    <row r="44" spans="1:39" x14ac:dyDescent="0.25">
      <c r="A44" s="4" t="s">
        <v>27</v>
      </c>
      <c r="B44" s="4" t="s">
        <v>174</v>
      </c>
      <c r="C44" s="79"/>
      <c r="D44" s="79"/>
      <c r="F44" s="4">
        <v>0</v>
      </c>
      <c r="G44" s="4">
        <f t="shared" si="1"/>
        <v>0</v>
      </c>
      <c r="H44" s="4">
        <f t="shared" si="0"/>
        <v>0</v>
      </c>
      <c r="I44" s="4">
        <f t="shared" si="0"/>
        <v>0</v>
      </c>
      <c r="J44" s="4">
        <f t="shared" si="0"/>
        <v>0</v>
      </c>
      <c r="K44" s="4">
        <f t="shared" si="0"/>
        <v>0</v>
      </c>
      <c r="L44" s="4">
        <f t="shared" si="0"/>
        <v>0</v>
      </c>
      <c r="M44" s="4">
        <f t="shared" si="0"/>
        <v>0</v>
      </c>
      <c r="N44" s="4">
        <f t="shared" si="0"/>
        <v>0</v>
      </c>
      <c r="O44" s="4">
        <f t="shared" si="0"/>
        <v>0</v>
      </c>
      <c r="P44" s="4">
        <f t="shared" si="0"/>
        <v>0</v>
      </c>
      <c r="Q44" s="4">
        <f t="shared" si="0"/>
        <v>0</v>
      </c>
      <c r="R44" s="4">
        <f t="shared" si="0"/>
        <v>0</v>
      </c>
      <c r="S44" s="4">
        <f t="shared" si="0"/>
        <v>0</v>
      </c>
      <c r="T44" s="4">
        <f t="shared" si="0"/>
        <v>0</v>
      </c>
      <c r="U44" s="4">
        <f t="shared" si="0"/>
        <v>0</v>
      </c>
      <c r="V44" s="4">
        <f t="shared" si="0"/>
        <v>0</v>
      </c>
      <c r="W44" s="4">
        <f t="shared" si="0"/>
        <v>0</v>
      </c>
      <c r="X44" s="4">
        <f t="shared" si="0"/>
        <v>0</v>
      </c>
      <c r="Y44" s="4">
        <f t="shared" si="0"/>
        <v>0</v>
      </c>
      <c r="Z44" s="4">
        <f t="shared" si="0"/>
        <v>0</v>
      </c>
      <c r="AA44" s="4">
        <f t="shared" si="0"/>
        <v>0</v>
      </c>
      <c r="AB44" s="4">
        <f t="shared" si="0"/>
        <v>0</v>
      </c>
      <c r="AC44" s="4">
        <f t="shared" si="0"/>
        <v>0</v>
      </c>
      <c r="AD44" s="4">
        <f t="shared" si="0"/>
        <v>0</v>
      </c>
      <c r="AE44" s="4">
        <f t="shared" si="0"/>
        <v>0</v>
      </c>
      <c r="AF44" s="4">
        <f t="shared" si="0"/>
        <v>0</v>
      </c>
      <c r="AG44" s="4">
        <f t="shared" si="0"/>
        <v>0</v>
      </c>
      <c r="AH44" s="4">
        <f t="shared" si="0"/>
        <v>0</v>
      </c>
      <c r="AI44" s="4">
        <f t="shared" si="0"/>
        <v>0</v>
      </c>
      <c r="AJ44" s="4">
        <f t="shared" si="0"/>
        <v>0</v>
      </c>
      <c r="AK44" s="4">
        <f t="shared" si="0"/>
        <v>0</v>
      </c>
      <c r="AL44" s="4">
        <f t="shared" si="0"/>
        <v>0</v>
      </c>
      <c r="AM44" s="4">
        <f t="shared" si="0"/>
        <v>0</v>
      </c>
    </row>
    <row r="45" spans="1:39" x14ac:dyDescent="0.25">
      <c r="A45" s="4" t="s">
        <v>6</v>
      </c>
      <c r="B45" s="4" t="s">
        <v>174</v>
      </c>
      <c r="C45" s="79"/>
      <c r="D45" s="79"/>
      <c r="F45" s="4">
        <v>0</v>
      </c>
      <c r="G45" s="4">
        <f t="shared" si="1"/>
        <v>0</v>
      </c>
      <c r="H45" s="4">
        <f t="shared" si="0"/>
        <v>0</v>
      </c>
      <c r="I45" s="4">
        <f t="shared" si="0"/>
        <v>0</v>
      </c>
      <c r="J45" s="4">
        <f t="shared" si="0"/>
        <v>0</v>
      </c>
      <c r="K45" s="4">
        <f t="shared" si="0"/>
        <v>0</v>
      </c>
      <c r="L45" s="4">
        <f t="shared" si="0"/>
        <v>0</v>
      </c>
      <c r="M45" s="4">
        <f t="shared" si="0"/>
        <v>0</v>
      </c>
      <c r="N45" s="4">
        <f t="shared" si="0"/>
        <v>0</v>
      </c>
      <c r="O45" s="4">
        <f t="shared" si="0"/>
        <v>0</v>
      </c>
      <c r="P45" s="4">
        <f t="shared" si="0"/>
        <v>0</v>
      </c>
      <c r="Q45" s="4">
        <f t="shared" si="0"/>
        <v>0</v>
      </c>
      <c r="R45" s="4">
        <f t="shared" si="0"/>
        <v>0</v>
      </c>
      <c r="S45" s="4">
        <f t="shared" si="0"/>
        <v>0</v>
      </c>
      <c r="T45" s="4">
        <f t="shared" si="0"/>
        <v>0</v>
      </c>
      <c r="U45" s="4">
        <f t="shared" si="0"/>
        <v>0</v>
      </c>
      <c r="V45" s="4">
        <f t="shared" si="0"/>
        <v>0</v>
      </c>
      <c r="W45" s="4">
        <f t="shared" si="0"/>
        <v>0</v>
      </c>
      <c r="X45" s="4">
        <f t="shared" si="0"/>
        <v>0</v>
      </c>
      <c r="Y45" s="4">
        <f t="shared" si="0"/>
        <v>0</v>
      </c>
      <c r="Z45" s="4">
        <f t="shared" si="0"/>
        <v>0</v>
      </c>
      <c r="AA45" s="4">
        <f t="shared" si="0"/>
        <v>0</v>
      </c>
      <c r="AB45" s="4">
        <f t="shared" si="0"/>
        <v>0</v>
      </c>
      <c r="AC45" s="4">
        <f t="shared" si="0"/>
        <v>0</v>
      </c>
      <c r="AD45" s="4">
        <f t="shared" si="0"/>
        <v>0</v>
      </c>
      <c r="AE45" s="4">
        <f t="shared" si="0"/>
        <v>0</v>
      </c>
      <c r="AF45" s="4">
        <f t="shared" si="0"/>
        <v>0</v>
      </c>
      <c r="AG45" s="4">
        <f t="shared" si="0"/>
        <v>0</v>
      </c>
      <c r="AH45" s="4">
        <f t="shared" si="0"/>
        <v>0</v>
      </c>
      <c r="AI45" s="4">
        <f t="shared" si="0"/>
        <v>0</v>
      </c>
      <c r="AJ45" s="4">
        <f t="shared" si="0"/>
        <v>0</v>
      </c>
      <c r="AK45" s="4">
        <f t="shared" si="0"/>
        <v>0</v>
      </c>
      <c r="AL45" s="4">
        <f t="shared" si="0"/>
        <v>0</v>
      </c>
      <c r="AM45" s="4">
        <f t="shared" si="0"/>
        <v>0</v>
      </c>
    </row>
    <row r="46" spans="1:39" x14ac:dyDescent="0.25">
      <c r="A46" s="4" t="s">
        <v>527</v>
      </c>
      <c r="B46" s="4" t="s">
        <v>174</v>
      </c>
      <c r="C46" s="79"/>
      <c r="D46" s="79"/>
      <c r="F46" s="4">
        <v>0</v>
      </c>
      <c r="G46" s="4">
        <f t="shared" si="1"/>
        <v>0</v>
      </c>
      <c r="H46" s="4">
        <f t="shared" si="0"/>
        <v>0</v>
      </c>
      <c r="I46" s="4">
        <f t="shared" si="0"/>
        <v>0</v>
      </c>
      <c r="J46" s="4">
        <f t="shared" si="0"/>
        <v>0</v>
      </c>
      <c r="K46" s="4">
        <f t="shared" si="0"/>
        <v>0</v>
      </c>
      <c r="L46" s="4">
        <f t="shared" si="0"/>
        <v>0</v>
      </c>
      <c r="M46" s="4">
        <f t="shared" si="0"/>
        <v>0</v>
      </c>
      <c r="N46" s="4">
        <f t="shared" si="0"/>
        <v>0</v>
      </c>
      <c r="O46" s="4">
        <f t="shared" si="0"/>
        <v>0</v>
      </c>
      <c r="P46" s="4">
        <f t="shared" si="0"/>
        <v>0</v>
      </c>
      <c r="Q46" s="4">
        <f t="shared" si="0"/>
        <v>0</v>
      </c>
      <c r="R46" s="4">
        <f t="shared" si="0"/>
        <v>0</v>
      </c>
      <c r="S46" s="4">
        <f t="shared" si="0"/>
        <v>0</v>
      </c>
      <c r="T46" s="4">
        <f t="shared" si="0"/>
        <v>0</v>
      </c>
      <c r="U46" s="4">
        <f t="shared" si="0"/>
        <v>0</v>
      </c>
      <c r="V46" s="4">
        <f t="shared" si="0"/>
        <v>0</v>
      </c>
      <c r="W46" s="4">
        <f t="shared" si="0"/>
        <v>0</v>
      </c>
      <c r="X46" s="4">
        <f t="shared" si="0"/>
        <v>0</v>
      </c>
      <c r="Y46" s="4">
        <f t="shared" si="0"/>
        <v>0</v>
      </c>
      <c r="Z46" s="4">
        <f t="shared" si="0"/>
        <v>0</v>
      </c>
      <c r="AA46" s="4">
        <f t="shared" si="0"/>
        <v>0</v>
      </c>
      <c r="AB46" s="4">
        <f t="shared" si="0"/>
        <v>0</v>
      </c>
      <c r="AC46" s="4">
        <f t="shared" si="0"/>
        <v>0</v>
      </c>
      <c r="AD46" s="4">
        <f t="shared" si="0"/>
        <v>0</v>
      </c>
      <c r="AE46" s="4">
        <f t="shared" si="0"/>
        <v>0</v>
      </c>
      <c r="AF46" s="4">
        <f t="shared" si="0"/>
        <v>0</v>
      </c>
      <c r="AG46" s="4">
        <f t="shared" si="0"/>
        <v>0</v>
      </c>
      <c r="AH46" s="4">
        <f t="shared" si="0"/>
        <v>0</v>
      </c>
      <c r="AI46" s="4">
        <f t="shared" si="0"/>
        <v>0</v>
      </c>
      <c r="AJ46" s="4">
        <f t="shared" si="0"/>
        <v>0</v>
      </c>
      <c r="AK46" s="4">
        <f t="shared" si="0"/>
        <v>0</v>
      </c>
      <c r="AL46" s="4">
        <f t="shared" si="0"/>
        <v>0</v>
      </c>
      <c r="AM46" s="4">
        <f t="shared" si="0"/>
        <v>0</v>
      </c>
    </row>
    <row r="47" spans="1:39" x14ac:dyDescent="0.25">
      <c r="A47" s="4" t="s">
        <v>528</v>
      </c>
      <c r="B47" s="4" t="s">
        <v>174</v>
      </c>
      <c r="C47" s="79"/>
      <c r="D47" s="79"/>
      <c r="F47" s="4">
        <v>0</v>
      </c>
      <c r="G47" s="4">
        <f t="shared" si="1"/>
        <v>0</v>
      </c>
      <c r="H47" s="4">
        <f t="shared" si="0"/>
        <v>0</v>
      </c>
      <c r="I47" s="4">
        <f t="shared" si="0"/>
        <v>0</v>
      </c>
      <c r="J47" s="4">
        <f t="shared" si="0"/>
        <v>0</v>
      </c>
      <c r="K47" s="4">
        <f t="shared" si="0"/>
        <v>0</v>
      </c>
      <c r="L47" s="4">
        <f t="shared" si="0"/>
        <v>0</v>
      </c>
      <c r="M47" s="4">
        <f t="shared" si="0"/>
        <v>0</v>
      </c>
      <c r="N47" s="4">
        <f t="shared" si="0"/>
        <v>0</v>
      </c>
      <c r="O47" s="4">
        <f t="shared" si="0"/>
        <v>0</v>
      </c>
      <c r="P47" s="4">
        <f t="shared" si="0"/>
        <v>0</v>
      </c>
      <c r="Q47" s="4">
        <f t="shared" si="0"/>
        <v>0</v>
      </c>
      <c r="R47" s="4">
        <f t="shared" si="0"/>
        <v>0</v>
      </c>
      <c r="S47" s="4">
        <f t="shared" si="0"/>
        <v>0</v>
      </c>
      <c r="T47" s="4">
        <f t="shared" si="0"/>
        <v>0</v>
      </c>
      <c r="U47" s="4">
        <f t="shared" si="0"/>
        <v>0</v>
      </c>
      <c r="V47" s="4">
        <f t="shared" si="0"/>
        <v>0</v>
      </c>
      <c r="W47" s="4">
        <f t="shared" si="0"/>
        <v>0</v>
      </c>
      <c r="X47" s="4">
        <f t="shared" si="0"/>
        <v>0</v>
      </c>
      <c r="Y47" s="4">
        <f t="shared" si="0"/>
        <v>0</v>
      </c>
      <c r="Z47" s="4">
        <f t="shared" si="0"/>
        <v>0</v>
      </c>
      <c r="AA47" s="4">
        <f t="shared" si="0"/>
        <v>0</v>
      </c>
      <c r="AB47" s="4">
        <f t="shared" si="0"/>
        <v>0</v>
      </c>
      <c r="AC47" s="4">
        <f t="shared" si="0"/>
        <v>0</v>
      </c>
      <c r="AD47" s="4">
        <f t="shared" si="0"/>
        <v>0</v>
      </c>
      <c r="AE47" s="4">
        <f t="shared" si="0"/>
        <v>0</v>
      </c>
      <c r="AF47" s="4">
        <f t="shared" si="0"/>
        <v>0</v>
      </c>
      <c r="AG47" s="4">
        <f t="shared" si="0"/>
        <v>0</v>
      </c>
      <c r="AH47" s="4">
        <f t="shared" si="0"/>
        <v>0</v>
      </c>
      <c r="AI47" s="4">
        <f t="shared" si="0"/>
        <v>0</v>
      </c>
      <c r="AJ47" s="4">
        <f t="shared" si="0"/>
        <v>0</v>
      </c>
      <c r="AK47" s="4">
        <f t="shared" si="0"/>
        <v>0</v>
      </c>
      <c r="AL47" s="4">
        <f t="shared" si="0"/>
        <v>0</v>
      </c>
      <c r="AM47" s="4">
        <f t="shared" si="0"/>
        <v>0</v>
      </c>
    </row>
    <row r="48" spans="1:39" x14ac:dyDescent="0.25">
      <c r="A48" s="4" t="s">
        <v>11</v>
      </c>
      <c r="B48" s="4" t="s">
        <v>174</v>
      </c>
      <c r="C48" s="79"/>
      <c r="D48" s="79"/>
      <c r="F48" s="4">
        <v>0</v>
      </c>
      <c r="G48" s="4">
        <f t="shared" si="1"/>
        <v>0</v>
      </c>
      <c r="H48" s="4">
        <f t="shared" si="0"/>
        <v>0</v>
      </c>
      <c r="I48" s="4">
        <f t="shared" si="0"/>
        <v>0</v>
      </c>
      <c r="J48" s="4">
        <f t="shared" si="0"/>
        <v>0</v>
      </c>
      <c r="K48" s="4">
        <f t="shared" si="0"/>
        <v>0</v>
      </c>
      <c r="L48" s="4">
        <f t="shared" si="0"/>
        <v>0</v>
      </c>
      <c r="M48" s="4">
        <f t="shared" si="0"/>
        <v>0</v>
      </c>
      <c r="N48" s="4">
        <f t="shared" si="0"/>
        <v>0</v>
      </c>
      <c r="O48" s="4">
        <f t="shared" si="0"/>
        <v>0</v>
      </c>
      <c r="P48" s="4">
        <f t="shared" si="0"/>
        <v>0</v>
      </c>
      <c r="Q48" s="4">
        <f t="shared" si="0"/>
        <v>0</v>
      </c>
      <c r="R48" s="4">
        <f t="shared" si="0"/>
        <v>0</v>
      </c>
      <c r="S48" s="4">
        <f t="shared" si="0"/>
        <v>0</v>
      </c>
      <c r="T48" s="4">
        <f t="shared" si="0"/>
        <v>0</v>
      </c>
      <c r="U48" s="4">
        <f t="shared" si="0"/>
        <v>0</v>
      </c>
      <c r="V48" s="4">
        <f t="shared" si="0"/>
        <v>0</v>
      </c>
      <c r="W48" s="4">
        <f t="shared" si="0"/>
        <v>0</v>
      </c>
      <c r="X48" s="4">
        <f t="shared" si="0"/>
        <v>0</v>
      </c>
      <c r="Y48" s="4">
        <f t="shared" si="0"/>
        <v>0</v>
      </c>
      <c r="Z48" s="4">
        <f t="shared" si="0"/>
        <v>0</v>
      </c>
      <c r="AA48" s="4">
        <f t="shared" si="0"/>
        <v>0</v>
      </c>
      <c r="AB48" s="4">
        <f t="shared" si="0"/>
        <v>0</v>
      </c>
      <c r="AC48" s="4">
        <f t="shared" si="0"/>
        <v>0</v>
      </c>
      <c r="AD48" s="4">
        <f t="shared" si="0"/>
        <v>0</v>
      </c>
      <c r="AE48" s="4">
        <f t="shared" si="0"/>
        <v>0</v>
      </c>
      <c r="AF48" s="4">
        <f t="shared" si="0"/>
        <v>0</v>
      </c>
      <c r="AG48" s="4">
        <f t="shared" si="0"/>
        <v>0</v>
      </c>
      <c r="AH48" s="4">
        <f t="shared" si="0"/>
        <v>0</v>
      </c>
      <c r="AI48" s="4">
        <f t="shared" si="0"/>
        <v>0</v>
      </c>
      <c r="AJ48" s="4">
        <f t="shared" si="0"/>
        <v>0</v>
      </c>
      <c r="AK48" s="4">
        <f t="shared" si="0"/>
        <v>0</v>
      </c>
      <c r="AL48" s="4">
        <f t="shared" si="0"/>
        <v>0</v>
      </c>
      <c r="AM48" s="4">
        <f t="shared" si="0"/>
        <v>0</v>
      </c>
    </row>
    <row r="49" spans="1:39" x14ac:dyDescent="0.25">
      <c r="A49" s="4" t="s">
        <v>529</v>
      </c>
      <c r="B49" s="4" t="s">
        <v>174</v>
      </c>
      <c r="C49" s="79"/>
      <c r="D49" s="79"/>
      <c r="F49" s="4">
        <v>0</v>
      </c>
      <c r="G49" s="4">
        <f t="shared" si="1"/>
        <v>0</v>
      </c>
      <c r="H49" s="4">
        <f t="shared" si="0"/>
        <v>0</v>
      </c>
      <c r="I49" s="4">
        <f t="shared" si="0"/>
        <v>0</v>
      </c>
      <c r="J49" s="4">
        <f t="shared" si="0"/>
        <v>0</v>
      </c>
      <c r="K49" s="4">
        <f t="shared" si="0"/>
        <v>0</v>
      </c>
      <c r="L49" s="4">
        <f t="shared" si="0"/>
        <v>0</v>
      </c>
      <c r="M49" s="4">
        <f t="shared" si="0"/>
        <v>0</v>
      </c>
      <c r="N49" s="4">
        <f t="shared" si="0"/>
        <v>0</v>
      </c>
      <c r="O49" s="4">
        <f t="shared" si="0"/>
        <v>0</v>
      </c>
      <c r="P49" s="4">
        <f t="shared" si="0"/>
        <v>0</v>
      </c>
      <c r="Q49" s="4">
        <f t="shared" si="0"/>
        <v>0</v>
      </c>
      <c r="R49" s="4">
        <f t="shared" si="0"/>
        <v>0</v>
      </c>
      <c r="S49" s="4">
        <f t="shared" si="0"/>
        <v>0</v>
      </c>
      <c r="T49" s="4">
        <f t="shared" si="0"/>
        <v>0</v>
      </c>
      <c r="U49" s="4">
        <f t="shared" si="0"/>
        <v>0</v>
      </c>
      <c r="V49" s="4">
        <f t="shared" si="0"/>
        <v>0</v>
      </c>
      <c r="W49" s="4">
        <f t="shared" si="0"/>
        <v>0</v>
      </c>
      <c r="X49" s="4">
        <f t="shared" si="0"/>
        <v>0</v>
      </c>
      <c r="Y49" s="4">
        <f t="shared" si="0"/>
        <v>0</v>
      </c>
      <c r="Z49" s="4">
        <f t="shared" si="0"/>
        <v>0</v>
      </c>
      <c r="AA49" s="4">
        <f t="shared" si="0"/>
        <v>0</v>
      </c>
      <c r="AB49" s="4">
        <f t="shared" si="0"/>
        <v>0</v>
      </c>
      <c r="AC49" s="4">
        <f t="shared" si="0"/>
        <v>0</v>
      </c>
      <c r="AD49" s="4">
        <f t="shared" si="0"/>
        <v>0</v>
      </c>
      <c r="AE49" s="4">
        <f t="shared" si="0"/>
        <v>0</v>
      </c>
      <c r="AF49" s="4">
        <f t="shared" si="0"/>
        <v>0</v>
      </c>
      <c r="AG49" s="4">
        <f t="shared" si="0"/>
        <v>0</v>
      </c>
      <c r="AH49" s="4">
        <f t="shared" si="0"/>
        <v>0</v>
      </c>
      <c r="AI49" s="4">
        <f t="shared" si="0"/>
        <v>0</v>
      </c>
      <c r="AJ49" s="4">
        <f t="shared" si="0"/>
        <v>0</v>
      </c>
      <c r="AK49" s="4">
        <f t="shared" si="0"/>
        <v>0</v>
      </c>
      <c r="AL49" s="4">
        <f t="shared" si="0"/>
        <v>0</v>
      </c>
      <c r="AM49" s="4">
        <f t="shared" ref="AM49:AM50" si="2">AL49</f>
        <v>0</v>
      </c>
    </row>
    <row r="50" spans="1:39" x14ac:dyDescent="0.25">
      <c r="A50" s="4" t="s">
        <v>525</v>
      </c>
      <c r="B50" t="s">
        <v>531</v>
      </c>
      <c r="C50" s="79"/>
      <c r="D50" s="79"/>
      <c r="F50" s="4">
        <v>0</v>
      </c>
      <c r="G50" s="4">
        <f t="shared" si="1"/>
        <v>0</v>
      </c>
      <c r="H50" s="4">
        <f t="shared" ref="H50" si="3">G50</f>
        <v>0</v>
      </c>
      <c r="I50" s="4">
        <f t="shared" ref="I50" si="4">H50</f>
        <v>0</v>
      </c>
      <c r="J50" s="4">
        <f t="shared" ref="J50" si="5">I50</f>
        <v>0</v>
      </c>
      <c r="K50" s="4">
        <f t="shared" ref="K50" si="6">J50</f>
        <v>0</v>
      </c>
      <c r="L50" s="4">
        <f t="shared" ref="L50" si="7">K50</f>
        <v>0</v>
      </c>
      <c r="M50" s="4">
        <f t="shared" ref="M50" si="8">L50</f>
        <v>0</v>
      </c>
      <c r="N50" s="4">
        <f t="shared" ref="N50" si="9">M50</f>
        <v>0</v>
      </c>
      <c r="O50" s="4">
        <f t="shared" ref="O50" si="10">N50</f>
        <v>0</v>
      </c>
      <c r="P50" s="4">
        <f t="shared" ref="P50" si="11">O50</f>
        <v>0</v>
      </c>
      <c r="Q50" s="4">
        <f t="shared" ref="Q50" si="12">P50</f>
        <v>0</v>
      </c>
      <c r="R50" s="4">
        <f t="shared" ref="R50" si="13">Q50</f>
        <v>0</v>
      </c>
      <c r="S50" s="4">
        <f t="shared" ref="S50" si="14">R50</f>
        <v>0</v>
      </c>
      <c r="T50" s="4">
        <f t="shared" ref="T50" si="15">S50</f>
        <v>0</v>
      </c>
      <c r="U50" s="4">
        <f t="shared" ref="U50" si="16">T50</f>
        <v>0</v>
      </c>
      <c r="V50" s="4">
        <f t="shared" ref="V50" si="17">U50</f>
        <v>0</v>
      </c>
      <c r="W50" s="4">
        <f t="shared" ref="W50" si="18">V50</f>
        <v>0</v>
      </c>
      <c r="X50" s="4">
        <f t="shared" ref="X50" si="19">W50</f>
        <v>0</v>
      </c>
      <c r="Y50" s="4">
        <f t="shared" ref="Y50" si="20">X50</f>
        <v>0</v>
      </c>
      <c r="Z50" s="4">
        <f t="shared" ref="Z50" si="21">Y50</f>
        <v>0</v>
      </c>
      <c r="AA50" s="4">
        <f t="shared" ref="AA50" si="22">Z50</f>
        <v>0</v>
      </c>
      <c r="AB50" s="4">
        <f t="shared" ref="AB50" si="23">AA50</f>
        <v>0</v>
      </c>
      <c r="AC50" s="4">
        <f t="shared" ref="AC50" si="24">AB50</f>
        <v>0</v>
      </c>
      <c r="AD50" s="4">
        <f t="shared" ref="AD50" si="25">AC50</f>
        <v>0</v>
      </c>
      <c r="AE50" s="4">
        <f t="shared" ref="AE50" si="26">AD50</f>
        <v>0</v>
      </c>
      <c r="AF50" s="4">
        <f t="shared" ref="AF50" si="27">AE50</f>
        <v>0</v>
      </c>
      <c r="AG50" s="4">
        <f t="shared" ref="AG50" si="28">AF50</f>
        <v>0</v>
      </c>
      <c r="AH50" s="4">
        <f t="shared" ref="AH50" si="29">AG50</f>
        <v>0</v>
      </c>
      <c r="AI50" s="4">
        <f t="shared" ref="AI50" si="30">AH50</f>
        <v>0</v>
      </c>
      <c r="AJ50" s="4">
        <f t="shared" ref="AJ50" si="31">AI50</f>
        <v>0</v>
      </c>
      <c r="AK50" s="4">
        <f t="shared" ref="AK50" si="32">AJ50</f>
        <v>0</v>
      </c>
      <c r="AL50" s="4">
        <f t="shared" ref="AL50" si="33">AK50</f>
        <v>0</v>
      </c>
      <c r="AM50" s="4">
        <f t="shared" si="2"/>
        <v>0</v>
      </c>
    </row>
    <row r="51" spans="1:39" x14ac:dyDescent="0.25">
      <c r="A51" s="4" t="s">
        <v>526</v>
      </c>
      <c r="B51" s="4" t="s">
        <v>531</v>
      </c>
      <c r="C51" s="79"/>
      <c r="D51" s="79"/>
      <c r="F51" s="4">
        <f>('Min. of Petr. &amp; NG'!D195)</f>
        <v>1.10833998E+16</v>
      </c>
      <c r="G51" s="4">
        <f>$F51*'Future Year Scaling'!I230/'Future Year Scaling'!$G230</f>
        <v>1.1636372525394708E+16</v>
      </c>
      <c r="H51" s="4">
        <f>$F51*'Future Year Scaling'!J230/'Future Year Scaling'!$G230</f>
        <v>1.2115477726525748E+16</v>
      </c>
      <c r="I51" s="4">
        <f>$F51*'Future Year Scaling'!K230/'Future Year Scaling'!$G230</f>
        <v>1.2594582927656788E+16</v>
      </c>
      <c r="J51" s="4">
        <f>$F51*'Future Year Scaling'!L230/'Future Year Scaling'!$G230</f>
        <v>1.3073688128787826E+16</v>
      </c>
      <c r="K51" s="4">
        <f>$F51*'Future Year Scaling'!M230/'Future Year Scaling'!$G230</f>
        <v>1.3552793329918864E+16</v>
      </c>
      <c r="L51" s="4">
        <f>$F51*'Future Year Scaling'!N230/'Future Year Scaling'!$G230</f>
        <v>1.4186171072698026E+16</v>
      </c>
      <c r="M51" s="4">
        <f>$F51*'Future Year Scaling'!O230/'Future Year Scaling'!$G230</f>
        <v>1.4819548815477184E+16</v>
      </c>
      <c r="N51" s="4">
        <f>$F51*'Future Year Scaling'!P230/'Future Year Scaling'!$G230</f>
        <v>1.5452926558256348E+16</v>
      </c>
      <c r="O51" s="4">
        <f>$F51*'Future Year Scaling'!Q230/'Future Year Scaling'!$G230</f>
        <v>1.6086304301035504E+16</v>
      </c>
      <c r="P51" s="4">
        <f>$F51*'Future Year Scaling'!R230/'Future Year Scaling'!$G230</f>
        <v>1.6719682043814664E+16</v>
      </c>
      <c r="Q51" s="4">
        <f>$F51*'Future Year Scaling'!S230/'Future Year Scaling'!$G230</f>
        <v>1.7548624871672344E+16</v>
      </c>
      <c r="R51" s="4">
        <f>$F51*'Future Year Scaling'!T230/'Future Year Scaling'!$G230</f>
        <v>1.8377567699530032E+16</v>
      </c>
      <c r="S51" s="4">
        <f>$F51*'Future Year Scaling'!U230/'Future Year Scaling'!$G230</f>
        <v>1.9206510527387712E+16</v>
      </c>
      <c r="T51" s="4">
        <f>$F51*'Future Year Scaling'!V230/'Future Year Scaling'!$G230</f>
        <v>2.0035453355245392E+16</v>
      </c>
      <c r="U51" s="4">
        <f>$F51*'Future Year Scaling'!W230/'Future Year Scaling'!$G230</f>
        <v>2.0864396183103076E+16</v>
      </c>
      <c r="V51" s="4">
        <f>$F51*'Future Year Scaling'!X230/'Future Year Scaling'!$G230</f>
        <v>2.1842294551612304E+16</v>
      </c>
      <c r="W51" s="4">
        <f>$F51*'Future Year Scaling'!Y230/'Future Year Scaling'!$G230</f>
        <v>2.2820192920121544E+16</v>
      </c>
      <c r="X51" s="4">
        <f>$F51*'Future Year Scaling'!Z230/'Future Year Scaling'!$G230</f>
        <v>2.379809128863078E+16</v>
      </c>
      <c r="Y51" s="4">
        <f>$F51*'Future Year Scaling'!AA230/'Future Year Scaling'!$G230</f>
        <v>2.4775989657140016E+16</v>
      </c>
      <c r="Z51" s="4">
        <f>$F51*'Future Year Scaling'!AB230/'Future Year Scaling'!$G230</f>
        <v>2.5753888025649252E+16</v>
      </c>
      <c r="AA51" s="4">
        <f>$F51*'Future Year Scaling'!AC230/'Future Year Scaling'!$G230</f>
        <v>2.6683212254969492E+16</v>
      </c>
      <c r="AB51" s="4">
        <f>$F51*'Future Year Scaling'!AD230/'Future Year Scaling'!$G230</f>
        <v>2.7612536484289728E+16</v>
      </c>
      <c r="AC51" s="4">
        <f>$F51*'Future Year Scaling'!AE230/'Future Year Scaling'!$G230</f>
        <v>2.8541860713609968E+16</v>
      </c>
      <c r="AD51" s="4">
        <f>$F51*'Future Year Scaling'!AF230/'Future Year Scaling'!$G230</f>
        <v>2.9471184942930212E+16</v>
      </c>
      <c r="AE51" s="4">
        <f>$F51*'Future Year Scaling'!AG230/'Future Year Scaling'!$G230</f>
        <v>3.0400509172250444E+16</v>
      </c>
      <c r="AF51" s="4">
        <f>$F51*'Future Year Scaling'!AH230/'Future Year Scaling'!$G230</f>
        <v>3.1241824256339592E+16</v>
      </c>
      <c r="AG51" s="4">
        <f>$F51*'Future Year Scaling'!AI230/'Future Year Scaling'!$G230</f>
        <v>3.2083139340428732E+16</v>
      </c>
      <c r="AH51" s="4">
        <f>$F51*'Future Year Scaling'!AJ230/'Future Year Scaling'!$G230</f>
        <v>3.2924454424517888E+16</v>
      </c>
      <c r="AI51" s="4">
        <f>$F51*'Future Year Scaling'!AK230/'Future Year Scaling'!$G230</f>
        <v>3.3765769508607032E+16</v>
      </c>
      <c r="AJ51" s="4">
        <f>$F51*'Future Year Scaling'!AL230/'Future Year Scaling'!$G230</f>
        <v>3.4607084592696176E+16</v>
      </c>
      <c r="AK51" s="4">
        <f>$F51*'Future Year Scaling'!AM230/'Future Year Scaling'!$G230</f>
        <v>3.544839967678532E+16</v>
      </c>
      <c r="AL51" s="4">
        <f>$F51*'Future Year Scaling'!AN230/'Future Year Scaling'!$G230</f>
        <v>3.6289714760874464E+16</v>
      </c>
      <c r="AM51" s="4">
        <f>$F51*'Future Year Scaling'!AO230/'Future Year Scaling'!$G230</f>
        <v>3.7131029844963616E+16</v>
      </c>
    </row>
    <row r="52" spans="1:39" x14ac:dyDescent="0.25">
      <c r="A52" s="4" t="s">
        <v>27</v>
      </c>
      <c r="B52" s="4" t="s">
        <v>531</v>
      </c>
      <c r="C52" s="79"/>
      <c r="D52" s="79"/>
      <c r="F52" s="4">
        <v>0</v>
      </c>
      <c r="G52" s="4">
        <f>F52</f>
        <v>0</v>
      </c>
      <c r="H52" s="4">
        <f t="shared" ref="H52:AM57" si="34">G52</f>
        <v>0</v>
      </c>
      <c r="I52" s="4">
        <f t="shared" si="34"/>
        <v>0</v>
      </c>
      <c r="J52" s="4">
        <f t="shared" si="34"/>
        <v>0</v>
      </c>
      <c r="K52" s="4">
        <f t="shared" si="34"/>
        <v>0</v>
      </c>
      <c r="L52" s="4">
        <f t="shared" si="34"/>
        <v>0</v>
      </c>
      <c r="M52" s="4">
        <f t="shared" si="34"/>
        <v>0</v>
      </c>
      <c r="N52" s="4">
        <f t="shared" si="34"/>
        <v>0</v>
      </c>
      <c r="O52" s="4">
        <f t="shared" si="34"/>
        <v>0</v>
      </c>
      <c r="P52" s="4">
        <f t="shared" si="34"/>
        <v>0</v>
      </c>
      <c r="Q52" s="4">
        <f t="shared" si="34"/>
        <v>0</v>
      </c>
      <c r="R52" s="4">
        <f t="shared" si="34"/>
        <v>0</v>
      </c>
      <c r="S52" s="4">
        <f t="shared" si="34"/>
        <v>0</v>
      </c>
      <c r="T52" s="4">
        <f t="shared" si="34"/>
        <v>0</v>
      </c>
      <c r="U52" s="4">
        <f t="shared" si="34"/>
        <v>0</v>
      </c>
      <c r="V52" s="4">
        <f t="shared" si="34"/>
        <v>0</v>
      </c>
      <c r="W52" s="4">
        <f t="shared" si="34"/>
        <v>0</v>
      </c>
      <c r="X52" s="4">
        <f t="shared" si="34"/>
        <v>0</v>
      </c>
      <c r="Y52" s="4">
        <f t="shared" si="34"/>
        <v>0</v>
      </c>
      <c r="Z52" s="4">
        <f t="shared" si="34"/>
        <v>0</v>
      </c>
      <c r="AA52" s="4">
        <f t="shared" si="34"/>
        <v>0</v>
      </c>
      <c r="AB52" s="4">
        <f t="shared" si="34"/>
        <v>0</v>
      </c>
      <c r="AC52" s="4">
        <f t="shared" si="34"/>
        <v>0</v>
      </c>
      <c r="AD52" s="4">
        <f t="shared" si="34"/>
        <v>0</v>
      </c>
      <c r="AE52" s="4">
        <f t="shared" si="34"/>
        <v>0</v>
      </c>
      <c r="AF52" s="4">
        <f t="shared" si="34"/>
        <v>0</v>
      </c>
      <c r="AG52" s="4">
        <f t="shared" si="34"/>
        <v>0</v>
      </c>
      <c r="AH52" s="4">
        <f t="shared" si="34"/>
        <v>0</v>
      </c>
      <c r="AI52" s="4">
        <f t="shared" si="34"/>
        <v>0</v>
      </c>
      <c r="AJ52" s="4">
        <f t="shared" si="34"/>
        <v>0</v>
      </c>
      <c r="AK52" s="4">
        <f t="shared" si="34"/>
        <v>0</v>
      </c>
      <c r="AL52" s="4">
        <f t="shared" si="34"/>
        <v>0</v>
      </c>
      <c r="AM52" s="4">
        <f t="shared" si="34"/>
        <v>0</v>
      </c>
    </row>
    <row r="53" spans="1:39" x14ac:dyDescent="0.25">
      <c r="A53" s="4" t="s">
        <v>6</v>
      </c>
      <c r="B53" s="4" t="s">
        <v>531</v>
      </c>
      <c r="C53" s="79"/>
      <c r="D53" s="79"/>
      <c r="F53" s="4">
        <v>0</v>
      </c>
      <c r="G53" s="4">
        <f t="shared" ref="G53:G57" si="35">F53</f>
        <v>0</v>
      </c>
      <c r="H53" s="4">
        <f t="shared" si="34"/>
        <v>0</v>
      </c>
      <c r="I53" s="4">
        <f t="shared" si="34"/>
        <v>0</v>
      </c>
      <c r="J53" s="4">
        <f t="shared" si="34"/>
        <v>0</v>
      </c>
      <c r="K53" s="4">
        <f t="shared" si="34"/>
        <v>0</v>
      </c>
      <c r="L53" s="4">
        <f t="shared" si="34"/>
        <v>0</v>
      </c>
      <c r="M53" s="4">
        <f t="shared" si="34"/>
        <v>0</v>
      </c>
      <c r="N53" s="4">
        <f t="shared" si="34"/>
        <v>0</v>
      </c>
      <c r="O53" s="4">
        <f t="shared" si="34"/>
        <v>0</v>
      </c>
      <c r="P53" s="4">
        <f t="shared" si="34"/>
        <v>0</v>
      </c>
      <c r="Q53" s="4">
        <f t="shared" si="34"/>
        <v>0</v>
      </c>
      <c r="R53" s="4">
        <f t="shared" si="34"/>
        <v>0</v>
      </c>
      <c r="S53" s="4">
        <f t="shared" si="34"/>
        <v>0</v>
      </c>
      <c r="T53" s="4">
        <f t="shared" si="34"/>
        <v>0</v>
      </c>
      <c r="U53" s="4">
        <f t="shared" si="34"/>
        <v>0</v>
      </c>
      <c r="V53" s="4">
        <f t="shared" si="34"/>
        <v>0</v>
      </c>
      <c r="W53" s="4">
        <f t="shared" si="34"/>
        <v>0</v>
      </c>
      <c r="X53" s="4">
        <f t="shared" si="34"/>
        <v>0</v>
      </c>
      <c r="Y53" s="4">
        <f t="shared" si="34"/>
        <v>0</v>
      </c>
      <c r="Z53" s="4">
        <f t="shared" si="34"/>
        <v>0</v>
      </c>
      <c r="AA53" s="4">
        <f t="shared" si="34"/>
        <v>0</v>
      </c>
      <c r="AB53" s="4">
        <f t="shared" si="34"/>
        <v>0</v>
      </c>
      <c r="AC53" s="4">
        <f t="shared" si="34"/>
        <v>0</v>
      </c>
      <c r="AD53" s="4">
        <f t="shared" si="34"/>
        <v>0</v>
      </c>
      <c r="AE53" s="4">
        <f t="shared" si="34"/>
        <v>0</v>
      </c>
      <c r="AF53" s="4">
        <f t="shared" si="34"/>
        <v>0</v>
      </c>
      <c r="AG53" s="4">
        <f t="shared" si="34"/>
        <v>0</v>
      </c>
      <c r="AH53" s="4">
        <f t="shared" si="34"/>
        <v>0</v>
      </c>
      <c r="AI53" s="4">
        <f t="shared" si="34"/>
        <v>0</v>
      </c>
      <c r="AJ53" s="4">
        <f t="shared" si="34"/>
        <v>0</v>
      </c>
      <c r="AK53" s="4">
        <f t="shared" si="34"/>
        <v>0</v>
      </c>
      <c r="AL53" s="4">
        <f t="shared" si="34"/>
        <v>0</v>
      </c>
      <c r="AM53" s="4">
        <f t="shared" si="34"/>
        <v>0</v>
      </c>
    </row>
    <row r="54" spans="1:39" x14ac:dyDescent="0.25">
      <c r="A54" s="4" t="s">
        <v>527</v>
      </c>
      <c r="B54" s="4" t="s">
        <v>531</v>
      </c>
      <c r="C54" s="79"/>
      <c r="D54" s="79"/>
      <c r="F54" s="4">
        <v>0</v>
      </c>
      <c r="G54" s="4">
        <f t="shared" si="35"/>
        <v>0</v>
      </c>
      <c r="H54" s="4">
        <f t="shared" si="34"/>
        <v>0</v>
      </c>
      <c r="I54" s="4">
        <f t="shared" si="34"/>
        <v>0</v>
      </c>
      <c r="J54" s="4">
        <f t="shared" si="34"/>
        <v>0</v>
      </c>
      <c r="K54" s="4">
        <f t="shared" si="34"/>
        <v>0</v>
      </c>
      <c r="L54" s="4">
        <f t="shared" si="34"/>
        <v>0</v>
      </c>
      <c r="M54" s="4">
        <f t="shared" si="34"/>
        <v>0</v>
      </c>
      <c r="N54" s="4">
        <f t="shared" si="34"/>
        <v>0</v>
      </c>
      <c r="O54" s="4">
        <f t="shared" si="34"/>
        <v>0</v>
      </c>
      <c r="P54" s="4">
        <f t="shared" si="34"/>
        <v>0</v>
      </c>
      <c r="Q54" s="4">
        <f t="shared" si="34"/>
        <v>0</v>
      </c>
      <c r="R54" s="4">
        <f t="shared" si="34"/>
        <v>0</v>
      </c>
      <c r="S54" s="4">
        <f t="shared" si="34"/>
        <v>0</v>
      </c>
      <c r="T54" s="4">
        <f t="shared" si="34"/>
        <v>0</v>
      </c>
      <c r="U54" s="4">
        <f t="shared" si="34"/>
        <v>0</v>
      </c>
      <c r="V54" s="4">
        <f t="shared" si="34"/>
        <v>0</v>
      </c>
      <c r="W54" s="4">
        <f t="shared" si="34"/>
        <v>0</v>
      </c>
      <c r="X54" s="4">
        <f t="shared" si="34"/>
        <v>0</v>
      </c>
      <c r="Y54" s="4">
        <f t="shared" si="34"/>
        <v>0</v>
      </c>
      <c r="Z54" s="4">
        <f t="shared" si="34"/>
        <v>0</v>
      </c>
      <c r="AA54" s="4">
        <f t="shared" si="34"/>
        <v>0</v>
      </c>
      <c r="AB54" s="4">
        <f t="shared" si="34"/>
        <v>0</v>
      </c>
      <c r="AC54" s="4">
        <f t="shared" si="34"/>
        <v>0</v>
      </c>
      <c r="AD54" s="4">
        <f t="shared" si="34"/>
        <v>0</v>
      </c>
      <c r="AE54" s="4">
        <f t="shared" si="34"/>
        <v>0</v>
      </c>
      <c r="AF54" s="4">
        <f t="shared" si="34"/>
        <v>0</v>
      </c>
      <c r="AG54" s="4">
        <f t="shared" si="34"/>
        <v>0</v>
      </c>
      <c r="AH54" s="4">
        <f t="shared" si="34"/>
        <v>0</v>
      </c>
      <c r="AI54" s="4">
        <f t="shared" si="34"/>
        <v>0</v>
      </c>
      <c r="AJ54" s="4">
        <f t="shared" si="34"/>
        <v>0</v>
      </c>
      <c r="AK54" s="4">
        <f t="shared" si="34"/>
        <v>0</v>
      </c>
      <c r="AL54" s="4">
        <f t="shared" si="34"/>
        <v>0</v>
      </c>
      <c r="AM54" s="4">
        <f t="shared" si="34"/>
        <v>0</v>
      </c>
    </row>
    <row r="55" spans="1:39" x14ac:dyDescent="0.25">
      <c r="A55" s="4" t="s">
        <v>528</v>
      </c>
      <c r="B55" s="4" t="s">
        <v>531</v>
      </c>
      <c r="C55" s="79"/>
      <c r="D55" s="79"/>
      <c r="F55" s="4">
        <v>0</v>
      </c>
      <c r="G55" s="4">
        <f t="shared" si="35"/>
        <v>0</v>
      </c>
      <c r="H55" s="4">
        <f t="shared" si="34"/>
        <v>0</v>
      </c>
      <c r="I55" s="4">
        <f t="shared" si="34"/>
        <v>0</v>
      </c>
      <c r="J55" s="4">
        <f t="shared" si="34"/>
        <v>0</v>
      </c>
      <c r="K55" s="4">
        <f t="shared" si="34"/>
        <v>0</v>
      </c>
      <c r="L55" s="4">
        <f t="shared" si="34"/>
        <v>0</v>
      </c>
      <c r="M55" s="4">
        <f t="shared" si="34"/>
        <v>0</v>
      </c>
      <c r="N55" s="4">
        <f t="shared" si="34"/>
        <v>0</v>
      </c>
      <c r="O55" s="4">
        <f t="shared" si="34"/>
        <v>0</v>
      </c>
      <c r="P55" s="4">
        <f t="shared" si="34"/>
        <v>0</v>
      </c>
      <c r="Q55" s="4">
        <f t="shared" si="34"/>
        <v>0</v>
      </c>
      <c r="R55" s="4">
        <f t="shared" si="34"/>
        <v>0</v>
      </c>
      <c r="S55" s="4">
        <f t="shared" si="34"/>
        <v>0</v>
      </c>
      <c r="T55" s="4">
        <f t="shared" si="34"/>
        <v>0</v>
      </c>
      <c r="U55" s="4">
        <f t="shared" si="34"/>
        <v>0</v>
      </c>
      <c r="V55" s="4">
        <f t="shared" si="34"/>
        <v>0</v>
      </c>
      <c r="W55" s="4">
        <f t="shared" si="34"/>
        <v>0</v>
      </c>
      <c r="X55" s="4">
        <f t="shared" si="34"/>
        <v>0</v>
      </c>
      <c r="Y55" s="4">
        <f t="shared" si="34"/>
        <v>0</v>
      </c>
      <c r="Z55" s="4">
        <f t="shared" si="34"/>
        <v>0</v>
      </c>
      <c r="AA55" s="4">
        <f t="shared" si="34"/>
        <v>0</v>
      </c>
      <c r="AB55" s="4">
        <f t="shared" si="34"/>
        <v>0</v>
      </c>
      <c r="AC55" s="4">
        <f t="shared" si="34"/>
        <v>0</v>
      </c>
      <c r="AD55" s="4">
        <f t="shared" si="34"/>
        <v>0</v>
      </c>
      <c r="AE55" s="4">
        <f t="shared" si="34"/>
        <v>0</v>
      </c>
      <c r="AF55" s="4">
        <f t="shared" si="34"/>
        <v>0</v>
      </c>
      <c r="AG55" s="4">
        <f t="shared" si="34"/>
        <v>0</v>
      </c>
      <c r="AH55" s="4">
        <f t="shared" si="34"/>
        <v>0</v>
      </c>
      <c r="AI55" s="4">
        <f t="shared" si="34"/>
        <v>0</v>
      </c>
      <c r="AJ55" s="4">
        <f t="shared" si="34"/>
        <v>0</v>
      </c>
      <c r="AK55" s="4">
        <f t="shared" si="34"/>
        <v>0</v>
      </c>
      <c r="AL55" s="4">
        <f t="shared" si="34"/>
        <v>0</v>
      </c>
      <c r="AM55" s="4">
        <f t="shared" si="34"/>
        <v>0</v>
      </c>
    </row>
    <row r="56" spans="1:39" x14ac:dyDescent="0.25">
      <c r="A56" s="4" t="s">
        <v>11</v>
      </c>
      <c r="B56" s="4" t="s">
        <v>531</v>
      </c>
      <c r="C56" s="79"/>
      <c r="D56" s="79"/>
      <c r="F56" s="4">
        <v>0</v>
      </c>
      <c r="G56" s="4">
        <f t="shared" si="35"/>
        <v>0</v>
      </c>
      <c r="H56" s="4">
        <f t="shared" si="34"/>
        <v>0</v>
      </c>
      <c r="I56" s="4">
        <f t="shared" si="34"/>
        <v>0</v>
      </c>
      <c r="J56" s="4">
        <f t="shared" si="34"/>
        <v>0</v>
      </c>
      <c r="K56" s="4">
        <f t="shared" si="34"/>
        <v>0</v>
      </c>
      <c r="L56" s="4">
        <f t="shared" si="34"/>
        <v>0</v>
      </c>
      <c r="M56" s="4">
        <f t="shared" si="34"/>
        <v>0</v>
      </c>
      <c r="N56" s="4">
        <f t="shared" si="34"/>
        <v>0</v>
      </c>
      <c r="O56" s="4">
        <f t="shared" si="34"/>
        <v>0</v>
      </c>
      <c r="P56" s="4">
        <f t="shared" si="34"/>
        <v>0</v>
      </c>
      <c r="Q56" s="4">
        <f t="shared" si="34"/>
        <v>0</v>
      </c>
      <c r="R56" s="4">
        <f t="shared" si="34"/>
        <v>0</v>
      </c>
      <c r="S56" s="4">
        <f t="shared" si="34"/>
        <v>0</v>
      </c>
      <c r="T56" s="4">
        <f t="shared" si="34"/>
        <v>0</v>
      </c>
      <c r="U56" s="4">
        <f t="shared" si="34"/>
        <v>0</v>
      </c>
      <c r="V56" s="4">
        <f t="shared" si="34"/>
        <v>0</v>
      </c>
      <c r="W56" s="4">
        <f t="shared" si="34"/>
        <v>0</v>
      </c>
      <c r="X56" s="4">
        <f t="shared" si="34"/>
        <v>0</v>
      </c>
      <c r="Y56" s="4">
        <f t="shared" si="34"/>
        <v>0</v>
      </c>
      <c r="Z56" s="4">
        <f t="shared" si="34"/>
        <v>0</v>
      </c>
      <c r="AA56" s="4">
        <f t="shared" si="34"/>
        <v>0</v>
      </c>
      <c r="AB56" s="4">
        <f t="shared" si="34"/>
        <v>0</v>
      </c>
      <c r="AC56" s="4">
        <f t="shared" si="34"/>
        <v>0</v>
      </c>
      <c r="AD56" s="4">
        <f t="shared" si="34"/>
        <v>0</v>
      </c>
      <c r="AE56" s="4">
        <f t="shared" si="34"/>
        <v>0</v>
      </c>
      <c r="AF56" s="4">
        <f t="shared" si="34"/>
        <v>0</v>
      </c>
      <c r="AG56" s="4">
        <f t="shared" si="34"/>
        <v>0</v>
      </c>
      <c r="AH56" s="4">
        <f t="shared" si="34"/>
        <v>0</v>
      </c>
      <c r="AI56" s="4">
        <f t="shared" si="34"/>
        <v>0</v>
      </c>
      <c r="AJ56" s="4">
        <f t="shared" si="34"/>
        <v>0</v>
      </c>
      <c r="AK56" s="4">
        <f t="shared" si="34"/>
        <v>0</v>
      </c>
      <c r="AL56" s="4">
        <f t="shared" si="34"/>
        <v>0</v>
      </c>
      <c r="AM56" s="4">
        <f t="shared" si="34"/>
        <v>0</v>
      </c>
    </row>
    <row r="57" spans="1:39" x14ac:dyDescent="0.25">
      <c r="A57" s="4" t="s">
        <v>529</v>
      </c>
      <c r="B57" s="4" t="s">
        <v>531</v>
      </c>
      <c r="C57" s="79"/>
      <c r="D57" s="79"/>
      <c r="F57" s="4">
        <v>0</v>
      </c>
      <c r="G57" s="4">
        <f t="shared" si="35"/>
        <v>0</v>
      </c>
      <c r="H57" s="4">
        <f t="shared" si="34"/>
        <v>0</v>
      </c>
      <c r="I57" s="4">
        <f t="shared" si="34"/>
        <v>0</v>
      </c>
      <c r="J57" s="4">
        <f t="shared" si="34"/>
        <v>0</v>
      </c>
      <c r="K57" s="4">
        <f t="shared" si="34"/>
        <v>0</v>
      </c>
      <c r="L57" s="4">
        <f t="shared" si="34"/>
        <v>0</v>
      </c>
      <c r="M57" s="4">
        <f t="shared" si="34"/>
        <v>0</v>
      </c>
      <c r="N57" s="4">
        <f t="shared" si="34"/>
        <v>0</v>
      </c>
      <c r="O57" s="4">
        <f t="shared" si="34"/>
        <v>0</v>
      </c>
      <c r="P57" s="4">
        <f t="shared" si="34"/>
        <v>0</v>
      </c>
      <c r="Q57" s="4">
        <f t="shared" si="34"/>
        <v>0</v>
      </c>
      <c r="R57" s="4">
        <f t="shared" si="34"/>
        <v>0</v>
      </c>
      <c r="S57" s="4">
        <f t="shared" si="34"/>
        <v>0</v>
      </c>
      <c r="T57" s="4">
        <f t="shared" si="34"/>
        <v>0</v>
      </c>
      <c r="U57" s="4">
        <f t="shared" si="34"/>
        <v>0</v>
      </c>
      <c r="V57" s="4">
        <f t="shared" si="34"/>
        <v>0</v>
      </c>
      <c r="W57" s="4">
        <f t="shared" si="34"/>
        <v>0</v>
      </c>
      <c r="X57" s="4">
        <f t="shared" si="34"/>
        <v>0</v>
      </c>
      <c r="Y57" s="4">
        <f t="shared" si="34"/>
        <v>0</v>
      </c>
      <c r="Z57" s="4">
        <f t="shared" si="34"/>
        <v>0</v>
      </c>
      <c r="AA57" s="4">
        <f t="shared" si="34"/>
        <v>0</v>
      </c>
      <c r="AB57" s="4">
        <f t="shared" si="34"/>
        <v>0</v>
      </c>
      <c r="AC57" s="4">
        <f t="shared" si="34"/>
        <v>0</v>
      </c>
      <c r="AD57" s="4">
        <f t="shared" si="34"/>
        <v>0</v>
      </c>
      <c r="AE57" s="4">
        <f t="shared" si="34"/>
        <v>0</v>
      </c>
      <c r="AF57" s="4">
        <f t="shared" si="34"/>
        <v>0</v>
      </c>
      <c r="AG57" s="4">
        <f t="shared" si="34"/>
        <v>0</v>
      </c>
      <c r="AH57" s="4">
        <f t="shared" si="34"/>
        <v>0</v>
      </c>
      <c r="AI57" s="4">
        <f t="shared" si="34"/>
        <v>0</v>
      </c>
      <c r="AJ57" s="4">
        <f t="shared" si="34"/>
        <v>0</v>
      </c>
      <c r="AK57" s="4">
        <f t="shared" si="34"/>
        <v>0</v>
      </c>
      <c r="AL57" s="4">
        <f t="shared" si="34"/>
        <v>0</v>
      </c>
      <c r="AM57" s="4">
        <f t="shared" si="34"/>
        <v>0</v>
      </c>
    </row>
    <row r="58" spans="1:39" x14ac:dyDescent="0.25">
      <c r="A58" s="4" t="s">
        <v>525</v>
      </c>
      <c r="B58" t="s">
        <v>532</v>
      </c>
      <c r="C58" s="79"/>
      <c r="D58" s="79"/>
      <c r="F58" s="116"/>
      <c r="G58" s="116">
        <f>'Min. of Petr. &amp; NG'!E194</f>
        <v>808775509301.76001</v>
      </c>
      <c r="H58" s="116">
        <f>$G58*('Future Year Scaling'!J238/'Future Year Scaling'!$I238)</f>
        <v>842075281392.09497</v>
      </c>
      <c r="I58" s="116">
        <f>$G58*('Future Year Scaling'!K238/'Future Year Scaling'!$I238)</f>
        <v>875375053482.42981</v>
      </c>
      <c r="J58" s="116">
        <f>$G58*('Future Year Scaling'!L238/'Future Year Scaling'!$I238)</f>
        <v>908674825572.76465</v>
      </c>
      <c r="K58" s="116">
        <f>$G58*('Future Year Scaling'!M238/'Future Year Scaling'!$I238)</f>
        <v>941974597663.09949</v>
      </c>
      <c r="L58" s="116">
        <f>$G58*('Future Year Scaling'!N238/'Future Year Scaling'!$I238)</f>
        <v>985996942717.6842</v>
      </c>
      <c r="M58" s="116">
        <f>$G58*('Future Year Scaling'!O238/'Future Year Scaling'!$I238)</f>
        <v>1030019287772.2687</v>
      </c>
      <c r="N58" s="116">
        <f>$G58*('Future Year Scaling'!P238/'Future Year Scaling'!$I238)</f>
        <v>1074041632826.8535</v>
      </c>
      <c r="O58" s="116">
        <f>$G58*('Future Year Scaling'!Q238/'Future Year Scaling'!$I238)</f>
        <v>1118063977881.438</v>
      </c>
      <c r="P58" s="116">
        <f>$G58*('Future Year Scaling'!R238/'Future Year Scaling'!$I238)</f>
        <v>1162086322936.0227</v>
      </c>
      <c r="Q58" s="116">
        <f>$G58*('Future Year Scaling'!S238/'Future Year Scaling'!$I238)</f>
        <v>1219701241702.1177</v>
      </c>
      <c r="R58" s="116">
        <f>$G58*('Future Year Scaling'!T238/'Future Year Scaling'!$I238)</f>
        <v>1277316160468.2131</v>
      </c>
      <c r="S58" s="116">
        <f>$G58*('Future Year Scaling'!U238/'Future Year Scaling'!$I238)</f>
        <v>1334931079234.3081</v>
      </c>
      <c r="T58" s="116">
        <f>$G58*('Future Year Scaling'!V238/'Future Year Scaling'!$I238)</f>
        <v>1392545998000.4033</v>
      </c>
      <c r="U58" s="116">
        <f>$G58*('Future Year Scaling'!W238/'Future Year Scaling'!$I238)</f>
        <v>1450160916766.4985</v>
      </c>
      <c r="V58" s="116">
        <f>$G58*('Future Year Scaling'!X238/'Future Year Scaling'!$I238)</f>
        <v>1518128855169.157</v>
      </c>
      <c r="W58" s="116">
        <f>$G58*('Future Year Scaling'!Y238/'Future Year Scaling'!$I238)</f>
        <v>1586096793571.8159</v>
      </c>
      <c r="X58" s="116">
        <f>$G58*('Future Year Scaling'!Z238/'Future Year Scaling'!$I238)</f>
        <v>1654064731974.4744</v>
      </c>
      <c r="Y58" s="116">
        <f>$G58*('Future Year Scaling'!AA238/'Future Year Scaling'!$I238)</f>
        <v>1722032670377.1331</v>
      </c>
      <c r="Z58" s="116">
        <f>$G58*('Future Year Scaling'!AB238/'Future Year Scaling'!$I238)</f>
        <v>1790000608779.792</v>
      </c>
      <c r="AA58" s="116">
        <f>$G58*('Future Year Scaling'!AC238/'Future Year Scaling'!$I238)</f>
        <v>1854592445731.9565</v>
      </c>
      <c r="AB58" s="116">
        <f>$G58*('Future Year Scaling'!AD238/'Future Year Scaling'!$I238)</f>
        <v>1919184282684.1206</v>
      </c>
      <c r="AC58" s="116">
        <f>$G58*('Future Year Scaling'!AE238/'Future Year Scaling'!$I238)</f>
        <v>1983776119636.2854</v>
      </c>
      <c r="AD58" s="116">
        <f>$G58*('Future Year Scaling'!AF238/'Future Year Scaling'!$I238)</f>
        <v>2048367956588.4502</v>
      </c>
      <c r="AE58" s="116">
        <f>$G58*('Future Year Scaling'!AG238/'Future Year Scaling'!$I238)</f>
        <v>2112959793540.6145</v>
      </c>
      <c r="AF58" s="116">
        <f>$G58*('Future Year Scaling'!AH238/'Future Year Scaling'!$I238)</f>
        <v>2171434634744.9934</v>
      </c>
      <c r="AG58" s="116">
        <f>$G58*('Future Year Scaling'!AI238/'Future Year Scaling'!$I238)</f>
        <v>2229909475949.3721</v>
      </c>
      <c r="AH58" s="116">
        <f>$G58*('Future Year Scaling'!AJ238/'Future Year Scaling'!$I238)</f>
        <v>2288384317153.751</v>
      </c>
      <c r="AI58" s="116">
        <f>$G58*('Future Year Scaling'!AK238/'Future Year Scaling'!$I238)</f>
        <v>2346859158358.1299</v>
      </c>
      <c r="AJ58" s="116">
        <f>$G58*('Future Year Scaling'!AL238/'Future Year Scaling'!$I238)</f>
        <v>2405333999562.5083</v>
      </c>
      <c r="AK58" s="116">
        <f>$G58*('Future Year Scaling'!AM238/'Future Year Scaling'!$I238)</f>
        <v>2463808840766.8872</v>
      </c>
      <c r="AL58" s="116">
        <f>$G58*('Future Year Scaling'!AN238/'Future Year Scaling'!$I238)</f>
        <v>2522283681971.2661</v>
      </c>
      <c r="AM58" s="116">
        <f>$G58*('Future Year Scaling'!AO238/'Future Year Scaling'!$I238)</f>
        <v>2580758523175.645</v>
      </c>
    </row>
    <row r="59" spans="1:39" x14ac:dyDescent="0.25">
      <c r="A59" s="4" t="s">
        <v>526</v>
      </c>
      <c r="B59" s="4" t="s">
        <v>532</v>
      </c>
      <c r="C59" s="79"/>
      <c r="D59" s="79"/>
      <c r="F59" s="116"/>
      <c r="G59" s="116">
        <f>'Min. of Petr. &amp; NG'!E195</f>
        <v>0</v>
      </c>
      <c r="H59" s="116">
        <f>$G59*('Future Year Scaling'!J239/'Future Year Scaling'!$I239)</f>
        <v>0</v>
      </c>
      <c r="I59" s="116">
        <f>$G59*('Future Year Scaling'!K239/'Future Year Scaling'!$I239)</f>
        <v>0</v>
      </c>
      <c r="J59" s="116">
        <f>$G59*('Future Year Scaling'!L239/'Future Year Scaling'!$I239)</f>
        <v>0</v>
      </c>
      <c r="K59" s="116">
        <f>$G59*('Future Year Scaling'!M239/'Future Year Scaling'!$I239)</f>
        <v>0</v>
      </c>
      <c r="L59" s="116">
        <f>$G59*('Future Year Scaling'!N239/'Future Year Scaling'!$I239)</f>
        <v>0</v>
      </c>
      <c r="M59" s="116">
        <f>$G59*('Future Year Scaling'!O239/'Future Year Scaling'!$I239)</f>
        <v>0</v>
      </c>
      <c r="N59" s="116">
        <f>$G59*('Future Year Scaling'!P239/'Future Year Scaling'!$I239)</f>
        <v>0</v>
      </c>
      <c r="O59" s="116">
        <f>$G59*('Future Year Scaling'!Q239/'Future Year Scaling'!$I239)</f>
        <v>0</v>
      </c>
      <c r="P59" s="116">
        <f>$G59*('Future Year Scaling'!R239/'Future Year Scaling'!$I239)</f>
        <v>0</v>
      </c>
      <c r="Q59" s="116">
        <f>$G59*('Future Year Scaling'!S239/'Future Year Scaling'!$I239)</f>
        <v>0</v>
      </c>
      <c r="R59" s="116">
        <f>$G59*('Future Year Scaling'!T239/'Future Year Scaling'!$I239)</f>
        <v>0</v>
      </c>
      <c r="S59" s="116">
        <f>$G59*('Future Year Scaling'!U239/'Future Year Scaling'!$I239)</f>
        <v>0</v>
      </c>
      <c r="T59" s="116">
        <f>$G59*('Future Year Scaling'!V239/'Future Year Scaling'!$I239)</f>
        <v>0</v>
      </c>
      <c r="U59" s="116">
        <f>$G59*('Future Year Scaling'!W239/'Future Year Scaling'!$I239)</f>
        <v>0</v>
      </c>
      <c r="V59" s="116">
        <f>$G59*('Future Year Scaling'!X239/'Future Year Scaling'!$I239)</f>
        <v>0</v>
      </c>
      <c r="W59" s="116">
        <f>$G59*('Future Year Scaling'!Y239/'Future Year Scaling'!$I239)</f>
        <v>0</v>
      </c>
      <c r="X59" s="116">
        <f>$G59*('Future Year Scaling'!Z239/'Future Year Scaling'!$I239)</f>
        <v>0</v>
      </c>
      <c r="Y59" s="116">
        <f>$G59*('Future Year Scaling'!AA239/'Future Year Scaling'!$I239)</f>
        <v>0</v>
      </c>
      <c r="Z59" s="116">
        <f>$G59*('Future Year Scaling'!AB239/'Future Year Scaling'!$I239)</f>
        <v>0</v>
      </c>
      <c r="AA59" s="116">
        <f>$G59*('Future Year Scaling'!AC239/'Future Year Scaling'!$I239)</f>
        <v>0</v>
      </c>
      <c r="AB59" s="116">
        <f>$G59*('Future Year Scaling'!AD239/'Future Year Scaling'!$I239)</f>
        <v>0</v>
      </c>
      <c r="AC59" s="116">
        <f>$G59*('Future Year Scaling'!AE239/'Future Year Scaling'!$I239)</f>
        <v>0</v>
      </c>
      <c r="AD59" s="116">
        <f>$G59*('Future Year Scaling'!AF239/'Future Year Scaling'!$I239)</f>
        <v>0</v>
      </c>
      <c r="AE59" s="116">
        <f>$G59*('Future Year Scaling'!AG239/'Future Year Scaling'!$I239)</f>
        <v>0</v>
      </c>
      <c r="AF59" s="116">
        <f>$G59*('Future Year Scaling'!AH239/'Future Year Scaling'!$I239)</f>
        <v>0</v>
      </c>
      <c r="AG59" s="116">
        <f>$G59*('Future Year Scaling'!AI239/'Future Year Scaling'!$I239)</f>
        <v>0</v>
      </c>
      <c r="AH59" s="116">
        <f>$G59*('Future Year Scaling'!AJ239/'Future Year Scaling'!$I239)</f>
        <v>0</v>
      </c>
      <c r="AI59" s="116">
        <f>$G59*('Future Year Scaling'!AK239/'Future Year Scaling'!$I239)</f>
        <v>0</v>
      </c>
      <c r="AJ59" s="116">
        <f>$G59*('Future Year Scaling'!AL239/'Future Year Scaling'!$I239)</f>
        <v>0</v>
      </c>
      <c r="AK59" s="116">
        <f>$G59*('Future Year Scaling'!AM239/'Future Year Scaling'!$I239)</f>
        <v>0</v>
      </c>
      <c r="AL59" s="116">
        <f>$G59*('Future Year Scaling'!AN239/'Future Year Scaling'!$I239)</f>
        <v>0</v>
      </c>
      <c r="AM59" s="116">
        <f>$G59*('Future Year Scaling'!AO239/'Future Year Scaling'!$I239)</f>
        <v>0</v>
      </c>
    </row>
    <row r="60" spans="1:39" x14ac:dyDescent="0.25">
      <c r="A60" s="4" t="s">
        <v>27</v>
      </c>
      <c r="B60" s="4" t="s">
        <v>532</v>
      </c>
      <c r="C60" s="79"/>
      <c r="D60" s="79"/>
      <c r="F60" s="116"/>
      <c r="G60" s="116">
        <f>'Min. of Petr. &amp; NG'!E196</f>
        <v>2739093693772.8003</v>
      </c>
      <c r="H60" s="116">
        <f>$G60*('Future Year Scaling'!J240/'Future Year Scaling'!$I240)</f>
        <v>2908065866988.2705</v>
      </c>
      <c r="I60" s="116">
        <f>$G60*('Future Year Scaling'!K240/'Future Year Scaling'!$I240)</f>
        <v>3077038040203.7397</v>
      </c>
      <c r="J60" s="116">
        <f>$G60*('Future Year Scaling'!L240/'Future Year Scaling'!$I240)</f>
        <v>3246010213419.21</v>
      </c>
      <c r="K60" s="116">
        <f>$G60*('Future Year Scaling'!M240/'Future Year Scaling'!$I240)</f>
        <v>3414982386634.6797</v>
      </c>
      <c r="L60" s="116">
        <f>$G60*('Future Year Scaling'!N240/'Future Year Scaling'!$I240)</f>
        <v>3626684034130.8882</v>
      </c>
      <c r="M60" s="116">
        <f>$G60*('Future Year Scaling'!O240/'Future Year Scaling'!$I240)</f>
        <v>3838385681627.0952</v>
      </c>
      <c r="N60" s="116">
        <f>$G60*('Future Year Scaling'!P240/'Future Year Scaling'!$I240)</f>
        <v>4050087329123.3037</v>
      </c>
      <c r="O60" s="116">
        <f>$G60*('Future Year Scaling'!Q240/'Future Year Scaling'!$I240)</f>
        <v>4261788976619.5112</v>
      </c>
      <c r="P60" s="116">
        <f>$G60*('Future Year Scaling'!R240/'Future Year Scaling'!$I240)</f>
        <v>4473490624115.7188</v>
      </c>
      <c r="Q60" s="116">
        <f>$G60*('Future Year Scaling'!S240/'Future Year Scaling'!$I240)</f>
        <v>4743655943805.6553</v>
      </c>
      <c r="R60" s="116">
        <f>$G60*('Future Year Scaling'!T240/'Future Year Scaling'!$I240)</f>
        <v>5013821263495.5918</v>
      </c>
      <c r="S60" s="116">
        <f>$G60*('Future Year Scaling'!U240/'Future Year Scaling'!$I240)</f>
        <v>5283986583185.5283</v>
      </c>
      <c r="T60" s="116">
        <f>$G60*('Future Year Scaling'!V240/'Future Year Scaling'!$I240)</f>
        <v>5554151902875.4648</v>
      </c>
      <c r="U60" s="116">
        <f>$G60*('Future Year Scaling'!W240/'Future Year Scaling'!$I240)</f>
        <v>5824317222565.4023</v>
      </c>
      <c r="V60" s="116">
        <f>$G60*('Future Year Scaling'!X240/'Future Year Scaling'!$I240)</f>
        <v>6071883914048.1582</v>
      </c>
      <c r="W60" s="116">
        <f>$G60*('Future Year Scaling'!Y240/'Future Year Scaling'!$I240)</f>
        <v>6319450605530.9141</v>
      </c>
      <c r="X60" s="116">
        <f>$G60*('Future Year Scaling'!Z240/'Future Year Scaling'!$I240)</f>
        <v>6567017297013.6689</v>
      </c>
      <c r="Y60" s="116">
        <f>$G60*('Future Year Scaling'!AA240/'Future Year Scaling'!$I240)</f>
        <v>6814583988496.4258</v>
      </c>
      <c r="Z60" s="116">
        <f>$G60*('Future Year Scaling'!AB240/'Future Year Scaling'!$I240)</f>
        <v>7062150679979.1816</v>
      </c>
      <c r="AA60" s="116">
        <f>$G60*('Future Year Scaling'!AC240/'Future Year Scaling'!$I240)</f>
        <v>7259295814303.4961</v>
      </c>
      <c r="AB60" s="116">
        <f>$G60*('Future Year Scaling'!AD240/'Future Year Scaling'!$I240)</f>
        <v>7456440948627.8115</v>
      </c>
      <c r="AC60" s="116">
        <f>$G60*('Future Year Scaling'!AE240/'Future Year Scaling'!$I240)</f>
        <v>7653586082952.125</v>
      </c>
      <c r="AD60" s="116">
        <f>$G60*('Future Year Scaling'!AF240/'Future Year Scaling'!$I240)</f>
        <v>7850731217276.4395</v>
      </c>
      <c r="AE60" s="116">
        <f>$G60*('Future Year Scaling'!AG240/'Future Year Scaling'!$I240)</f>
        <v>8047876351600.7549</v>
      </c>
      <c r="AF60" s="116">
        <f>$G60*('Future Year Scaling'!AH240/'Future Year Scaling'!$I240)</f>
        <v>8177819449013.1045</v>
      </c>
      <c r="AG60" s="116">
        <f>$G60*('Future Year Scaling'!AI240/'Future Year Scaling'!$I240)</f>
        <v>8307762546425.457</v>
      </c>
      <c r="AH60" s="116">
        <f>$G60*('Future Year Scaling'!AJ240/'Future Year Scaling'!$I240)</f>
        <v>8437705643837.8086</v>
      </c>
      <c r="AI60" s="116">
        <f>$G60*('Future Year Scaling'!AK240/'Future Year Scaling'!$I240)</f>
        <v>8567648741250.1611</v>
      </c>
      <c r="AJ60" s="116">
        <f>$G60*('Future Year Scaling'!AL240/'Future Year Scaling'!$I240)</f>
        <v>8697591838662.5107</v>
      </c>
      <c r="AK60" s="116">
        <f>$G60*('Future Year Scaling'!AM240/'Future Year Scaling'!$I240)</f>
        <v>8827534936074.8633</v>
      </c>
      <c r="AL60" s="116">
        <f>$G60*('Future Year Scaling'!AN240/'Future Year Scaling'!$I240)</f>
        <v>8957478033487.2148</v>
      </c>
      <c r="AM60" s="116">
        <f>$G60*('Future Year Scaling'!AO240/'Future Year Scaling'!$I240)</f>
        <v>9087421130899.5664</v>
      </c>
    </row>
    <row r="61" spans="1:39" x14ac:dyDescent="0.25">
      <c r="A61" s="4" t="s">
        <v>6</v>
      </c>
      <c r="B61" s="4" t="s">
        <v>532</v>
      </c>
      <c r="C61" s="79"/>
      <c r="D61" s="79"/>
      <c r="F61" s="116"/>
      <c r="G61" s="116">
        <f>'Min. of Petr. &amp; NG'!E197</f>
        <v>18078018378900.48</v>
      </c>
      <c r="H61" s="116">
        <f>$G61*('Future Year Scaling'!J241/'Future Year Scaling'!$I241)</f>
        <v>18244524743644.73</v>
      </c>
      <c r="I61" s="116">
        <f>$G61*('Future Year Scaling'!K241/'Future Year Scaling'!$I241)</f>
        <v>18411031108388.98</v>
      </c>
      <c r="J61" s="116">
        <f>$G61*('Future Year Scaling'!L241/'Future Year Scaling'!$I241)</f>
        <v>18577537473133.23</v>
      </c>
      <c r="K61" s="116">
        <f>$G61*('Future Year Scaling'!M241/'Future Year Scaling'!$I241)</f>
        <v>18744043837877.484</v>
      </c>
      <c r="L61" s="116">
        <f>$G61*('Future Year Scaling'!N241/'Future Year Scaling'!$I241)</f>
        <v>18868851639952.348</v>
      </c>
      <c r="M61" s="116">
        <f>$G61*('Future Year Scaling'!O241/'Future Year Scaling'!$I241)</f>
        <v>18993659442027.207</v>
      </c>
      <c r="N61" s="116">
        <f>$G61*('Future Year Scaling'!P241/'Future Year Scaling'!$I241)</f>
        <v>19118467244102.07</v>
      </c>
      <c r="O61" s="116">
        <f>$G61*('Future Year Scaling'!Q241/'Future Year Scaling'!$I241)</f>
        <v>19243275046176.934</v>
      </c>
      <c r="P61" s="116">
        <f>$G61*('Future Year Scaling'!R241/'Future Year Scaling'!$I241)</f>
        <v>19368082848251.793</v>
      </c>
      <c r="Q61" s="116">
        <f>$G61*('Future Year Scaling'!S241/'Future Year Scaling'!$I241)</f>
        <v>19423557829279.727</v>
      </c>
      <c r="R61" s="116">
        <f>$G61*('Future Year Scaling'!T241/'Future Year Scaling'!$I241)</f>
        <v>19479032810307.656</v>
      </c>
      <c r="S61" s="116">
        <f>$G61*('Future Year Scaling'!U241/'Future Year Scaling'!$I241)</f>
        <v>19534507791335.59</v>
      </c>
      <c r="T61" s="116">
        <f>$G61*('Future Year Scaling'!V241/'Future Year Scaling'!$I241)</f>
        <v>19589982772363.523</v>
      </c>
      <c r="U61" s="116">
        <f>$G61*('Future Year Scaling'!W241/'Future Year Scaling'!$I241)</f>
        <v>19645457753391.453</v>
      </c>
      <c r="V61" s="116">
        <f>$G61*('Future Year Scaling'!X241/'Future Year Scaling'!$I241)</f>
        <v>19675020330175.215</v>
      </c>
      <c r="W61" s="116">
        <f>$G61*('Future Year Scaling'!Y241/'Future Year Scaling'!$I241)</f>
        <v>19704582906958.988</v>
      </c>
      <c r="X61" s="116">
        <f>$G61*('Future Year Scaling'!Z241/'Future Year Scaling'!$I241)</f>
        <v>19734145483742.754</v>
      </c>
      <c r="Y61" s="116">
        <f>$G61*('Future Year Scaling'!AA241/'Future Year Scaling'!$I241)</f>
        <v>19763708060526.527</v>
      </c>
      <c r="Z61" s="116">
        <f>$G61*('Future Year Scaling'!AB241/'Future Year Scaling'!$I241)</f>
        <v>19793270637310.293</v>
      </c>
      <c r="AA61" s="116">
        <f>$G61*('Future Year Scaling'!AC241/'Future Year Scaling'!$I241)</f>
        <v>19795327121769.316</v>
      </c>
      <c r="AB61" s="116">
        <f>$G61*('Future Year Scaling'!AD241/'Future Year Scaling'!$I241)</f>
        <v>19797383606228.336</v>
      </c>
      <c r="AC61" s="116">
        <f>$G61*('Future Year Scaling'!AE241/'Future Year Scaling'!$I241)</f>
        <v>19799440090687.355</v>
      </c>
      <c r="AD61" s="116">
        <f>$G61*('Future Year Scaling'!AF241/'Future Year Scaling'!$I241)</f>
        <v>19801496575146.375</v>
      </c>
      <c r="AE61" s="116">
        <f>$G61*('Future Year Scaling'!AG241/'Future Year Scaling'!$I241)</f>
        <v>19803553059605.395</v>
      </c>
      <c r="AF61" s="116">
        <f>$G61*('Future Year Scaling'!AH241/'Future Year Scaling'!$I241)</f>
        <v>19755073854086.277</v>
      </c>
      <c r="AG61" s="116">
        <f>$G61*('Future Year Scaling'!AI241/'Future Year Scaling'!$I241)</f>
        <v>19706594648567.152</v>
      </c>
      <c r="AH61" s="116">
        <f>$G61*('Future Year Scaling'!AJ241/'Future Year Scaling'!$I241)</f>
        <v>19658115443048.031</v>
      </c>
      <c r="AI61" s="116">
        <f>$G61*('Future Year Scaling'!AK241/'Future Year Scaling'!$I241)</f>
        <v>19609636237528.91</v>
      </c>
      <c r="AJ61" s="116">
        <f>$G61*('Future Year Scaling'!AL241/'Future Year Scaling'!$I241)</f>
        <v>19561157032009.785</v>
      </c>
      <c r="AK61" s="116">
        <f>$G61*('Future Year Scaling'!AM241/'Future Year Scaling'!$I241)</f>
        <v>19512677826490.664</v>
      </c>
      <c r="AL61" s="116">
        <f>$G61*('Future Year Scaling'!AN241/'Future Year Scaling'!$I241)</f>
        <v>19464198620971.539</v>
      </c>
      <c r="AM61" s="116">
        <f>$G61*('Future Year Scaling'!AO241/'Future Year Scaling'!$I241)</f>
        <v>19415719415452.422</v>
      </c>
    </row>
    <row r="62" spans="1:39" x14ac:dyDescent="0.25">
      <c r="A62" s="4" t="s">
        <v>527</v>
      </c>
      <c r="B62" s="4" t="s">
        <v>532</v>
      </c>
      <c r="C62" s="79"/>
      <c r="D62" s="79"/>
      <c r="F62" s="116"/>
      <c r="G62" s="116">
        <f>'Min. of Petr. &amp; NG'!E198</f>
        <v>2067463348554.2402</v>
      </c>
      <c r="H62" s="116">
        <f>$G62*('Future Year Scaling'!J242/'Future Year Scaling'!$I242)</f>
        <v>2114719653664.051</v>
      </c>
      <c r="I62" s="116">
        <f>$G62*('Future Year Scaling'!K242/'Future Year Scaling'!$I242)</f>
        <v>2161975958773.8623</v>
      </c>
      <c r="J62" s="116">
        <f>$G62*('Future Year Scaling'!L242/'Future Year Scaling'!$I242)</f>
        <v>2209232263883.6738</v>
      </c>
      <c r="K62" s="116">
        <f>$G62*('Future Year Scaling'!M242/'Future Year Scaling'!$I242)</f>
        <v>2256488568993.4844</v>
      </c>
      <c r="L62" s="116">
        <f>$G62*('Future Year Scaling'!N242/'Future Year Scaling'!$I242)</f>
        <v>2278344610106.7725</v>
      </c>
      <c r="M62" s="116">
        <f>$G62*('Future Year Scaling'!O242/'Future Year Scaling'!$I242)</f>
        <v>2300200651220.0601</v>
      </c>
      <c r="N62" s="116">
        <f>$G62*('Future Year Scaling'!P242/'Future Year Scaling'!$I242)</f>
        <v>2322056692333.3477</v>
      </c>
      <c r="O62" s="116">
        <f>$G62*('Future Year Scaling'!Q242/'Future Year Scaling'!$I242)</f>
        <v>2343912733446.6357</v>
      </c>
      <c r="P62" s="116">
        <f>$G62*('Future Year Scaling'!R242/'Future Year Scaling'!$I242)</f>
        <v>2365768774559.9233</v>
      </c>
      <c r="Q62" s="116">
        <f>$G62*('Future Year Scaling'!S242/'Future Year Scaling'!$I242)</f>
        <v>2362224551676.687</v>
      </c>
      <c r="R62" s="116">
        <f>$G62*('Future Year Scaling'!T242/'Future Year Scaling'!$I242)</f>
        <v>2358680328793.4517</v>
      </c>
      <c r="S62" s="116">
        <f>$G62*('Future Year Scaling'!U242/'Future Year Scaling'!$I242)</f>
        <v>2355136105910.2158</v>
      </c>
      <c r="T62" s="116">
        <f>$G62*('Future Year Scaling'!V242/'Future Year Scaling'!$I242)</f>
        <v>2351591883026.9795</v>
      </c>
      <c r="U62" s="116">
        <f>$G62*('Future Year Scaling'!W242/'Future Year Scaling'!$I242)</f>
        <v>2348047660143.7441</v>
      </c>
      <c r="V62" s="116">
        <f>$G62*('Future Year Scaling'!X242/'Future Year Scaling'!$I242)</f>
        <v>2345094141074.3809</v>
      </c>
      <c r="W62" s="116">
        <f>$G62*('Future Year Scaling'!Y242/'Future Year Scaling'!$I242)</f>
        <v>2342140622005.0176</v>
      </c>
      <c r="X62" s="116">
        <f>$G62*('Future Year Scaling'!Z242/'Future Year Scaling'!$I242)</f>
        <v>2339187102935.6543</v>
      </c>
      <c r="Y62" s="116">
        <f>$G62*('Future Year Scaling'!AA242/'Future Year Scaling'!$I242)</f>
        <v>2336233583866.291</v>
      </c>
      <c r="Z62" s="116">
        <f>$G62*('Future Year Scaling'!AB242/'Future Year Scaling'!$I242)</f>
        <v>2333280064796.9282</v>
      </c>
      <c r="AA62" s="116">
        <f>$G62*('Future Year Scaling'!AC242/'Future Year Scaling'!$I242)</f>
        <v>2252353642296.3765</v>
      </c>
      <c r="AB62" s="116">
        <f>$G62*('Future Year Scaling'!AD242/'Future Year Scaling'!$I242)</f>
        <v>2171427219795.8245</v>
      </c>
      <c r="AC62" s="116">
        <f>$G62*('Future Year Scaling'!AE242/'Future Year Scaling'!$I242)</f>
        <v>2090500797295.2732</v>
      </c>
      <c r="AD62" s="116">
        <f>$G62*('Future Year Scaling'!AF242/'Future Year Scaling'!$I242)</f>
        <v>2009574374794.7212</v>
      </c>
      <c r="AE62" s="116">
        <f>$G62*('Future Year Scaling'!AG242/'Future Year Scaling'!$I242)</f>
        <v>1928647952294.1694</v>
      </c>
      <c r="AF62" s="116">
        <f>$G62*('Future Year Scaling'!AH242/'Future Year Scaling'!$I242)</f>
        <v>1861898421326.561</v>
      </c>
      <c r="AG62" s="116">
        <f>$G62*('Future Year Scaling'!AI242/'Future Year Scaling'!$I242)</f>
        <v>1795148890358.9526</v>
      </c>
      <c r="AH62" s="116">
        <f>$G62*('Future Year Scaling'!AJ242/'Future Year Scaling'!$I242)</f>
        <v>1728399359391.3445</v>
      </c>
      <c r="AI62" s="116">
        <f>$G62*('Future Year Scaling'!AK242/'Future Year Scaling'!$I242)</f>
        <v>1661649828423.7363</v>
      </c>
      <c r="AJ62" s="116">
        <f>$G62*('Future Year Scaling'!AL242/'Future Year Scaling'!$I242)</f>
        <v>1594900297456.1277</v>
      </c>
      <c r="AK62" s="116">
        <f>$G62*('Future Year Scaling'!AM242/'Future Year Scaling'!$I242)</f>
        <v>1528150766488.5193</v>
      </c>
      <c r="AL62" s="116">
        <f>$G62*('Future Year Scaling'!AN242/'Future Year Scaling'!$I242)</f>
        <v>1461401235520.9111</v>
      </c>
      <c r="AM62" s="116">
        <f>$G62*('Future Year Scaling'!AO242/'Future Year Scaling'!$I242)</f>
        <v>1394651704553.3025</v>
      </c>
    </row>
    <row r="63" spans="1:39" x14ac:dyDescent="0.25">
      <c r="A63" s="4" t="s">
        <v>528</v>
      </c>
      <c r="B63" s="4" t="s">
        <v>532</v>
      </c>
      <c r="C63" s="79"/>
      <c r="D63" s="79"/>
      <c r="F63" s="116"/>
      <c r="G63" s="116">
        <f>'Min. of Petr. &amp; NG'!E199</f>
        <v>0</v>
      </c>
      <c r="H63" s="116">
        <f>$G63*('Future Year Scaling'!J243/'Future Year Scaling'!$I243)</f>
        <v>0</v>
      </c>
      <c r="I63" s="116">
        <f>$G63*('Future Year Scaling'!K243/'Future Year Scaling'!$I243)</f>
        <v>0</v>
      </c>
      <c r="J63" s="116">
        <f>$G63*('Future Year Scaling'!L243/'Future Year Scaling'!$I243)</f>
        <v>0</v>
      </c>
      <c r="K63" s="116">
        <f>$G63*('Future Year Scaling'!M243/'Future Year Scaling'!$I243)</f>
        <v>0</v>
      </c>
      <c r="L63" s="116">
        <f>$G63*('Future Year Scaling'!N243/'Future Year Scaling'!$I243)</f>
        <v>0</v>
      </c>
      <c r="M63" s="116">
        <f>$G63*('Future Year Scaling'!O243/'Future Year Scaling'!$I243)</f>
        <v>0</v>
      </c>
      <c r="N63" s="116">
        <f>$G63*('Future Year Scaling'!P243/'Future Year Scaling'!$I243)</f>
        <v>0</v>
      </c>
      <c r="O63" s="116">
        <f>$G63*('Future Year Scaling'!Q243/'Future Year Scaling'!$I243)</f>
        <v>0</v>
      </c>
      <c r="P63" s="116">
        <f>$G63*('Future Year Scaling'!R243/'Future Year Scaling'!$I243)</f>
        <v>0</v>
      </c>
      <c r="Q63" s="116">
        <f>$G63*('Future Year Scaling'!S243/'Future Year Scaling'!$I243)</f>
        <v>0</v>
      </c>
      <c r="R63" s="116">
        <f>$G63*('Future Year Scaling'!T243/'Future Year Scaling'!$I243)</f>
        <v>0</v>
      </c>
      <c r="S63" s="116">
        <f>$G63*('Future Year Scaling'!U243/'Future Year Scaling'!$I243)</f>
        <v>0</v>
      </c>
      <c r="T63" s="116">
        <f>$G63*('Future Year Scaling'!V243/'Future Year Scaling'!$I243)</f>
        <v>0</v>
      </c>
      <c r="U63" s="116">
        <f>$G63*('Future Year Scaling'!W243/'Future Year Scaling'!$I243)</f>
        <v>0</v>
      </c>
      <c r="V63" s="116">
        <f>$G63*('Future Year Scaling'!X243/'Future Year Scaling'!$I243)</f>
        <v>0</v>
      </c>
      <c r="W63" s="116">
        <f>$G63*('Future Year Scaling'!Y243/'Future Year Scaling'!$I243)</f>
        <v>0</v>
      </c>
      <c r="X63" s="116">
        <f>$G63*('Future Year Scaling'!Z243/'Future Year Scaling'!$I243)</f>
        <v>0</v>
      </c>
      <c r="Y63" s="116">
        <f>$G63*('Future Year Scaling'!AA243/'Future Year Scaling'!$I243)</f>
        <v>0</v>
      </c>
      <c r="Z63" s="116">
        <f>$G63*('Future Year Scaling'!AB243/'Future Year Scaling'!$I243)</f>
        <v>0</v>
      </c>
      <c r="AA63" s="116">
        <f>$G63*('Future Year Scaling'!AC243/'Future Year Scaling'!$I243)</f>
        <v>0</v>
      </c>
      <c r="AB63" s="116">
        <f>$G63*('Future Year Scaling'!AD243/'Future Year Scaling'!$I243)</f>
        <v>0</v>
      </c>
      <c r="AC63" s="116">
        <f>$G63*('Future Year Scaling'!AE243/'Future Year Scaling'!$I243)</f>
        <v>0</v>
      </c>
      <c r="AD63" s="116">
        <f>$G63*('Future Year Scaling'!AF243/'Future Year Scaling'!$I243)</f>
        <v>0</v>
      </c>
      <c r="AE63" s="116">
        <f>$G63*('Future Year Scaling'!AG243/'Future Year Scaling'!$I243)</f>
        <v>0</v>
      </c>
      <c r="AF63" s="116">
        <f>$G63*('Future Year Scaling'!AH243/'Future Year Scaling'!$I243)</f>
        <v>0</v>
      </c>
      <c r="AG63" s="116">
        <f>$G63*('Future Year Scaling'!AI243/'Future Year Scaling'!$I243)</f>
        <v>0</v>
      </c>
      <c r="AH63" s="116">
        <f>$G63*('Future Year Scaling'!AJ243/'Future Year Scaling'!$I243)</f>
        <v>0</v>
      </c>
      <c r="AI63" s="116">
        <f>$G63*('Future Year Scaling'!AK243/'Future Year Scaling'!$I243)</f>
        <v>0</v>
      </c>
      <c r="AJ63" s="116">
        <f>$G63*('Future Year Scaling'!AL243/'Future Year Scaling'!$I243)</f>
        <v>0</v>
      </c>
      <c r="AK63" s="116">
        <f>$G63*('Future Year Scaling'!AM243/'Future Year Scaling'!$I243)</f>
        <v>0</v>
      </c>
      <c r="AL63" s="116">
        <f>$G63*('Future Year Scaling'!AN243/'Future Year Scaling'!$I243)</f>
        <v>0</v>
      </c>
      <c r="AM63" s="116">
        <f>$G63*('Future Year Scaling'!AO243/'Future Year Scaling'!$I243)</f>
        <v>0</v>
      </c>
    </row>
    <row r="64" spans="1:39" x14ac:dyDescent="0.25">
      <c r="A64" s="4" t="s">
        <v>11</v>
      </c>
      <c r="B64" s="4" t="s">
        <v>532</v>
      </c>
      <c r="C64" s="79"/>
      <c r="D64" s="79"/>
      <c r="F64" s="116"/>
      <c r="G64" s="116">
        <f>'Min. of Petr. &amp; NG'!E200</f>
        <v>3289960102840.3193</v>
      </c>
      <c r="H64" s="116">
        <f>$G64*('Future Year Scaling'!J244/'Future Year Scaling'!$I244)</f>
        <v>3479041017081.623</v>
      </c>
      <c r="I64" s="116">
        <f>$G64*('Future Year Scaling'!K244/'Future Year Scaling'!$I244)</f>
        <v>3668121931322.9253</v>
      </c>
      <c r="J64" s="116">
        <f>$G64*('Future Year Scaling'!L244/'Future Year Scaling'!$I244)</f>
        <v>3857202845564.2295</v>
      </c>
      <c r="K64" s="116">
        <f>$G64*('Future Year Scaling'!M244/'Future Year Scaling'!$I244)</f>
        <v>4046283759805.5332</v>
      </c>
      <c r="L64" s="116">
        <f>$G64*('Future Year Scaling'!N244/'Future Year Scaling'!$I244)</f>
        <v>4266504954307.397</v>
      </c>
      <c r="M64" s="116">
        <f>$G64*('Future Year Scaling'!O244/'Future Year Scaling'!$I244)</f>
        <v>4486726148809.2617</v>
      </c>
      <c r="N64" s="116">
        <f>$G64*('Future Year Scaling'!P244/'Future Year Scaling'!$I244)</f>
        <v>4706947343311.127</v>
      </c>
      <c r="O64" s="116">
        <f>$G64*('Future Year Scaling'!Q244/'Future Year Scaling'!$I244)</f>
        <v>4927168537812.9922</v>
      </c>
      <c r="P64" s="116">
        <f>$G64*('Future Year Scaling'!R244/'Future Year Scaling'!$I244)</f>
        <v>5147389732314.8564</v>
      </c>
      <c r="Q64" s="116">
        <f>$G64*('Future Year Scaling'!S244/'Future Year Scaling'!$I244)</f>
        <v>5319822547673.5508</v>
      </c>
      <c r="R64" s="116">
        <f>$G64*('Future Year Scaling'!T244/'Future Year Scaling'!$I244)</f>
        <v>5492255363032.2461</v>
      </c>
      <c r="S64" s="116">
        <f>$G64*('Future Year Scaling'!U244/'Future Year Scaling'!$I244)</f>
        <v>5664688178390.9404</v>
      </c>
      <c r="T64" s="116">
        <f>$G64*('Future Year Scaling'!V244/'Future Year Scaling'!$I244)</f>
        <v>5837120993749.6357</v>
      </c>
      <c r="U64" s="116">
        <f>$G64*('Future Year Scaling'!W244/'Future Year Scaling'!$I244)</f>
        <v>6009553809108.3301</v>
      </c>
      <c r="V64" s="116">
        <f>$G64*('Future Year Scaling'!X244/'Future Year Scaling'!$I244)</f>
        <v>6027115805603.9619</v>
      </c>
      <c r="W64" s="116">
        <f>$G64*('Future Year Scaling'!Y244/'Future Year Scaling'!$I244)</f>
        <v>6044677802099.5908</v>
      </c>
      <c r="X64" s="116">
        <f>$G64*('Future Year Scaling'!Z244/'Future Year Scaling'!$I244)</f>
        <v>6062239798595.2227</v>
      </c>
      <c r="Y64" s="116">
        <f>$G64*('Future Year Scaling'!AA244/'Future Year Scaling'!$I244)</f>
        <v>6079801795090.8525</v>
      </c>
      <c r="Z64" s="116">
        <f>$G64*('Future Year Scaling'!AB244/'Future Year Scaling'!$I244)</f>
        <v>6097363791586.4844</v>
      </c>
      <c r="AA64" s="116">
        <f>$G64*('Future Year Scaling'!AC244/'Future Year Scaling'!$I244)</f>
        <v>6114319563399.1543</v>
      </c>
      <c r="AB64" s="116">
        <f>$G64*('Future Year Scaling'!AD244/'Future Year Scaling'!$I244)</f>
        <v>6131275335211.8232</v>
      </c>
      <c r="AC64" s="116">
        <f>$G64*('Future Year Scaling'!AE244/'Future Year Scaling'!$I244)</f>
        <v>6148231107024.4932</v>
      </c>
      <c r="AD64" s="116">
        <f>$G64*('Future Year Scaling'!AF244/'Future Year Scaling'!$I244)</f>
        <v>6165186878837.1621</v>
      </c>
      <c r="AE64" s="116">
        <f>$G64*('Future Year Scaling'!AG244/'Future Year Scaling'!$I244)</f>
        <v>6182142650649.833</v>
      </c>
      <c r="AF64" s="116">
        <f>$G64*('Future Year Scaling'!AH244/'Future Year Scaling'!$I244)</f>
        <v>6181152369805.7852</v>
      </c>
      <c r="AG64" s="116">
        <f>$G64*('Future Year Scaling'!AI244/'Future Year Scaling'!$I244)</f>
        <v>6180162088961.7363</v>
      </c>
      <c r="AH64" s="116">
        <f>$G64*('Future Year Scaling'!AJ244/'Future Year Scaling'!$I244)</f>
        <v>6179171808117.6885</v>
      </c>
      <c r="AI64" s="116">
        <f>$G64*('Future Year Scaling'!AK244/'Future Year Scaling'!$I244)</f>
        <v>6178181527273.6406</v>
      </c>
      <c r="AJ64" s="116">
        <f>$G64*('Future Year Scaling'!AL244/'Future Year Scaling'!$I244)</f>
        <v>6177191246429.5928</v>
      </c>
      <c r="AK64" s="116">
        <f>$G64*('Future Year Scaling'!AM244/'Future Year Scaling'!$I244)</f>
        <v>6176200965585.5439</v>
      </c>
      <c r="AL64" s="116">
        <f>$G64*('Future Year Scaling'!AN244/'Future Year Scaling'!$I244)</f>
        <v>6175210684741.4961</v>
      </c>
      <c r="AM64" s="116">
        <f>$G64*('Future Year Scaling'!AO244/'Future Year Scaling'!$I244)</f>
        <v>6174220403897.4482</v>
      </c>
    </row>
    <row r="65" spans="1:39" x14ac:dyDescent="0.25">
      <c r="A65" s="4" t="s">
        <v>529</v>
      </c>
      <c r="B65" s="4" t="s">
        <v>532</v>
      </c>
      <c r="C65" s="79"/>
      <c r="D65" s="79"/>
      <c r="F65" s="116"/>
      <c r="G65" s="116">
        <f>'Min. of Petr. &amp; NG'!E201</f>
        <v>259577318771796.47</v>
      </c>
      <c r="H65" s="116">
        <f>$G65*('Future Year Scaling'!J245/'Future Year Scaling'!$I245)</f>
        <v>263692875148647.84</v>
      </c>
      <c r="I65" s="116">
        <f>$G65*('Future Year Scaling'!K245/'Future Year Scaling'!$I245)</f>
        <v>267808431525499.16</v>
      </c>
      <c r="J65" s="116">
        <f>$G65*('Future Year Scaling'!L245/'Future Year Scaling'!$I245)</f>
        <v>271923987902350.5</v>
      </c>
      <c r="K65" s="116">
        <f>$G65*('Future Year Scaling'!M245/'Future Year Scaling'!$I245)</f>
        <v>276039544279201.81</v>
      </c>
      <c r="L65" s="116">
        <f>$G65*('Future Year Scaling'!N245/'Future Year Scaling'!$I245)</f>
        <v>281034953619869.81</v>
      </c>
      <c r="M65" s="116">
        <f>$G65*('Future Year Scaling'!O245/'Future Year Scaling'!$I245)</f>
        <v>286030362960537.75</v>
      </c>
      <c r="N65" s="116">
        <f>$G65*('Future Year Scaling'!P245/'Future Year Scaling'!$I245)</f>
        <v>291025772301205.63</v>
      </c>
      <c r="O65" s="116">
        <f>$G65*('Future Year Scaling'!Q245/'Future Year Scaling'!$I245)</f>
        <v>296021181641873.69</v>
      </c>
      <c r="P65" s="116">
        <f>$G65*('Future Year Scaling'!R245/'Future Year Scaling'!$I245)</f>
        <v>301016590982541.63</v>
      </c>
      <c r="Q65" s="116">
        <f>$G65*('Future Year Scaling'!S245/'Future Year Scaling'!$I245)</f>
        <v>306252809424449.75</v>
      </c>
      <c r="R65" s="116">
        <f>$G65*('Future Year Scaling'!T245/'Future Year Scaling'!$I245)</f>
        <v>311489027866357.94</v>
      </c>
      <c r="S65" s="116">
        <f>$G65*('Future Year Scaling'!U245/'Future Year Scaling'!$I245)</f>
        <v>316725246308266.13</v>
      </c>
      <c r="T65" s="116">
        <f>$G65*('Future Year Scaling'!V245/'Future Year Scaling'!$I245)</f>
        <v>321961464750174.25</v>
      </c>
      <c r="U65" s="116">
        <f>$G65*('Future Year Scaling'!W245/'Future Year Scaling'!$I245)</f>
        <v>327197683192082.38</v>
      </c>
      <c r="V65" s="116">
        <f>$G65*('Future Year Scaling'!X245/'Future Year Scaling'!$I245)</f>
        <v>334224673926392.63</v>
      </c>
      <c r="W65" s="116">
        <f>$G65*('Future Year Scaling'!Y245/'Future Year Scaling'!$I245)</f>
        <v>341251664660702.69</v>
      </c>
      <c r="X65" s="116">
        <f>$G65*('Future Year Scaling'!Z245/'Future Year Scaling'!$I245)</f>
        <v>348278655395012.94</v>
      </c>
      <c r="Y65" s="116">
        <f>$G65*('Future Year Scaling'!AA245/'Future Year Scaling'!$I245)</f>
        <v>355305646129323.06</v>
      </c>
      <c r="Z65" s="116">
        <f>$G65*('Future Year Scaling'!AB245/'Future Year Scaling'!$I245)</f>
        <v>362332636863633.19</v>
      </c>
      <c r="AA65" s="116">
        <f>$G65*('Future Year Scaling'!AC245/'Future Year Scaling'!$I245)</f>
        <v>372555121986532.31</v>
      </c>
      <c r="AB65" s="116">
        <f>$G65*('Future Year Scaling'!AD245/'Future Year Scaling'!$I245)</f>
        <v>382777607109431.31</v>
      </c>
      <c r="AC65" s="116">
        <f>$G65*('Future Year Scaling'!AE245/'Future Year Scaling'!$I245)</f>
        <v>393000092232330.44</v>
      </c>
      <c r="AD65" s="116">
        <f>$G65*('Future Year Scaling'!AF245/'Future Year Scaling'!$I245)</f>
        <v>403222577355229.5</v>
      </c>
      <c r="AE65" s="116">
        <f>$G65*('Future Year Scaling'!AG245/'Future Year Scaling'!$I245)</f>
        <v>413445062478128.63</v>
      </c>
      <c r="AF65" s="116">
        <f>$G65*('Future Year Scaling'!AH245/'Future Year Scaling'!$I245)</f>
        <v>421091660514202.38</v>
      </c>
      <c r="AG65" s="116">
        <f>$G65*('Future Year Scaling'!AI245/'Future Year Scaling'!$I245)</f>
        <v>428738258550276.13</v>
      </c>
      <c r="AH65" s="116">
        <f>$G65*('Future Year Scaling'!AJ245/'Future Year Scaling'!$I245)</f>
        <v>436384856586349.88</v>
      </c>
      <c r="AI65" s="116">
        <f>$G65*('Future Year Scaling'!AK245/'Future Year Scaling'!$I245)</f>
        <v>444031454622423.56</v>
      </c>
      <c r="AJ65" s="116">
        <f>$G65*('Future Year Scaling'!AL245/'Future Year Scaling'!$I245)</f>
        <v>451678052658497.38</v>
      </c>
      <c r="AK65" s="116">
        <f>$G65*('Future Year Scaling'!AM245/'Future Year Scaling'!$I245)</f>
        <v>459324650694571.06</v>
      </c>
      <c r="AL65" s="116">
        <f>$G65*('Future Year Scaling'!AN245/'Future Year Scaling'!$I245)</f>
        <v>466971248730644.88</v>
      </c>
      <c r="AM65" s="116">
        <f>$G65*('Future Year Scaling'!AO245/'Future Year Scaling'!$I245)</f>
        <v>474617846766718.69</v>
      </c>
    </row>
    <row r="66" spans="1:39" x14ac:dyDescent="0.25">
      <c r="A66" s="4" t="s">
        <v>525</v>
      </c>
      <c r="B66" t="s">
        <v>533</v>
      </c>
      <c r="C66" s="79"/>
      <c r="D66" s="79"/>
      <c r="F66" s="116"/>
      <c r="G66" s="116">
        <f>'Min. of Petr. &amp; NG'!F194</f>
        <v>0</v>
      </c>
      <c r="H66" s="116">
        <f>$G66*('Future Year Scaling'!J246/'Future Year Scaling'!$I246)</f>
        <v>0</v>
      </c>
      <c r="I66" s="116">
        <f>$G66*('Future Year Scaling'!K246/'Future Year Scaling'!$I246)</f>
        <v>0</v>
      </c>
      <c r="J66" s="116">
        <f>$G66*('Future Year Scaling'!L246/'Future Year Scaling'!$I246)</f>
        <v>0</v>
      </c>
      <c r="K66" s="116">
        <f>$G66*('Future Year Scaling'!M246/'Future Year Scaling'!$I246)</f>
        <v>0</v>
      </c>
      <c r="L66" s="116">
        <f>$G66*('Future Year Scaling'!N246/'Future Year Scaling'!$I246)</f>
        <v>0</v>
      </c>
      <c r="M66" s="116">
        <f>$G66*('Future Year Scaling'!O246/'Future Year Scaling'!$I246)</f>
        <v>0</v>
      </c>
      <c r="N66" s="116">
        <f>$G66*('Future Year Scaling'!P246/'Future Year Scaling'!$I246)</f>
        <v>0</v>
      </c>
      <c r="O66" s="116">
        <f>$G66*('Future Year Scaling'!Q246/'Future Year Scaling'!$I246)</f>
        <v>0</v>
      </c>
      <c r="P66" s="116">
        <f>$G66*('Future Year Scaling'!R246/'Future Year Scaling'!$I246)</f>
        <v>0</v>
      </c>
      <c r="Q66" s="116">
        <f>$G66*('Future Year Scaling'!S246/'Future Year Scaling'!$I246)</f>
        <v>0</v>
      </c>
      <c r="R66" s="116">
        <f>$G66*('Future Year Scaling'!T246/'Future Year Scaling'!$I246)</f>
        <v>0</v>
      </c>
      <c r="S66" s="116">
        <f>$G66*('Future Year Scaling'!U246/'Future Year Scaling'!$I246)</f>
        <v>0</v>
      </c>
      <c r="T66" s="116">
        <f>$G66*('Future Year Scaling'!V246/'Future Year Scaling'!$I246)</f>
        <v>0</v>
      </c>
      <c r="U66" s="116">
        <f>$G66*('Future Year Scaling'!W246/'Future Year Scaling'!$I246)</f>
        <v>0</v>
      </c>
      <c r="V66" s="116">
        <f>$G66*('Future Year Scaling'!X246/'Future Year Scaling'!$I246)</f>
        <v>0</v>
      </c>
      <c r="W66" s="116">
        <f>$G66*('Future Year Scaling'!Y246/'Future Year Scaling'!$I246)</f>
        <v>0</v>
      </c>
      <c r="X66" s="116">
        <f>$G66*('Future Year Scaling'!Z246/'Future Year Scaling'!$I246)</f>
        <v>0</v>
      </c>
      <c r="Y66" s="116">
        <f>$G66*('Future Year Scaling'!AA246/'Future Year Scaling'!$I246)</f>
        <v>0</v>
      </c>
      <c r="Z66" s="116">
        <f>$G66*('Future Year Scaling'!AB246/'Future Year Scaling'!$I246)</f>
        <v>0</v>
      </c>
      <c r="AA66" s="116">
        <f>$G66*('Future Year Scaling'!AC246/'Future Year Scaling'!$I246)</f>
        <v>0</v>
      </c>
      <c r="AB66" s="116">
        <f>$G66*('Future Year Scaling'!AD246/'Future Year Scaling'!$I246)</f>
        <v>0</v>
      </c>
      <c r="AC66" s="116">
        <f>$G66*('Future Year Scaling'!AE246/'Future Year Scaling'!$I246)</f>
        <v>0</v>
      </c>
      <c r="AD66" s="116">
        <f>$G66*('Future Year Scaling'!AF246/'Future Year Scaling'!$I246)</f>
        <v>0</v>
      </c>
      <c r="AE66" s="116">
        <f>$G66*('Future Year Scaling'!AG246/'Future Year Scaling'!$I246)</f>
        <v>0</v>
      </c>
      <c r="AF66" s="116">
        <f>$G66*('Future Year Scaling'!AH246/'Future Year Scaling'!$I246)</f>
        <v>0</v>
      </c>
      <c r="AG66" s="116">
        <f>$G66*('Future Year Scaling'!AI246/'Future Year Scaling'!$I246)</f>
        <v>0</v>
      </c>
      <c r="AH66" s="116">
        <f>$G66*('Future Year Scaling'!AJ246/'Future Year Scaling'!$I246)</f>
        <v>0</v>
      </c>
      <c r="AI66" s="116">
        <f>$G66*('Future Year Scaling'!AK246/'Future Year Scaling'!$I246)</f>
        <v>0</v>
      </c>
      <c r="AJ66" s="116">
        <f>$G66*('Future Year Scaling'!AL246/'Future Year Scaling'!$I246)</f>
        <v>0</v>
      </c>
      <c r="AK66" s="116">
        <f>$G66*('Future Year Scaling'!AM246/'Future Year Scaling'!$I246)</f>
        <v>0</v>
      </c>
      <c r="AL66" s="116">
        <f>$G66*('Future Year Scaling'!AN246/'Future Year Scaling'!$I246)</f>
        <v>0</v>
      </c>
      <c r="AM66" s="116">
        <f>$G66*('Future Year Scaling'!AO246/'Future Year Scaling'!$I246)</f>
        <v>0</v>
      </c>
    </row>
    <row r="67" spans="1:39" x14ac:dyDescent="0.25">
      <c r="A67" s="4" t="s">
        <v>526</v>
      </c>
      <c r="B67" s="4" t="s">
        <v>533</v>
      </c>
      <c r="C67" s="79"/>
      <c r="D67" s="79"/>
      <c r="F67" s="116"/>
      <c r="G67" s="116">
        <f>'Min. of Petr. &amp; NG'!F195</f>
        <v>0</v>
      </c>
      <c r="H67" s="116">
        <f>$G67*('Future Year Scaling'!J247/'Future Year Scaling'!$I247)</f>
        <v>0</v>
      </c>
      <c r="I67" s="116">
        <f>$G67*('Future Year Scaling'!K247/'Future Year Scaling'!$I247)</f>
        <v>0</v>
      </c>
      <c r="J67" s="116">
        <f>$G67*('Future Year Scaling'!L247/'Future Year Scaling'!$I247)</f>
        <v>0</v>
      </c>
      <c r="K67" s="116">
        <f>$G67*('Future Year Scaling'!M247/'Future Year Scaling'!$I247)</f>
        <v>0</v>
      </c>
      <c r="L67" s="116">
        <f>$G67*('Future Year Scaling'!N247/'Future Year Scaling'!$I247)</f>
        <v>0</v>
      </c>
      <c r="M67" s="116">
        <f>$G67*('Future Year Scaling'!O247/'Future Year Scaling'!$I247)</f>
        <v>0</v>
      </c>
      <c r="N67" s="116">
        <f>$G67*('Future Year Scaling'!P247/'Future Year Scaling'!$I247)</f>
        <v>0</v>
      </c>
      <c r="O67" s="116">
        <f>$G67*('Future Year Scaling'!Q247/'Future Year Scaling'!$I247)</f>
        <v>0</v>
      </c>
      <c r="P67" s="116">
        <f>$G67*('Future Year Scaling'!R247/'Future Year Scaling'!$I247)</f>
        <v>0</v>
      </c>
      <c r="Q67" s="116">
        <f>$G67*('Future Year Scaling'!S247/'Future Year Scaling'!$I247)</f>
        <v>0</v>
      </c>
      <c r="R67" s="116">
        <f>$G67*('Future Year Scaling'!T247/'Future Year Scaling'!$I247)</f>
        <v>0</v>
      </c>
      <c r="S67" s="116">
        <f>$G67*('Future Year Scaling'!U247/'Future Year Scaling'!$I247)</f>
        <v>0</v>
      </c>
      <c r="T67" s="116">
        <f>$G67*('Future Year Scaling'!V247/'Future Year Scaling'!$I247)</f>
        <v>0</v>
      </c>
      <c r="U67" s="116">
        <f>$G67*('Future Year Scaling'!W247/'Future Year Scaling'!$I247)</f>
        <v>0</v>
      </c>
      <c r="V67" s="116">
        <f>$G67*('Future Year Scaling'!X247/'Future Year Scaling'!$I247)</f>
        <v>0</v>
      </c>
      <c r="W67" s="116">
        <f>$G67*('Future Year Scaling'!Y247/'Future Year Scaling'!$I247)</f>
        <v>0</v>
      </c>
      <c r="X67" s="116">
        <f>$G67*('Future Year Scaling'!Z247/'Future Year Scaling'!$I247)</f>
        <v>0</v>
      </c>
      <c r="Y67" s="116">
        <f>$G67*('Future Year Scaling'!AA247/'Future Year Scaling'!$I247)</f>
        <v>0</v>
      </c>
      <c r="Z67" s="116">
        <f>$G67*('Future Year Scaling'!AB247/'Future Year Scaling'!$I247)</f>
        <v>0</v>
      </c>
      <c r="AA67" s="116">
        <f>$G67*('Future Year Scaling'!AC247/'Future Year Scaling'!$I247)</f>
        <v>0</v>
      </c>
      <c r="AB67" s="116">
        <f>$G67*('Future Year Scaling'!AD247/'Future Year Scaling'!$I247)</f>
        <v>0</v>
      </c>
      <c r="AC67" s="116">
        <f>$G67*('Future Year Scaling'!AE247/'Future Year Scaling'!$I247)</f>
        <v>0</v>
      </c>
      <c r="AD67" s="116">
        <f>$G67*('Future Year Scaling'!AF247/'Future Year Scaling'!$I247)</f>
        <v>0</v>
      </c>
      <c r="AE67" s="116">
        <f>$G67*('Future Year Scaling'!AG247/'Future Year Scaling'!$I247)</f>
        <v>0</v>
      </c>
      <c r="AF67" s="116">
        <f>$G67*('Future Year Scaling'!AH247/'Future Year Scaling'!$I247)</f>
        <v>0</v>
      </c>
      <c r="AG67" s="116">
        <f>$G67*('Future Year Scaling'!AI247/'Future Year Scaling'!$I247)</f>
        <v>0</v>
      </c>
      <c r="AH67" s="116">
        <f>$G67*('Future Year Scaling'!AJ247/'Future Year Scaling'!$I247)</f>
        <v>0</v>
      </c>
      <c r="AI67" s="116">
        <f>$G67*('Future Year Scaling'!AK247/'Future Year Scaling'!$I247)</f>
        <v>0</v>
      </c>
      <c r="AJ67" s="116">
        <f>$G67*('Future Year Scaling'!AL247/'Future Year Scaling'!$I247)</f>
        <v>0</v>
      </c>
      <c r="AK67" s="116">
        <f>$G67*('Future Year Scaling'!AM247/'Future Year Scaling'!$I247)</f>
        <v>0</v>
      </c>
      <c r="AL67" s="116">
        <f>$G67*('Future Year Scaling'!AN247/'Future Year Scaling'!$I247)</f>
        <v>0</v>
      </c>
      <c r="AM67" s="116">
        <f>$G67*('Future Year Scaling'!AO247/'Future Year Scaling'!$I247)</f>
        <v>0</v>
      </c>
    </row>
    <row r="68" spans="1:39" x14ac:dyDescent="0.25">
      <c r="A68" s="4" t="s">
        <v>27</v>
      </c>
      <c r="B68" s="4" t="s">
        <v>533</v>
      </c>
      <c r="C68" s="79"/>
      <c r="D68" s="79"/>
      <c r="F68" s="116"/>
      <c r="G68" s="116">
        <f>'Min. of Petr. &amp; NG'!F196</f>
        <v>0</v>
      </c>
      <c r="H68" s="116">
        <f>$G68*('Future Year Scaling'!J248/'Future Year Scaling'!$I248)</f>
        <v>0</v>
      </c>
      <c r="I68" s="116">
        <f>$G68*('Future Year Scaling'!K248/'Future Year Scaling'!$I248)</f>
        <v>0</v>
      </c>
      <c r="J68" s="116">
        <f>$G68*('Future Year Scaling'!L248/'Future Year Scaling'!$I248)</f>
        <v>0</v>
      </c>
      <c r="K68" s="116">
        <f>$G68*('Future Year Scaling'!M248/'Future Year Scaling'!$I248)</f>
        <v>0</v>
      </c>
      <c r="L68" s="116">
        <f>$G68*('Future Year Scaling'!N248/'Future Year Scaling'!$I248)</f>
        <v>0</v>
      </c>
      <c r="M68" s="116">
        <f>$G68*('Future Year Scaling'!O248/'Future Year Scaling'!$I248)</f>
        <v>0</v>
      </c>
      <c r="N68" s="116">
        <f>$G68*('Future Year Scaling'!P248/'Future Year Scaling'!$I248)</f>
        <v>0</v>
      </c>
      <c r="O68" s="116">
        <f>$G68*('Future Year Scaling'!Q248/'Future Year Scaling'!$I248)</f>
        <v>0</v>
      </c>
      <c r="P68" s="116">
        <f>$G68*('Future Year Scaling'!R248/'Future Year Scaling'!$I248)</f>
        <v>0</v>
      </c>
      <c r="Q68" s="116">
        <f>$G68*('Future Year Scaling'!S248/'Future Year Scaling'!$I248)</f>
        <v>0</v>
      </c>
      <c r="R68" s="116">
        <f>$G68*('Future Year Scaling'!T248/'Future Year Scaling'!$I248)</f>
        <v>0</v>
      </c>
      <c r="S68" s="116">
        <f>$G68*('Future Year Scaling'!U248/'Future Year Scaling'!$I248)</f>
        <v>0</v>
      </c>
      <c r="T68" s="116">
        <f>$G68*('Future Year Scaling'!V248/'Future Year Scaling'!$I248)</f>
        <v>0</v>
      </c>
      <c r="U68" s="116">
        <f>$G68*('Future Year Scaling'!W248/'Future Year Scaling'!$I248)</f>
        <v>0</v>
      </c>
      <c r="V68" s="116">
        <f>$G68*('Future Year Scaling'!X248/'Future Year Scaling'!$I248)</f>
        <v>0</v>
      </c>
      <c r="W68" s="116">
        <f>$G68*('Future Year Scaling'!Y248/'Future Year Scaling'!$I248)</f>
        <v>0</v>
      </c>
      <c r="X68" s="116">
        <f>$G68*('Future Year Scaling'!Z248/'Future Year Scaling'!$I248)</f>
        <v>0</v>
      </c>
      <c r="Y68" s="116">
        <f>$G68*('Future Year Scaling'!AA248/'Future Year Scaling'!$I248)</f>
        <v>0</v>
      </c>
      <c r="Z68" s="116">
        <f>$G68*('Future Year Scaling'!AB248/'Future Year Scaling'!$I248)</f>
        <v>0</v>
      </c>
      <c r="AA68" s="116">
        <f>$G68*('Future Year Scaling'!AC248/'Future Year Scaling'!$I248)</f>
        <v>0</v>
      </c>
      <c r="AB68" s="116">
        <f>$G68*('Future Year Scaling'!AD248/'Future Year Scaling'!$I248)</f>
        <v>0</v>
      </c>
      <c r="AC68" s="116">
        <f>$G68*('Future Year Scaling'!AE248/'Future Year Scaling'!$I248)</f>
        <v>0</v>
      </c>
      <c r="AD68" s="116">
        <f>$G68*('Future Year Scaling'!AF248/'Future Year Scaling'!$I248)</f>
        <v>0</v>
      </c>
      <c r="AE68" s="116">
        <f>$G68*('Future Year Scaling'!AG248/'Future Year Scaling'!$I248)</f>
        <v>0</v>
      </c>
      <c r="AF68" s="116">
        <f>$G68*('Future Year Scaling'!AH248/'Future Year Scaling'!$I248)</f>
        <v>0</v>
      </c>
      <c r="AG68" s="116">
        <f>$G68*('Future Year Scaling'!AI248/'Future Year Scaling'!$I248)</f>
        <v>0</v>
      </c>
      <c r="AH68" s="116">
        <f>$G68*('Future Year Scaling'!AJ248/'Future Year Scaling'!$I248)</f>
        <v>0</v>
      </c>
      <c r="AI68" s="116">
        <f>$G68*('Future Year Scaling'!AK248/'Future Year Scaling'!$I248)</f>
        <v>0</v>
      </c>
      <c r="AJ68" s="116">
        <f>$G68*('Future Year Scaling'!AL248/'Future Year Scaling'!$I248)</f>
        <v>0</v>
      </c>
      <c r="AK68" s="116">
        <f>$G68*('Future Year Scaling'!AM248/'Future Year Scaling'!$I248)</f>
        <v>0</v>
      </c>
      <c r="AL68" s="116">
        <f>$G68*('Future Year Scaling'!AN248/'Future Year Scaling'!$I248)</f>
        <v>0</v>
      </c>
      <c r="AM68" s="116">
        <f>$G68*('Future Year Scaling'!AO248/'Future Year Scaling'!$I248)</f>
        <v>0</v>
      </c>
    </row>
    <row r="69" spans="1:39" x14ac:dyDescent="0.25">
      <c r="A69" s="4" t="s">
        <v>6</v>
      </c>
      <c r="B69" s="4" t="s">
        <v>533</v>
      </c>
      <c r="C69" s="79"/>
      <c r="D69" s="79"/>
      <c r="F69" s="116"/>
      <c r="G69" s="116">
        <f>'Min. of Petr. &amp; NG'!F197</f>
        <v>1085176984091.1998</v>
      </c>
      <c r="H69" s="116">
        <f>$G69*('Future Year Scaling'!J249/'Future Year Scaling'!$I249)</f>
        <v>1095171933257.5336</v>
      </c>
      <c r="I69" s="116">
        <f>$G69*('Future Year Scaling'!K249/'Future Year Scaling'!$I249)</f>
        <v>1105166882423.8669</v>
      </c>
      <c r="J69" s="116">
        <f>$G69*('Future Year Scaling'!L249/'Future Year Scaling'!$I249)</f>
        <v>1115161831590.2007</v>
      </c>
      <c r="K69" s="116">
        <f>$G69*('Future Year Scaling'!M249/'Future Year Scaling'!$I249)</f>
        <v>1125156780756.5344</v>
      </c>
      <c r="L69" s="116">
        <f>$G69*('Future Year Scaling'!N249/'Future Year Scaling'!$I249)</f>
        <v>1132648672368.1021</v>
      </c>
      <c r="M69" s="116">
        <f>$G69*('Future Year Scaling'!O249/'Future Year Scaling'!$I249)</f>
        <v>1140140563979.6694</v>
      </c>
      <c r="N69" s="116">
        <f>$G69*('Future Year Scaling'!P249/'Future Year Scaling'!$I249)</f>
        <v>1147632455591.2373</v>
      </c>
      <c r="O69" s="116">
        <f>$G69*('Future Year Scaling'!Q249/'Future Year Scaling'!$I249)</f>
        <v>1155124347202.8052</v>
      </c>
      <c r="P69" s="116">
        <f>$G69*('Future Year Scaling'!R249/'Future Year Scaling'!$I249)</f>
        <v>1162616238814.3726</v>
      </c>
      <c r="Q69" s="116">
        <f>$G69*('Future Year Scaling'!S249/'Future Year Scaling'!$I249)</f>
        <v>1165946259358.8074</v>
      </c>
      <c r="R69" s="116">
        <f>$G69*('Future Year Scaling'!T249/'Future Year Scaling'!$I249)</f>
        <v>1169276279903.2419</v>
      </c>
      <c r="S69" s="116">
        <f>$G69*('Future Year Scaling'!U249/'Future Year Scaling'!$I249)</f>
        <v>1172606300447.6768</v>
      </c>
      <c r="T69" s="116">
        <f>$G69*('Future Year Scaling'!V249/'Future Year Scaling'!$I249)</f>
        <v>1175936320992.1116</v>
      </c>
      <c r="U69" s="116">
        <f>$G69*('Future Year Scaling'!W249/'Future Year Scaling'!$I249)</f>
        <v>1179266341536.5461</v>
      </c>
      <c r="V69" s="116">
        <f>$G69*('Future Year Scaling'!X249/'Future Year Scaling'!$I249)</f>
        <v>1181040907047.2004</v>
      </c>
      <c r="W69" s="116">
        <f>$G69*('Future Year Scaling'!Y249/'Future Year Scaling'!$I249)</f>
        <v>1182815472557.8552</v>
      </c>
      <c r="X69" s="116">
        <f>$G69*('Future Year Scaling'!Z249/'Future Year Scaling'!$I249)</f>
        <v>1184590038068.5095</v>
      </c>
      <c r="Y69" s="116">
        <f>$G69*('Future Year Scaling'!AA249/'Future Year Scaling'!$I249)</f>
        <v>1186364603579.1643</v>
      </c>
      <c r="Z69" s="116">
        <f>$G69*('Future Year Scaling'!AB249/'Future Year Scaling'!$I249)</f>
        <v>1188139169089.8186</v>
      </c>
      <c r="AA69" s="116">
        <f>$G69*('Future Year Scaling'!AC249/'Future Year Scaling'!$I249)</f>
        <v>1188262614566.8779</v>
      </c>
      <c r="AB69" s="116">
        <f>$G69*('Future Year Scaling'!AD249/'Future Year Scaling'!$I249)</f>
        <v>1188386060043.9373</v>
      </c>
      <c r="AC69" s="116">
        <f>$G69*('Future Year Scaling'!AE249/'Future Year Scaling'!$I249)</f>
        <v>1188509505520.9963</v>
      </c>
      <c r="AD69" s="116">
        <f>$G69*('Future Year Scaling'!AF249/'Future Year Scaling'!$I249)</f>
        <v>1188632950998.0557</v>
      </c>
      <c r="AE69" s="116">
        <f>$G69*('Future Year Scaling'!AG249/'Future Year Scaling'!$I249)</f>
        <v>1188756396475.115</v>
      </c>
      <c r="AF69" s="116">
        <f>$G69*('Future Year Scaling'!AH249/'Future Year Scaling'!$I249)</f>
        <v>1185846314355.8394</v>
      </c>
      <c r="AG69" s="116">
        <f>$G69*('Future Year Scaling'!AI249/'Future Year Scaling'!$I249)</f>
        <v>1182936232236.5632</v>
      </c>
      <c r="AH69" s="116">
        <f>$G69*('Future Year Scaling'!AJ249/'Future Year Scaling'!$I249)</f>
        <v>1180026150117.2876</v>
      </c>
      <c r="AI69" s="116">
        <f>$G69*('Future Year Scaling'!AK249/'Future Year Scaling'!$I249)</f>
        <v>1177116067998.0117</v>
      </c>
      <c r="AJ69" s="116">
        <f>$G69*('Future Year Scaling'!AL249/'Future Year Scaling'!$I249)</f>
        <v>1174205985878.7358</v>
      </c>
      <c r="AK69" s="116">
        <f>$G69*('Future Year Scaling'!AM249/'Future Year Scaling'!$I249)</f>
        <v>1171295903759.46</v>
      </c>
      <c r="AL69" s="116">
        <f>$G69*('Future Year Scaling'!AN249/'Future Year Scaling'!$I249)</f>
        <v>1168385821640.1841</v>
      </c>
      <c r="AM69" s="116">
        <f>$G69*('Future Year Scaling'!AO249/'Future Year Scaling'!$I249)</f>
        <v>1165475739520.9084</v>
      </c>
    </row>
    <row r="70" spans="1:39" x14ac:dyDescent="0.25">
      <c r="A70" s="4" t="s">
        <v>527</v>
      </c>
      <c r="B70" s="4" t="s">
        <v>533</v>
      </c>
      <c r="C70" s="79"/>
      <c r="D70" s="79"/>
      <c r="F70" s="116"/>
      <c r="G70" s="116">
        <f>'Min. of Petr. &amp; NG'!F198</f>
        <v>13452607240.799999</v>
      </c>
      <c r="H70" s="116">
        <f>$G70*('Future Year Scaling'!J250/'Future Year Scaling'!$I250)</f>
        <v>13760095406.303997</v>
      </c>
      <c r="I70" s="116">
        <f>$G70*('Future Year Scaling'!K250/'Future Year Scaling'!$I250)</f>
        <v>14067583571.807997</v>
      </c>
      <c r="J70" s="116">
        <f>$G70*('Future Year Scaling'!L250/'Future Year Scaling'!$I250)</f>
        <v>14375071737.311998</v>
      </c>
      <c r="K70" s="116">
        <f>$G70*('Future Year Scaling'!M250/'Future Year Scaling'!$I250)</f>
        <v>14682559902.815996</v>
      </c>
      <c r="L70" s="116">
        <f>$G70*('Future Year Scaling'!N250/'Future Year Scaling'!$I250)</f>
        <v>14824773179.361597</v>
      </c>
      <c r="M70" s="116">
        <f>$G70*('Future Year Scaling'!O250/'Future Year Scaling'!$I250)</f>
        <v>14966986455.907196</v>
      </c>
      <c r="N70" s="116">
        <f>$G70*('Future Year Scaling'!P250/'Future Year Scaling'!$I250)</f>
        <v>15109199732.452797</v>
      </c>
      <c r="O70" s="116">
        <f>$G70*('Future Year Scaling'!Q250/'Future Year Scaling'!$I250)</f>
        <v>15251413008.998398</v>
      </c>
      <c r="P70" s="116">
        <f>$G70*('Future Year Scaling'!R250/'Future Year Scaling'!$I250)</f>
        <v>15393626285.543997</v>
      </c>
      <c r="Q70" s="116">
        <f>$G70*('Future Year Scaling'!S250/'Future Year Scaling'!$I250)</f>
        <v>15370564673.131197</v>
      </c>
      <c r="R70" s="116">
        <f>$G70*('Future Year Scaling'!T250/'Future Year Scaling'!$I250)</f>
        <v>15347503060.718399</v>
      </c>
      <c r="S70" s="116">
        <f>$G70*('Future Year Scaling'!U250/'Future Year Scaling'!$I250)</f>
        <v>15324441448.305597</v>
      </c>
      <c r="T70" s="116">
        <f>$G70*('Future Year Scaling'!V250/'Future Year Scaling'!$I250)</f>
        <v>15301379835.892796</v>
      </c>
      <c r="U70" s="116">
        <f>$G70*('Future Year Scaling'!W250/'Future Year Scaling'!$I250)</f>
        <v>15278318223.48</v>
      </c>
      <c r="V70" s="116">
        <f>$G70*('Future Year Scaling'!X250/'Future Year Scaling'!$I250)</f>
        <v>15259100213.135998</v>
      </c>
      <c r="W70" s="116">
        <f>$G70*('Future Year Scaling'!Y250/'Future Year Scaling'!$I250)</f>
        <v>15239882202.791998</v>
      </c>
      <c r="X70" s="116">
        <f>$G70*('Future Year Scaling'!Z250/'Future Year Scaling'!$I250)</f>
        <v>15220664192.447996</v>
      </c>
      <c r="Y70" s="116">
        <f>$G70*('Future Year Scaling'!AA250/'Future Year Scaling'!$I250)</f>
        <v>15201446182.103998</v>
      </c>
      <c r="Z70" s="116">
        <f>$G70*('Future Year Scaling'!AB250/'Future Year Scaling'!$I250)</f>
        <v>15182228171.759998</v>
      </c>
      <c r="AA70" s="116">
        <f>$G70*('Future Year Scaling'!AC250/'Future Year Scaling'!$I250)</f>
        <v>14655654688.334398</v>
      </c>
      <c r="AB70" s="116">
        <f>$G70*('Future Year Scaling'!AD250/'Future Year Scaling'!$I250)</f>
        <v>14129081204.908796</v>
      </c>
      <c r="AC70" s="116">
        <f>$G70*('Future Year Scaling'!AE250/'Future Year Scaling'!$I250)</f>
        <v>13602507721.483198</v>
      </c>
      <c r="AD70" s="116">
        <f>$G70*('Future Year Scaling'!AF250/'Future Year Scaling'!$I250)</f>
        <v>13075934238.057598</v>
      </c>
      <c r="AE70" s="116">
        <f>$G70*('Future Year Scaling'!AG250/'Future Year Scaling'!$I250)</f>
        <v>12549360754.631998</v>
      </c>
      <c r="AF70" s="116">
        <f>$G70*('Future Year Scaling'!AH250/'Future Year Scaling'!$I250)</f>
        <v>12115033720.857597</v>
      </c>
      <c r="AG70" s="116">
        <f>$G70*('Future Year Scaling'!AI250/'Future Year Scaling'!$I250)</f>
        <v>11680706687.083195</v>
      </c>
      <c r="AH70" s="116">
        <f>$G70*('Future Year Scaling'!AJ250/'Future Year Scaling'!$I250)</f>
        <v>11246379653.308798</v>
      </c>
      <c r="AI70" s="116">
        <f>$G70*('Future Year Scaling'!AK250/'Future Year Scaling'!$I250)</f>
        <v>10812052619.534397</v>
      </c>
      <c r="AJ70" s="116">
        <f>$G70*('Future Year Scaling'!AL250/'Future Year Scaling'!$I250)</f>
        <v>10377725585.759996</v>
      </c>
      <c r="AK70" s="116">
        <f>$G70*('Future Year Scaling'!AM250/'Future Year Scaling'!$I250)</f>
        <v>9943398551.9855957</v>
      </c>
      <c r="AL70" s="116">
        <f>$G70*('Future Year Scaling'!AN250/'Future Year Scaling'!$I250)</f>
        <v>9509071518.2111969</v>
      </c>
      <c r="AM70" s="116">
        <f>$G70*('Future Year Scaling'!AO250/'Future Year Scaling'!$I250)</f>
        <v>9074744484.4367962</v>
      </c>
    </row>
    <row r="71" spans="1:39" x14ac:dyDescent="0.25">
      <c r="A71" s="4" t="s">
        <v>528</v>
      </c>
      <c r="B71" s="4" t="s">
        <v>533</v>
      </c>
      <c r="C71" s="79"/>
      <c r="D71" s="79"/>
      <c r="F71" s="116"/>
      <c r="G71" s="116">
        <f>'Min. of Petr. &amp; NG'!F199</f>
        <v>0</v>
      </c>
      <c r="H71" s="116">
        <f>$G71*('Future Year Scaling'!J251/'Future Year Scaling'!$I251)</f>
        <v>0</v>
      </c>
      <c r="I71" s="116">
        <f>$G71*('Future Year Scaling'!K251/'Future Year Scaling'!$I251)</f>
        <v>0</v>
      </c>
      <c r="J71" s="116">
        <f>$G71*('Future Year Scaling'!L251/'Future Year Scaling'!$I251)</f>
        <v>0</v>
      </c>
      <c r="K71" s="116">
        <f>$G71*('Future Year Scaling'!M251/'Future Year Scaling'!$I251)</f>
        <v>0</v>
      </c>
      <c r="L71" s="116">
        <f>$G71*('Future Year Scaling'!N251/'Future Year Scaling'!$I251)</f>
        <v>0</v>
      </c>
      <c r="M71" s="116">
        <f>$G71*('Future Year Scaling'!O251/'Future Year Scaling'!$I251)</f>
        <v>0</v>
      </c>
      <c r="N71" s="116">
        <f>$G71*('Future Year Scaling'!P251/'Future Year Scaling'!$I251)</f>
        <v>0</v>
      </c>
      <c r="O71" s="116">
        <f>$G71*('Future Year Scaling'!Q251/'Future Year Scaling'!$I251)</f>
        <v>0</v>
      </c>
      <c r="P71" s="116">
        <f>$G71*('Future Year Scaling'!R251/'Future Year Scaling'!$I251)</f>
        <v>0</v>
      </c>
      <c r="Q71" s="116">
        <f>$G71*('Future Year Scaling'!S251/'Future Year Scaling'!$I251)</f>
        <v>0</v>
      </c>
      <c r="R71" s="116">
        <f>$G71*('Future Year Scaling'!T251/'Future Year Scaling'!$I251)</f>
        <v>0</v>
      </c>
      <c r="S71" s="116">
        <f>$G71*('Future Year Scaling'!U251/'Future Year Scaling'!$I251)</f>
        <v>0</v>
      </c>
      <c r="T71" s="116">
        <f>$G71*('Future Year Scaling'!V251/'Future Year Scaling'!$I251)</f>
        <v>0</v>
      </c>
      <c r="U71" s="116">
        <f>$G71*('Future Year Scaling'!W251/'Future Year Scaling'!$I251)</f>
        <v>0</v>
      </c>
      <c r="V71" s="116">
        <f>$G71*('Future Year Scaling'!X251/'Future Year Scaling'!$I251)</f>
        <v>0</v>
      </c>
      <c r="W71" s="116">
        <f>$G71*('Future Year Scaling'!Y251/'Future Year Scaling'!$I251)</f>
        <v>0</v>
      </c>
      <c r="X71" s="116">
        <f>$G71*('Future Year Scaling'!Z251/'Future Year Scaling'!$I251)</f>
        <v>0</v>
      </c>
      <c r="Y71" s="116">
        <f>$G71*('Future Year Scaling'!AA251/'Future Year Scaling'!$I251)</f>
        <v>0</v>
      </c>
      <c r="Z71" s="116">
        <f>$G71*('Future Year Scaling'!AB251/'Future Year Scaling'!$I251)</f>
        <v>0</v>
      </c>
      <c r="AA71" s="116">
        <f>$G71*('Future Year Scaling'!AC251/'Future Year Scaling'!$I251)</f>
        <v>0</v>
      </c>
      <c r="AB71" s="116">
        <f>$G71*('Future Year Scaling'!AD251/'Future Year Scaling'!$I251)</f>
        <v>0</v>
      </c>
      <c r="AC71" s="116">
        <f>$G71*('Future Year Scaling'!AE251/'Future Year Scaling'!$I251)</f>
        <v>0</v>
      </c>
      <c r="AD71" s="116">
        <f>$G71*('Future Year Scaling'!AF251/'Future Year Scaling'!$I251)</f>
        <v>0</v>
      </c>
      <c r="AE71" s="116">
        <f>$G71*('Future Year Scaling'!AG251/'Future Year Scaling'!$I251)</f>
        <v>0</v>
      </c>
      <c r="AF71" s="116">
        <f>$G71*('Future Year Scaling'!AH251/'Future Year Scaling'!$I251)</f>
        <v>0</v>
      </c>
      <c r="AG71" s="116">
        <f>$G71*('Future Year Scaling'!AI251/'Future Year Scaling'!$I251)</f>
        <v>0</v>
      </c>
      <c r="AH71" s="116">
        <f>$G71*('Future Year Scaling'!AJ251/'Future Year Scaling'!$I251)</f>
        <v>0</v>
      </c>
      <c r="AI71" s="116">
        <f>$G71*('Future Year Scaling'!AK251/'Future Year Scaling'!$I251)</f>
        <v>0</v>
      </c>
      <c r="AJ71" s="116">
        <f>$G71*('Future Year Scaling'!AL251/'Future Year Scaling'!$I251)</f>
        <v>0</v>
      </c>
      <c r="AK71" s="116">
        <f>$G71*('Future Year Scaling'!AM251/'Future Year Scaling'!$I251)</f>
        <v>0</v>
      </c>
      <c r="AL71" s="116">
        <f>$G71*('Future Year Scaling'!AN251/'Future Year Scaling'!$I251)</f>
        <v>0</v>
      </c>
      <c r="AM71" s="116">
        <f>$G71*('Future Year Scaling'!AO251/'Future Year Scaling'!$I251)</f>
        <v>0</v>
      </c>
    </row>
    <row r="72" spans="1:39" x14ac:dyDescent="0.25">
      <c r="A72" s="4" t="s">
        <v>11</v>
      </c>
      <c r="B72" s="4" t="s">
        <v>533</v>
      </c>
      <c r="C72" s="79"/>
      <c r="D72" s="79"/>
      <c r="F72" s="116"/>
      <c r="G72" s="116">
        <f>'Min. of Petr. &amp; NG'!F200</f>
        <v>986524530992.00012</v>
      </c>
      <c r="H72" s="116">
        <f>$G72*('Future Year Scaling'!J252/'Future Year Scaling'!$I252)</f>
        <v>1043222166954.3334</v>
      </c>
      <c r="I72" s="116">
        <f>$G72*('Future Year Scaling'!K252/'Future Year Scaling'!$I252)</f>
        <v>1099919802916.6663</v>
      </c>
      <c r="J72" s="116">
        <f>$G72*('Future Year Scaling'!L252/'Future Year Scaling'!$I252)</f>
        <v>1156617438878.9995</v>
      </c>
      <c r="K72" s="116">
        <f>$G72*('Future Year Scaling'!M252/'Future Year Scaling'!$I252)</f>
        <v>1213315074841.3325</v>
      </c>
      <c r="L72" s="116">
        <f>$G72*('Future Year Scaling'!N252/'Future Year Scaling'!$I252)</f>
        <v>1279350407741.8403</v>
      </c>
      <c r="M72" s="116">
        <f>$G72*('Future Year Scaling'!O252/'Future Year Scaling'!$I252)</f>
        <v>1345385740642.3484</v>
      </c>
      <c r="N72" s="116">
        <f>$G72*('Future Year Scaling'!P252/'Future Year Scaling'!$I252)</f>
        <v>1411421073542.8567</v>
      </c>
      <c r="O72" s="116">
        <f>$G72*('Future Year Scaling'!Q252/'Future Year Scaling'!$I252)</f>
        <v>1477456406443.3647</v>
      </c>
      <c r="P72" s="116">
        <f>$G72*('Future Year Scaling'!R252/'Future Year Scaling'!$I252)</f>
        <v>1543491739343.8726</v>
      </c>
      <c r="Q72" s="116">
        <f>$G72*('Future Year Scaling'!S252/'Future Year Scaling'!$I252)</f>
        <v>1595197291077.6172</v>
      </c>
      <c r="R72" s="116">
        <f>$G72*('Future Year Scaling'!T252/'Future Year Scaling'!$I252)</f>
        <v>1646902842811.3623</v>
      </c>
      <c r="S72" s="116">
        <f>$G72*('Future Year Scaling'!U252/'Future Year Scaling'!$I252)</f>
        <v>1698608394545.1072</v>
      </c>
      <c r="T72" s="116">
        <f>$G72*('Future Year Scaling'!V252/'Future Year Scaling'!$I252)</f>
        <v>1750313946278.8518</v>
      </c>
      <c r="U72" s="116">
        <f>$G72*('Future Year Scaling'!W252/'Future Year Scaling'!$I252)</f>
        <v>1802019498012.5967</v>
      </c>
      <c r="V72" s="116">
        <f>$G72*('Future Year Scaling'!X252/'Future Year Scaling'!$I252)</f>
        <v>1807285622772.3403</v>
      </c>
      <c r="W72" s="116">
        <f>$G72*('Future Year Scaling'!Y252/'Future Year Scaling'!$I252)</f>
        <v>1812551747532.0833</v>
      </c>
      <c r="X72" s="116">
        <f>$G72*('Future Year Scaling'!Z252/'Future Year Scaling'!$I252)</f>
        <v>1817817872291.8267</v>
      </c>
      <c r="Y72" s="116">
        <f>$G72*('Future Year Scaling'!AA252/'Future Year Scaling'!$I252)</f>
        <v>1823083997051.5701</v>
      </c>
      <c r="Z72" s="116">
        <f>$G72*('Future Year Scaling'!AB252/'Future Year Scaling'!$I252)</f>
        <v>1828350121811.3137</v>
      </c>
      <c r="AA72" s="116">
        <f>$G72*('Future Year Scaling'!AC252/'Future Year Scaling'!$I252)</f>
        <v>1833434464572.9966</v>
      </c>
      <c r="AB72" s="116">
        <f>$G72*('Future Year Scaling'!AD252/'Future Year Scaling'!$I252)</f>
        <v>1838518807334.6792</v>
      </c>
      <c r="AC72" s="116">
        <f>$G72*('Future Year Scaling'!AE252/'Future Year Scaling'!$I252)</f>
        <v>1843603150096.3621</v>
      </c>
      <c r="AD72" s="116">
        <f>$G72*('Future Year Scaling'!AF252/'Future Year Scaling'!$I252)</f>
        <v>1848687492858.0447</v>
      </c>
      <c r="AE72" s="116">
        <f>$G72*('Future Year Scaling'!AG252/'Future Year Scaling'!$I252)</f>
        <v>1853771835619.7278</v>
      </c>
      <c r="AF72" s="116">
        <f>$G72*('Future Year Scaling'!AH252/'Future Year Scaling'!$I252)</f>
        <v>1853474890880.3733</v>
      </c>
      <c r="AG72" s="116">
        <f>$G72*('Future Year Scaling'!AI252/'Future Year Scaling'!$I252)</f>
        <v>1853177946141.0183</v>
      </c>
      <c r="AH72" s="116">
        <f>$G72*('Future Year Scaling'!AJ252/'Future Year Scaling'!$I252)</f>
        <v>1852881001401.6638</v>
      </c>
      <c r="AI72" s="116">
        <f>$G72*('Future Year Scaling'!AK252/'Future Year Scaling'!$I252)</f>
        <v>1852584056662.3093</v>
      </c>
      <c r="AJ72" s="116">
        <f>$G72*('Future Year Scaling'!AL252/'Future Year Scaling'!$I252)</f>
        <v>1852287111922.9548</v>
      </c>
      <c r="AK72" s="116">
        <f>$G72*('Future Year Scaling'!AM252/'Future Year Scaling'!$I252)</f>
        <v>1851990167183.6001</v>
      </c>
      <c r="AL72" s="116">
        <f>$G72*('Future Year Scaling'!AN252/'Future Year Scaling'!$I252)</f>
        <v>1851693222444.2456</v>
      </c>
      <c r="AM72" s="116">
        <f>$G72*('Future Year Scaling'!AO252/'Future Year Scaling'!$I252)</f>
        <v>1851396277704.8911</v>
      </c>
    </row>
    <row r="73" spans="1:39" x14ac:dyDescent="0.25">
      <c r="A73" s="4" t="s">
        <v>529</v>
      </c>
      <c r="B73" s="4" t="s">
        <v>533</v>
      </c>
      <c r="C73" s="79"/>
      <c r="D73" s="79"/>
      <c r="F73" s="116"/>
      <c r="G73" s="116">
        <f>'Min. of Petr. &amp; NG'!F201</f>
        <v>21219245821155.199</v>
      </c>
      <c r="H73" s="116">
        <f>$G73*('Future Year Scaling'!J253/'Future Year Scaling'!$I253)</f>
        <v>21555673529340.313</v>
      </c>
      <c r="I73" s="116">
        <f>$G73*('Future Year Scaling'!K253/'Future Year Scaling'!$I253)</f>
        <v>21892101237525.422</v>
      </c>
      <c r="J73" s="116">
        <f>$G73*('Future Year Scaling'!L253/'Future Year Scaling'!$I253)</f>
        <v>22228528945710.535</v>
      </c>
      <c r="K73" s="116">
        <f>$G73*('Future Year Scaling'!M253/'Future Year Scaling'!$I253)</f>
        <v>22564956653895.641</v>
      </c>
      <c r="L73" s="116">
        <f>$G73*('Future Year Scaling'!N253/'Future Year Scaling'!$I253)</f>
        <v>22973308274439.637</v>
      </c>
      <c r="M73" s="116">
        <f>$G73*('Future Year Scaling'!O253/'Future Year Scaling'!$I253)</f>
        <v>23381659894983.629</v>
      </c>
      <c r="N73" s="116">
        <f>$G73*('Future Year Scaling'!P253/'Future Year Scaling'!$I253)</f>
        <v>23790011515527.621</v>
      </c>
      <c r="O73" s="116">
        <f>$G73*('Future Year Scaling'!Q253/'Future Year Scaling'!$I253)</f>
        <v>24198363136071.625</v>
      </c>
      <c r="P73" s="116">
        <f>$G73*('Future Year Scaling'!R253/'Future Year Scaling'!$I253)</f>
        <v>24606714756615.613</v>
      </c>
      <c r="Q73" s="116">
        <f>$G73*('Future Year Scaling'!S253/'Future Year Scaling'!$I253)</f>
        <v>25034751407960.313</v>
      </c>
      <c r="R73" s="116">
        <f>$G73*('Future Year Scaling'!T253/'Future Year Scaling'!$I253)</f>
        <v>25462788059305.02</v>
      </c>
      <c r="S73" s="116">
        <f>$G73*('Future Year Scaling'!U253/'Future Year Scaling'!$I253)</f>
        <v>25890824710649.719</v>
      </c>
      <c r="T73" s="116">
        <f>$G73*('Future Year Scaling'!V253/'Future Year Scaling'!$I253)</f>
        <v>26318861361994.414</v>
      </c>
      <c r="U73" s="116">
        <f>$G73*('Future Year Scaling'!W253/'Future Year Scaling'!$I253)</f>
        <v>26746898013339.113</v>
      </c>
      <c r="V73" s="116">
        <f>$G73*('Future Year Scaling'!X253/'Future Year Scaling'!$I253)</f>
        <v>27321322021106.117</v>
      </c>
      <c r="W73" s="116">
        <f>$G73*('Future Year Scaling'!Y253/'Future Year Scaling'!$I253)</f>
        <v>27895746028873.113</v>
      </c>
      <c r="X73" s="116">
        <f>$G73*('Future Year Scaling'!Z253/'Future Year Scaling'!$I253)</f>
        <v>28470170036640.113</v>
      </c>
      <c r="Y73" s="116">
        <f>$G73*('Future Year Scaling'!AA253/'Future Year Scaling'!$I253)</f>
        <v>29044594044407.113</v>
      </c>
      <c r="Z73" s="116">
        <f>$G73*('Future Year Scaling'!AB253/'Future Year Scaling'!$I253)</f>
        <v>29619018052174.109</v>
      </c>
      <c r="AA73" s="116">
        <f>$G73*('Future Year Scaling'!AC253/'Future Year Scaling'!$I253)</f>
        <v>30454658953899.406</v>
      </c>
      <c r="AB73" s="116">
        <f>$G73*('Future Year Scaling'!AD253/'Future Year Scaling'!$I253)</f>
        <v>31290299855624.691</v>
      </c>
      <c r="AC73" s="116">
        <f>$G73*('Future Year Scaling'!AE253/'Future Year Scaling'!$I253)</f>
        <v>32125940757349.984</v>
      </c>
      <c r="AD73" s="116">
        <f>$G73*('Future Year Scaling'!AF253/'Future Year Scaling'!$I253)</f>
        <v>32961581659075.273</v>
      </c>
      <c r="AE73" s="116">
        <f>$G73*('Future Year Scaling'!AG253/'Future Year Scaling'!$I253)</f>
        <v>33797222560800.57</v>
      </c>
      <c r="AF73" s="116">
        <f>$G73*('Future Year Scaling'!AH253/'Future Year Scaling'!$I253)</f>
        <v>34422296601131.711</v>
      </c>
      <c r="AG73" s="116">
        <f>$G73*('Future Year Scaling'!AI253/'Future Year Scaling'!$I253)</f>
        <v>35047370641462.852</v>
      </c>
      <c r="AH73" s="116">
        <f>$G73*('Future Year Scaling'!AJ253/'Future Year Scaling'!$I253)</f>
        <v>35672444681794</v>
      </c>
      <c r="AI73" s="116">
        <f>$G73*('Future Year Scaling'!AK253/'Future Year Scaling'!$I253)</f>
        <v>36297518722125.133</v>
      </c>
      <c r="AJ73" s="116">
        <f>$G73*('Future Year Scaling'!AL253/'Future Year Scaling'!$I253)</f>
        <v>36922592762456.281</v>
      </c>
      <c r="AK73" s="116">
        <f>$G73*('Future Year Scaling'!AM253/'Future Year Scaling'!$I253)</f>
        <v>37547666802787.414</v>
      </c>
      <c r="AL73" s="116">
        <f>$G73*('Future Year Scaling'!AN253/'Future Year Scaling'!$I253)</f>
        <v>38172740843118.563</v>
      </c>
      <c r="AM73" s="116">
        <f>$G73*('Future Year Scaling'!AO253/'Future Year Scaling'!$I253)</f>
        <v>38797814883449.711</v>
      </c>
    </row>
    <row r="74" spans="1:39" x14ac:dyDescent="0.25">
      <c r="A74" s="4" t="s">
        <v>525</v>
      </c>
      <c r="B74" t="s">
        <v>534</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25">
      <c r="A75" s="4" t="s">
        <v>526</v>
      </c>
      <c r="B75" s="4" t="s">
        <v>534</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25">
      <c r="A76" s="4" t="s">
        <v>27</v>
      </c>
      <c r="B76" s="4" t="s">
        <v>534</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25">
      <c r="A77" s="4" t="s">
        <v>6</v>
      </c>
      <c r="B77" s="4" t="s">
        <v>534</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25">
      <c r="A78" s="4" t="s">
        <v>527</v>
      </c>
      <c r="B78" s="4" t="s">
        <v>534</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25">
      <c r="A79" s="4" t="s">
        <v>528</v>
      </c>
      <c r="B79" s="4" t="s">
        <v>534</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25">
      <c r="A80" s="4" t="s">
        <v>11</v>
      </c>
      <c r="B80" s="4" t="s">
        <v>534</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25">
      <c r="A81" s="4" t="s">
        <v>529</v>
      </c>
      <c r="B81" s="4" t="s">
        <v>534</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36" customFormat="1" x14ac:dyDescent="0.25">
      <c r="C83" s="438"/>
      <c r="D83" s="438"/>
      <c r="F83" s="437"/>
      <c r="G83" s="437"/>
      <c r="H83" s="437"/>
      <c r="I83" s="437"/>
      <c r="J83" s="437"/>
      <c r="K83" s="437"/>
      <c r="L83" s="437"/>
      <c r="M83" s="437"/>
      <c r="N83" s="437"/>
      <c r="O83" s="437"/>
      <c r="P83" s="437"/>
      <c r="Q83" s="437"/>
      <c r="R83" s="437"/>
      <c r="S83" s="437"/>
      <c r="T83" s="437"/>
      <c r="U83" s="437"/>
      <c r="V83" s="437"/>
      <c r="W83" s="437"/>
      <c r="X83" s="437"/>
      <c r="Y83" s="437"/>
      <c r="Z83" s="437"/>
      <c r="AA83" s="437"/>
      <c r="AB83" s="437"/>
      <c r="AC83" s="437"/>
      <c r="AD83" s="437"/>
      <c r="AE83" s="437"/>
      <c r="AF83" s="437"/>
      <c r="AG83" s="437"/>
      <c r="AH83" s="437"/>
      <c r="AI83" s="437"/>
      <c r="AJ83" s="437"/>
      <c r="AK83" s="437"/>
      <c r="AL83" s="437"/>
      <c r="AM83" s="437"/>
    </row>
    <row r="84" spans="1:39" s="436" customFormat="1" x14ac:dyDescent="0.25">
      <c r="C84" s="438"/>
      <c r="D84" s="438"/>
      <c r="F84" s="437"/>
      <c r="G84" s="437"/>
      <c r="H84" s="437"/>
      <c r="I84" s="437"/>
      <c r="J84" s="437"/>
      <c r="K84" s="437"/>
      <c r="L84" s="437"/>
      <c r="M84" s="437"/>
      <c r="N84" s="437"/>
      <c r="O84" s="437"/>
      <c r="P84" s="437"/>
      <c r="Q84" s="437"/>
      <c r="R84" s="437"/>
      <c r="S84" s="437"/>
      <c r="T84" s="437"/>
      <c r="U84" s="437"/>
      <c r="V84" s="437"/>
      <c r="W84" s="437"/>
      <c r="X84" s="437"/>
      <c r="Y84" s="437"/>
      <c r="Z84" s="437"/>
      <c r="AA84" s="437"/>
      <c r="AB84" s="437"/>
      <c r="AC84" s="437"/>
      <c r="AD84" s="437"/>
      <c r="AE84" s="437"/>
      <c r="AF84" s="437"/>
      <c r="AG84" s="437"/>
      <c r="AH84" s="437"/>
      <c r="AI84" s="437"/>
      <c r="AJ84" s="437"/>
      <c r="AK84" s="437"/>
      <c r="AL84" s="437"/>
      <c r="AM84" s="437"/>
    </row>
    <row r="85" spans="1:39" s="436" customFormat="1" x14ac:dyDescent="0.25">
      <c r="C85" s="438"/>
      <c r="D85" s="438"/>
      <c r="F85" s="437"/>
      <c r="G85" s="437"/>
      <c r="H85" s="437"/>
      <c r="I85" s="437"/>
      <c r="J85" s="437"/>
      <c r="K85" s="437"/>
      <c r="L85" s="437"/>
      <c r="M85" s="437"/>
      <c r="N85" s="437"/>
      <c r="O85" s="437"/>
      <c r="P85" s="437"/>
      <c r="Q85" s="437"/>
      <c r="R85" s="437"/>
      <c r="S85" s="437"/>
      <c r="T85" s="437"/>
      <c r="U85" s="437"/>
      <c r="V85" s="437"/>
      <c r="W85" s="437"/>
      <c r="X85" s="437"/>
      <c r="Y85" s="437"/>
      <c r="Z85" s="437"/>
      <c r="AA85" s="437"/>
      <c r="AB85" s="437"/>
      <c r="AC85" s="437"/>
      <c r="AD85" s="437"/>
      <c r="AE85" s="437"/>
      <c r="AF85" s="437"/>
      <c r="AG85" s="437"/>
      <c r="AH85" s="437"/>
      <c r="AI85" s="437"/>
      <c r="AJ85" s="437"/>
      <c r="AK85" s="437"/>
      <c r="AL85" s="437"/>
      <c r="AM85" s="437"/>
    </row>
    <row r="86" spans="1:39" s="436" customFormat="1" x14ac:dyDescent="0.25">
      <c r="C86" s="438"/>
      <c r="D86" s="438"/>
      <c r="F86" s="437"/>
      <c r="G86" s="437"/>
      <c r="H86" s="437"/>
      <c r="I86" s="437"/>
      <c r="J86" s="437"/>
      <c r="K86" s="437"/>
      <c r="L86" s="437"/>
      <c r="M86" s="437"/>
      <c r="N86" s="437"/>
      <c r="O86" s="437"/>
      <c r="P86" s="437"/>
      <c r="Q86" s="437"/>
      <c r="R86" s="437"/>
      <c r="S86" s="437"/>
      <c r="T86" s="437"/>
      <c r="U86" s="437"/>
      <c r="V86" s="437"/>
      <c r="W86" s="437"/>
      <c r="X86" s="437"/>
      <c r="Y86" s="437"/>
      <c r="Z86" s="437"/>
      <c r="AA86" s="437"/>
      <c r="AB86" s="437"/>
      <c r="AC86" s="437"/>
      <c r="AD86" s="437"/>
      <c r="AE86" s="437"/>
      <c r="AF86" s="437"/>
      <c r="AG86" s="437"/>
      <c r="AH86" s="437"/>
      <c r="AI86" s="437"/>
      <c r="AJ86" s="437"/>
      <c r="AK86" s="437"/>
      <c r="AL86" s="437"/>
      <c r="AM86" s="437"/>
    </row>
    <row r="87" spans="1:39" s="436" customFormat="1" x14ac:dyDescent="0.25">
      <c r="C87" s="438"/>
      <c r="D87" s="438"/>
      <c r="F87" s="437"/>
      <c r="G87" s="437"/>
      <c r="H87" s="437"/>
      <c r="I87" s="437"/>
      <c r="J87" s="437"/>
      <c r="K87" s="437"/>
      <c r="L87" s="437"/>
      <c r="M87" s="437"/>
      <c r="N87" s="437"/>
      <c r="O87" s="437"/>
      <c r="P87" s="437"/>
      <c r="Q87" s="437"/>
      <c r="R87" s="437"/>
      <c r="S87" s="437"/>
      <c r="T87" s="437"/>
      <c r="U87" s="437"/>
      <c r="V87" s="437"/>
      <c r="W87" s="437"/>
      <c r="X87" s="437"/>
      <c r="Y87" s="437"/>
      <c r="Z87" s="437"/>
      <c r="AA87" s="437"/>
      <c r="AB87" s="437"/>
      <c r="AC87" s="437"/>
      <c r="AD87" s="437"/>
      <c r="AE87" s="437"/>
      <c r="AF87" s="437"/>
      <c r="AG87" s="437"/>
      <c r="AH87" s="437"/>
      <c r="AI87" s="437"/>
      <c r="AJ87" s="437"/>
      <c r="AK87" s="437"/>
      <c r="AL87" s="437"/>
      <c r="AM87" s="437"/>
    </row>
    <row r="88" spans="1:39" s="436" customFormat="1" x14ac:dyDescent="0.25">
      <c r="C88" s="438"/>
      <c r="D88" s="438"/>
      <c r="F88" s="437"/>
      <c r="G88" s="437"/>
      <c r="H88" s="437"/>
      <c r="I88" s="437"/>
      <c r="J88" s="437"/>
      <c r="K88" s="437"/>
      <c r="L88" s="437"/>
      <c r="M88" s="437"/>
      <c r="N88" s="437"/>
      <c r="O88" s="437"/>
      <c r="P88" s="437"/>
      <c r="Q88" s="437"/>
      <c r="R88" s="437"/>
      <c r="S88" s="437"/>
      <c r="T88" s="437"/>
      <c r="U88" s="437"/>
      <c r="V88" s="437"/>
      <c r="W88" s="437"/>
      <c r="X88" s="437"/>
      <c r="Y88" s="437"/>
      <c r="Z88" s="437"/>
      <c r="AA88" s="437"/>
      <c r="AB88" s="437"/>
      <c r="AC88" s="437"/>
      <c r="AD88" s="437"/>
      <c r="AE88" s="437"/>
      <c r="AF88" s="437"/>
      <c r="AG88" s="437"/>
      <c r="AH88" s="437"/>
      <c r="AI88" s="437"/>
      <c r="AJ88" s="437"/>
      <c r="AK88" s="437"/>
      <c r="AL88" s="437"/>
      <c r="AM88" s="437"/>
    </row>
    <row r="89" spans="1:39" s="436" customFormat="1" x14ac:dyDescent="0.25">
      <c r="C89" s="438"/>
      <c r="D89" s="438"/>
      <c r="F89" s="437"/>
      <c r="G89" s="437"/>
      <c r="H89" s="437"/>
      <c r="I89" s="437"/>
      <c r="J89" s="437"/>
      <c r="K89" s="437"/>
      <c r="L89" s="437"/>
      <c r="M89" s="437"/>
      <c r="N89" s="437"/>
      <c r="O89" s="437"/>
      <c r="P89" s="437"/>
      <c r="Q89" s="437"/>
      <c r="R89" s="437"/>
      <c r="S89" s="437"/>
      <c r="T89" s="437"/>
      <c r="U89" s="437"/>
      <c r="V89" s="437"/>
      <c r="W89" s="437"/>
      <c r="X89" s="437"/>
      <c r="Y89" s="437"/>
      <c r="Z89" s="437"/>
      <c r="AA89" s="437"/>
      <c r="AB89" s="437"/>
      <c r="AC89" s="437"/>
      <c r="AD89" s="437"/>
      <c r="AE89" s="437"/>
      <c r="AF89" s="437"/>
      <c r="AG89" s="437"/>
      <c r="AH89" s="437"/>
      <c r="AI89" s="437"/>
      <c r="AJ89" s="437"/>
      <c r="AK89" s="437"/>
      <c r="AL89" s="437"/>
      <c r="AM89" s="437"/>
    </row>
    <row r="90" spans="1:39" s="436" customFormat="1" x14ac:dyDescent="0.25">
      <c r="C90" s="438"/>
      <c r="D90" s="438"/>
      <c r="F90" s="437"/>
      <c r="G90" s="437"/>
      <c r="H90" s="437"/>
      <c r="I90" s="437"/>
      <c r="J90" s="437"/>
      <c r="K90" s="437"/>
      <c r="L90" s="437"/>
      <c r="M90" s="437"/>
      <c r="N90" s="437"/>
      <c r="O90" s="437"/>
      <c r="P90" s="437"/>
      <c r="Q90" s="437"/>
      <c r="R90" s="437"/>
      <c r="S90" s="437"/>
      <c r="T90" s="437"/>
      <c r="U90" s="437"/>
      <c r="V90" s="437"/>
      <c r="W90" s="437"/>
      <c r="X90" s="437"/>
      <c r="Y90" s="437"/>
      <c r="Z90" s="437"/>
      <c r="AA90" s="437"/>
      <c r="AB90" s="437"/>
      <c r="AC90" s="437"/>
      <c r="AD90" s="437"/>
      <c r="AE90" s="437"/>
      <c r="AF90" s="437"/>
      <c r="AG90" s="437"/>
      <c r="AH90" s="437"/>
      <c r="AI90" s="437"/>
      <c r="AJ90" s="437"/>
      <c r="AK90" s="437"/>
      <c r="AL90" s="437"/>
      <c r="AM90" s="437"/>
    </row>
  </sheetData>
  <autoFilter ref="A1:AM90" xr:uid="{00000000-0001-0000-0900-000000000000}"/>
  <pageMargins left="0.7" right="0.7" top="0.75" bottom="0.75" header="0.3" footer="0.3"/>
  <ignoredErrors>
    <ignoredError sqref="D32:AM32"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42"/>
  <sheetViews>
    <sheetView zoomScaleNormal="100" zoomScalePageLayoutView="125" workbookViewId="0">
      <selection activeCell="F16" sqref="F16"/>
    </sheetView>
  </sheetViews>
  <sheetFormatPr defaultColWidth="8.85546875" defaultRowHeight="15" x14ac:dyDescent="0.25"/>
  <cols>
    <col min="1" max="1" width="39.85546875" customWidth="1"/>
    <col min="2" max="10" width="10.85546875" bestFit="1" customWidth="1"/>
    <col min="11" max="11" width="10.85546875" customWidth="1"/>
    <col min="12" max="29" width="10.85546875" bestFit="1" customWidth="1"/>
    <col min="30" max="30" width="11.5703125" bestFit="1" customWidth="1"/>
    <col min="31" max="33" width="10.85546875" bestFit="1" customWidth="1"/>
  </cols>
  <sheetData>
    <row r="1" spans="1:33" s="4" customFormat="1" x14ac:dyDescent="0.2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525</v>
      </c>
      <c r="B2" s="182">
        <f>'Aggregate Calcs'!H2</f>
        <v>36542315289265.141</v>
      </c>
      <c r="C2" s="182">
        <f>'Aggregate Calcs'!I2</f>
        <v>37987377028607.523</v>
      </c>
      <c r="D2" s="182">
        <f>'Aggregate Calcs'!J2</f>
        <v>39432438767949.914</v>
      </c>
      <c r="E2" s="182">
        <f>'Aggregate Calcs'!K2</f>
        <v>40877500507292.297</v>
      </c>
      <c r="F2" s="182">
        <f>'Aggregate Calcs'!L2</f>
        <v>42787874138136.828</v>
      </c>
      <c r="G2" s="182">
        <f>'Aggregate Calcs'!M2</f>
        <v>44698247768981.367</v>
      </c>
      <c r="H2" s="182">
        <f>'Aggregate Calcs'!N2</f>
        <v>46608621399825.914</v>
      </c>
      <c r="I2" s="182">
        <f>'Aggregate Calcs'!O2</f>
        <v>48518995030670.453</v>
      </c>
      <c r="J2" s="182">
        <f>'Aggregate Calcs'!P2</f>
        <v>50429368661514.992</v>
      </c>
      <c r="K2" s="182">
        <f>'Aggregate Calcs'!Q2</f>
        <v>52929599428811.102</v>
      </c>
      <c r="L2" s="182">
        <f>'Aggregate Calcs'!R2</f>
        <v>55429830196107.219</v>
      </c>
      <c r="M2" s="182">
        <f>'Aggregate Calcs'!S2</f>
        <v>57930060963403.32</v>
      </c>
      <c r="N2" s="182">
        <f>'Aggregate Calcs'!T2</f>
        <v>60430291730699.445</v>
      </c>
      <c r="O2" s="182">
        <f>'Aggregate Calcs'!U2</f>
        <v>62930522497995.547</v>
      </c>
      <c r="P2" s="182">
        <f>'Aggregate Calcs'!V2</f>
        <v>65880028188941.984</v>
      </c>
      <c r="Q2" s="182">
        <f>'Aggregate Calcs'!W2</f>
        <v>68829533879888.422</v>
      </c>
      <c r="R2" s="182">
        <f>'Aggregate Calcs'!X2</f>
        <v>71779039570834.859</v>
      </c>
      <c r="S2" s="182">
        <f>'Aggregate Calcs'!Y2</f>
        <v>74728545261781.297</v>
      </c>
      <c r="T2" s="182">
        <f>'Aggregate Calcs'!Z2</f>
        <v>77678050952727.734</v>
      </c>
      <c r="U2" s="182">
        <f>'Aggregate Calcs'!AA2</f>
        <v>80481048883170.219</v>
      </c>
      <c r="V2" s="182">
        <f>'Aggregate Calcs'!AB2</f>
        <v>83284046813612.672</v>
      </c>
      <c r="W2" s="182">
        <f>'Aggregate Calcs'!AC2</f>
        <v>86087044744055.156</v>
      </c>
      <c r="X2" s="182">
        <f>'Aggregate Calcs'!AD2</f>
        <v>88890042674497.609</v>
      </c>
      <c r="Y2" s="182">
        <f>'Aggregate Calcs'!AE2</f>
        <v>91693040604940.094</v>
      </c>
      <c r="Z2" s="182">
        <f>'Aggregate Calcs'!AF2</f>
        <v>94230588174615.359</v>
      </c>
      <c r="AA2" s="182">
        <f>'Aggregate Calcs'!AG2</f>
        <v>96768135744290.625</v>
      </c>
      <c r="AB2" s="182">
        <f>'Aggregate Calcs'!AH2</f>
        <v>99305683313965.859</v>
      </c>
      <c r="AC2" s="182">
        <f>'Aggregate Calcs'!AI2</f>
        <v>101843230883641.13</v>
      </c>
      <c r="AD2" s="182">
        <f>'Aggregate Calcs'!AJ2</f>
        <v>104380778453316.41</v>
      </c>
      <c r="AE2" s="182">
        <f>'Aggregate Calcs'!AK2</f>
        <v>106918326022991.67</v>
      </c>
      <c r="AF2" s="182">
        <f>'Aggregate Calcs'!AL2</f>
        <v>109455873592666.94</v>
      </c>
      <c r="AG2" s="182">
        <f>'Aggregate Calcs'!AM2</f>
        <v>111993421162342.17</v>
      </c>
    </row>
    <row r="3" spans="1:33" x14ac:dyDescent="0.25">
      <c r="A3" s="4" t="s">
        <v>526</v>
      </c>
      <c r="B3" s="201">
        <f>'Aggregate Calcs'!H3</f>
        <v>0</v>
      </c>
      <c r="C3" s="201">
        <f>'Aggregate Calcs'!I3</f>
        <v>0</v>
      </c>
      <c r="D3" s="201">
        <f>'Aggregate Calcs'!J3</f>
        <v>0</v>
      </c>
      <c r="E3" s="201">
        <f>'Aggregate Calcs'!K3</f>
        <v>0</v>
      </c>
      <c r="F3" s="201">
        <f>'Aggregate Calcs'!L3</f>
        <v>0</v>
      </c>
      <c r="G3" s="201">
        <f>'Aggregate Calcs'!M3</f>
        <v>0</v>
      </c>
      <c r="H3" s="201">
        <f>'Aggregate Calcs'!N3</f>
        <v>0</v>
      </c>
      <c r="I3" s="201">
        <f>'Aggregate Calcs'!O3</f>
        <v>0</v>
      </c>
      <c r="J3" s="201">
        <f>'Aggregate Calcs'!P3</f>
        <v>0</v>
      </c>
      <c r="K3" s="201">
        <f>'Aggregate Calcs'!Q3</f>
        <v>0</v>
      </c>
      <c r="L3" s="201">
        <f>'Aggregate Calcs'!R3</f>
        <v>0</v>
      </c>
      <c r="M3" s="201">
        <f>'Aggregate Calcs'!S3</f>
        <v>0</v>
      </c>
      <c r="N3" s="201">
        <f>'Aggregate Calcs'!T3</f>
        <v>0</v>
      </c>
      <c r="O3" s="201">
        <f>'Aggregate Calcs'!U3</f>
        <v>0</v>
      </c>
      <c r="P3" s="201">
        <f>'Aggregate Calcs'!V3</f>
        <v>0</v>
      </c>
      <c r="Q3" s="201">
        <f>'Aggregate Calcs'!W3</f>
        <v>0</v>
      </c>
      <c r="R3" s="201">
        <f>'Aggregate Calcs'!X3</f>
        <v>0</v>
      </c>
      <c r="S3" s="201">
        <f>'Aggregate Calcs'!Y3</f>
        <v>0</v>
      </c>
      <c r="T3" s="201">
        <f>'Aggregate Calcs'!Z3</f>
        <v>0</v>
      </c>
      <c r="U3" s="201">
        <f>'Aggregate Calcs'!AA3</f>
        <v>0</v>
      </c>
      <c r="V3" s="201">
        <f>'Aggregate Calcs'!AB3</f>
        <v>0</v>
      </c>
      <c r="W3" s="201">
        <f>'Aggregate Calcs'!AC3</f>
        <v>0</v>
      </c>
      <c r="X3" s="201">
        <f>'Aggregate Calcs'!AD3</f>
        <v>0</v>
      </c>
      <c r="Y3" s="201">
        <f>'Aggregate Calcs'!AE3</f>
        <v>0</v>
      </c>
      <c r="Z3" s="201">
        <f>'Aggregate Calcs'!AF3</f>
        <v>0</v>
      </c>
      <c r="AA3" s="201">
        <f>'Aggregate Calcs'!AG3</f>
        <v>0</v>
      </c>
      <c r="AB3" s="201">
        <f>'Aggregate Calcs'!AH3</f>
        <v>0</v>
      </c>
      <c r="AC3" s="201">
        <f>'Aggregate Calcs'!AI3</f>
        <v>0</v>
      </c>
      <c r="AD3" s="201">
        <f>'Aggregate Calcs'!AJ3</f>
        <v>0</v>
      </c>
      <c r="AE3" s="201">
        <f>'Aggregate Calcs'!AK3</f>
        <v>0</v>
      </c>
      <c r="AF3" s="201">
        <f>'Aggregate Calcs'!AL3</f>
        <v>0</v>
      </c>
      <c r="AG3" s="201">
        <f>'Aggregate Calcs'!AM3</f>
        <v>0</v>
      </c>
    </row>
    <row r="4" spans="1:33" x14ac:dyDescent="0.25">
      <c r="A4" s="4" t="s">
        <v>27</v>
      </c>
      <c r="B4" s="182">
        <f>'Aggregate Calcs'!H4</f>
        <v>249815043876924</v>
      </c>
      <c r="C4" s="182">
        <f>'Aggregate Calcs'!I4</f>
        <v>264330461613840.09</v>
      </c>
      <c r="D4" s="182">
        <f>'Aggregate Calcs'!J4</f>
        <v>278845879350756.16</v>
      </c>
      <c r="E4" s="182">
        <f>'Aggregate Calcs'!K4</f>
        <v>293361297087672.25</v>
      </c>
      <c r="F4" s="182">
        <f>'Aggregate Calcs'!L4</f>
        <v>311547355718061.44</v>
      </c>
      <c r="G4" s="182">
        <f>'Aggregate Calcs'!M4</f>
        <v>329733414348450.63</v>
      </c>
      <c r="H4" s="182">
        <f>'Aggregate Calcs'!N4</f>
        <v>347919472978839.81</v>
      </c>
      <c r="I4" s="182">
        <f>'Aggregate Calcs'!O4</f>
        <v>366105531609229</v>
      </c>
      <c r="J4" s="182">
        <f>'Aggregate Calcs'!P4</f>
        <v>384291590239618.19</v>
      </c>
      <c r="K4" s="182">
        <f>'Aggregate Calcs'!Q4</f>
        <v>407499923296483.19</v>
      </c>
      <c r="L4" s="182">
        <f>'Aggregate Calcs'!R4</f>
        <v>430708256353348.25</v>
      </c>
      <c r="M4" s="182">
        <f>'Aggregate Calcs'!S4</f>
        <v>453916589410213.25</v>
      </c>
      <c r="N4" s="182">
        <f>'Aggregate Calcs'!T4</f>
        <v>477124922467078.31</v>
      </c>
      <c r="O4" s="182">
        <f>'Aggregate Calcs'!U4</f>
        <v>500333255523943.25</v>
      </c>
      <c r="P4" s="182">
        <f>'Aggregate Calcs'!V4</f>
        <v>521600271720959.56</v>
      </c>
      <c r="Q4" s="182">
        <f>'Aggregate Calcs'!W4</f>
        <v>542867287917975.81</v>
      </c>
      <c r="R4" s="182">
        <f>'Aggregate Calcs'!X4</f>
        <v>564134304114992</v>
      </c>
      <c r="S4" s="182">
        <f>'Aggregate Calcs'!Y4</f>
        <v>585401320312008.13</v>
      </c>
      <c r="T4" s="182">
        <f>'Aggregate Calcs'!Z4</f>
        <v>606668336509024.38</v>
      </c>
      <c r="U4" s="182">
        <f>'Aggregate Calcs'!AA4</f>
        <v>623603929660618.38</v>
      </c>
      <c r="V4" s="182">
        <f>'Aggregate Calcs'!AB4</f>
        <v>640539522812212.38</v>
      </c>
      <c r="W4" s="182">
        <f>'Aggregate Calcs'!AC4</f>
        <v>657475115963806.25</v>
      </c>
      <c r="X4" s="182">
        <f>'Aggregate Calcs'!AD4</f>
        <v>674410709115400.25</v>
      </c>
      <c r="Y4" s="182">
        <f>'Aggregate Calcs'!AE4</f>
        <v>691346302266994.25</v>
      </c>
      <c r="Z4" s="182">
        <f>'Aggregate Calcs'!AF4</f>
        <v>702508958845742.5</v>
      </c>
      <c r="AA4" s="182">
        <f>'Aggregate Calcs'!AG4</f>
        <v>713671615424490.88</v>
      </c>
      <c r="AB4" s="182">
        <f>'Aggregate Calcs'!AH4</f>
        <v>724834272003239.13</v>
      </c>
      <c r="AC4" s="182">
        <f>'Aggregate Calcs'!AI4</f>
        <v>735996928581987.5</v>
      </c>
      <c r="AD4" s="182">
        <f>'Aggregate Calcs'!AJ4</f>
        <v>747159585160735.75</v>
      </c>
      <c r="AE4" s="182">
        <f>'Aggregate Calcs'!AK4</f>
        <v>758322241739484</v>
      </c>
      <c r="AF4" s="182">
        <f>'Aggregate Calcs'!AL4</f>
        <v>769484898318232.38</v>
      </c>
      <c r="AG4" s="182">
        <f>'Aggregate Calcs'!AM4</f>
        <v>780647554896980.63</v>
      </c>
    </row>
    <row r="5" spans="1:33" x14ac:dyDescent="0.25">
      <c r="A5" s="4" t="s">
        <v>6</v>
      </c>
      <c r="B5" s="182">
        <f>'Aggregate Calcs'!H5</f>
        <v>189192434673397.38</v>
      </c>
      <c r="C5" s="182">
        <f>'Aggregate Calcs'!I5</f>
        <v>190570947346204.56</v>
      </c>
      <c r="D5" s="182">
        <f>'Aggregate Calcs'!J5</f>
        <v>191949460019011.75</v>
      </c>
      <c r="E5" s="182">
        <f>'Aggregate Calcs'!K5</f>
        <v>193327972691819</v>
      </c>
      <c r="F5" s="182">
        <f>'Aggregate Calcs'!L5</f>
        <v>194582502558047.91</v>
      </c>
      <c r="G5" s="182">
        <f>'Aggregate Calcs'!M5</f>
        <v>195837032424276.88</v>
      </c>
      <c r="H5" s="182">
        <f>'Aggregate Calcs'!N5</f>
        <v>197091562290505.81</v>
      </c>
      <c r="I5" s="182">
        <f>'Aggregate Calcs'!O5</f>
        <v>198346092156734.78</v>
      </c>
      <c r="J5" s="182">
        <f>'Aggregate Calcs'!P5</f>
        <v>199600622022963.72</v>
      </c>
      <c r="K5" s="182">
        <f>'Aggregate Calcs'!Q5</f>
        <v>200392914438201.03</v>
      </c>
      <c r="L5" s="182">
        <f>'Aggregate Calcs'!R5</f>
        <v>201185206853438.34</v>
      </c>
      <c r="M5" s="182">
        <f>'Aggregate Calcs'!S5</f>
        <v>201977499268675.69</v>
      </c>
      <c r="N5" s="182">
        <f>'Aggregate Calcs'!T5</f>
        <v>202769791683912.97</v>
      </c>
      <c r="O5" s="182">
        <f>'Aggregate Calcs'!U5</f>
        <v>203562084099150.31</v>
      </c>
      <c r="P5" s="182">
        <f>'Aggregate Calcs'!V5</f>
        <v>204133331137638.66</v>
      </c>
      <c r="Q5" s="182">
        <f>'Aggregate Calcs'!W5</f>
        <v>204704578176127.06</v>
      </c>
      <c r="R5" s="182">
        <f>'Aggregate Calcs'!X5</f>
        <v>205275825214615.41</v>
      </c>
      <c r="S5" s="182">
        <f>'Aggregate Calcs'!Y5</f>
        <v>205847072253103.84</v>
      </c>
      <c r="T5" s="182">
        <f>'Aggregate Calcs'!Z5</f>
        <v>206418319291592.19</v>
      </c>
      <c r="U5" s="182">
        <f>'Aggregate Calcs'!AA5</f>
        <v>206755104568851.28</v>
      </c>
      <c r="V5" s="182">
        <f>'Aggregate Calcs'!AB5</f>
        <v>207091889846110.41</v>
      </c>
      <c r="W5" s="182">
        <f>'Aggregate Calcs'!AC5</f>
        <v>207428675123369.47</v>
      </c>
      <c r="X5" s="182">
        <f>'Aggregate Calcs'!AD5</f>
        <v>207765460400628.63</v>
      </c>
      <c r="Y5" s="182">
        <f>'Aggregate Calcs'!AE5</f>
        <v>208102245677887.69</v>
      </c>
      <c r="Z5" s="182">
        <f>'Aggregate Calcs'!AF5</f>
        <v>207992250092677.53</v>
      </c>
      <c r="AA5" s="182">
        <f>'Aggregate Calcs'!AG5</f>
        <v>207882254507467.31</v>
      </c>
      <c r="AB5" s="182">
        <f>'Aggregate Calcs'!AH5</f>
        <v>207772258922257.16</v>
      </c>
      <c r="AC5" s="182">
        <f>'Aggregate Calcs'!AI5</f>
        <v>207662263337046.94</v>
      </c>
      <c r="AD5" s="182">
        <f>'Aggregate Calcs'!AJ5</f>
        <v>207552267751836.72</v>
      </c>
      <c r="AE5" s="182">
        <f>'Aggregate Calcs'!AK5</f>
        <v>207442272166626.56</v>
      </c>
      <c r="AF5" s="182">
        <f>'Aggregate Calcs'!AL5</f>
        <v>207332276581416.34</v>
      </c>
      <c r="AG5" s="182">
        <f>'Aggregate Calcs'!AM5</f>
        <v>207222280996206.19</v>
      </c>
    </row>
    <row r="6" spans="1:33" x14ac:dyDescent="0.25">
      <c r="A6" s="4" t="s">
        <v>527</v>
      </c>
      <c r="B6" s="201">
        <f>'Aggregate Calcs'!H6</f>
        <v>0</v>
      </c>
      <c r="C6" s="201">
        <f>'Aggregate Calcs'!I6</f>
        <v>0</v>
      </c>
      <c r="D6" s="201">
        <f>'Aggregate Calcs'!J6</f>
        <v>0</v>
      </c>
      <c r="E6" s="201">
        <f>'Aggregate Calcs'!K6</f>
        <v>0</v>
      </c>
      <c r="F6" s="201">
        <f>'Aggregate Calcs'!L6</f>
        <v>0</v>
      </c>
      <c r="G6" s="201">
        <f>'Aggregate Calcs'!M6</f>
        <v>0</v>
      </c>
      <c r="H6" s="201">
        <f>'Aggregate Calcs'!N6</f>
        <v>0</v>
      </c>
      <c r="I6" s="201">
        <f>'Aggregate Calcs'!O6</f>
        <v>0</v>
      </c>
      <c r="J6" s="201">
        <f>'Aggregate Calcs'!P6</f>
        <v>0</v>
      </c>
      <c r="K6" s="201">
        <f>'Aggregate Calcs'!Q6</f>
        <v>0</v>
      </c>
      <c r="L6" s="201">
        <f>'Aggregate Calcs'!R6</f>
        <v>0</v>
      </c>
      <c r="M6" s="201">
        <f>'Aggregate Calcs'!S6</f>
        <v>0</v>
      </c>
      <c r="N6" s="201">
        <f>'Aggregate Calcs'!T6</f>
        <v>0</v>
      </c>
      <c r="O6" s="201">
        <f>'Aggregate Calcs'!U6</f>
        <v>0</v>
      </c>
      <c r="P6" s="201">
        <f>'Aggregate Calcs'!V6</f>
        <v>0</v>
      </c>
      <c r="Q6" s="201">
        <f>'Aggregate Calcs'!W6</f>
        <v>0</v>
      </c>
      <c r="R6" s="201">
        <f>'Aggregate Calcs'!X6</f>
        <v>0</v>
      </c>
      <c r="S6" s="201">
        <f>'Aggregate Calcs'!Y6</f>
        <v>0</v>
      </c>
      <c r="T6" s="201">
        <f>'Aggregate Calcs'!Z6</f>
        <v>0</v>
      </c>
      <c r="U6" s="201">
        <f>'Aggregate Calcs'!AA6</f>
        <v>0</v>
      </c>
      <c r="V6" s="201">
        <f>'Aggregate Calcs'!AB6</f>
        <v>0</v>
      </c>
      <c r="W6" s="201">
        <f>'Aggregate Calcs'!AC6</f>
        <v>0</v>
      </c>
      <c r="X6" s="201">
        <f>'Aggregate Calcs'!AD6</f>
        <v>0</v>
      </c>
      <c r="Y6" s="201">
        <f>'Aggregate Calcs'!AE6</f>
        <v>0</v>
      </c>
      <c r="Z6" s="201">
        <f>'Aggregate Calcs'!AF6</f>
        <v>0</v>
      </c>
      <c r="AA6" s="201">
        <f>'Aggregate Calcs'!AG6</f>
        <v>0</v>
      </c>
      <c r="AB6" s="201">
        <f>'Aggregate Calcs'!AH6</f>
        <v>0</v>
      </c>
      <c r="AC6" s="201">
        <f>'Aggregate Calcs'!AI6</f>
        <v>0</v>
      </c>
      <c r="AD6" s="201">
        <f>'Aggregate Calcs'!AJ6</f>
        <v>0</v>
      </c>
      <c r="AE6" s="201">
        <f>'Aggregate Calcs'!AK6</f>
        <v>0</v>
      </c>
      <c r="AF6" s="201">
        <f>'Aggregate Calcs'!AL6</f>
        <v>0</v>
      </c>
      <c r="AG6" s="201">
        <f>'Aggregate Calcs'!AM6</f>
        <v>0</v>
      </c>
    </row>
    <row r="7" spans="1:33" x14ac:dyDescent="0.25">
      <c r="A7" s="4" t="s">
        <v>528</v>
      </c>
      <c r="B7" s="182">
        <f>'Aggregate Calcs'!H7</f>
        <v>1130930458272.0898</v>
      </c>
      <c r="C7" s="182">
        <f>'Aggregate Calcs'!I7</f>
        <v>1142878146161.6746</v>
      </c>
      <c r="D7" s="182">
        <f>'Aggregate Calcs'!J7</f>
        <v>1154631663466.6084</v>
      </c>
      <c r="E7" s="182">
        <f>'Aggregate Calcs'!K7</f>
        <v>1166192662702.5054</v>
      </c>
      <c r="F7" s="182">
        <f>'Aggregate Calcs'!L7</f>
        <v>1177547923744.4531</v>
      </c>
      <c r="G7" s="182">
        <f>'Aggregate Calcs'!M7</f>
        <v>1188683400209.7319</v>
      </c>
      <c r="H7" s="182">
        <f>'Aggregate Calcs'!N7</f>
        <v>1199585045715.6228</v>
      </c>
      <c r="I7" s="182">
        <f>'Aggregate Calcs'!O7</f>
        <v>1210241292652.8271</v>
      </c>
      <c r="J7" s="182">
        <f>'Aggregate Calcs'!P7</f>
        <v>1220640573412.0466</v>
      </c>
      <c r="K7" s="182">
        <f>'Aggregate Calcs'!Q7</f>
        <v>1230764710321.5266</v>
      </c>
      <c r="L7" s="182">
        <f>'Aggregate Calcs'!R7</f>
        <v>1240594699451.7056</v>
      </c>
      <c r="M7" s="182">
        <f>'Aggregate Calcs'!S7</f>
        <v>1250115668162.0574</v>
      </c>
      <c r="N7" s="182">
        <f>'Aggregate Calcs'!T7</f>
        <v>1259319353874.5115</v>
      </c>
      <c r="O7" s="182">
        <f>'Aggregate Calcs'!U7</f>
        <v>1268197494010.9973</v>
      </c>
      <c r="P7" s="182">
        <f>'Aggregate Calcs'!V7</f>
        <v>1276736868446.603</v>
      </c>
      <c r="Q7" s="182">
        <f>'Aggregate Calcs'!W7</f>
        <v>1284920125767.3806</v>
      </c>
      <c r="R7" s="182">
        <f>'Aggregate Calcs'!X7</f>
        <v>1292738177137.4534</v>
      </c>
      <c r="S7" s="182">
        <f>'Aggregate Calcs'!Y7</f>
        <v>1300184412494.3647</v>
      </c>
      <c r="T7" s="182">
        <f>'Aggregate Calcs'!Z7</f>
        <v>1307261310611.5359</v>
      </c>
      <c r="U7" s="182">
        <f>'Aggregate Calcs'!AA7</f>
        <v>1313982917871.686</v>
      </c>
      <c r="V7" s="182">
        <f>'Aggregate Calcs'!AB7</f>
        <v>1320369064462.1838</v>
      </c>
      <c r="W7" s="182">
        <f>'Aggregate Calcs'!AC7</f>
        <v>1326437928054.7842</v>
      </c>
      <c r="X7" s="182">
        <f>'Aggregate Calcs'!AD7</f>
        <v>1332191987422.908</v>
      </c>
      <c r="Y7" s="182">
        <f>'Aggregate Calcs'!AE7</f>
        <v>1337633721339.9761</v>
      </c>
      <c r="Z7" s="182">
        <f>'Aggregate Calcs'!AF7</f>
        <v>1342770566126.252</v>
      </c>
      <c r="AA7" s="182">
        <f>'Aggregate Calcs'!AG7</f>
        <v>1347613263133.2268</v>
      </c>
      <c r="AB7" s="182">
        <f>'Aggregate Calcs'!AH7</f>
        <v>1352167596165.5498</v>
      </c>
      <c r="AC7" s="182">
        <f>'Aggregate Calcs'!AI7</f>
        <v>1356440175285.677</v>
      </c>
      <c r="AD7" s="182">
        <f>'Aggregate Calcs'!AJ7</f>
        <v>1360431826751.416</v>
      </c>
      <c r="AE7" s="182">
        <f>'Aggregate Calcs'!AK7</f>
        <v>1364146681851.8013</v>
      </c>
      <c r="AF7" s="182">
        <f>'Aggregate Calcs'!AL7</f>
        <v>1367583088071.2192</v>
      </c>
      <c r="AG7" s="182">
        <f>'Aggregate Calcs'!AM7</f>
        <v>1370743524183.0908</v>
      </c>
    </row>
    <row r="8" spans="1:33" x14ac:dyDescent="0.25">
      <c r="A8" s="4" t="s">
        <v>11</v>
      </c>
      <c r="B8" s="182">
        <f>'Aggregate Calcs'!H8</f>
        <v>728181733116669.88</v>
      </c>
      <c r="C8" s="182">
        <f>'Aggregate Calcs'!I8</f>
        <v>772201479765716.5</v>
      </c>
      <c r="D8" s="182">
        <f>'Aggregate Calcs'!J8</f>
        <v>816221226414763.13</v>
      </c>
      <c r="E8" s="182">
        <f>'Aggregate Calcs'!K8</f>
        <v>860240973063809.63</v>
      </c>
      <c r="F8" s="182">
        <f>'Aggregate Calcs'!L8</f>
        <v>898579086512119.63</v>
      </c>
      <c r="G8" s="182">
        <f>'Aggregate Calcs'!M8</f>
        <v>936917199960429.5</v>
      </c>
      <c r="H8" s="182">
        <f>'Aggregate Calcs'!N8</f>
        <v>975255313408739.13</v>
      </c>
      <c r="I8" s="182">
        <f>'Aggregate Calcs'!O8</f>
        <v>1013593426857049</v>
      </c>
      <c r="J8" s="182">
        <f>'Aggregate Calcs'!P8</f>
        <v>1051931540305358.9</v>
      </c>
      <c r="K8" s="182">
        <f>'Aggregate Calcs'!Q8</f>
        <v>1094192823404388.5</v>
      </c>
      <c r="L8" s="182">
        <f>'Aggregate Calcs'!R8</f>
        <v>1136454106503418</v>
      </c>
      <c r="M8" s="182">
        <f>'Aggregate Calcs'!S8</f>
        <v>1178715389602447.5</v>
      </c>
      <c r="N8" s="182">
        <f>'Aggregate Calcs'!T8</f>
        <v>1220976672701477</v>
      </c>
      <c r="O8" s="182">
        <f>'Aggregate Calcs'!U8</f>
        <v>1263237955800506.5</v>
      </c>
      <c r="P8" s="182">
        <f>'Aggregate Calcs'!V8</f>
        <v>1297288661030517</v>
      </c>
      <c r="Q8" s="182">
        <f>'Aggregate Calcs'!W8</f>
        <v>1331339366260527.5</v>
      </c>
      <c r="R8" s="182">
        <f>'Aggregate Calcs'!X8</f>
        <v>1365390071490538</v>
      </c>
      <c r="S8" s="182">
        <f>'Aggregate Calcs'!Y8</f>
        <v>1399440776720548.5</v>
      </c>
      <c r="T8" s="182">
        <f>'Aggregate Calcs'!Z8</f>
        <v>1433491481950559.3</v>
      </c>
      <c r="U8" s="182">
        <f>'Aggregate Calcs'!AA8</f>
        <v>1472128523303007.5</v>
      </c>
      <c r="V8" s="182">
        <f>'Aggregate Calcs'!AB8</f>
        <v>1510765564655455.8</v>
      </c>
      <c r="W8" s="182">
        <f>'Aggregate Calcs'!AC8</f>
        <v>1549402606007903.8</v>
      </c>
      <c r="X8" s="182">
        <f>'Aggregate Calcs'!AD8</f>
        <v>1588039647360352.3</v>
      </c>
      <c r="Y8" s="182">
        <f>'Aggregate Calcs'!AE8</f>
        <v>1626676688712800.8</v>
      </c>
      <c r="Z8" s="182">
        <f>'Aggregate Calcs'!AF8</f>
        <v>1652856825021131</v>
      </c>
      <c r="AA8" s="182">
        <f>'Aggregate Calcs'!AG8</f>
        <v>1679036961329461</v>
      </c>
      <c r="AB8" s="182">
        <f>'Aggregate Calcs'!AH8</f>
        <v>1705217097637791.8</v>
      </c>
      <c r="AC8" s="182">
        <f>'Aggregate Calcs'!AI8</f>
        <v>1731397233946122</v>
      </c>
      <c r="AD8" s="182">
        <f>'Aggregate Calcs'!AJ8</f>
        <v>1757577370254452</v>
      </c>
      <c r="AE8" s="182">
        <f>'Aggregate Calcs'!AK8</f>
        <v>1783757506562782.3</v>
      </c>
      <c r="AF8" s="182">
        <f>'Aggregate Calcs'!AL8</f>
        <v>1809937642871112.8</v>
      </c>
      <c r="AG8" s="182">
        <f>'Aggregate Calcs'!AM8</f>
        <v>1836117779179443</v>
      </c>
    </row>
    <row r="9" spans="1:33" x14ac:dyDescent="0.25">
      <c r="A9" s="4" t="s">
        <v>529</v>
      </c>
      <c r="B9" s="182">
        <f>'Aggregate Calcs'!H9</f>
        <v>1294889561431621.5</v>
      </c>
      <c r="C9" s="182">
        <f>'Aggregate Calcs'!I9</f>
        <v>1321928834832548.5</v>
      </c>
      <c r="D9" s="182">
        <f>'Aggregate Calcs'!J9</f>
        <v>1348968108233475.5</v>
      </c>
      <c r="E9" s="182">
        <f>'Aggregate Calcs'!K9</f>
        <v>1376007381634402.5</v>
      </c>
      <c r="F9" s="182">
        <f>'Aggregate Calcs'!L9</f>
        <v>1408765779704189</v>
      </c>
      <c r="G9" s="182">
        <f>'Aggregate Calcs'!M9</f>
        <v>1441524177773975.5</v>
      </c>
      <c r="H9" s="182">
        <f>'Aggregate Calcs'!N9</f>
        <v>1474282575843761.8</v>
      </c>
      <c r="I9" s="182">
        <f>'Aggregate Calcs'!O9</f>
        <v>1507040973913547.8</v>
      </c>
      <c r="J9" s="182">
        <f>'Aggregate Calcs'!P9</f>
        <v>1539799371983334.5</v>
      </c>
      <c r="K9" s="182">
        <f>'Aggregate Calcs'!Q9</f>
        <v>1575315724217619</v>
      </c>
      <c r="L9" s="182">
        <f>'Aggregate Calcs'!R9</f>
        <v>1610832076451903.8</v>
      </c>
      <c r="M9" s="182">
        <f>'Aggregate Calcs'!S9</f>
        <v>1646348428686188</v>
      </c>
      <c r="N9" s="182">
        <f>'Aggregate Calcs'!T9</f>
        <v>1681864780920472.5</v>
      </c>
      <c r="O9" s="182">
        <f>'Aggregate Calcs'!U9</f>
        <v>1717381133154757.3</v>
      </c>
      <c r="P9" s="182">
        <f>'Aggregate Calcs'!V9</f>
        <v>1764151496857805.5</v>
      </c>
      <c r="Q9" s="182">
        <f>'Aggregate Calcs'!W9</f>
        <v>1810921860560853.8</v>
      </c>
      <c r="R9" s="182">
        <f>'Aggregate Calcs'!X9</f>
        <v>1857692224263902</v>
      </c>
      <c r="S9" s="182">
        <f>'Aggregate Calcs'!Y9</f>
        <v>1904462587966950.5</v>
      </c>
      <c r="T9" s="182">
        <f>'Aggregate Calcs'!Z9</f>
        <v>1951232951669998.8</v>
      </c>
      <c r="U9" s="182">
        <f>'Aggregate Calcs'!AA9</f>
        <v>2017823024152356</v>
      </c>
      <c r="V9" s="182">
        <f>'Aggregate Calcs'!AB9</f>
        <v>2084413096634712.8</v>
      </c>
      <c r="W9" s="182">
        <f>'Aggregate Calcs'!AC9</f>
        <v>2151003169117069.8</v>
      </c>
      <c r="X9" s="182">
        <f>'Aggregate Calcs'!AD9</f>
        <v>2217593241599426.3</v>
      </c>
      <c r="Y9" s="182">
        <f>'Aggregate Calcs'!AE9</f>
        <v>2284183314081783</v>
      </c>
      <c r="Z9" s="182">
        <f>'Aggregate Calcs'!AF9</f>
        <v>2339327433783255.5</v>
      </c>
      <c r="AA9" s="182">
        <f>'Aggregate Calcs'!AG9</f>
        <v>2394471553484728</v>
      </c>
      <c r="AB9" s="182">
        <f>'Aggregate Calcs'!AH9</f>
        <v>2449615673186199.5</v>
      </c>
      <c r="AC9" s="182">
        <f>'Aggregate Calcs'!AI9</f>
        <v>2504759792887672</v>
      </c>
      <c r="AD9" s="182">
        <f>'Aggregate Calcs'!AJ9</f>
        <v>2559903912589144</v>
      </c>
      <c r="AE9" s="182">
        <f>'Aggregate Calcs'!AK9</f>
        <v>2615048032290616.5</v>
      </c>
      <c r="AF9" s="182">
        <f>'Aggregate Calcs'!AL9</f>
        <v>2670192151992088.5</v>
      </c>
      <c r="AG9" s="182">
        <f>'Aggregate Calcs'!AM9</f>
        <v>2725336271693560.5</v>
      </c>
    </row>
    <row r="11" spans="1:33" x14ac:dyDescent="0.25">
      <c r="A11" s="55"/>
      <c r="B11" s="451"/>
      <c r="C11" s="451"/>
      <c r="D11" s="55"/>
      <c r="E11" s="55"/>
      <c r="F11" s="55"/>
      <c r="G11" s="55"/>
      <c r="H11" s="55"/>
      <c r="I11" s="55"/>
      <c r="J11" s="55"/>
      <c r="K11" s="55"/>
      <c r="L11" s="55"/>
      <c r="M11" s="55"/>
      <c r="N11" s="55"/>
      <c r="O11" s="55"/>
      <c r="P11" s="55"/>
      <c r="Q11" s="55"/>
      <c r="R11" s="55"/>
      <c r="S11" s="55"/>
      <c r="T11" s="55"/>
      <c r="U11" s="55"/>
      <c r="V11" s="55"/>
      <c r="W11" s="55"/>
      <c r="X11" s="55"/>
      <c r="AD11" s="4"/>
    </row>
    <row r="12" spans="1:33" x14ac:dyDescent="0.25">
      <c r="A12" s="55"/>
      <c r="B12" s="545"/>
      <c r="C12" s="545"/>
      <c r="D12" s="545"/>
      <c r="E12" s="545"/>
      <c r="F12" s="55"/>
      <c r="G12" s="55"/>
      <c r="H12" s="55"/>
      <c r="I12" s="55"/>
      <c r="J12" s="55"/>
      <c r="K12" s="55"/>
      <c r="L12" s="55"/>
      <c r="M12" s="55"/>
      <c r="N12" s="55"/>
      <c r="O12" s="55"/>
      <c r="P12" s="55"/>
      <c r="Q12" s="55"/>
      <c r="R12" s="55"/>
      <c r="S12" s="55"/>
      <c r="T12" s="55"/>
      <c r="U12" s="55"/>
      <c r="V12" s="55"/>
      <c r="W12" s="55"/>
      <c r="X12" s="55"/>
    </row>
    <row r="13" spans="1:33" x14ac:dyDescent="0.25">
      <c r="A13" s="204"/>
      <c r="B13" s="430"/>
      <c r="C13" s="430"/>
      <c r="D13" s="56"/>
      <c r="E13" s="55"/>
      <c r="F13" s="55"/>
      <c r="G13" s="55"/>
      <c r="H13" s="55"/>
      <c r="I13" s="55"/>
      <c r="J13" s="55"/>
      <c r="K13" s="55"/>
      <c r="L13" s="55"/>
      <c r="M13" s="55"/>
      <c r="N13" s="55"/>
      <c r="O13" s="55"/>
      <c r="P13" s="55"/>
      <c r="Q13" s="55"/>
      <c r="R13" s="55"/>
      <c r="S13" s="55"/>
      <c r="T13" s="55"/>
      <c r="U13" s="55"/>
      <c r="V13" s="55"/>
      <c r="W13" s="55"/>
      <c r="X13" s="55"/>
    </row>
    <row r="14" spans="1:33" x14ac:dyDescent="0.25">
      <c r="A14" s="204"/>
      <c r="B14" s="56"/>
      <c r="C14" s="204"/>
      <c r="D14" s="56"/>
      <c r="E14" s="55"/>
      <c r="F14" s="55"/>
      <c r="G14" s="55"/>
      <c r="H14" s="55"/>
      <c r="I14" s="55"/>
      <c r="J14" s="55"/>
      <c r="K14" s="55"/>
      <c r="L14" s="55"/>
      <c r="M14" s="55"/>
      <c r="N14" s="55"/>
      <c r="O14" s="55"/>
      <c r="P14" s="55"/>
      <c r="Q14" s="55"/>
      <c r="R14" s="55"/>
      <c r="S14" s="55"/>
      <c r="T14" s="55"/>
      <c r="U14" s="55"/>
      <c r="V14" s="55"/>
      <c r="W14" s="55"/>
      <c r="X14" s="55"/>
    </row>
    <row r="15" spans="1:33" x14ac:dyDescent="0.25">
      <c r="A15" s="204"/>
      <c r="B15" s="452"/>
      <c r="C15" s="204"/>
      <c r="D15" s="56"/>
      <c r="E15" s="55"/>
      <c r="F15" s="55"/>
      <c r="G15" s="55"/>
      <c r="H15" s="55"/>
      <c r="I15" s="55"/>
      <c r="J15" s="55"/>
      <c r="K15" s="55"/>
      <c r="L15" s="55"/>
      <c r="M15" s="55"/>
      <c r="N15" s="55"/>
      <c r="O15" s="55"/>
      <c r="P15" s="55"/>
      <c r="Q15" s="55"/>
      <c r="R15" s="55"/>
      <c r="S15" s="55"/>
      <c r="T15" s="55"/>
      <c r="U15" s="55"/>
      <c r="V15" s="55"/>
      <c r="W15" s="55"/>
      <c r="X15" s="55"/>
    </row>
    <row r="16" spans="1:33" x14ac:dyDescent="0.25">
      <c r="A16" s="57"/>
      <c r="B16" s="57"/>
      <c r="C16" s="57"/>
      <c r="D16" s="57"/>
      <c r="E16" s="55"/>
      <c r="F16" s="55"/>
      <c r="G16" s="55"/>
      <c r="H16" s="55"/>
      <c r="I16" s="55"/>
      <c r="J16" s="55"/>
      <c r="K16" s="55"/>
      <c r="L16" s="55"/>
      <c r="M16" s="55"/>
      <c r="N16" s="55"/>
      <c r="O16" s="55"/>
      <c r="P16" s="55"/>
      <c r="Q16" s="55"/>
      <c r="R16" s="55"/>
      <c r="S16" s="55"/>
      <c r="T16" s="55"/>
      <c r="U16" s="55"/>
      <c r="V16" s="55"/>
      <c r="W16" s="55"/>
      <c r="X16" s="55"/>
    </row>
    <row r="17" spans="1:24" x14ac:dyDescent="0.25">
      <c r="A17" s="58"/>
      <c r="B17" s="53"/>
      <c r="C17" s="53"/>
      <c r="D17" s="53"/>
      <c r="E17" s="55"/>
      <c r="F17" s="55"/>
      <c r="G17" s="59"/>
      <c r="H17" s="60"/>
      <c r="I17" s="60"/>
      <c r="J17" s="61"/>
      <c r="K17" s="62"/>
      <c r="L17" s="61"/>
      <c r="M17" s="61"/>
      <c r="N17" s="61"/>
      <c r="O17" s="61"/>
      <c r="P17" s="61"/>
      <c r="Q17" s="61"/>
      <c r="R17" s="61"/>
      <c r="S17" s="61"/>
      <c r="T17" s="55"/>
      <c r="U17" s="55"/>
      <c r="V17" s="55"/>
      <c r="W17" s="55"/>
      <c r="X17" s="55"/>
    </row>
    <row r="18" spans="1:24" x14ac:dyDescent="0.25">
      <c r="A18" s="58"/>
      <c r="B18" s="53"/>
      <c r="C18" s="53"/>
      <c r="D18" s="53"/>
      <c r="E18" s="55"/>
      <c r="F18" s="55"/>
      <c r="G18" s="63"/>
      <c r="H18" s="63"/>
      <c r="I18" s="64"/>
      <c r="J18" s="16"/>
      <c r="K18" s="14"/>
      <c r="L18" s="14"/>
      <c r="M18" s="14"/>
      <c r="N18" s="14"/>
      <c r="O18" s="14"/>
      <c r="P18" s="14"/>
      <c r="Q18" s="14"/>
      <c r="R18" s="14"/>
      <c r="S18" s="14"/>
      <c r="T18" s="55"/>
      <c r="U18" s="55"/>
      <c r="V18" s="55"/>
      <c r="W18" s="55"/>
      <c r="X18" s="55"/>
    </row>
    <row r="19" spans="1:24" x14ac:dyDescent="0.25">
      <c r="A19" s="58"/>
      <c r="B19" s="53"/>
      <c r="C19" s="53"/>
      <c r="D19" s="53"/>
      <c r="E19" s="55"/>
      <c r="F19" s="55"/>
      <c r="G19" s="59"/>
      <c r="H19" s="65"/>
      <c r="I19" s="59"/>
      <c r="J19" s="8"/>
      <c r="K19" s="9"/>
      <c r="L19" s="10"/>
      <c r="M19" s="10"/>
      <c r="N19" s="10"/>
      <c r="O19" s="10"/>
      <c r="P19" s="10"/>
      <c r="Q19" s="10"/>
      <c r="R19" s="10"/>
      <c r="S19" s="10"/>
      <c r="T19" s="55"/>
      <c r="U19" s="55"/>
      <c r="V19" s="55"/>
      <c r="W19" s="55"/>
      <c r="X19" s="55"/>
    </row>
    <row r="20" spans="1:24" x14ac:dyDescent="0.25">
      <c r="A20" s="58"/>
      <c r="B20" s="53"/>
      <c r="C20" s="53"/>
      <c r="D20" s="53"/>
      <c r="E20" s="55"/>
      <c r="F20" s="55"/>
      <c r="G20" s="66"/>
      <c r="H20" s="60"/>
      <c r="I20" s="60"/>
      <c r="J20" s="11"/>
      <c r="K20" s="25"/>
      <c r="L20" s="12"/>
      <c r="M20" s="12"/>
      <c r="N20" s="12"/>
      <c r="O20" s="12"/>
      <c r="P20" s="12"/>
      <c r="Q20" s="12"/>
      <c r="R20" s="12"/>
      <c r="S20" s="12"/>
      <c r="T20" s="55"/>
      <c r="U20" s="67"/>
      <c r="V20" s="55"/>
      <c r="W20" s="55"/>
      <c r="X20" s="55"/>
    </row>
    <row r="21" spans="1:24" x14ac:dyDescent="0.25">
      <c r="A21" s="68"/>
      <c r="B21" s="53"/>
      <c r="C21" s="53"/>
      <c r="D21" s="53"/>
      <c r="E21" s="55"/>
      <c r="F21" s="55"/>
      <c r="G21" s="63"/>
      <c r="H21" s="63"/>
      <c r="I21" s="64"/>
      <c r="J21" s="16"/>
      <c r="K21" s="25"/>
      <c r="L21" s="14"/>
      <c r="M21" s="14"/>
      <c r="N21" s="14"/>
      <c r="O21" s="14"/>
      <c r="P21" s="14"/>
      <c r="Q21" s="14"/>
      <c r="R21" s="14"/>
      <c r="S21" s="14"/>
      <c r="T21" s="55"/>
      <c r="U21" s="69"/>
      <c r="V21" s="55"/>
      <c r="W21" s="55"/>
      <c r="X21" s="55"/>
    </row>
    <row r="22" spans="1:24" x14ac:dyDescent="0.25">
      <c r="A22" s="68"/>
      <c r="B22" s="53"/>
      <c r="C22" s="53"/>
      <c r="D22" s="53"/>
      <c r="E22" s="55"/>
      <c r="F22" s="55"/>
      <c r="G22" s="64"/>
      <c r="H22" s="63"/>
      <c r="I22" s="64"/>
      <c r="J22" s="13"/>
      <c r="K22" s="25"/>
      <c r="L22" s="15"/>
      <c r="M22" s="15"/>
      <c r="N22" s="15"/>
      <c r="O22" s="15"/>
      <c r="P22" s="15"/>
      <c r="Q22" s="15"/>
      <c r="R22" s="15"/>
      <c r="S22" s="15"/>
      <c r="T22" s="55"/>
      <c r="U22" s="69"/>
      <c r="V22" s="55"/>
      <c r="W22" s="55"/>
      <c r="X22" s="55"/>
    </row>
    <row r="23" spans="1:24" x14ac:dyDescent="0.25">
      <c r="A23" s="58"/>
      <c r="B23" s="53"/>
      <c r="C23" s="53"/>
      <c r="D23" s="53"/>
      <c r="E23" s="55"/>
      <c r="F23" s="55"/>
      <c r="G23" s="59"/>
      <c r="H23" s="63"/>
      <c r="I23" s="64"/>
      <c r="J23" s="13"/>
      <c r="K23" s="25"/>
      <c r="L23" s="15"/>
      <c r="M23" s="15"/>
      <c r="N23" s="15"/>
      <c r="O23" s="15"/>
      <c r="P23" s="15"/>
      <c r="Q23" s="15"/>
      <c r="R23" s="15"/>
      <c r="S23" s="15"/>
      <c r="T23" s="55"/>
      <c r="U23" s="69"/>
      <c r="V23" s="55"/>
      <c r="W23" s="55"/>
      <c r="X23" s="55"/>
    </row>
    <row r="24" spans="1:24" x14ac:dyDescent="0.25">
      <c r="A24" s="58"/>
      <c r="B24" s="53"/>
      <c r="C24" s="53"/>
      <c r="D24" s="53"/>
      <c r="E24" s="55"/>
      <c r="F24" s="55"/>
      <c r="G24" s="70"/>
      <c r="H24" s="71"/>
      <c r="I24" s="71"/>
      <c r="J24" s="72"/>
      <c r="K24" s="25"/>
      <c r="L24" s="73"/>
      <c r="M24" s="73"/>
      <c r="N24" s="73"/>
      <c r="O24" s="73"/>
      <c r="P24" s="73"/>
      <c r="Q24" s="73"/>
      <c r="R24" s="73"/>
      <c r="S24" s="73"/>
      <c r="T24" s="55"/>
      <c r="U24" s="67"/>
      <c r="V24" s="55"/>
      <c r="W24" s="55"/>
      <c r="X24" s="55"/>
    </row>
    <row r="25" spans="1:24" x14ac:dyDescent="0.25">
      <c r="A25" s="58"/>
      <c r="B25" s="53"/>
      <c r="C25" s="53"/>
      <c r="D25" s="53"/>
      <c r="E25" s="55"/>
      <c r="F25" s="55"/>
      <c r="G25" s="59"/>
      <c r="H25" s="63"/>
      <c r="I25" s="64"/>
      <c r="J25" s="13"/>
      <c r="K25" s="25"/>
      <c r="L25" s="15"/>
      <c r="M25" s="15"/>
      <c r="N25" s="15"/>
      <c r="O25" s="15"/>
      <c r="P25" s="15"/>
      <c r="Q25" s="15"/>
      <c r="R25" s="15"/>
      <c r="S25" s="15"/>
      <c r="T25" s="55"/>
      <c r="U25" s="67"/>
      <c r="V25" s="55"/>
      <c r="W25" s="55"/>
      <c r="X25" s="55"/>
    </row>
    <row r="26" spans="1:24" x14ac:dyDescent="0.25">
      <c r="A26" s="58"/>
      <c r="B26" s="53"/>
      <c r="C26" s="53"/>
      <c r="D26" s="53"/>
      <c r="E26" s="55"/>
      <c r="F26" s="55"/>
      <c r="G26" s="66"/>
      <c r="H26" s="60"/>
      <c r="I26" s="60"/>
      <c r="J26" s="11"/>
      <c r="K26" s="25"/>
      <c r="L26" s="12"/>
      <c r="M26" s="12"/>
      <c r="N26" s="12"/>
      <c r="O26" s="12"/>
      <c r="P26" s="12"/>
      <c r="Q26" s="12"/>
      <c r="R26" s="12"/>
      <c r="S26" s="12"/>
      <c r="T26" s="55"/>
      <c r="U26" s="67"/>
      <c r="V26" s="55"/>
      <c r="W26" s="55"/>
      <c r="X26" s="55"/>
    </row>
    <row r="27" spans="1:24" x14ac:dyDescent="0.25">
      <c r="A27" s="74"/>
      <c r="B27" s="54"/>
      <c r="C27" s="54"/>
      <c r="D27" s="54"/>
      <c r="E27" s="55"/>
      <c r="F27" s="55"/>
      <c r="G27" s="64"/>
      <c r="H27" s="63"/>
      <c r="I27" s="64"/>
      <c r="J27" s="16"/>
      <c r="K27" s="25"/>
      <c r="L27" s="27"/>
      <c r="M27" s="14"/>
      <c r="N27" s="14"/>
      <c r="O27" s="14"/>
      <c r="P27" s="14"/>
      <c r="Q27" s="14"/>
      <c r="R27" s="14"/>
      <c r="S27" s="14"/>
      <c r="T27" s="55"/>
      <c r="U27" s="67"/>
      <c r="V27" s="55"/>
      <c r="W27" s="55"/>
      <c r="X27" s="55"/>
    </row>
    <row r="28" spans="1:24" x14ac:dyDescent="0.25">
      <c r="A28" s="75"/>
      <c r="B28" s="54"/>
      <c r="C28" s="54"/>
      <c r="D28" s="54"/>
      <c r="E28" s="55"/>
      <c r="F28" s="55"/>
      <c r="G28" s="59"/>
      <c r="H28" s="63"/>
      <c r="I28" s="64"/>
      <c r="J28" s="16"/>
      <c r="K28" s="25"/>
      <c r="L28" s="14"/>
      <c r="M28" s="14"/>
      <c r="N28" s="14"/>
      <c r="O28" s="14"/>
      <c r="P28" s="14"/>
      <c r="Q28" s="14"/>
      <c r="R28" s="14"/>
      <c r="S28" s="14"/>
      <c r="T28" s="55"/>
      <c r="U28" s="67"/>
      <c r="V28" s="55"/>
      <c r="W28" s="55"/>
      <c r="X28" s="55"/>
    </row>
    <row r="29" spans="1:24" x14ac:dyDescent="0.25">
      <c r="A29" s="75"/>
      <c r="B29" s="54"/>
      <c r="C29" s="54"/>
      <c r="D29" s="54"/>
      <c r="E29" s="55"/>
      <c r="F29" s="55"/>
      <c r="G29" s="70"/>
      <c r="H29" s="71"/>
      <c r="I29" s="71"/>
      <c r="J29" s="72"/>
      <c r="K29" s="25"/>
      <c r="L29" s="73"/>
      <c r="M29" s="73"/>
      <c r="N29" s="73"/>
      <c r="O29" s="73"/>
      <c r="P29" s="73"/>
      <c r="Q29" s="73"/>
      <c r="R29" s="73"/>
      <c r="S29" s="73"/>
      <c r="T29" s="55"/>
      <c r="U29" s="67"/>
      <c r="V29" s="55"/>
      <c r="W29" s="55"/>
      <c r="X29" s="55"/>
    </row>
    <row r="30" spans="1:24" x14ac:dyDescent="0.25">
      <c r="A30" s="58"/>
      <c r="B30" s="54"/>
      <c r="C30" s="54"/>
      <c r="D30" s="54"/>
      <c r="E30" s="55"/>
      <c r="F30" s="55"/>
      <c r="G30" s="59"/>
      <c r="H30" s="63"/>
      <c r="I30" s="64"/>
      <c r="J30" s="13"/>
      <c r="K30" s="25"/>
      <c r="L30" s="14"/>
      <c r="M30" s="14"/>
      <c r="N30" s="14"/>
      <c r="O30" s="14"/>
      <c r="P30" s="14"/>
      <c r="Q30" s="14"/>
      <c r="R30" s="14"/>
      <c r="S30" s="14"/>
      <c r="T30" s="55"/>
      <c r="U30" s="67"/>
      <c r="V30" s="55"/>
      <c r="W30" s="55"/>
      <c r="X30" s="55"/>
    </row>
    <row r="31" spans="1:24" x14ac:dyDescent="0.25">
      <c r="A31" s="58"/>
      <c r="B31" s="58"/>
      <c r="C31" s="58"/>
      <c r="D31" s="58"/>
      <c r="E31" s="55"/>
      <c r="F31" s="55"/>
      <c r="G31" s="66"/>
      <c r="H31" s="60"/>
      <c r="I31" s="60"/>
      <c r="J31" s="11"/>
      <c r="K31" s="25"/>
      <c r="L31" s="22"/>
      <c r="M31" s="22"/>
      <c r="N31" s="22"/>
      <c r="O31" s="22"/>
      <c r="P31" s="22"/>
      <c r="Q31" s="22"/>
      <c r="R31" s="22"/>
      <c r="S31" s="22"/>
      <c r="T31" s="55"/>
      <c r="U31" s="67"/>
      <c r="V31" s="55"/>
      <c r="W31" s="55"/>
      <c r="X31" s="55"/>
    </row>
    <row r="32" spans="1:24" x14ac:dyDescent="0.25">
      <c r="A32" s="55"/>
      <c r="B32" s="55"/>
      <c r="C32" s="55"/>
      <c r="D32" s="55"/>
      <c r="E32" s="55"/>
      <c r="F32" s="55"/>
      <c r="G32" s="59"/>
      <c r="H32" s="63"/>
      <c r="I32" s="64"/>
      <c r="J32" s="13"/>
      <c r="K32" s="25"/>
      <c r="L32" s="14"/>
      <c r="M32" s="14"/>
      <c r="N32" s="14"/>
      <c r="O32" s="14"/>
      <c r="P32" s="14"/>
      <c r="Q32" s="14"/>
      <c r="R32" s="14"/>
      <c r="S32" s="14"/>
      <c r="T32" s="55"/>
      <c r="U32" s="67"/>
      <c r="V32" s="55"/>
      <c r="W32" s="55"/>
      <c r="X32" s="55"/>
    </row>
    <row r="33" spans="1:24" x14ac:dyDescent="0.25">
      <c r="A33" s="55"/>
      <c r="B33" s="55"/>
      <c r="C33" s="55"/>
      <c r="D33" s="55"/>
      <c r="E33" s="55"/>
      <c r="F33" s="55"/>
      <c r="G33" s="66"/>
      <c r="H33" s="60"/>
      <c r="I33" s="60"/>
      <c r="J33" s="11"/>
      <c r="K33" s="25"/>
      <c r="L33" s="12"/>
      <c r="M33" s="12"/>
      <c r="N33" s="12"/>
      <c r="O33" s="12"/>
      <c r="P33" s="12"/>
      <c r="Q33" s="12"/>
      <c r="R33" s="12"/>
      <c r="S33" s="12"/>
      <c r="T33" s="55"/>
      <c r="U33" s="67"/>
      <c r="V33" s="55"/>
      <c r="W33" s="55"/>
      <c r="X33" s="55"/>
    </row>
    <row r="34" spans="1:24" x14ac:dyDescent="0.25">
      <c r="A34" s="76"/>
      <c r="B34" s="55"/>
      <c r="C34" s="55"/>
      <c r="D34" s="55"/>
      <c r="E34" s="55"/>
      <c r="F34" s="55"/>
      <c r="G34" s="59"/>
      <c r="H34" s="63"/>
      <c r="I34" s="64"/>
      <c r="J34" s="13"/>
      <c r="K34" s="25"/>
      <c r="L34" s="14"/>
      <c r="M34" s="14"/>
      <c r="N34" s="14"/>
      <c r="O34" s="14"/>
      <c r="P34" s="14"/>
      <c r="Q34" s="14"/>
      <c r="R34" s="14"/>
      <c r="S34" s="14"/>
      <c r="T34" s="55"/>
      <c r="U34" s="67"/>
      <c r="V34" s="55"/>
      <c r="W34" s="55"/>
      <c r="X34" s="55"/>
    </row>
    <row r="35" spans="1:24" x14ac:dyDescent="0.25">
      <c r="A35" s="55"/>
      <c r="B35" s="55"/>
      <c r="C35" s="55"/>
      <c r="D35" s="55"/>
      <c r="E35" s="55"/>
      <c r="F35" s="55"/>
      <c r="G35" s="70"/>
      <c r="H35" s="71"/>
      <c r="I35" s="71"/>
      <c r="J35" s="72"/>
      <c r="K35" s="25"/>
      <c r="L35" s="77"/>
      <c r="M35" s="77"/>
      <c r="N35" s="77"/>
      <c r="O35" s="77"/>
      <c r="P35" s="77"/>
      <c r="Q35" s="77"/>
      <c r="R35" s="77"/>
      <c r="S35" s="77"/>
      <c r="T35" s="55"/>
      <c r="U35" s="67"/>
      <c r="V35" s="55"/>
      <c r="W35" s="55"/>
      <c r="X35" s="55"/>
    </row>
    <row r="36" spans="1:24" x14ac:dyDescent="0.25">
      <c r="A36" s="55"/>
      <c r="B36" s="55"/>
      <c r="C36" s="55"/>
      <c r="D36" s="55"/>
      <c r="E36" s="55"/>
      <c r="F36" s="55"/>
      <c r="G36" s="59"/>
      <c r="H36" s="63"/>
      <c r="I36" s="64"/>
      <c r="J36" s="13"/>
      <c r="K36" s="25"/>
      <c r="L36" s="14"/>
      <c r="M36" s="14"/>
      <c r="N36" s="14"/>
      <c r="O36" s="14"/>
      <c r="P36" s="14"/>
      <c r="Q36" s="14"/>
      <c r="R36" s="14"/>
      <c r="S36" s="14"/>
      <c r="T36" s="55"/>
      <c r="U36" s="67"/>
      <c r="V36" s="55"/>
      <c r="W36" s="55"/>
      <c r="X36" s="55"/>
    </row>
    <row r="37" spans="1:24" x14ac:dyDescent="0.25">
      <c r="A37" s="55"/>
      <c r="B37" s="55"/>
      <c r="C37" s="55"/>
      <c r="D37" s="55"/>
      <c r="E37" s="55"/>
      <c r="F37" s="55"/>
      <c r="G37" s="70"/>
      <c r="H37" s="71"/>
      <c r="I37" s="71"/>
      <c r="J37" s="72"/>
      <c r="K37" s="25"/>
      <c r="L37" s="77"/>
      <c r="M37" s="77"/>
      <c r="N37" s="77"/>
      <c r="O37" s="77"/>
      <c r="P37" s="77"/>
      <c r="Q37" s="77"/>
      <c r="R37" s="77"/>
      <c r="S37" s="77"/>
      <c r="T37" s="55"/>
      <c r="U37" s="67"/>
      <c r="V37" s="55"/>
      <c r="W37" s="55"/>
      <c r="X37" s="55"/>
    </row>
    <row r="38" spans="1:24" x14ac:dyDescent="0.25">
      <c r="A38" s="55"/>
      <c r="B38" s="55"/>
      <c r="C38" s="55"/>
      <c r="D38" s="55"/>
      <c r="E38" s="55"/>
      <c r="F38" s="55"/>
      <c r="G38" s="59"/>
      <c r="H38" s="60"/>
      <c r="I38" s="59"/>
      <c r="J38" s="16"/>
      <c r="K38" s="10"/>
      <c r="L38" s="10"/>
      <c r="M38" s="10"/>
      <c r="N38" s="10"/>
      <c r="O38" s="10"/>
      <c r="P38" s="10"/>
      <c r="Q38" s="10"/>
      <c r="R38" s="10"/>
      <c r="S38" s="10"/>
      <c r="T38" s="55"/>
      <c r="U38" s="55"/>
      <c r="V38" s="55"/>
      <c r="W38" s="55"/>
      <c r="X38" s="55"/>
    </row>
    <row r="39" spans="1:24"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row>
    <row r="40" spans="1:24" x14ac:dyDescent="0.25">
      <c r="A40" s="55"/>
      <c r="B40" s="55"/>
      <c r="C40" s="55"/>
      <c r="D40" s="55"/>
      <c r="E40" s="55"/>
      <c r="F40" s="55"/>
      <c r="G40" s="55"/>
      <c r="H40" s="55"/>
      <c r="I40" s="55"/>
      <c r="J40" s="55"/>
      <c r="K40" s="55"/>
      <c r="L40" s="69"/>
      <c r="M40" s="69"/>
      <c r="N40" s="55"/>
      <c r="O40" s="55"/>
      <c r="P40" s="55"/>
      <c r="Q40" s="55"/>
      <c r="R40" s="55"/>
      <c r="S40" s="55"/>
      <c r="T40" s="55"/>
      <c r="U40" s="55"/>
      <c r="V40" s="55"/>
      <c r="W40" s="55"/>
      <c r="X40" s="55"/>
    </row>
    <row r="41" spans="1:24"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row>
    <row r="42" spans="1:24"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row>
  </sheetData>
  <mergeCells count="1">
    <mergeCell ref="B12:E12"/>
  </mergeCell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2"/>
  <sheetViews>
    <sheetView workbookViewId="0">
      <selection activeCell="B2" sqref="B2"/>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525</v>
      </c>
      <c r="B2" s="181">
        <f>'Aggregate Calcs'!H10</f>
        <v>970303872534760.13</v>
      </c>
      <c r="C2" s="181">
        <f>'Aggregate Calcs'!I10</f>
        <v>1008674429808881.1</v>
      </c>
      <c r="D2" s="181">
        <f>'Aggregate Calcs'!J10</f>
        <v>1047044987083002</v>
      </c>
      <c r="E2" s="181">
        <f>'Aggregate Calcs'!K10</f>
        <v>1085415544357122.8</v>
      </c>
      <c r="F2" s="181">
        <f>'Aggregate Calcs'!L10</f>
        <v>1136141474482882.8</v>
      </c>
      <c r="G2" s="181">
        <f>'Aggregate Calcs'!M10</f>
        <v>1186867404608642.5</v>
      </c>
      <c r="H2" s="181">
        <f>'Aggregate Calcs'!N10</f>
        <v>1237593334734402.3</v>
      </c>
      <c r="I2" s="181">
        <f>'Aggregate Calcs'!O10</f>
        <v>1288319264860162</v>
      </c>
      <c r="J2" s="181">
        <f>'Aggregate Calcs'!P10</f>
        <v>1339045194985922</v>
      </c>
      <c r="K2" s="181">
        <f>'Aggregate Calcs'!Q10</f>
        <v>1405433533451455.3</v>
      </c>
      <c r="L2" s="181">
        <f>'Aggregate Calcs'!R10</f>
        <v>1471821871916988.8</v>
      </c>
      <c r="M2" s="181">
        <f>'Aggregate Calcs'!S10</f>
        <v>1538210210382522.3</v>
      </c>
      <c r="N2" s="181">
        <f>'Aggregate Calcs'!T10</f>
        <v>1604598548848055.8</v>
      </c>
      <c r="O2" s="181">
        <f>'Aggregate Calcs'!U10</f>
        <v>1670986887313589</v>
      </c>
      <c r="P2" s="181">
        <f>'Aggregate Calcs'!V10</f>
        <v>1749304770877725.8</v>
      </c>
      <c r="Q2" s="181">
        <f>'Aggregate Calcs'!W10</f>
        <v>1827622654441862.5</v>
      </c>
      <c r="R2" s="181">
        <f>'Aggregate Calcs'!X10</f>
        <v>1905940538005999.3</v>
      </c>
      <c r="S2" s="181">
        <f>'Aggregate Calcs'!Y10</f>
        <v>1984258421570136</v>
      </c>
      <c r="T2" s="181">
        <f>'Aggregate Calcs'!Z10</f>
        <v>2062576305134272.8</v>
      </c>
      <c r="U2" s="181">
        <f>'Aggregate Calcs'!AA10</f>
        <v>2137003985074252</v>
      </c>
      <c r="V2" s="181">
        <f>'Aggregate Calcs'!AB10</f>
        <v>2211431665014231.8</v>
      </c>
      <c r="W2" s="181">
        <f>'Aggregate Calcs'!AC10</f>
        <v>2285859344954211.5</v>
      </c>
      <c r="X2" s="181">
        <f>'Aggregate Calcs'!AD10</f>
        <v>2360287024894191.5</v>
      </c>
      <c r="Y2" s="181">
        <f>'Aggregate Calcs'!AE10</f>
        <v>2434714704834170.5</v>
      </c>
      <c r="Z2" s="181">
        <f>'Aggregate Calcs'!AF10</f>
        <v>2502093912038383.5</v>
      </c>
      <c r="AA2" s="181">
        <f>'Aggregate Calcs'!AG10</f>
        <v>2569473119242596.5</v>
      </c>
      <c r="AB2" s="181">
        <f>'Aggregate Calcs'!AH10</f>
        <v>2636852326446809.5</v>
      </c>
      <c r="AC2" s="181">
        <f>'Aggregate Calcs'!AI10</f>
        <v>2704231533651022</v>
      </c>
      <c r="AD2" s="181">
        <f>'Aggregate Calcs'!AJ10</f>
        <v>2771610740855235.5</v>
      </c>
      <c r="AE2" s="181">
        <f>'Aggregate Calcs'!AK10</f>
        <v>2838989948059448.5</v>
      </c>
      <c r="AF2" s="181">
        <f>'Aggregate Calcs'!AL10</f>
        <v>2906369155263661</v>
      </c>
      <c r="AG2" s="181">
        <f>'Aggregate Calcs'!AM10</f>
        <v>2973748362467874.5</v>
      </c>
    </row>
    <row r="3" spans="1:33" x14ac:dyDescent="0.25">
      <c r="A3" s="4" t="s">
        <v>526</v>
      </c>
      <c r="B3" s="201">
        <f>'Aggregate Calcs'!H11</f>
        <v>0</v>
      </c>
      <c r="C3" s="201">
        <f>'Aggregate Calcs'!I11</f>
        <v>0</v>
      </c>
      <c r="D3" s="201">
        <f>'Aggregate Calcs'!J11</f>
        <v>0</v>
      </c>
      <c r="E3" s="201">
        <f>'Aggregate Calcs'!K11</f>
        <v>0</v>
      </c>
      <c r="F3" s="201">
        <f>'Aggregate Calcs'!L11</f>
        <v>0</v>
      </c>
      <c r="G3" s="201">
        <f>'Aggregate Calcs'!M11</f>
        <v>0</v>
      </c>
      <c r="H3" s="201">
        <f>'Aggregate Calcs'!N11</f>
        <v>0</v>
      </c>
      <c r="I3" s="201">
        <f>'Aggregate Calcs'!O11</f>
        <v>0</v>
      </c>
      <c r="J3" s="201">
        <f>'Aggregate Calcs'!P11</f>
        <v>0</v>
      </c>
      <c r="K3" s="201">
        <f>'Aggregate Calcs'!Q11</f>
        <v>0</v>
      </c>
      <c r="L3" s="201">
        <f>'Aggregate Calcs'!R11</f>
        <v>0</v>
      </c>
      <c r="M3" s="201">
        <f>'Aggregate Calcs'!S11</f>
        <v>0</v>
      </c>
      <c r="N3" s="201">
        <f>'Aggregate Calcs'!T11</f>
        <v>0</v>
      </c>
      <c r="O3" s="201">
        <f>'Aggregate Calcs'!U11</f>
        <v>0</v>
      </c>
      <c r="P3" s="201">
        <f>'Aggregate Calcs'!V11</f>
        <v>0</v>
      </c>
      <c r="Q3" s="201">
        <f>'Aggregate Calcs'!W11</f>
        <v>0</v>
      </c>
      <c r="R3" s="201">
        <f>'Aggregate Calcs'!X11</f>
        <v>0</v>
      </c>
      <c r="S3" s="201">
        <f>'Aggregate Calcs'!Y11</f>
        <v>0</v>
      </c>
      <c r="T3" s="201">
        <f>'Aggregate Calcs'!Z11</f>
        <v>0</v>
      </c>
      <c r="U3" s="201">
        <f>'Aggregate Calcs'!AA11</f>
        <v>0</v>
      </c>
      <c r="V3" s="201">
        <f>'Aggregate Calcs'!AB11</f>
        <v>0</v>
      </c>
      <c r="W3" s="201">
        <f>'Aggregate Calcs'!AC11</f>
        <v>0</v>
      </c>
      <c r="X3" s="201">
        <f>'Aggregate Calcs'!AD11</f>
        <v>0</v>
      </c>
      <c r="Y3" s="201">
        <f>'Aggregate Calcs'!AE11</f>
        <v>0</v>
      </c>
      <c r="Z3" s="201">
        <f>'Aggregate Calcs'!AF11</f>
        <v>0</v>
      </c>
      <c r="AA3" s="201">
        <f>'Aggregate Calcs'!AG11</f>
        <v>0</v>
      </c>
      <c r="AB3" s="201">
        <f>'Aggregate Calcs'!AH11</f>
        <v>0</v>
      </c>
      <c r="AC3" s="201">
        <f>'Aggregate Calcs'!AI11</f>
        <v>0</v>
      </c>
      <c r="AD3" s="201">
        <f>'Aggregate Calcs'!AJ11</f>
        <v>0</v>
      </c>
      <c r="AE3" s="201">
        <f>'Aggregate Calcs'!AK11</f>
        <v>0</v>
      </c>
      <c r="AF3" s="201">
        <f>'Aggregate Calcs'!AL11</f>
        <v>0</v>
      </c>
      <c r="AG3" s="201">
        <f>'Aggregate Calcs'!AM11</f>
        <v>0</v>
      </c>
    </row>
    <row r="4" spans="1:33" x14ac:dyDescent="0.25">
      <c r="A4" s="4" t="s">
        <v>27</v>
      </c>
      <c r="B4" s="181">
        <f>'Aggregate Calcs'!H12</f>
        <v>2485070288020928</v>
      </c>
      <c r="C4" s="181">
        <f>'Aggregate Calcs'!I12</f>
        <v>2629464447701694</v>
      </c>
      <c r="D4" s="181">
        <f>'Aggregate Calcs'!J12</f>
        <v>2773858607382460</v>
      </c>
      <c r="E4" s="181">
        <f>'Aggregate Calcs'!K12</f>
        <v>2918252767063226</v>
      </c>
      <c r="F4" s="181">
        <f>'Aggregate Calcs'!L12</f>
        <v>3099161143345209</v>
      </c>
      <c r="G4" s="181">
        <f>'Aggregate Calcs'!M12</f>
        <v>3280069519627192.5</v>
      </c>
      <c r="H4" s="181">
        <f>'Aggregate Calcs'!N12</f>
        <v>3460977895909176</v>
      </c>
      <c r="I4" s="181">
        <f>'Aggregate Calcs'!O12</f>
        <v>3641886272191159.5</v>
      </c>
      <c r="J4" s="181">
        <f>'Aggregate Calcs'!P12</f>
        <v>3822794648473142.5</v>
      </c>
      <c r="K4" s="181">
        <f>'Aggregate Calcs'!Q12</f>
        <v>4053662806047045.5</v>
      </c>
      <c r="L4" s="181">
        <f>'Aggregate Calcs'!R12</f>
        <v>4284530963620948</v>
      </c>
      <c r="M4" s="181">
        <f>'Aggregate Calcs'!S12</f>
        <v>4515399121194852</v>
      </c>
      <c r="N4" s="181">
        <f>'Aggregate Calcs'!T12</f>
        <v>4746267278768754</v>
      </c>
      <c r="O4" s="181">
        <f>'Aggregate Calcs'!U12</f>
        <v>4977135436342657</v>
      </c>
      <c r="P4" s="181">
        <f>'Aggregate Calcs'!V12</f>
        <v>5188692071387031</v>
      </c>
      <c r="Q4" s="181">
        <f>'Aggregate Calcs'!W12</f>
        <v>5400248706431407</v>
      </c>
      <c r="R4" s="181">
        <f>'Aggregate Calcs'!X12</f>
        <v>5611805341475782</v>
      </c>
      <c r="S4" s="181">
        <f>'Aggregate Calcs'!Y12</f>
        <v>5823361976520157</v>
      </c>
      <c r="T4" s="181">
        <f>'Aggregate Calcs'!Z12</f>
        <v>6034918611564531</v>
      </c>
      <c r="U4" s="181">
        <f>'Aggregate Calcs'!AA12</f>
        <v>6203387806605368</v>
      </c>
      <c r="V4" s="181">
        <f>'Aggregate Calcs'!AB12</f>
        <v>6371857001646206</v>
      </c>
      <c r="W4" s="181">
        <f>'Aggregate Calcs'!AC12</f>
        <v>6540326196687044</v>
      </c>
      <c r="X4" s="181">
        <f>'Aggregate Calcs'!AD12</f>
        <v>6708795391727881</v>
      </c>
      <c r="Y4" s="181">
        <f>'Aggregate Calcs'!AE12</f>
        <v>6877264586768719</v>
      </c>
      <c r="Z4" s="181">
        <f>'Aggregate Calcs'!AF12</f>
        <v>6988306683228271</v>
      </c>
      <c r="AA4" s="181">
        <f>'Aggregate Calcs'!AG12</f>
        <v>7099348779687824</v>
      </c>
      <c r="AB4" s="181">
        <f>'Aggregate Calcs'!AH12</f>
        <v>7210390876147376</v>
      </c>
      <c r="AC4" s="181">
        <f>'Aggregate Calcs'!AI12</f>
        <v>7321432972606929</v>
      </c>
      <c r="AD4" s="181">
        <f>'Aggregate Calcs'!AJ12</f>
        <v>7432475069066481</v>
      </c>
      <c r="AE4" s="181">
        <f>'Aggregate Calcs'!AK12</f>
        <v>7543517165526033</v>
      </c>
      <c r="AF4" s="181">
        <f>'Aggregate Calcs'!AL12</f>
        <v>7654559261985587</v>
      </c>
      <c r="AG4" s="181">
        <f>'Aggregate Calcs'!AM12</f>
        <v>7765601358445139</v>
      </c>
    </row>
    <row r="5" spans="1:33" x14ac:dyDescent="0.25">
      <c r="A5" s="4" t="s">
        <v>6</v>
      </c>
      <c r="B5" s="181">
        <f>'Aggregate Calcs'!H13</f>
        <v>349626827958857.56</v>
      </c>
      <c r="C5" s="181">
        <f>'Aggregate Calcs'!I13</f>
        <v>352687675232330.06</v>
      </c>
      <c r="D5" s="181">
        <f>'Aggregate Calcs'!J13</f>
        <v>355748522505802.44</v>
      </c>
      <c r="E5" s="181">
        <f>'Aggregate Calcs'!K13</f>
        <v>358809369779274.88</v>
      </c>
      <c r="F5" s="181">
        <f>'Aggregate Calcs'!L13</f>
        <v>361186285384066.88</v>
      </c>
      <c r="G5" s="181">
        <f>'Aggregate Calcs'!M13</f>
        <v>363563200988858.88</v>
      </c>
      <c r="H5" s="181">
        <f>'Aggregate Calcs'!N13</f>
        <v>365940116593650.88</v>
      </c>
      <c r="I5" s="181">
        <f>'Aggregate Calcs'!O13</f>
        <v>368317032198442.88</v>
      </c>
      <c r="J5" s="181">
        <f>'Aggregate Calcs'!P13</f>
        <v>370693947803234.88</v>
      </c>
      <c r="K5" s="181">
        <f>'Aggregate Calcs'!Q13</f>
        <v>371838065850339.5</v>
      </c>
      <c r="L5" s="181">
        <f>'Aggregate Calcs'!R13</f>
        <v>372982183897444.19</v>
      </c>
      <c r="M5" s="181">
        <f>'Aggregate Calcs'!S13</f>
        <v>374126301944548.88</v>
      </c>
      <c r="N5" s="181">
        <f>'Aggregate Calcs'!T13</f>
        <v>375270419991653.44</v>
      </c>
      <c r="O5" s="181">
        <f>'Aggregate Calcs'!U13</f>
        <v>376414538038758.06</v>
      </c>
      <c r="P5" s="181">
        <f>'Aggregate Calcs'!V13</f>
        <v>377079881792507.88</v>
      </c>
      <c r="Q5" s="181">
        <f>'Aggregate Calcs'!W13</f>
        <v>377745225546257.56</v>
      </c>
      <c r="R5" s="181">
        <f>'Aggregate Calcs'!X13</f>
        <v>378410569300007.38</v>
      </c>
      <c r="S5" s="181">
        <f>'Aggregate Calcs'!Y13</f>
        <v>379075913053757</v>
      </c>
      <c r="T5" s="181">
        <f>'Aggregate Calcs'!Z13</f>
        <v>379741256807506.81</v>
      </c>
      <c r="U5" s="181">
        <f>'Aggregate Calcs'!AA13</f>
        <v>379898446922135.13</v>
      </c>
      <c r="V5" s="181">
        <f>'Aggregate Calcs'!AB13</f>
        <v>380055637036763.5</v>
      </c>
      <c r="W5" s="181">
        <f>'Aggregate Calcs'!AC13</f>
        <v>380212827151391.75</v>
      </c>
      <c r="X5" s="181">
        <f>'Aggregate Calcs'!AD13</f>
        <v>380370017266020.13</v>
      </c>
      <c r="Y5" s="181">
        <f>'Aggregate Calcs'!AE13</f>
        <v>380527207380648.44</v>
      </c>
      <c r="Z5" s="181">
        <f>'Aggregate Calcs'!AF13</f>
        <v>379744810586970.81</v>
      </c>
      <c r="AA5" s="181">
        <f>'Aggregate Calcs'!AG13</f>
        <v>378962413793293.25</v>
      </c>
      <c r="AB5" s="181">
        <f>'Aggregate Calcs'!AH13</f>
        <v>378180016999615.56</v>
      </c>
      <c r="AC5" s="181">
        <f>'Aggregate Calcs'!AI13</f>
        <v>377397620205937.94</v>
      </c>
      <c r="AD5" s="181">
        <f>'Aggregate Calcs'!AJ13</f>
        <v>376615223412260.25</v>
      </c>
      <c r="AE5" s="181">
        <f>'Aggregate Calcs'!AK13</f>
        <v>375832826618582.69</v>
      </c>
      <c r="AF5" s="181">
        <f>'Aggregate Calcs'!AL13</f>
        <v>375050429824905.06</v>
      </c>
      <c r="AG5" s="181">
        <f>'Aggregate Calcs'!AM13</f>
        <v>374268033031227.38</v>
      </c>
    </row>
    <row r="6" spans="1:33" x14ac:dyDescent="0.25">
      <c r="A6" s="4" t="s">
        <v>527</v>
      </c>
      <c r="B6" s="201">
        <f>'Aggregate Calcs'!H14</f>
        <v>0</v>
      </c>
      <c r="C6" s="201">
        <f>'Aggregate Calcs'!I14</f>
        <v>0</v>
      </c>
      <c r="D6" s="201">
        <f>'Aggregate Calcs'!J14</f>
        <v>0</v>
      </c>
      <c r="E6" s="201">
        <f>'Aggregate Calcs'!K14</f>
        <v>0</v>
      </c>
      <c r="F6" s="201">
        <f>'Aggregate Calcs'!L14</f>
        <v>0</v>
      </c>
      <c r="G6" s="201">
        <f>'Aggregate Calcs'!M14</f>
        <v>0</v>
      </c>
      <c r="H6" s="201">
        <f>'Aggregate Calcs'!N14</f>
        <v>0</v>
      </c>
      <c r="I6" s="201">
        <f>'Aggregate Calcs'!O14</f>
        <v>0</v>
      </c>
      <c r="J6" s="201">
        <f>'Aggregate Calcs'!P14</f>
        <v>0</v>
      </c>
      <c r="K6" s="201">
        <f>'Aggregate Calcs'!Q14</f>
        <v>0</v>
      </c>
      <c r="L6" s="201">
        <f>'Aggregate Calcs'!R14</f>
        <v>0</v>
      </c>
      <c r="M6" s="201">
        <f>'Aggregate Calcs'!S14</f>
        <v>0</v>
      </c>
      <c r="N6" s="201">
        <f>'Aggregate Calcs'!T14</f>
        <v>0</v>
      </c>
      <c r="O6" s="201">
        <f>'Aggregate Calcs'!U14</f>
        <v>0</v>
      </c>
      <c r="P6" s="201">
        <f>'Aggregate Calcs'!V14</f>
        <v>0</v>
      </c>
      <c r="Q6" s="201">
        <f>'Aggregate Calcs'!W14</f>
        <v>0</v>
      </c>
      <c r="R6" s="201">
        <f>'Aggregate Calcs'!X14</f>
        <v>0</v>
      </c>
      <c r="S6" s="201">
        <f>'Aggregate Calcs'!Y14</f>
        <v>0</v>
      </c>
      <c r="T6" s="201">
        <f>'Aggregate Calcs'!Z14</f>
        <v>0</v>
      </c>
      <c r="U6" s="201">
        <f>'Aggregate Calcs'!AA14</f>
        <v>0</v>
      </c>
      <c r="V6" s="201">
        <f>'Aggregate Calcs'!AB14</f>
        <v>0</v>
      </c>
      <c r="W6" s="201">
        <f>'Aggregate Calcs'!AC14</f>
        <v>0</v>
      </c>
      <c r="X6" s="201">
        <f>'Aggregate Calcs'!AD14</f>
        <v>0</v>
      </c>
      <c r="Y6" s="201">
        <f>'Aggregate Calcs'!AE14</f>
        <v>0</v>
      </c>
      <c r="Z6" s="201">
        <f>'Aggregate Calcs'!AF14</f>
        <v>0</v>
      </c>
      <c r="AA6" s="201">
        <f>'Aggregate Calcs'!AG14</f>
        <v>0</v>
      </c>
      <c r="AB6" s="201">
        <f>'Aggregate Calcs'!AH14</f>
        <v>0</v>
      </c>
      <c r="AC6" s="201">
        <f>'Aggregate Calcs'!AI14</f>
        <v>0</v>
      </c>
      <c r="AD6" s="201">
        <f>'Aggregate Calcs'!AJ14</f>
        <v>0</v>
      </c>
      <c r="AE6" s="201">
        <f>'Aggregate Calcs'!AK14</f>
        <v>0</v>
      </c>
      <c r="AF6" s="201">
        <f>'Aggregate Calcs'!AL14</f>
        <v>0</v>
      </c>
      <c r="AG6" s="201">
        <f>'Aggregate Calcs'!AM14</f>
        <v>0</v>
      </c>
    </row>
    <row r="7" spans="1:33" x14ac:dyDescent="0.25">
      <c r="A7" s="4" t="s">
        <v>528</v>
      </c>
      <c r="B7" s="181">
        <f>'Aggregate Calcs'!H15</f>
        <v>559265789990.07019</v>
      </c>
      <c r="C7" s="181">
        <f>'Aggregate Calcs'!I15</f>
        <v>565174140107.66492</v>
      </c>
      <c r="D7" s="181">
        <f>'Aggregate Calcs'!J15</f>
        <v>570986469320.85901</v>
      </c>
      <c r="E7" s="181">
        <f>'Aggregate Calcs'!K15</f>
        <v>576703594828.83862</v>
      </c>
      <c r="F7" s="181">
        <f>'Aggregate Calcs'!L15</f>
        <v>582318979038.11292</v>
      </c>
      <c r="G7" s="181">
        <f>'Aggregate Calcs'!M15</f>
        <v>587825675755.59717</v>
      </c>
      <c r="H7" s="181">
        <f>'Aggregate Calcs'!N15</f>
        <v>593216738788.20764</v>
      </c>
      <c r="I7" s="181">
        <f>'Aggregate Calcs'!O15</f>
        <v>598486447741.63916</v>
      </c>
      <c r="J7" s="181">
        <f>'Aggregate Calcs'!P15</f>
        <v>603629082221.58704</v>
      </c>
      <c r="K7" s="181">
        <f>'Aggregate Calcs'!Q15</f>
        <v>608635653037.00134</v>
      </c>
      <c r="L7" s="181">
        <f>'Aggregate Calcs'!R15</f>
        <v>613496762397.23804</v>
      </c>
      <c r="M7" s="181">
        <f>'Aggregate Calcs'!S15</f>
        <v>618205055509.62012</v>
      </c>
      <c r="N7" s="181">
        <f>'Aggregate Calcs'!T15</f>
        <v>622756446378.21545</v>
      </c>
      <c r="O7" s="181">
        <f>'Aggregate Calcs'!U15</f>
        <v>627146849007.09204</v>
      </c>
      <c r="P7" s="181">
        <f>'Aggregate Calcs'!V15</f>
        <v>631369725802.75879</v>
      </c>
      <c r="Q7" s="181">
        <f>'Aggregate Calcs'!W15</f>
        <v>635416496173.75867</v>
      </c>
      <c r="R7" s="181">
        <f>'Aggregate Calcs'!X15</f>
        <v>639282665524.56653</v>
      </c>
      <c r="S7" s="181">
        <f>'Aggregate Calcs'!Y15</f>
        <v>642964965058.43677</v>
      </c>
      <c r="T7" s="181">
        <f>'Aggregate Calcs'!Z15</f>
        <v>646464620574.14905</v>
      </c>
      <c r="U7" s="181">
        <f>'Aggregate Calcs'!AA15</f>
        <v>649788578264.7876</v>
      </c>
      <c r="V7" s="181">
        <f>'Aggregate Calcs'!AB15</f>
        <v>652946644520.58911</v>
      </c>
      <c r="W7" s="181">
        <f>'Aggregate Calcs'!AC15</f>
        <v>655947808532.60388</v>
      </c>
      <c r="X7" s="181">
        <f>'Aggregate Calcs'!AD15</f>
        <v>658793296099.61157</v>
      </c>
      <c r="Y7" s="181">
        <f>'Aggregate Calcs'!AE15</f>
        <v>661484333020.3916</v>
      </c>
      <c r="Z7" s="181">
        <f>'Aggregate Calcs'!AF15</f>
        <v>664024596691.28271</v>
      </c>
      <c r="AA7" s="181">
        <f>'Aggregate Calcs'!AG15</f>
        <v>666419398906.9967</v>
      </c>
      <c r="AB7" s="181">
        <f>'Aggregate Calcs'!AH15</f>
        <v>668671599864.68567</v>
      </c>
      <c r="AC7" s="181">
        <f>'Aggregate Calcs'!AI15</f>
        <v>670784468361.09509</v>
      </c>
      <c r="AD7" s="181">
        <f>'Aggregate Calcs'!AJ15</f>
        <v>672758412995.8186</v>
      </c>
      <c r="AE7" s="181">
        <f>'Aggregate Calcs'!AK15</f>
        <v>674595476766.82178</v>
      </c>
      <c r="AF7" s="181">
        <f>'Aggregate Calcs'!AL15</f>
        <v>676294842474.91833</v>
      </c>
      <c r="AG7" s="181">
        <f>'Aggregate Calcs'!AM15</f>
        <v>677857735918.88794</v>
      </c>
    </row>
    <row r="8" spans="1:33" x14ac:dyDescent="0.25">
      <c r="A8" s="4" t="s">
        <v>11</v>
      </c>
      <c r="B8" s="201">
        <f>'Aggregate Calcs'!H16</f>
        <v>0</v>
      </c>
      <c r="C8" s="201">
        <f>'Aggregate Calcs'!I16</f>
        <v>0</v>
      </c>
      <c r="D8" s="201">
        <f>'Aggregate Calcs'!J16</f>
        <v>0</v>
      </c>
      <c r="E8" s="201">
        <f>'Aggregate Calcs'!K16</f>
        <v>0</v>
      </c>
      <c r="F8" s="201">
        <f>'Aggregate Calcs'!L16</f>
        <v>0</v>
      </c>
      <c r="G8" s="201">
        <f>'Aggregate Calcs'!M16</f>
        <v>0</v>
      </c>
      <c r="H8" s="201">
        <f>'Aggregate Calcs'!N16</f>
        <v>0</v>
      </c>
      <c r="I8" s="201">
        <f>'Aggregate Calcs'!O16</f>
        <v>0</v>
      </c>
      <c r="J8" s="201">
        <f>'Aggregate Calcs'!P16</f>
        <v>0</v>
      </c>
      <c r="K8" s="201">
        <f>'Aggregate Calcs'!Q16</f>
        <v>0</v>
      </c>
      <c r="L8" s="201">
        <f>'Aggregate Calcs'!R16</f>
        <v>0</v>
      </c>
      <c r="M8" s="201">
        <f>'Aggregate Calcs'!S16</f>
        <v>0</v>
      </c>
      <c r="N8" s="201">
        <f>'Aggregate Calcs'!T16</f>
        <v>0</v>
      </c>
      <c r="O8" s="201">
        <f>'Aggregate Calcs'!U16</f>
        <v>0</v>
      </c>
      <c r="P8" s="201">
        <f>'Aggregate Calcs'!V16</f>
        <v>0</v>
      </c>
      <c r="Q8" s="201">
        <f>'Aggregate Calcs'!W16</f>
        <v>0</v>
      </c>
      <c r="R8" s="201">
        <f>'Aggregate Calcs'!X16</f>
        <v>0</v>
      </c>
      <c r="S8" s="201">
        <f>'Aggregate Calcs'!Y16</f>
        <v>0</v>
      </c>
      <c r="T8" s="201">
        <f>'Aggregate Calcs'!Z16</f>
        <v>0</v>
      </c>
      <c r="U8" s="201">
        <f>'Aggregate Calcs'!AA16</f>
        <v>0</v>
      </c>
      <c r="V8" s="201">
        <f>'Aggregate Calcs'!AB16</f>
        <v>0</v>
      </c>
      <c r="W8" s="201">
        <f>'Aggregate Calcs'!AC16</f>
        <v>0</v>
      </c>
      <c r="X8" s="201">
        <f>'Aggregate Calcs'!AD16</f>
        <v>0</v>
      </c>
      <c r="Y8" s="201">
        <f>'Aggregate Calcs'!AE16</f>
        <v>0</v>
      </c>
      <c r="Z8" s="201">
        <f>'Aggregate Calcs'!AF16</f>
        <v>0</v>
      </c>
      <c r="AA8" s="201">
        <f>'Aggregate Calcs'!AG16</f>
        <v>0</v>
      </c>
      <c r="AB8" s="201">
        <f>'Aggregate Calcs'!AH16</f>
        <v>0</v>
      </c>
      <c r="AC8" s="201">
        <f>'Aggregate Calcs'!AI16</f>
        <v>0</v>
      </c>
      <c r="AD8" s="201">
        <f>'Aggregate Calcs'!AJ16</f>
        <v>0</v>
      </c>
      <c r="AE8" s="201">
        <f>'Aggregate Calcs'!AK16</f>
        <v>0</v>
      </c>
      <c r="AF8" s="201">
        <f>'Aggregate Calcs'!AL16</f>
        <v>0</v>
      </c>
      <c r="AG8" s="201">
        <f>'Aggregate Calcs'!AM16</f>
        <v>0</v>
      </c>
    </row>
    <row r="9" spans="1:33" x14ac:dyDescent="0.25">
      <c r="A9" s="4" t="s">
        <v>529</v>
      </c>
      <c r="B9" s="181">
        <f>'Aggregate Calcs'!H17</f>
        <v>811229902247309.75</v>
      </c>
      <c r="C9" s="181">
        <f>'Aggregate Calcs'!I17</f>
        <v>825680672279766</v>
      </c>
      <c r="D9" s="181">
        <f>'Aggregate Calcs'!J17</f>
        <v>840131442312222</v>
      </c>
      <c r="E9" s="181">
        <f>'Aggregate Calcs'!K17</f>
        <v>854582212344678.13</v>
      </c>
      <c r="F9" s="181">
        <f>'Aggregate Calcs'!L17</f>
        <v>872106249174169.5</v>
      </c>
      <c r="G9" s="181">
        <f>'Aggregate Calcs'!M17</f>
        <v>889630286003660.75</v>
      </c>
      <c r="H9" s="181">
        <f>'Aggregate Calcs'!N17</f>
        <v>907154322833152.13</v>
      </c>
      <c r="I9" s="181">
        <f>'Aggregate Calcs'!O17</f>
        <v>924678359662643.5</v>
      </c>
      <c r="J9" s="181">
        <f>'Aggregate Calcs'!P17</f>
        <v>942202396492134.75</v>
      </c>
      <c r="K9" s="181">
        <f>'Aggregate Calcs'!Q17</f>
        <v>960880092559198</v>
      </c>
      <c r="L9" s="181">
        <f>'Aggregate Calcs'!R17</f>
        <v>979557788626261</v>
      </c>
      <c r="M9" s="181">
        <f>'Aggregate Calcs'!S17</f>
        <v>998235484693324</v>
      </c>
      <c r="N9" s="181">
        <f>'Aggregate Calcs'!T17</f>
        <v>1016913180760387.1</v>
      </c>
      <c r="O9" s="181">
        <f>'Aggregate Calcs'!U17</f>
        <v>1035590876827450.3</v>
      </c>
      <c r="P9" s="181">
        <f>'Aggregate Calcs'!V17</f>
        <v>1060422426234749.9</v>
      </c>
      <c r="Q9" s="181">
        <f>'Aggregate Calcs'!W17</f>
        <v>1085253975642049.5</v>
      </c>
      <c r="R9" s="181">
        <f>'Aggregate Calcs'!X17</f>
        <v>1110085525049349.5</v>
      </c>
      <c r="S9" s="181">
        <f>'Aggregate Calcs'!Y17</f>
        <v>1134917074456649.3</v>
      </c>
      <c r="T9" s="181">
        <f>'Aggregate Calcs'!Z17</f>
        <v>1159748623863948.8</v>
      </c>
      <c r="U9" s="181">
        <f>'Aggregate Calcs'!AA17</f>
        <v>1195492539829699.3</v>
      </c>
      <c r="V9" s="181">
        <f>'Aggregate Calcs'!AB17</f>
        <v>1231236455795449.5</v>
      </c>
      <c r="W9" s="181">
        <f>'Aggregate Calcs'!AC17</f>
        <v>1266980371761199.8</v>
      </c>
      <c r="X9" s="181">
        <f>'Aggregate Calcs'!AD17</f>
        <v>1302724287726950.3</v>
      </c>
      <c r="Y9" s="181">
        <f>'Aggregate Calcs'!AE17</f>
        <v>1338468203692700.5</v>
      </c>
      <c r="Z9" s="181">
        <f>'Aggregate Calcs'!AF17</f>
        <v>1366602896119196</v>
      </c>
      <c r="AA9" s="181">
        <f>'Aggregate Calcs'!AG17</f>
        <v>1394737588545691.3</v>
      </c>
      <c r="AB9" s="181">
        <f>'Aggregate Calcs'!AH17</f>
        <v>1422872280972186.8</v>
      </c>
      <c r="AC9" s="181">
        <f>'Aggregate Calcs'!AI17</f>
        <v>1451006973398682</v>
      </c>
      <c r="AD9" s="181">
        <f>'Aggregate Calcs'!AJ17</f>
        <v>1479141665825177.5</v>
      </c>
      <c r="AE9" s="181">
        <f>'Aggregate Calcs'!AK17</f>
        <v>1507276358251673</v>
      </c>
      <c r="AF9" s="181">
        <f>'Aggregate Calcs'!AL17</f>
        <v>1535411050678168.3</v>
      </c>
      <c r="AG9" s="181">
        <f>'Aggregate Calcs'!AM17</f>
        <v>1563545743104663.8</v>
      </c>
    </row>
    <row r="11" spans="1:33" x14ac:dyDescent="0.25">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2"/>
  <sheetViews>
    <sheetView workbookViewId="0">
      <selection activeCell="B2" sqref="B2:AG9"/>
    </sheetView>
  </sheetViews>
  <sheetFormatPr defaultColWidth="8.85546875" defaultRowHeight="15" x14ac:dyDescent="0.25"/>
  <cols>
    <col min="1" max="1" width="39.85546875" style="4" customWidth="1"/>
    <col min="2" max="33" width="12.140625" style="4" bestFit="1" customWidth="1"/>
    <col min="34" max="16384" width="8.85546875" style="4"/>
  </cols>
  <sheetData>
    <row r="1" spans="1:33" x14ac:dyDescent="0.2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525</v>
      </c>
      <c r="B2" s="181">
        <f>'Aggregate Calcs'!H18</f>
        <v>0</v>
      </c>
      <c r="C2" s="181">
        <f>'Aggregate Calcs'!I18</f>
        <v>0</v>
      </c>
      <c r="D2" s="181">
        <f>'Aggregate Calcs'!J18</f>
        <v>0</v>
      </c>
      <c r="E2" s="181">
        <f>'Aggregate Calcs'!K18</f>
        <v>0</v>
      </c>
      <c r="F2" s="181">
        <f>'Aggregate Calcs'!L18</f>
        <v>0</v>
      </c>
      <c r="G2" s="181">
        <f>'Aggregate Calcs'!M18</f>
        <v>0</v>
      </c>
      <c r="H2" s="181">
        <f>'Aggregate Calcs'!N18</f>
        <v>0</v>
      </c>
      <c r="I2" s="181">
        <f>'Aggregate Calcs'!O18</f>
        <v>0</v>
      </c>
      <c r="J2" s="181">
        <f>'Aggregate Calcs'!P18</f>
        <v>0</v>
      </c>
      <c r="K2" s="181">
        <f>'Aggregate Calcs'!Q18</f>
        <v>0</v>
      </c>
      <c r="L2" s="181">
        <f>'Aggregate Calcs'!R18</f>
        <v>0</v>
      </c>
      <c r="M2" s="181">
        <f>'Aggregate Calcs'!S18</f>
        <v>0</v>
      </c>
      <c r="N2" s="181">
        <f>'Aggregate Calcs'!T18</f>
        <v>0</v>
      </c>
      <c r="O2" s="181">
        <f>'Aggregate Calcs'!U18</f>
        <v>0</v>
      </c>
      <c r="P2" s="181">
        <f>'Aggregate Calcs'!V18</f>
        <v>0</v>
      </c>
      <c r="Q2" s="181">
        <f>'Aggregate Calcs'!W18</f>
        <v>0</v>
      </c>
      <c r="R2" s="181">
        <f>'Aggregate Calcs'!X18</f>
        <v>0</v>
      </c>
      <c r="S2" s="181">
        <f>'Aggregate Calcs'!Y18</f>
        <v>0</v>
      </c>
      <c r="T2" s="181">
        <f>'Aggregate Calcs'!Z18</f>
        <v>0</v>
      </c>
      <c r="U2" s="181">
        <f>'Aggregate Calcs'!AA18</f>
        <v>0</v>
      </c>
      <c r="V2" s="181">
        <f>'Aggregate Calcs'!AB18</f>
        <v>0</v>
      </c>
      <c r="W2" s="181">
        <f>'Aggregate Calcs'!AC18</f>
        <v>0</v>
      </c>
      <c r="X2" s="181">
        <f>'Aggregate Calcs'!AD18</f>
        <v>0</v>
      </c>
      <c r="Y2" s="181">
        <f>'Aggregate Calcs'!AE18</f>
        <v>0</v>
      </c>
      <c r="Z2" s="181">
        <f>'Aggregate Calcs'!AF18</f>
        <v>0</v>
      </c>
      <c r="AA2" s="181">
        <f>'Aggregate Calcs'!AG18</f>
        <v>0</v>
      </c>
      <c r="AB2" s="181">
        <f>'Aggregate Calcs'!AH18</f>
        <v>0</v>
      </c>
      <c r="AC2" s="181">
        <f>'Aggregate Calcs'!AI18</f>
        <v>0</v>
      </c>
      <c r="AD2" s="181">
        <f>'Aggregate Calcs'!AJ18</f>
        <v>0</v>
      </c>
      <c r="AE2" s="181">
        <f>'Aggregate Calcs'!AK18</f>
        <v>0</v>
      </c>
      <c r="AF2" s="181">
        <f>'Aggregate Calcs'!AL18</f>
        <v>0</v>
      </c>
      <c r="AG2" s="181">
        <f>'Aggregate Calcs'!AM18</f>
        <v>0</v>
      </c>
    </row>
    <row r="3" spans="1:33" x14ac:dyDescent="0.25">
      <c r="A3" s="4" t="s">
        <v>526</v>
      </c>
      <c r="B3" s="181">
        <f>'Aggregate Calcs'!H19</f>
        <v>310815104879405.5</v>
      </c>
      <c r="C3" s="181">
        <f>'Aggregate Calcs'!I19</f>
        <v>316998209758811</v>
      </c>
      <c r="D3" s="181">
        <f>'Aggregate Calcs'!J19</f>
        <v>323181314638216.5</v>
      </c>
      <c r="E3" s="181">
        <f>'Aggregate Calcs'!K19</f>
        <v>329364419517622.06</v>
      </c>
      <c r="F3" s="181">
        <f>'Aggregate Calcs'!L19</f>
        <v>338607372648547.13</v>
      </c>
      <c r="G3" s="181">
        <f>'Aggregate Calcs'!M19</f>
        <v>347850325779472.31</v>
      </c>
      <c r="H3" s="181">
        <f>'Aggregate Calcs'!N19</f>
        <v>357093278910397.38</v>
      </c>
      <c r="I3" s="181">
        <f>'Aggregate Calcs'!O19</f>
        <v>366336232041322.44</v>
      </c>
      <c r="J3" s="181">
        <f>'Aggregate Calcs'!P19</f>
        <v>375579185172247.63</v>
      </c>
      <c r="K3" s="181">
        <f>'Aggregate Calcs'!Q19</f>
        <v>386206800608320.94</v>
      </c>
      <c r="L3" s="181">
        <f>'Aggregate Calcs'!R19</f>
        <v>396834416044394.31</v>
      </c>
      <c r="M3" s="181">
        <f>'Aggregate Calcs'!S19</f>
        <v>407462031480467.69</v>
      </c>
      <c r="N3" s="181">
        <f>'Aggregate Calcs'!T19</f>
        <v>418089646916541.06</v>
      </c>
      <c r="O3" s="181">
        <f>'Aggregate Calcs'!U19</f>
        <v>428717262352614.31</v>
      </c>
      <c r="P3" s="181">
        <f>'Aggregate Calcs'!V19</f>
        <v>440897334210673</v>
      </c>
      <c r="Q3" s="181">
        <f>'Aggregate Calcs'!W19</f>
        <v>453077406068731.63</v>
      </c>
      <c r="R3" s="181">
        <f>'Aggregate Calcs'!X19</f>
        <v>465257477926790.25</v>
      </c>
      <c r="S3" s="181">
        <f>'Aggregate Calcs'!Y19</f>
        <v>477437549784848.88</v>
      </c>
      <c r="T3" s="181">
        <f>'Aggregate Calcs'!Z19</f>
        <v>489617621642907.5</v>
      </c>
      <c r="U3" s="181">
        <f>'Aggregate Calcs'!AA19</f>
        <v>504675767434916.75</v>
      </c>
      <c r="V3" s="181">
        <f>'Aggregate Calcs'!AB19</f>
        <v>519733913226926</v>
      </c>
      <c r="W3" s="181">
        <f>'Aggregate Calcs'!AC19</f>
        <v>534792059018935.38</v>
      </c>
      <c r="X3" s="181">
        <f>'Aggregate Calcs'!AD19</f>
        <v>549850204810944.63</v>
      </c>
      <c r="Y3" s="181">
        <f>'Aggregate Calcs'!AE19</f>
        <v>564908350602953.88</v>
      </c>
      <c r="Z3" s="181">
        <f>'Aggregate Calcs'!AF19</f>
        <v>583869129198616</v>
      </c>
      <c r="AA3" s="181">
        <f>'Aggregate Calcs'!AG19</f>
        <v>602829907794278.13</v>
      </c>
      <c r="AB3" s="181">
        <f>'Aggregate Calcs'!AH19</f>
        <v>621790686389940.25</v>
      </c>
      <c r="AC3" s="181">
        <f>'Aggregate Calcs'!AI19</f>
        <v>640751464985602.25</v>
      </c>
      <c r="AD3" s="181">
        <f>'Aggregate Calcs'!AJ19</f>
        <v>659712243581264.38</v>
      </c>
      <c r="AE3" s="181">
        <f>'Aggregate Calcs'!AK19</f>
        <v>678673022176926.5</v>
      </c>
      <c r="AF3" s="181">
        <f>'Aggregate Calcs'!AL19</f>
        <v>697633800772588.63</v>
      </c>
      <c r="AG3" s="181">
        <f>'Aggregate Calcs'!AM19</f>
        <v>716594579368250.75</v>
      </c>
    </row>
    <row r="4" spans="1:33" x14ac:dyDescent="0.25">
      <c r="A4" s="4" t="s">
        <v>27</v>
      </c>
      <c r="B4" s="181">
        <f>'Aggregate Calcs'!H20</f>
        <v>42960186980582.313</v>
      </c>
      <c r="C4" s="181">
        <f>'Aggregate Calcs'!I20</f>
        <v>45456373961164.617</v>
      </c>
      <c r="D4" s="181">
        <f>'Aggregate Calcs'!J20</f>
        <v>47952560941746.93</v>
      </c>
      <c r="E4" s="181">
        <f>'Aggregate Calcs'!K20</f>
        <v>50448747922329.234</v>
      </c>
      <c r="F4" s="181">
        <f>'Aggregate Calcs'!L20</f>
        <v>53576167580795.695</v>
      </c>
      <c r="G4" s="181">
        <f>'Aggregate Calcs'!M20</f>
        <v>56703587239262.148</v>
      </c>
      <c r="H4" s="181">
        <f>'Aggregate Calcs'!N20</f>
        <v>59831006897728.602</v>
      </c>
      <c r="I4" s="181">
        <f>'Aggregate Calcs'!O20</f>
        <v>62958426556195.063</v>
      </c>
      <c r="J4" s="181">
        <f>'Aggregate Calcs'!P20</f>
        <v>66085846214661.516</v>
      </c>
      <c r="K4" s="181">
        <f>'Aggregate Calcs'!Q20</f>
        <v>70076936231329.047</v>
      </c>
      <c r="L4" s="181">
        <f>'Aggregate Calcs'!R20</f>
        <v>74068026247996.563</v>
      </c>
      <c r="M4" s="181">
        <f>'Aggregate Calcs'!S20</f>
        <v>78059116264664.094</v>
      </c>
      <c r="N4" s="181">
        <f>'Aggregate Calcs'!T20</f>
        <v>82050206281331.594</v>
      </c>
      <c r="O4" s="181">
        <f>'Aggregate Calcs'!U20</f>
        <v>86041296297999.125</v>
      </c>
      <c r="P4" s="181">
        <f>'Aggregate Calcs'!V20</f>
        <v>89698541987306</v>
      </c>
      <c r="Q4" s="181">
        <f>'Aggregate Calcs'!W20</f>
        <v>93355787676612.891</v>
      </c>
      <c r="R4" s="181">
        <f>'Aggregate Calcs'!X20</f>
        <v>97013033365919.781</v>
      </c>
      <c r="S4" s="181">
        <f>'Aggregate Calcs'!Y20</f>
        <v>100670279055226.66</v>
      </c>
      <c r="T4" s="181">
        <f>'Aggregate Calcs'!Z20</f>
        <v>104327524744533.52</v>
      </c>
      <c r="U4" s="181">
        <f>'Aggregate Calcs'!AA20</f>
        <v>107239904388002.86</v>
      </c>
      <c r="V4" s="181">
        <f>'Aggregate Calcs'!AB20</f>
        <v>110152284031472.17</v>
      </c>
      <c r="W4" s="181">
        <f>'Aggregate Calcs'!AC20</f>
        <v>113064663674941.45</v>
      </c>
      <c r="X4" s="181">
        <f>'Aggregate Calcs'!AD20</f>
        <v>115977043318410.77</v>
      </c>
      <c r="Y4" s="181">
        <f>'Aggregate Calcs'!AE20</f>
        <v>118889422961880.08</v>
      </c>
      <c r="Z4" s="181">
        <f>'Aggregate Calcs'!AF20</f>
        <v>120809042398647.52</v>
      </c>
      <c r="AA4" s="181">
        <f>'Aggregate Calcs'!AG20</f>
        <v>122728661835414.97</v>
      </c>
      <c r="AB4" s="181">
        <f>'Aggregate Calcs'!AH20</f>
        <v>124648281272182.41</v>
      </c>
      <c r="AC4" s="181">
        <f>'Aggregate Calcs'!AI20</f>
        <v>126567900708949.86</v>
      </c>
      <c r="AD4" s="181">
        <f>'Aggregate Calcs'!AJ20</f>
        <v>128487520145717.28</v>
      </c>
      <c r="AE4" s="181">
        <f>'Aggregate Calcs'!AK20</f>
        <v>130407139582484.72</v>
      </c>
      <c r="AF4" s="181">
        <f>'Aggregate Calcs'!AL20</f>
        <v>132326759019252.17</v>
      </c>
      <c r="AG4" s="181">
        <f>'Aggregate Calcs'!AM20</f>
        <v>134246378456019.61</v>
      </c>
    </row>
    <row r="5" spans="1:33" x14ac:dyDescent="0.25">
      <c r="A5" s="4" t="s">
        <v>6</v>
      </c>
      <c r="B5" s="181">
        <f>'Aggregate Calcs'!H21</f>
        <v>661807155879896.63</v>
      </c>
      <c r="C5" s="181">
        <f>'Aggregate Calcs'!I21</f>
        <v>662186311759793.25</v>
      </c>
      <c r="D5" s="181">
        <f>'Aggregate Calcs'!J21</f>
        <v>662565467639690</v>
      </c>
      <c r="E5" s="181">
        <f>'Aggregate Calcs'!K21</f>
        <v>662944623519586.5</v>
      </c>
      <c r="F5" s="181">
        <f>'Aggregate Calcs'!L21</f>
        <v>669627107853604</v>
      </c>
      <c r="G5" s="181">
        <f>'Aggregate Calcs'!M21</f>
        <v>676309592187621.38</v>
      </c>
      <c r="H5" s="181">
        <f>'Aggregate Calcs'!N21</f>
        <v>682992076521638.88</v>
      </c>
      <c r="I5" s="181">
        <f>'Aggregate Calcs'!O21</f>
        <v>689674560855656.25</v>
      </c>
      <c r="J5" s="181">
        <f>'Aggregate Calcs'!P21</f>
        <v>696357045189673.75</v>
      </c>
      <c r="K5" s="181">
        <f>'Aggregate Calcs'!Q21</f>
        <v>707046755941909.25</v>
      </c>
      <c r="L5" s="181">
        <f>'Aggregate Calcs'!R21</f>
        <v>717736466694144.75</v>
      </c>
      <c r="M5" s="181">
        <f>'Aggregate Calcs'!S21</f>
        <v>728426177446380.13</v>
      </c>
      <c r="N5" s="181">
        <f>'Aggregate Calcs'!T21</f>
        <v>739115888198615.63</v>
      </c>
      <c r="O5" s="181">
        <f>'Aggregate Calcs'!U21</f>
        <v>749805598950851.13</v>
      </c>
      <c r="P5" s="181">
        <f>'Aggregate Calcs'!V21</f>
        <v>760560433132437.13</v>
      </c>
      <c r="Q5" s="181">
        <f>'Aggregate Calcs'!W21</f>
        <v>771315267314023.13</v>
      </c>
      <c r="R5" s="181">
        <f>'Aggregate Calcs'!X21</f>
        <v>782070101495609</v>
      </c>
      <c r="S5" s="181">
        <f>'Aggregate Calcs'!Y21</f>
        <v>792824935677195</v>
      </c>
      <c r="T5" s="181">
        <f>'Aggregate Calcs'!Z21</f>
        <v>803579769858781</v>
      </c>
      <c r="U5" s="181">
        <f>'Aggregate Calcs'!AA21</f>
        <v>812115293113805.13</v>
      </c>
      <c r="V5" s="181">
        <f>'Aggregate Calcs'!AB21</f>
        <v>820650816368829.38</v>
      </c>
      <c r="W5" s="181">
        <f>'Aggregate Calcs'!AC21</f>
        <v>829186339623853.5</v>
      </c>
      <c r="X5" s="181">
        <f>'Aggregate Calcs'!AD21</f>
        <v>837721862878877.75</v>
      </c>
      <c r="Y5" s="181">
        <f>'Aggregate Calcs'!AE21</f>
        <v>846257386133901.75</v>
      </c>
      <c r="Z5" s="181">
        <f>'Aggregate Calcs'!AF21</f>
        <v>857363191622262.75</v>
      </c>
      <c r="AA5" s="181">
        <f>'Aggregate Calcs'!AG21</f>
        <v>868468997110623.63</v>
      </c>
      <c r="AB5" s="181">
        <f>'Aggregate Calcs'!AH21</f>
        <v>879574802598984.38</v>
      </c>
      <c r="AC5" s="181">
        <f>'Aggregate Calcs'!AI21</f>
        <v>890680608087345.38</v>
      </c>
      <c r="AD5" s="181">
        <f>'Aggregate Calcs'!AJ21</f>
        <v>901786413575706.25</v>
      </c>
      <c r="AE5" s="181">
        <f>'Aggregate Calcs'!AK21</f>
        <v>912892219064067.13</v>
      </c>
      <c r="AF5" s="181">
        <f>'Aggregate Calcs'!AL21</f>
        <v>923998024552428.13</v>
      </c>
      <c r="AG5" s="181">
        <f>'Aggregate Calcs'!AM21</f>
        <v>935103830040788.88</v>
      </c>
    </row>
    <row r="6" spans="1:33" x14ac:dyDescent="0.25">
      <c r="A6" s="4" t="s">
        <v>527</v>
      </c>
      <c r="B6" s="181">
        <f>'Aggregate Calcs'!H22</f>
        <v>0</v>
      </c>
      <c r="C6" s="181">
        <f>'Aggregate Calcs'!I22</f>
        <v>0</v>
      </c>
      <c r="D6" s="181">
        <f>'Aggregate Calcs'!J22</f>
        <v>0</v>
      </c>
      <c r="E6" s="181">
        <f>'Aggregate Calcs'!K22</f>
        <v>0</v>
      </c>
      <c r="F6" s="181">
        <f>'Aggregate Calcs'!L22</f>
        <v>0</v>
      </c>
      <c r="G6" s="181">
        <f>'Aggregate Calcs'!M22</f>
        <v>0</v>
      </c>
      <c r="H6" s="181">
        <f>'Aggregate Calcs'!N22</f>
        <v>0</v>
      </c>
      <c r="I6" s="181">
        <f>'Aggregate Calcs'!O22</f>
        <v>0</v>
      </c>
      <c r="J6" s="181">
        <f>'Aggregate Calcs'!P22</f>
        <v>0</v>
      </c>
      <c r="K6" s="181">
        <f>'Aggregate Calcs'!Q22</f>
        <v>0</v>
      </c>
      <c r="L6" s="181">
        <f>'Aggregate Calcs'!R22</f>
        <v>0</v>
      </c>
      <c r="M6" s="181">
        <f>'Aggregate Calcs'!S22</f>
        <v>0</v>
      </c>
      <c r="N6" s="181">
        <f>'Aggregate Calcs'!T22</f>
        <v>0</v>
      </c>
      <c r="O6" s="181">
        <f>'Aggregate Calcs'!U22</f>
        <v>0</v>
      </c>
      <c r="P6" s="181">
        <f>'Aggregate Calcs'!V22</f>
        <v>0</v>
      </c>
      <c r="Q6" s="181">
        <f>'Aggregate Calcs'!W22</f>
        <v>0</v>
      </c>
      <c r="R6" s="181">
        <f>'Aggregate Calcs'!X22</f>
        <v>0</v>
      </c>
      <c r="S6" s="181">
        <f>'Aggregate Calcs'!Y22</f>
        <v>0</v>
      </c>
      <c r="T6" s="181">
        <f>'Aggregate Calcs'!Z22</f>
        <v>0</v>
      </c>
      <c r="U6" s="181">
        <f>'Aggregate Calcs'!AA22</f>
        <v>0</v>
      </c>
      <c r="V6" s="181">
        <f>'Aggregate Calcs'!AB22</f>
        <v>0</v>
      </c>
      <c r="W6" s="181">
        <f>'Aggregate Calcs'!AC22</f>
        <v>0</v>
      </c>
      <c r="X6" s="181">
        <f>'Aggregate Calcs'!AD22</f>
        <v>0</v>
      </c>
      <c r="Y6" s="181">
        <f>'Aggregate Calcs'!AE22</f>
        <v>0</v>
      </c>
      <c r="Z6" s="181">
        <f>'Aggregate Calcs'!AF22</f>
        <v>0</v>
      </c>
      <c r="AA6" s="181">
        <f>'Aggregate Calcs'!AG22</f>
        <v>0</v>
      </c>
      <c r="AB6" s="181">
        <f>'Aggregate Calcs'!AH22</f>
        <v>0</v>
      </c>
      <c r="AC6" s="181">
        <f>'Aggregate Calcs'!AI22</f>
        <v>0</v>
      </c>
      <c r="AD6" s="181">
        <f>'Aggregate Calcs'!AJ22</f>
        <v>0</v>
      </c>
      <c r="AE6" s="181">
        <f>'Aggregate Calcs'!AK22</f>
        <v>0</v>
      </c>
      <c r="AF6" s="181">
        <f>'Aggregate Calcs'!AL22</f>
        <v>0</v>
      </c>
      <c r="AG6" s="181">
        <f>'Aggregate Calcs'!AM22</f>
        <v>0</v>
      </c>
    </row>
    <row r="7" spans="1:33" x14ac:dyDescent="0.25">
      <c r="A7" s="4" t="s">
        <v>528</v>
      </c>
      <c r="B7" s="181">
        <f>'Aggregate Calcs'!H23</f>
        <v>0</v>
      </c>
      <c r="C7" s="181">
        <f>'Aggregate Calcs'!I23</f>
        <v>0</v>
      </c>
      <c r="D7" s="181">
        <f>'Aggregate Calcs'!J23</f>
        <v>0</v>
      </c>
      <c r="E7" s="181">
        <f>'Aggregate Calcs'!K23</f>
        <v>0</v>
      </c>
      <c r="F7" s="181">
        <f>'Aggregate Calcs'!L23</f>
        <v>0</v>
      </c>
      <c r="G7" s="181">
        <f>'Aggregate Calcs'!M23</f>
        <v>0</v>
      </c>
      <c r="H7" s="181">
        <f>'Aggregate Calcs'!N23</f>
        <v>0</v>
      </c>
      <c r="I7" s="181">
        <f>'Aggregate Calcs'!O23</f>
        <v>0</v>
      </c>
      <c r="J7" s="181">
        <f>'Aggregate Calcs'!P23</f>
        <v>0</v>
      </c>
      <c r="K7" s="181">
        <f>'Aggregate Calcs'!Q23</f>
        <v>0</v>
      </c>
      <c r="L7" s="181">
        <f>'Aggregate Calcs'!R23</f>
        <v>0</v>
      </c>
      <c r="M7" s="181">
        <f>'Aggregate Calcs'!S23</f>
        <v>0</v>
      </c>
      <c r="N7" s="181">
        <f>'Aggregate Calcs'!T23</f>
        <v>0</v>
      </c>
      <c r="O7" s="181">
        <f>'Aggregate Calcs'!U23</f>
        <v>0</v>
      </c>
      <c r="P7" s="181">
        <f>'Aggregate Calcs'!V23</f>
        <v>0</v>
      </c>
      <c r="Q7" s="181">
        <f>'Aggregate Calcs'!W23</f>
        <v>0</v>
      </c>
      <c r="R7" s="181">
        <f>'Aggregate Calcs'!X23</f>
        <v>0</v>
      </c>
      <c r="S7" s="181">
        <f>'Aggregate Calcs'!Y23</f>
        <v>0</v>
      </c>
      <c r="T7" s="181">
        <f>'Aggregate Calcs'!Z23</f>
        <v>0</v>
      </c>
      <c r="U7" s="181">
        <f>'Aggregate Calcs'!AA23</f>
        <v>0</v>
      </c>
      <c r="V7" s="181">
        <f>'Aggregate Calcs'!AB23</f>
        <v>0</v>
      </c>
      <c r="W7" s="181">
        <f>'Aggregate Calcs'!AC23</f>
        <v>0</v>
      </c>
      <c r="X7" s="181">
        <f>'Aggregate Calcs'!AD23</f>
        <v>0</v>
      </c>
      <c r="Y7" s="181">
        <f>'Aggregate Calcs'!AE23</f>
        <v>0</v>
      </c>
      <c r="Z7" s="181">
        <f>'Aggregate Calcs'!AF23</f>
        <v>0</v>
      </c>
      <c r="AA7" s="181">
        <f>'Aggregate Calcs'!AG23</f>
        <v>0</v>
      </c>
      <c r="AB7" s="181">
        <f>'Aggregate Calcs'!AH23</f>
        <v>0</v>
      </c>
      <c r="AC7" s="181">
        <f>'Aggregate Calcs'!AI23</f>
        <v>0</v>
      </c>
      <c r="AD7" s="181">
        <f>'Aggregate Calcs'!AJ23</f>
        <v>0</v>
      </c>
      <c r="AE7" s="181">
        <f>'Aggregate Calcs'!AK23</f>
        <v>0</v>
      </c>
      <c r="AF7" s="181">
        <f>'Aggregate Calcs'!AL23</f>
        <v>0</v>
      </c>
      <c r="AG7" s="181">
        <f>'Aggregate Calcs'!AM23</f>
        <v>0</v>
      </c>
    </row>
    <row r="8" spans="1:33" x14ac:dyDescent="0.25">
      <c r="A8" s="4" t="s">
        <v>11</v>
      </c>
      <c r="B8" s="181">
        <f>'Aggregate Calcs'!H24</f>
        <v>0</v>
      </c>
      <c r="C8" s="181">
        <f>'Aggregate Calcs'!I24</f>
        <v>0</v>
      </c>
      <c r="D8" s="181">
        <f>'Aggregate Calcs'!J24</f>
        <v>0</v>
      </c>
      <c r="E8" s="181">
        <f>'Aggregate Calcs'!K24</f>
        <v>0</v>
      </c>
      <c r="F8" s="181">
        <f>'Aggregate Calcs'!L24</f>
        <v>0</v>
      </c>
      <c r="G8" s="181">
        <f>'Aggregate Calcs'!M24</f>
        <v>0</v>
      </c>
      <c r="H8" s="181">
        <f>'Aggregate Calcs'!N24</f>
        <v>0</v>
      </c>
      <c r="I8" s="181">
        <f>'Aggregate Calcs'!O24</f>
        <v>0</v>
      </c>
      <c r="J8" s="181">
        <f>'Aggregate Calcs'!P24</f>
        <v>0</v>
      </c>
      <c r="K8" s="181">
        <f>'Aggregate Calcs'!Q24</f>
        <v>0</v>
      </c>
      <c r="L8" s="181">
        <f>'Aggregate Calcs'!R24</f>
        <v>0</v>
      </c>
      <c r="M8" s="181">
        <f>'Aggregate Calcs'!S24</f>
        <v>0</v>
      </c>
      <c r="N8" s="181">
        <f>'Aggregate Calcs'!T24</f>
        <v>0</v>
      </c>
      <c r="O8" s="181">
        <f>'Aggregate Calcs'!U24</f>
        <v>0</v>
      </c>
      <c r="P8" s="181">
        <f>'Aggregate Calcs'!V24</f>
        <v>0</v>
      </c>
      <c r="Q8" s="181">
        <f>'Aggregate Calcs'!W24</f>
        <v>0</v>
      </c>
      <c r="R8" s="181">
        <f>'Aggregate Calcs'!X24</f>
        <v>0</v>
      </c>
      <c r="S8" s="181">
        <f>'Aggregate Calcs'!Y24</f>
        <v>0</v>
      </c>
      <c r="T8" s="181">
        <f>'Aggregate Calcs'!Z24</f>
        <v>0</v>
      </c>
      <c r="U8" s="181">
        <f>'Aggregate Calcs'!AA24</f>
        <v>0</v>
      </c>
      <c r="V8" s="181">
        <f>'Aggregate Calcs'!AB24</f>
        <v>0</v>
      </c>
      <c r="W8" s="181">
        <f>'Aggregate Calcs'!AC24</f>
        <v>0</v>
      </c>
      <c r="X8" s="181">
        <f>'Aggregate Calcs'!AD24</f>
        <v>0</v>
      </c>
      <c r="Y8" s="181">
        <f>'Aggregate Calcs'!AE24</f>
        <v>0</v>
      </c>
      <c r="Z8" s="181">
        <f>'Aggregate Calcs'!AF24</f>
        <v>0</v>
      </c>
      <c r="AA8" s="181">
        <f>'Aggregate Calcs'!AG24</f>
        <v>0</v>
      </c>
      <c r="AB8" s="181">
        <f>'Aggregate Calcs'!AH24</f>
        <v>0</v>
      </c>
      <c r="AC8" s="181">
        <f>'Aggregate Calcs'!AI24</f>
        <v>0</v>
      </c>
      <c r="AD8" s="181">
        <f>'Aggregate Calcs'!AJ24</f>
        <v>0</v>
      </c>
      <c r="AE8" s="181">
        <f>'Aggregate Calcs'!AK24</f>
        <v>0</v>
      </c>
      <c r="AF8" s="181">
        <f>'Aggregate Calcs'!AL24</f>
        <v>0</v>
      </c>
      <c r="AG8" s="181">
        <f>'Aggregate Calcs'!AM24</f>
        <v>0</v>
      </c>
    </row>
    <row r="9" spans="1:33" x14ac:dyDescent="0.25">
      <c r="A9" s="4" t="s">
        <v>529</v>
      </c>
      <c r="B9" s="181">
        <f>'Aggregate Calcs'!H25</f>
        <v>171205758191862.94</v>
      </c>
      <c r="C9" s="181">
        <f>'Aggregate Calcs'!I25</f>
        <v>174255516383725.88</v>
      </c>
      <c r="D9" s="181">
        <f>'Aggregate Calcs'!J25</f>
        <v>177305274575588.81</v>
      </c>
      <c r="E9" s="181">
        <f>'Aggregate Calcs'!K25</f>
        <v>180355032767451.78</v>
      </c>
      <c r="F9" s="181">
        <f>'Aggregate Calcs'!L25</f>
        <v>184053387578663.5</v>
      </c>
      <c r="G9" s="181">
        <f>'Aggregate Calcs'!M25</f>
        <v>187751742389875.28</v>
      </c>
      <c r="H9" s="181">
        <f>'Aggregate Calcs'!N25</f>
        <v>191450097201087.03</v>
      </c>
      <c r="I9" s="181">
        <f>'Aggregate Calcs'!O25</f>
        <v>195148452012298.84</v>
      </c>
      <c r="J9" s="181">
        <f>'Aggregate Calcs'!P25</f>
        <v>198846806823510.59</v>
      </c>
      <c r="K9" s="181">
        <f>'Aggregate Calcs'!Q25</f>
        <v>202788635283704.44</v>
      </c>
      <c r="L9" s="181">
        <f>'Aggregate Calcs'!R25</f>
        <v>206730463743898.25</v>
      </c>
      <c r="M9" s="181">
        <f>'Aggregate Calcs'!S25</f>
        <v>210672292204092.13</v>
      </c>
      <c r="N9" s="181">
        <f>'Aggregate Calcs'!T25</f>
        <v>214614120664285.94</v>
      </c>
      <c r="O9" s="181">
        <f>'Aggregate Calcs'!U25</f>
        <v>218555949124479.78</v>
      </c>
      <c r="P9" s="181">
        <f>'Aggregate Calcs'!V25</f>
        <v>223796515616886.28</v>
      </c>
      <c r="Q9" s="181">
        <f>'Aggregate Calcs'!W25</f>
        <v>229037082109292.75</v>
      </c>
      <c r="R9" s="181">
        <f>'Aggregate Calcs'!X25</f>
        <v>234277648601699.28</v>
      </c>
      <c r="S9" s="181">
        <f>'Aggregate Calcs'!Y25</f>
        <v>239518215094105.78</v>
      </c>
      <c r="T9" s="181">
        <f>'Aggregate Calcs'!Z25</f>
        <v>244758781586512.28</v>
      </c>
      <c r="U9" s="181">
        <f>'Aggregate Calcs'!AA25</f>
        <v>252302345028527.69</v>
      </c>
      <c r="V9" s="181">
        <f>'Aggregate Calcs'!AB25</f>
        <v>259845908470543.03</v>
      </c>
      <c r="W9" s="181">
        <f>'Aggregate Calcs'!AC25</f>
        <v>267389471912558.47</v>
      </c>
      <c r="X9" s="181">
        <f>'Aggregate Calcs'!AD25</f>
        <v>274933035354573.81</v>
      </c>
      <c r="Y9" s="181">
        <f>'Aggregate Calcs'!AE25</f>
        <v>282476598796589.25</v>
      </c>
      <c r="Z9" s="181">
        <f>'Aggregate Calcs'!AF25</f>
        <v>288414276062958.75</v>
      </c>
      <c r="AA9" s="181">
        <f>'Aggregate Calcs'!AG25</f>
        <v>294351953329328.19</v>
      </c>
      <c r="AB9" s="181">
        <f>'Aggregate Calcs'!AH25</f>
        <v>300289630595697.69</v>
      </c>
      <c r="AC9" s="181">
        <f>'Aggregate Calcs'!AI25</f>
        <v>306227307862067.19</v>
      </c>
      <c r="AD9" s="181">
        <f>'Aggregate Calcs'!AJ25</f>
        <v>312164985128436.75</v>
      </c>
      <c r="AE9" s="181">
        <f>'Aggregate Calcs'!AK25</f>
        <v>318102662394806.25</v>
      </c>
      <c r="AF9" s="181">
        <f>'Aggregate Calcs'!AL25</f>
        <v>324040339661175.69</v>
      </c>
      <c r="AG9" s="181">
        <f>'Aggregate Calcs'!AM25</f>
        <v>329978016927545.25</v>
      </c>
    </row>
    <row r="12" spans="1:33" x14ac:dyDescent="0.25">
      <c r="B12" s="421"/>
      <c r="C12" s="421"/>
      <c r="D12" s="421"/>
      <c r="E12" s="421"/>
      <c r="F12" s="421"/>
      <c r="G12" s="421"/>
      <c r="H12" s="421"/>
      <c r="I12" s="421"/>
      <c r="J12" s="421"/>
      <c r="K12" s="421"/>
      <c r="L12" s="421"/>
      <c r="M12" s="421"/>
      <c r="N12" s="421"/>
      <c r="O12" s="421"/>
      <c r="P12" s="421"/>
      <c r="Q12" s="421"/>
      <c r="R12" s="421"/>
      <c r="S12" s="421"/>
      <c r="T12" s="421"/>
      <c r="U12" s="421"/>
      <c r="V12" s="421"/>
      <c r="W12" s="421"/>
      <c r="X12" s="421"/>
      <c r="Y12" s="421"/>
      <c r="Z12" s="421"/>
      <c r="AA12" s="421"/>
      <c r="AB12" s="421"/>
      <c r="AC12" s="421"/>
      <c r="AD12" s="421"/>
      <c r="AE12" s="421"/>
      <c r="AF12" s="421"/>
      <c r="AG12" s="421"/>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10" width="8.85546875" style="4"/>
    <col min="11" max="11" width="8.85546875" style="4" customWidth="1"/>
    <col min="12" max="16384" width="8.85546875" style="4"/>
  </cols>
  <sheetData>
    <row r="1" spans="1:33" x14ac:dyDescent="0.2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525</v>
      </c>
      <c r="B2" s="201">
        <f>'Aggregate Calcs'!H26</f>
        <v>0</v>
      </c>
      <c r="C2" s="201">
        <f>'Aggregate Calcs'!I26</f>
        <v>0</v>
      </c>
      <c r="D2" s="201">
        <f>'Aggregate Calcs'!J26</f>
        <v>0</v>
      </c>
      <c r="E2" s="201">
        <f>'Aggregate Calcs'!K26</f>
        <v>0</v>
      </c>
      <c r="F2" s="201">
        <f>'Aggregate Calcs'!L26</f>
        <v>0</v>
      </c>
      <c r="G2" s="201">
        <f>'Aggregate Calcs'!M26</f>
        <v>0</v>
      </c>
      <c r="H2" s="201">
        <f>'Aggregate Calcs'!N26</f>
        <v>0</v>
      </c>
      <c r="I2" s="201">
        <f>'Aggregate Calcs'!O26</f>
        <v>0</v>
      </c>
      <c r="J2" s="201">
        <f>'Aggregate Calcs'!P26</f>
        <v>0</v>
      </c>
      <c r="K2" s="201">
        <f>'Aggregate Calcs'!Q26</f>
        <v>0</v>
      </c>
      <c r="L2" s="201">
        <f>'Aggregate Calcs'!R26</f>
        <v>0</v>
      </c>
      <c r="M2" s="201">
        <f>'Aggregate Calcs'!S26</f>
        <v>0</v>
      </c>
      <c r="N2" s="201">
        <f>'Aggregate Calcs'!T26</f>
        <v>0</v>
      </c>
      <c r="O2" s="201">
        <f>'Aggregate Calcs'!U26</f>
        <v>0</v>
      </c>
      <c r="P2" s="201">
        <f>'Aggregate Calcs'!V26</f>
        <v>0</v>
      </c>
      <c r="Q2" s="201">
        <f>'Aggregate Calcs'!W26</f>
        <v>0</v>
      </c>
      <c r="R2" s="201">
        <f>'Aggregate Calcs'!X26</f>
        <v>0</v>
      </c>
      <c r="S2" s="201">
        <f>'Aggregate Calcs'!Y26</f>
        <v>0</v>
      </c>
      <c r="T2" s="201">
        <f>'Aggregate Calcs'!Z26</f>
        <v>0</v>
      </c>
      <c r="U2" s="201">
        <f>'Aggregate Calcs'!AA26</f>
        <v>0</v>
      </c>
      <c r="V2" s="201">
        <f>'Aggregate Calcs'!AB26</f>
        <v>0</v>
      </c>
      <c r="W2" s="201">
        <f>'Aggregate Calcs'!AC26</f>
        <v>0</v>
      </c>
      <c r="X2" s="201">
        <f>'Aggregate Calcs'!AD26</f>
        <v>0</v>
      </c>
      <c r="Y2" s="201">
        <f>'Aggregate Calcs'!AE26</f>
        <v>0</v>
      </c>
      <c r="Z2" s="201">
        <f>'Aggregate Calcs'!AF26</f>
        <v>0</v>
      </c>
      <c r="AA2" s="201">
        <f>'Aggregate Calcs'!AG26</f>
        <v>0</v>
      </c>
      <c r="AB2" s="201">
        <f>'Aggregate Calcs'!AH26</f>
        <v>0</v>
      </c>
      <c r="AC2" s="201">
        <f>'Aggregate Calcs'!AI26</f>
        <v>0</v>
      </c>
      <c r="AD2" s="201">
        <f>'Aggregate Calcs'!AJ26</f>
        <v>0</v>
      </c>
      <c r="AE2" s="201">
        <f>'Aggregate Calcs'!AK26</f>
        <v>0</v>
      </c>
      <c r="AF2" s="201">
        <f>'Aggregate Calcs'!AL26</f>
        <v>0</v>
      </c>
      <c r="AG2" s="201">
        <f>'Aggregate Calcs'!AM26</f>
        <v>0</v>
      </c>
    </row>
    <row r="3" spans="1:33" x14ac:dyDescent="0.25">
      <c r="A3" s="4" t="s">
        <v>526</v>
      </c>
      <c r="B3" s="201">
        <f>'Aggregate Calcs'!H27</f>
        <v>0</v>
      </c>
      <c r="C3" s="201">
        <f>'Aggregate Calcs'!I27</f>
        <v>0</v>
      </c>
      <c r="D3" s="201">
        <f>'Aggregate Calcs'!J27</f>
        <v>0</v>
      </c>
      <c r="E3" s="201">
        <f>'Aggregate Calcs'!K27</f>
        <v>0</v>
      </c>
      <c r="F3" s="201">
        <f>'Aggregate Calcs'!L27</f>
        <v>0</v>
      </c>
      <c r="G3" s="201">
        <f>'Aggregate Calcs'!M27</f>
        <v>0</v>
      </c>
      <c r="H3" s="201">
        <f>'Aggregate Calcs'!N27</f>
        <v>0</v>
      </c>
      <c r="I3" s="201">
        <f>'Aggregate Calcs'!O27</f>
        <v>0</v>
      </c>
      <c r="J3" s="201">
        <f>'Aggregate Calcs'!P27</f>
        <v>0</v>
      </c>
      <c r="K3" s="201">
        <f>'Aggregate Calcs'!Q27</f>
        <v>0</v>
      </c>
      <c r="L3" s="201">
        <f>'Aggregate Calcs'!R27</f>
        <v>0</v>
      </c>
      <c r="M3" s="201">
        <f>'Aggregate Calcs'!S27</f>
        <v>0</v>
      </c>
      <c r="N3" s="201">
        <f>'Aggregate Calcs'!T27</f>
        <v>0</v>
      </c>
      <c r="O3" s="201">
        <f>'Aggregate Calcs'!U27</f>
        <v>0</v>
      </c>
      <c r="P3" s="201">
        <f>'Aggregate Calcs'!V27</f>
        <v>0</v>
      </c>
      <c r="Q3" s="201">
        <f>'Aggregate Calcs'!W27</f>
        <v>0</v>
      </c>
      <c r="R3" s="201">
        <f>'Aggregate Calcs'!X27</f>
        <v>0</v>
      </c>
      <c r="S3" s="201">
        <f>'Aggregate Calcs'!Y27</f>
        <v>0</v>
      </c>
      <c r="T3" s="201">
        <f>'Aggregate Calcs'!Z27</f>
        <v>0</v>
      </c>
      <c r="U3" s="201">
        <f>'Aggregate Calcs'!AA27</f>
        <v>0</v>
      </c>
      <c r="V3" s="201">
        <f>'Aggregate Calcs'!AB27</f>
        <v>0</v>
      </c>
      <c r="W3" s="201">
        <f>'Aggregate Calcs'!AC27</f>
        <v>0</v>
      </c>
      <c r="X3" s="201">
        <f>'Aggregate Calcs'!AD27</f>
        <v>0</v>
      </c>
      <c r="Y3" s="201">
        <f>'Aggregate Calcs'!AE27</f>
        <v>0</v>
      </c>
      <c r="Z3" s="201">
        <f>'Aggregate Calcs'!AF27</f>
        <v>0</v>
      </c>
      <c r="AA3" s="201">
        <f>'Aggregate Calcs'!AG27</f>
        <v>0</v>
      </c>
      <c r="AB3" s="201">
        <f>'Aggregate Calcs'!AH27</f>
        <v>0</v>
      </c>
      <c r="AC3" s="201">
        <f>'Aggregate Calcs'!AI27</f>
        <v>0</v>
      </c>
      <c r="AD3" s="201">
        <f>'Aggregate Calcs'!AJ27</f>
        <v>0</v>
      </c>
      <c r="AE3" s="201">
        <f>'Aggregate Calcs'!AK27</f>
        <v>0</v>
      </c>
      <c r="AF3" s="201">
        <f>'Aggregate Calcs'!AL27</f>
        <v>0</v>
      </c>
      <c r="AG3" s="201">
        <f>'Aggregate Calcs'!AM27</f>
        <v>0</v>
      </c>
    </row>
    <row r="4" spans="1:33" x14ac:dyDescent="0.25">
      <c r="A4" s="4" t="s">
        <v>27</v>
      </c>
      <c r="B4" s="201">
        <f>'Aggregate Calcs'!H28</f>
        <v>0</v>
      </c>
      <c r="C4" s="201">
        <f>'Aggregate Calcs'!I28</f>
        <v>0</v>
      </c>
      <c r="D4" s="201">
        <f>'Aggregate Calcs'!J28</f>
        <v>0</v>
      </c>
      <c r="E4" s="201">
        <f>'Aggregate Calcs'!K28</f>
        <v>0</v>
      </c>
      <c r="F4" s="201">
        <f>'Aggregate Calcs'!L28</f>
        <v>0</v>
      </c>
      <c r="G4" s="201">
        <f>'Aggregate Calcs'!M28</f>
        <v>0</v>
      </c>
      <c r="H4" s="201">
        <f>'Aggregate Calcs'!N28</f>
        <v>0</v>
      </c>
      <c r="I4" s="201">
        <f>'Aggregate Calcs'!O28</f>
        <v>0</v>
      </c>
      <c r="J4" s="201">
        <f>'Aggregate Calcs'!P28</f>
        <v>0</v>
      </c>
      <c r="K4" s="201">
        <f>'Aggregate Calcs'!Q28</f>
        <v>0</v>
      </c>
      <c r="L4" s="201">
        <f>'Aggregate Calcs'!R28</f>
        <v>0</v>
      </c>
      <c r="M4" s="201">
        <f>'Aggregate Calcs'!S28</f>
        <v>0</v>
      </c>
      <c r="N4" s="201">
        <f>'Aggregate Calcs'!T28</f>
        <v>0</v>
      </c>
      <c r="O4" s="201">
        <f>'Aggregate Calcs'!U28</f>
        <v>0</v>
      </c>
      <c r="P4" s="201">
        <f>'Aggregate Calcs'!V28</f>
        <v>0</v>
      </c>
      <c r="Q4" s="201">
        <f>'Aggregate Calcs'!W28</f>
        <v>0</v>
      </c>
      <c r="R4" s="201">
        <f>'Aggregate Calcs'!X28</f>
        <v>0</v>
      </c>
      <c r="S4" s="201">
        <f>'Aggregate Calcs'!Y28</f>
        <v>0</v>
      </c>
      <c r="T4" s="201">
        <f>'Aggregate Calcs'!Z28</f>
        <v>0</v>
      </c>
      <c r="U4" s="201">
        <f>'Aggregate Calcs'!AA28</f>
        <v>0</v>
      </c>
      <c r="V4" s="201">
        <f>'Aggregate Calcs'!AB28</f>
        <v>0</v>
      </c>
      <c r="W4" s="201">
        <f>'Aggregate Calcs'!AC28</f>
        <v>0</v>
      </c>
      <c r="X4" s="201">
        <f>'Aggregate Calcs'!AD28</f>
        <v>0</v>
      </c>
      <c r="Y4" s="201">
        <f>'Aggregate Calcs'!AE28</f>
        <v>0</v>
      </c>
      <c r="Z4" s="201">
        <f>'Aggregate Calcs'!AF28</f>
        <v>0</v>
      </c>
      <c r="AA4" s="201">
        <f>'Aggregate Calcs'!AG28</f>
        <v>0</v>
      </c>
      <c r="AB4" s="201">
        <f>'Aggregate Calcs'!AH28</f>
        <v>0</v>
      </c>
      <c r="AC4" s="201">
        <f>'Aggregate Calcs'!AI28</f>
        <v>0</v>
      </c>
      <c r="AD4" s="201">
        <f>'Aggregate Calcs'!AJ28</f>
        <v>0</v>
      </c>
      <c r="AE4" s="201">
        <f>'Aggregate Calcs'!AK28</f>
        <v>0</v>
      </c>
      <c r="AF4" s="201">
        <f>'Aggregate Calcs'!AL28</f>
        <v>0</v>
      </c>
      <c r="AG4" s="201">
        <f>'Aggregate Calcs'!AM28</f>
        <v>0</v>
      </c>
    </row>
    <row r="5" spans="1:33" x14ac:dyDescent="0.25">
      <c r="A5" s="4" t="s">
        <v>6</v>
      </c>
      <c r="B5" s="201">
        <f>'Aggregate Calcs'!H29</f>
        <v>0</v>
      </c>
      <c r="C5" s="201">
        <f>'Aggregate Calcs'!I29</f>
        <v>0</v>
      </c>
      <c r="D5" s="201">
        <f>'Aggregate Calcs'!J29</f>
        <v>0</v>
      </c>
      <c r="E5" s="201">
        <f>'Aggregate Calcs'!K29</f>
        <v>0</v>
      </c>
      <c r="F5" s="201">
        <f>'Aggregate Calcs'!L29</f>
        <v>0</v>
      </c>
      <c r="G5" s="201">
        <f>'Aggregate Calcs'!M29</f>
        <v>0</v>
      </c>
      <c r="H5" s="201">
        <f>'Aggregate Calcs'!N29</f>
        <v>0</v>
      </c>
      <c r="I5" s="201">
        <f>'Aggregate Calcs'!O29</f>
        <v>0</v>
      </c>
      <c r="J5" s="201">
        <f>'Aggregate Calcs'!P29</f>
        <v>0</v>
      </c>
      <c r="K5" s="201">
        <f>'Aggregate Calcs'!Q29</f>
        <v>0</v>
      </c>
      <c r="L5" s="201">
        <f>'Aggregate Calcs'!R29</f>
        <v>0</v>
      </c>
      <c r="M5" s="201">
        <f>'Aggregate Calcs'!S29</f>
        <v>0</v>
      </c>
      <c r="N5" s="201">
        <f>'Aggregate Calcs'!T29</f>
        <v>0</v>
      </c>
      <c r="O5" s="201">
        <f>'Aggregate Calcs'!U29</f>
        <v>0</v>
      </c>
      <c r="P5" s="201">
        <f>'Aggregate Calcs'!V29</f>
        <v>0</v>
      </c>
      <c r="Q5" s="201">
        <f>'Aggregate Calcs'!W29</f>
        <v>0</v>
      </c>
      <c r="R5" s="201">
        <f>'Aggregate Calcs'!X29</f>
        <v>0</v>
      </c>
      <c r="S5" s="201">
        <f>'Aggregate Calcs'!Y29</f>
        <v>0</v>
      </c>
      <c r="T5" s="201">
        <f>'Aggregate Calcs'!Z29</f>
        <v>0</v>
      </c>
      <c r="U5" s="201">
        <f>'Aggregate Calcs'!AA29</f>
        <v>0</v>
      </c>
      <c r="V5" s="201">
        <f>'Aggregate Calcs'!AB29</f>
        <v>0</v>
      </c>
      <c r="W5" s="201">
        <f>'Aggregate Calcs'!AC29</f>
        <v>0</v>
      </c>
      <c r="X5" s="201">
        <f>'Aggregate Calcs'!AD29</f>
        <v>0</v>
      </c>
      <c r="Y5" s="201">
        <f>'Aggregate Calcs'!AE29</f>
        <v>0</v>
      </c>
      <c r="Z5" s="201">
        <f>'Aggregate Calcs'!AF29</f>
        <v>0</v>
      </c>
      <c r="AA5" s="201">
        <f>'Aggregate Calcs'!AG29</f>
        <v>0</v>
      </c>
      <c r="AB5" s="201">
        <f>'Aggregate Calcs'!AH29</f>
        <v>0</v>
      </c>
      <c r="AC5" s="201">
        <f>'Aggregate Calcs'!AI29</f>
        <v>0</v>
      </c>
      <c r="AD5" s="201">
        <f>'Aggregate Calcs'!AJ29</f>
        <v>0</v>
      </c>
      <c r="AE5" s="201">
        <f>'Aggregate Calcs'!AK29</f>
        <v>0</v>
      </c>
      <c r="AF5" s="201">
        <f>'Aggregate Calcs'!AL29</f>
        <v>0</v>
      </c>
      <c r="AG5" s="201">
        <f>'Aggregate Calcs'!AM29</f>
        <v>0</v>
      </c>
    </row>
    <row r="6" spans="1:33" x14ac:dyDescent="0.25">
      <c r="A6" s="4" t="s">
        <v>527</v>
      </c>
      <c r="B6" s="201">
        <f>'Aggregate Calcs'!H30</f>
        <v>0</v>
      </c>
      <c r="C6" s="201">
        <f>'Aggregate Calcs'!I30</f>
        <v>0</v>
      </c>
      <c r="D6" s="201">
        <f>'Aggregate Calcs'!J30</f>
        <v>0</v>
      </c>
      <c r="E6" s="201">
        <f>'Aggregate Calcs'!K30</f>
        <v>0</v>
      </c>
      <c r="F6" s="201">
        <f>'Aggregate Calcs'!L30</f>
        <v>0</v>
      </c>
      <c r="G6" s="201">
        <f>'Aggregate Calcs'!M30</f>
        <v>0</v>
      </c>
      <c r="H6" s="201">
        <f>'Aggregate Calcs'!N30</f>
        <v>0</v>
      </c>
      <c r="I6" s="201">
        <f>'Aggregate Calcs'!O30</f>
        <v>0</v>
      </c>
      <c r="J6" s="201">
        <f>'Aggregate Calcs'!P30</f>
        <v>0</v>
      </c>
      <c r="K6" s="201">
        <f>'Aggregate Calcs'!Q30</f>
        <v>0</v>
      </c>
      <c r="L6" s="201">
        <f>'Aggregate Calcs'!R30</f>
        <v>0</v>
      </c>
      <c r="M6" s="201">
        <f>'Aggregate Calcs'!S30</f>
        <v>0</v>
      </c>
      <c r="N6" s="201">
        <f>'Aggregate Calcs'!T30</f>
        <v>0</v>
      </c>
      <c r="O6" s="201">
        <f>'Aggregate Calcs'!U30</f>
        <v>0</v>
      </c>
      <c r="P6" s="201">
        <f>'Aggregate Calcs'!V30</f>
        <v>0</v>
      </c>
      <c r="Q6" s="201">
        <f>'Aggregate Calcs'!W30</f>
        <v>0</v>
      </c>
      <c r="R6" s="201">
        <f>'Aggregate Calcs'!X30</f>
        <v>0</v>
      </c>
      <c r="S6" s="201">
        <f>'Aggregate Calcs'!Y30</f>
        <v>0</v>
      </c>
      <c r="T6" s="201">
        <f>'Aggregate Calcs'!Z30</f>
        <v>0</v>
      </c>
      <c r="U6" s="201">
        <f>'Aggregate Calcs'!AA30</f>
        <v>0</v>
      </c>
      <c r="V6" s="201">
        <f>'Aggregate Calcs'!AB30</f>
        <v>0</v>
      </c>
      <c r="W6" s="201">
        <f>'Aggregate Calcs'!AC30</f>
        <v>0</v>
      </c>
      <c r="X6" s="201">
        <f>'Aggregate Calcs'!AD30</f>
        <v>0</v>
      </c>
      <c r="Y6" s="201">
        <f>'Aggregate Calcs'!AE30</f>
        <v>0</v>
      </c>
      <c r="Z6" s="201">
        <f>'Aggregate Calcs'!AF30</f>
        <v>0</v>
      </c>
      <c r="AA6" s="201">
        <f>'Aggregate Calcs'!AG30</f>
        <v>0</v>
      </c>
      <c r="AB6" s="201">
        <f>'Aggregate Calcs'!AH30</f>
        <v>0</v>
      </c>
      <c r="AC6" s="201">
        <f>'Aggregate Calcs'!AI30</f>
        <v>0</v>
      </c>
      <c r="AD6" s="201">
        <f>'Aggregate Calcs'!AJ30</f>
        <v>0</v>
      </c>
      <c r="AE6" s="201">
        <f>'Aggregate Calcs'!AK30</f>
        <v>0</v>
      </c>
      <c r="AF6" s="201">
        <f>'Aggregate Calcs'!AL30</f>
        <v>0</v>
      </c>
      <c r="AG6" s="201">
        <f>'Aggregate Calcs'!AM30</f>
        <v>0</v>
      </c>
    </row>
    <row r="7" spans="1:33" x14ac:dyDescent="0.25">
      <c r="A7" s="4" t="s">
        <v>528</v>
      </c>
      <c r="B7" s="201">
        <f>'Aggregate Calcs'!H31</f>
        <v>0</v>
      </c>
      <c r="C7" s="201">
        <f>'Aggregate Calcs'!I31</f>
        <v>0</v>
      </c>
      <c r="D7" s="201">
        <f>'Aggregate Calcs'!J31</f>
        <v>0</v>
      </c>
      <c r="E7" s="201">
        <f>'Aggregate Calcs'!K31</f>
        <v>0</v>
      </c>
      <c r="F7" s="201">
        <f>'Aggregate Calcs'!L31</f>
        <v>0</v>
      </c>
      <c r="G7" s="201">
        <f>'Aggregate Calcs'!M31</f>
        <v>0</v>
      </c>
      <c r="H7" s="201">
        <f>'Aggregate Calcs'!N31</f>
        <v>0</v>
      </c>
      <c r="I7" s="201">
        <f>'Aggregate Calcs'!O31</f>
        <v>0</v>
      </c>
      <c r="J7" s="201">
        <f>'Aggregate Calcs'!P31</f>
        <v>0</v>
      </c>
      <c r="K7" s="201">
        <f>'Aggregate Calcs'!Q31</f>
        <v>0</v>
      </c>
      <c r="L7" s="201">
        <f>'Aggregate Calcs'!R31</f>
        <v>0</v>
      </c>
      <c r="M7" s="201">
        <f>'Aggregate Calcs'!S31</f>
        <v>0</v>
      </c>
      <c r="N7" s="201">
        <f>'Aggregate Calcs'!T31</f>
        <v>0</v>
      </c>
      <c r="O7" s="201">
        <f>'Aggregate Calcs'!U31</f>
        <v>0</v>
      </c>
      <c r="P7" s="201">
        <f>'Aggregate Calcs'!V31</f>
        <v>0</v>
      </c>
      <c r="Q7" s="201">
        <f>'Aggregate Calcs'!W31</f>
        <v>0</v>
      </c>
      <c r="R7" s="201">
        <f>'Aggregate Calcs'!X31</f>
        <v>0</v>
      </c>
      <c r="S7" s="201">
        <f>'Aggregate Calcs'!Y31</f>
        <v>0</v>
      </c>
      <c r="T7" s="201">
        <f>'Aggregate Calcs'!Z31</f>
        <v>0</v>
      </c>
      <c r="U7" s="201">
        <f>'Aggregate Calcs'!AA31</f>
        <v>0</v>
      </c>
      <c r="V7" s="201">
        <f>'Aggregate Calcs'!AB31</f>
        <v>0</v>
      </c>
      <c r="W7" s="201">
        <f>'Aggregate Calcs'!AC31</f>
        <v>0</v>
      </c>
      <c r="X7" s="201">
        <f>'Aggregate Calcs'!AD31</f>
        <v>0</v>
      </c>
      <c r="Y7" s="201">
        <f>'Aggregate Calcs'!AE31</f>
        <v>0</v>
      </c>
      <c r="Z7" s="201">
        <f>'Aggregate Calcs'!AF31</f>
        <v>0</v>
      </c>
      <c r="AA7" s="201">
        <f>'Aggregate Calcs'!AG31</f>
        <v>0</v>
      </c>
      <c r="AB7" s="201">
        <f>'Aggregate Calcs'!AH31</f>
        <v>0</v>
      </c>
      <c r="AC7" s="201">
        <f>'Aggregate Calcs'!AI31</f>
        <v>0</v>
      </c>
      <c r="AD7" s="201">
        <f>'Aggregate Calcs'!AJ31</f>
        <v>0</v>
      </c>
      <c r="AE7" s="201">
        <f>'Aggregate Calcs'!AK31</f>
        <v>0</v>
      </c>
      <c r="AF7" s="201">
        <f>'Aggregate Calcs'!AL31</f>
        <v>0</v>
      </c>
      <c r="AG7" s="201">
        <f>'Aggregate Calcs'!AM31</f>
        <v>0</v>
      </c>
    </row>
    <row r="8" spans="1:33" x14ac:dyDescent="0.25">
      <c r="A8" s="4" t="s">
        <v>11</v>
      </c>
      <c r="B8" s="116">
        <f>'Aggregate Calcs'!H32</f>
        <v>2121086870999193.5</v>
      </c>
      <c r="C8" s="116">
        <f>'Aggregate Calcs'!I32</f>
        <v>2243894956664757.3</v>
      </c>
      <c r="D8" s="116">
        <f>'Aggregate Calcs'!J32</f>
        <v>2366703042330320.5</v>
      </c>
      <c r="E8" s="116">
        <f>'Aggregate Calcs'!K32</f>
        <v>2489511127995884.5</v>
      </c>
      <c r="F8" s="116">
        <f>'Aggregate Calcs'!L32</f>
        <v>2610634078350260</v>
      </c>
      <c r="G8" s="116">
        <f>'Aggregate Calcs'!M32</f>
        <v>2731757028704635.5</v>
      </c>
      <c r="H8" s="116">
        <f>'Aggregate Calcs'!N32</f>
        <v>2852879979059010.5</v>
      </c>
      <c r="I8" s="116">
        <f>'Aggregate Calcs'!O32</f>
        <v>2974002929413386.5</v>
      </c>
      <c r="J8" s="116">
        <f>'Aggregate Calcs'!P32</f>
        <v>3095125879767761.5</v>
      </c>
      <c r="K8" s="116">
        <f>'Aggregate Calcs'!Q32</f>
        <v>3210708657782441</v>
      </c>
      <c r="L8" s="116">
        <f>'Aggregate Calcs'!R32</f>
        <v>3326291435797119.5</v>
      </c>
      <c r="M8" s="116">
        <f>'Aggregate Calcs'!S32</f>
        <v>3441874213811798</v>
      </c>
      <c r="N8" s="116">
        <f>'Aggregate Calcs'!T32</f>
        <v>3557456991826477.5</v>
      </c>
      <c r="O8" s="116">
        <f>'Aggregate Calcs'!U32</f>
        <v>3673039769841155.5</v>
      </c>
      <c r="P8" s="116">
        <f>'Aggregate Calcs'!V32</f>
        <v>3735213714429059.5</v>
      </c>
      <c r="Q8" s="116">
        <f>'Aggregate Calcs'!W32</f>
        <v>3797387659016965</v>
      </c>
      <c r="R8" s="116">
        <f>'Aggregate Calcs'!X32</f>
        <v>3859561603604869.5</v>
      </c>
      <c r="S8" s="116">
        <f>'Aggregate Calcs'!Y32</f>
        <v>3921735548192773.5</v>
      </c>
      <c r="T8" s="116">
        <f>'Aggregate Calcs'!Z32</f>
        <v>3983909492780677.5</v>
      </c>
      <c r="U8" s="116">
        <f>'Aggregate Calcs'!AA32</f>
        <v>4053699860680069.5</v>
      </c>
      <c r="V8" s="116">
        <f>'Aggregate Calcs'!AB32</f>
        <v>4123490228579462</v>
      </c>
      <c r="W8" s="116">
        <f>'Aggregate Calcs'!AC32</f>
        <v>4193280596478854</v>
      </c>
      <c r="X8" s="116">
        <f>'Aggregate Calcs'!AD32</f>
        <v>4263070964378247</v>
      </c>
      <c r="Y8" s="116">
        <f>'Aggregate Calcs'!AE32</f>
        <v>4332861332277639</v>
      </c>
      <c r="Z8" s="116">
        <f>'Aggregate Calcs'!AF32</f>
        <v>4376968070026035</v>
      </c>
      <c r="AA8" s="116">
        <f>'Aggregate Calcs'!AG32</f>
        <v>4421074807774431</v>
      </c>
      <c r="AB8" s="116">
        <f>'Aggregate Calcs'!AH32</f>
        <v>4465181545522828</v>
      </c>
      <c r="AC8" s="116">
        <f>'Aggregate Calcs'!AI32</f>
        <v>4509288283271224</v>
      </c>
      <c r="AD8" s="116">
        <f>'Aggregate Calcs'!AJ32</f>
        <v>4553395021019619</v>
      </c>
      <c r="AE8" s="116">
        <f>'Aggregate Calcs'!AK32</f>
        <v>4597501758768016</v>
      </c>
      <c r="AF8" s="116">
        <f>'Aggregate Calcs'!AL32</f>
        <v>4641608496516412</v>
      </c>
      <c r="AG8" s="116">
        <f>'Aggregate Calcs'!AM32</f>
        <v>4685715234264809</v>
      </c>
    </row>
    <row r="9" spans="1:33" x14ac:dyDescent="0.25">
      <c r="A9" s="4" t="s">
        <v>529</v>
      </c>
      <c r="B9" s="201">
        <f>'Aggregate Calcs'!H33</f>
        <v>0</v>
      </c>
      <c r="C9" s="201">
        <f>'Aggregate Calcs'!I33</f>
        <v>0</v>
      </c>
      <c r="D9" s="201">
        <f>'Aggregate Calcs'!J33</f>
        <v>0</v>
      </c>
      <c r="E9" s="201">
        <f>'Aggregate Calcs'!K33</f>
        <v>0</v>
      </c>
      <c r="F9" s="201">
        <f>'Aggregate Calcs'!L33</f>
        <v>0</v>
      </c>
      <c r="G9" s="201">
        <f>'Aggregate Calcs'!M33</f>
        <v>0</v>
      </c>
      <c r="H9" s="201">
        <f>'Aggregate Calcs'!N33</f>
        <v>0</v>
      </c>
      <c r="I9" s="201">
        <f>'Aggregate Calcs'!O33</f>
        <v>0</v>
      </c>
      <c r="J9" s="201">
        <f>'Aggregate Calcs'!P33</f>
        <v>0</v>
      </c>
      <c r="K9" s="201">
        <f>'Aggregate Calcs'!Q33</f>
        <v>0</v>
      </c>
      <c r="L9" s="201">
        <f>'Aggregate Calcs'!R33</f>
        <v>0</v>
      </c>
      <c r="M9" s="201">
        <f>'Aggregate Calcs'!S33</f>
        <v>0</v>
      </c>
      <c r="N9" s="201">
        <f>'Aggregate Calcs'!T33</f>
        <v>0</v>
      </c>
      <c r="O9" s="201">
        <f>'Aggregate Calcs'!U33</f>
        <v>0</v>
      </c>
      <c r="P9" s="201">
        <f>'Aggregate Calcs'!V33</f>
        <v>0</v>
      </c>
      <c r="Q9" s="201">
        <f>'Aggregate Calcs'!W33</f>
        <v>0</v>
      </c>
      <c r="R9" s="201">
        <f>'Aggregate Calcs'!X33</f>
        <v>0</v>
      </c>
      <c r="S9" s="201">
        <f>'Aggregate Calcs'!Y33</f>
        <v>0</v>
      </c>
      <c r="T9" s="201">
        <f>'Aggregate Calcs'!Z33</f>
        <v>0</v>
      </c>
      <c r="U9" s="201">
        <f>'Aggregate Calcs'!AA33</f>
        <v>0</v>
      </c>
      <c r="V9" s="201">
        <f>'Aggregate Calcs'!AB33</f>
        <v>0</v>
      </c>
      <c r="W9" s="201">
        <f>'Aggregate Calcs'!AC33</f>
        <v>0</v>
      </c>
      <c r="X9" s="201">
        <f>'Aggregate Calcs'!AD33</f>
        <v>0</v>
      </c>
      <c r="Y9" s="201">
        <f>'Aggregate Calcs'!AE33</f>
        <v>0</v>
      </c>
      <c r="Z9" s="201">
        <f>'Aggregate Calcs'!AF33</f>
        <v>0</v>
      </c>
      <c r="AA9" s="201">
        <f>'Aggregate Calcs'!AG33</f>
        <v>0</v>
      </c>
      <c r="AB9" s="201">
        <f>'Aggregate Calcs'!AH33</f>
        <v>0</v>
      </c>
      <c r="AC9" s="201">
        <f>'Aggregate Calcs'!AI33</f>
        <v>0</v>
      </c>
      <c r="AD9" s="201">
        <f>'Aggregate Calcs'!AJ33</f>
        <v>0</v>
      </c>
      <c r="AE9" s="201">
        <f>'Aggregate Calcs'!AK33</f>
        <v>0</v>
      </c>
      <c r="AF9" s="201">
        <f>'Aggregate Calcs'!AL33</f>
        <v>0</v>
      </c>
      <c r="AG9" s="201">
        <f>'Aggregate Calcs'!AM33</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525</v>
      </c>
      <c r="B2" s="181">
        <f>'Aggregate Calcs'!H34</f>
        <v>11102314377397.838</v>
      </c>
      <c r="C2" s="181">
        <f>'Aggregate Calcs'!I34</f>
        <v>11541354148083.676</v>
      </c>
      <c r="D2" s="181">
        <f>'Aggregate Calcs'!J34</f>
        <v>11980393918769.51</v>
      </c>
      <c r="E2" s="181">
        <f>'Aggregate Calcs'!K34</f>
        <v>12419433689455.346</v>
      </c>
      <c r="F2" s="181">
        <f>'Aggregate Calcs'!L34</f>
        <v>12999844877417.42</v>
      </c>
      <c r="G2" s="181">
        <f>'Aggregate Calcs'!M34</f>
        <v>13580256065379.492</v>
      </c>
      <c r="H2" s="181">
        <f>'Aggregate Calcs'!N34</f>
        <v>14160667253341.57</v>
      </c>
      <c r="I2" s="181">
        <f>'Aggregate Calcs'!O34</f>
        <v>14741078441303.643</v>
      </c>
      <c r="J2" s="181">
        <f>'Aggregate Calcs'!P34</f>
        <v>15321489629265.717</v>
      </c>
      <c r="K2" s="181">
        <f>'Aggregate Calcs'!Q34</f>
        <v>16081111666753.814</v>
      </c>
      <c r="L2" s="181">
        <f>'Aggregate Calcs'!R34</f>
        <v>16840733704241.914</v>
      </c>
      <c r="M2" s="181">
        <f>'Aggregate Calcs'!S34</f>
        <v>17600355741730.012</v>
      </c>
      <c r="N2" s="181">
        <f>'Aggregate Calcs'!T34</f>
        <v>18359977779218.109</v>
      </c>
      <c r="O2" s="181">
        <f>'Aggregate Calcs'!U34</f>
        <v>19119599816706.211</v>
      </c>
      <c r="P2" s="181">
        <f>'Aggregate Calcs'!V34</f>
        <v>20015720907545.547</v>
      </c>
      <c r="Q2" s="181">
        <f>'Aggregate Calcs'!W34</f>
        <v>20911841998384.887</v>
      </c>
      <c r="R2" s="181">
        <f>'Aggregate Calcs'!X34</f>
        <v>21807963089224.223</v>
      </c>
      <c r="S2" s="181">
        <f>'Aggregate Calcs'!Y34</f>
        <v>22704084180063.566</v>
      </c>
      <c r="T2" s="181">
        <f>'Aggregate Calcs'!Z34</f>
        <v>23600205270902.906</v>
      </c>
      <c r="U2" s="181">
        <f>'Aggregate Calcs'!AA34</f>
        <v>24451814261100.355</v>
      </c>
      <c r="V2" s="181">
        <f>'Aggregate Calcs'!AB34</f>
        <v>25303423251297.797</v>
      </c>
      <c r="W2" s="181">
        <f>'Aggregate Calcs'!AC34</f>
        <v>26155032241495.246</v>
      </c>
      <c r="X2" s="181">
        <f>'Aggregate Calcs'!AD34</f>
        <v>27006641231692.699</v>
      </c>
      <c r="Y2" s="181">
        <f>'Aggregate Calcs'!AE34</f>
        <v>27858250221890.141</v>
      </c>
      <c r="Z2" s="181">
        <f>'Aggregate Calcs'!AF34</f>
        <v>28629209879019.824</v>
      </c>
      <c r="AA2" s="181">
        <f>'Aggregate Calcs'!AG34</f>
        <v>29400169536149.504</v>
      </c>
      <c r="AB2" s="181">
        <f>'Aggregate Calcs'!AH34</f>
        <v>30171129193279.191</v>
      </c>
      <c r="AC2" s="181">
        <f>'Aggregate Calcs'!AI34</f>
        <v>30942088850408.875</v>
      </c>
      <c r="AD2" s="181">
        <f>'Aggregate Calcs'!AJ34</f>
        <v>31713048507538.555</v>
      </c>
      <c r="AE2" s="181">
        <f>'Aggregate Calcs'!AK34</f>
        <v>32484008164668.238</v>
      </c>
      <c r="AF2" s="181">
        <f>'Aggregate Calcs'!AL34</f>
        <v>33254967821797.918</v>
      </c>
      <c r="AG2" s="181">
        <f>'Aggregate Calcs'!AM34</f>
        <v>34025927478927.605</v>
      </c>
    </row>
    <row r="3" spans="1:33" x14ac:dyDescent="0.25">
      <c r="A3" s="4" t="s">
        <v>526</v>
      </c>
      <c r="B3" s="181">
        <f>'Aggregate Calcs'!H35</f>
        <v>0</v>
      </c>
      <c r="C3" s="181">
        <f>'Aggregate Calcs'!I35</f>
        <v>0</v>
      </c>
      <c r="D3" s="181">
        <f>'Aggregate Calcs'!J35</f>
        <v>0</v>
      </c>
      <c r="E3" s="181">
        <f>'Aggregate Calcs'!K35</f>
        <v>0</v>
      </c>
      <c r="F3" s="181">
        <f>'Aggregate Calcs'!L35</f>
        <v>0</v>
      </c>
      <c r="G3" s="181">
        <f>'Aggregate Calcs'!M35</f>
        <v>0</v>
      </c>
      <c r="H3" s="181">
        <f>'Aggregate Calcs'!N35</f>
        <v>0</v>
      </c>
      <c r="I3" s="181">
        <f>'Aggregate Calcs'!O35</f>
        <v>0</v>
      </c>
      <c r="J3" s="181">
        <f>'Aggregate Calcs'!P35</f>
        <v>0</v>
      </c>
      <c r="K3" s="181">
        <f>'Aggregate Calcs'!Q35</f>
        <v>0</v>
      </c>
      <c r="L3" s="181">
        <f>'Aggregate Calcs'!R35</f>
        <v>0</v>
      </c>
      <c r="M3" s="181">
        <f>'Aggregate Calcs'!S35</f>
        <v>0</v>
      </c>
      <c r="N3" s="181">
        <f>'Aggregate Calcs'!T35</f>
        <v>0</v>
      </c>
      <c r="O3" s="181">
        <f>'Aggregate Calcs'!U35</f>
        <v>0</v>
      </c>
      <c r="P3" s="181">
        <f>'Aggregate Calcs'!V35</f>
        <v>0</v>
      </c>
      <c r="Q3" s="181">
        <f>'Aggregate Calcs'!W35</f>
        <v>0</v>
      </c>
      <c r="R3" s="181">
        <f>'Aggregate Calcs'!X35</f>
        <v>0</v>
      </c>
      <c r="S3" s="181">
        <f>'Aggregate Calcs'!Y35</f>
        <v>0</v>
      </c>
      <c r="T3" s="181">
        <f>'Aggregate Calcs'!Z35</f>
        <v>0</v>
      </c>
      <c r="U3" s="181">
        <f>'Aggregate Calcs'!AA35</f>
        <v>0</v>
      </c>
      <c r="V3" s="181">
        <f>'Aggregate Calcs'!AB35</f>
        <v>0</v>
      </c>
      <c r="W3" s="181">
        <f>'Aggregate Calcs'!AC35</f>
        <v>0</v>
      </c>
      <c r="X3" s="181">
        <f>'Aggregate Calcs'!AD35</f>
        <v>0</v>
      </c>
      <c r="Y3" s="181">
        <f>'Aggregate Calcs'!AE35</f>
        <v>0</v>
      </c>
      <c r="Z3" s="181">
        <f>'Aggregate Calcs'!AF35</f>
        <v>0</v>
      </c>
      <c r="AA3" s="181">
        <f>'Aggregate Calcs'!AG35</f>
        <v>0</v>
      </c>
      <c r="AB3" s="181">
        <f>'Aggregate Calcs'!AH35</f>
        <v>0</v>
      </c>
      <c r="AC3" s="181">
        <f>'Aggregate Calcs'!AI35</f>
        <v>0</v>
      </c>
      <c r="AD3" s="181">
        <f>'Aggregate Calcs'!AJ35</f>
        <v>0</v>
      </c>
      <c r="AE3" s="181">
        <f>'Aggregate Calcs'!AK35</f>
        <v>0</v>
      </c>
      <c r="AF3" s="181">
        <f>'Aggregate Calcs'!AL35</f>
        <v>0</v>
      </c>
      <c r="AG3" s="181">
        <f>'Aggregate Calcs'!AM35</f>
        <v>0</v>
      </c>
    </row>
    <row r="4" spans="1:33" x14ac:dyDescent="0.25">
      <c r="A4" s="4" t="s">
        <v>27</v>
      </c>
      <c r="B4" s="181">
        <f>'Aggregate Calcs'!H36</f>
        <v>6462382637049.8643</v>
      </c>
      <c r="C4" s="181">
        <f>'Aggregate Calcs'!I36</f>
        <v>6837877171313.3262</v>
      </c>
      <c r="D4" s="181">
        <f>'Aggregate Calcs'!J36</f>
        <v>7213371705576.7891</v>
      </c>
      <c r="E4" s="181">
        <f>'Aggregate Calcs'!K36</f>
        <v>7588866239840.2529</v>
      </c>
      <c r="F4" s="181">
        <f>'Aggregate Calcs'!L36</f>
        <v>8059315367745.0527</v>
      </c>
      <c r="G4" s="181">
        <f>'Aggregate Calcs'!M36</f>
        <v>8529764495649.8506</v>
      </c>
      <c r="H4" s="181">
        <f>'Aggregate Calcs'!N36</f>
        <v>9000213623554.6504</v>
      </c>
      <c r="I4" s="181">
        <f>'Aggregate Calcs'!O36</f>
        <v>9470662751459.4473</v>
      </c>
      <c r="J4" s="181">
        <f>'Aggregate Calcs'!P36</f>
        <v>9941111879364.2461</v>
      </c>
      <c r="K4" s="181">
        <f>'Aggregate Calcs'!Q36</f>
        <v>10541480561145.658</v>
      </c>
      <c r="L4" s="181">
        <f>'Aggregate Calcs'!R36</f>
        <v>11141849242927.074</v>
      </c>
      <c r="M4" s="181">
        <f>'Aggregate Calcs'!S36</f>
        <v>11742217924708.488</v>
      </c>
      <c r="N4" s="181">
        <f>'Aggregate Calcs'!T36</f>
        <v>12342586606489.9</v>
      </c>
      <c r="O4" s="181">
        <f>'Aggregate Calcs'!U36</f>
        <v>12942955288271.316</v>
      </c>
      <c r="P4" s="181">
        <f>'Aggregate Calcs'!V36</f>
        <v>13493104687124.838</v>
      </c>
      <c r="Q4" s="181">
        <f>'Aggregate Calcs'!W36</f>
        <v>14043254085978.359</v>
      </c>
      <c r="R4" s="181">
        <f>'Aggregate Calcs'!X36</f>
        <v>14593403484831.879</v>
      </c>
      <c r="S4" s="181">
        <f>'Aggregate Calcs'!Y36</f>
        <v>15143552883685.402</v>
      </c>
      <c r="T4" s="181">
        <f>'Aggregate Calcs'!Z36</f>
        <v>15693702282538.924</v>
      </c>
      <c r="U4" s="181">
        <f>'Aggregate Calcs'!AA36</f>
        <v>16131803533098.203</v>
      </c>
      <c r="V4" s="181">
        <f>'Aggregate Calcs'!AB36</f>
        <v>16569904783657.482</v>
      </c>
      <c r="W4" s="181">
        <f>'Aggregate Calcs'!AC36</f>
        <v>17008006034216.758</v>
      </c>
      <c r="X4" s="181">
        <f>'Aggregate Calcs'!AD36</f>
        <v>17446107284776.037</v>
      </c>
      <c r="Y4" s="181">
        <f>'Aggregate Calcs'!AE36</f>
        <v>17884208535335.316</v>
      </c>
      <c r="Z4" s="181">
        <f>'Aggregate Calcs'!AF36</f>
        <v>18172971601555.59</v>
      </c>
      <c r="AA4" s="181">
        <f>'Aggregate Calcs'!AG36</f>
        <v>18461734667775.867</v>
      </c>
      <c r="AB4" s="181">
        <f>'Aggregate Calcs'!AH36</f>
        <v>18750497733996.145</v>
      </c>
      <c r="AC4" s="181">
        <f>'Aggregate Calcs'!AI36</f>
        <v>19039260800216.426</v>
      </c>
      <c r="AD4" s="181">
        <f>'Aggregate Calcs'!AJ36</f>
        <v>19328023866436.695</v>
      </c>
      <c r="AE4" s="181">
        <f>'Aggregate Calcs'!AK36</f>
        <v>19616786932656.977</v>
      </c>
      <c r="AF4" s="181">
        <f>'Aggregate Calcs'!AL36</f>
        <v>19905549998877.25</v>
      </c>
      <c r="AG4" s="181">
        <f>'Aggregate Calcs'!AM36</f>
        <v>20194313065097.527</v>
      </c>
    </row>
    <row r="5" spans="1:33" x14ac:dyDescent="0.25">
      <c r="A5" s="4" t="s">
        <v>6</v>
      </c>
      <c r="B5" s="181">
        <f>'Aggregate Calcs'!H37</f>
        <v>5893587701460.7373</v>
      </c>
      <c r="C5" s="181">
        <f>'Aggregate Calcs'!I37</f>
        <v>5947374789765.8721</v>
      </c>
      <c r="D5" s="181">
        <f>'Aggregate Calcs'!J37</f>
        <v>6001161878071.0088</v>
      </c>
      <c r="E5" s="181">
        <f>'Aggregate Calcs'!K37</f>
        <v>6054948966376.1445</v>
      </c>
      <c r="F5" s="181">
        <f>'Aggregate Calcs'!L37</f>
        <v>6095266033424.4922</v>
      </c>
      <c r="G5" s="181">
        <f>'Aggregate Calcs'!M37</f>
        <v>6135583100472.8379</v>
      </c>
      <c r="H5" s="181">
        <f>'Aggregate Calcs'!N37</f>
        <v>6175900167521.1865</v>
      </c>
      <c r="I5" s="181">
        <f>'Aggregate Calcs'!O37</f>
        <v>6216217234569.5342</v>
      </c>
      <c r="J5" s="181">
        <f>'Aggregate Calcs'!P37</f>
        <v>6256534301617.8799</v>
      </c>
      <c r="K5" s="181">
        <f>'Aggregate Calcs'!Q37</f>
        <v>6274454563752.3525</v>
      </c>
      <c r="L5" s="181">
        <f>'Aggregate Calcs'!R37</f>
        <v>6292374825886.8252</v>
      </c>
      <c r="M5" s="181">
        <f>'Aggregate Calcs'!S37</f>
        <v>6310295088021.2979</v>
      </c>
      <c r="N5" s="181">
        <f>'Aggregate Calcs'!T37</f>
        <v>6328215350155.7715</v>
      </c>
      <c r="O5" s="181">
        <f>'Aggregate Calcs'!U37</f>
        <v>6346135612290.2432</v>
      </c>
      <c r="P5" s="181">
        <f>'Aggregate Calcs'!V37</f>
        <v>6355685306864.6094</v>
      </c>
      <c r="Q5" s="181">
        <f>'Aggregate Calcs'!W37</f>
        <v>6365235001438.9795</v>
      </c>
      <c r="R5" s="181">
        <f>'Aggregate Calcs'!X37</f>
        <v>6374784696013.3467</v>
      </c>
      <c r="S5" s="181">
        <f>'Aggregate Calcs'!Y37</f>
        <v>6384334390587.7158</v>
      </c>
      <c r="T5" s="181">
        <f>'Aggregate Calcs'!Z37</f>
        <v>6393884085162.083</v>
      </c>
      <c r="U5" s="181">
        <f>'Aggregate Calcs'!AA37</f>
        <v>6394548397972.9795</v>
      </c>
      <c r="V5" s="181">
        <f>'Aggregate Calcs'!AB37</f>
        <v>6395212710783.877</v>
      </c>
      <c r="W5" s="181">
        <f>'Aggregate Calcs'!AC37</f>
        <v>6395877023594.7734</v>
      </c>
      <c r="X5" s="181">
        <f>'Aggregate Calcs'!AD37</f>
        <v>6396541336405.6699</v>
      </c>
      <c r="Y5" s="181">
        <f>'Aggregate Calcs'!AE37</f>
        <v>6397205649216.5664</v>
      </c>
      <c r="Z5" s="181">
        <f>'Aggregate Calcs'!AF37</f>
        <v>6381545255019.4756</v>
      </c>
      <c r="AA5" s="181">
        <f>'Aggregate Calcs'!AG37</f>
        <v>6365884860822.3818</v>
      </c>
      <c r="AB5" s="181">
        <f>'Aggregate Calcs'!AH37</f>
        <v>6350224466625.29</v>
      </c>
      <c r="AC5" s="181">
        <f>'Aggregate Calcs'!AI37</f>
        <v>6334564072428.1973</v>
      </c>
      <c r="AD5" s="181">
        <f>'Aggregate Calcs'!AJ37</f>
        <v>6318903678231.1045</v>
      </c>
      <c r="AE5" s="181">
        <f>'Aggregate Calcs'!AK37</f>
        <v>6303243284034.0117</v>
      </c>
      <c r="AF5" s="181">
        <f>'Aggregate Calcs'!AL37</f>
        <v>6287582889836.9189</v>
      </c>
      <c r="AG5" s="181">
        <f>'Aggregate Calcs'!AM37</f>
        <v>6271922495639.8281</v>
      </c>
    </row>
    <row r="6" spans="1:33" x14ac:dyDescent="0.25">
      <c r="A6" s="4" t="s">
        <v>527</v>
      </c>
      <c r="B6" s="181">
        <f>'Aggregate Calcs'!H38</f>
        <v>62491574763359.453</v>
      </c>
      <c r="C6" s="181">
        <f>'Aggregate Calcs'!I38</f>
        <v>63888034534607.719</v>
      </c>
      <c r="D6" s="181">
        <f>'Aggregate Calcs'!J38</f>
        <v>65284494305855.977</v>
      </c>
      <c r="E6" s="181">
        <f>'Aggregate Calcs'!K38</f>
        <v>66680954077104.219</v>
      </c>
      <c r="F6" s="181">
        <f>'Aggregate Calcs'!L38</f>
        <v>67326816721306.547</v>
      </c>
      <c r="G6" s="181">
        <f>'Aggregate Calcs'!M38</f>
        <v>67972679365508.859</v>
      </c>
      <c r="H6" s="181">
        <f>'Aggregate Calcs'!N38</f>
        <v>68618542009711.18</v>
      </c>
      <c r="I6" s="181">
        <f>'Aggregate Calcs'!O38</f>
        <v>69264404653913.508</v>
      </c>
      <c r="J6" s="181">
        <f>'Aggregate Calcs'!P38</f>
        <v>69910267298115.82</v>
      </c>
      <c r="K6" s="181">
        <f>'Aggregate Calcs'!Q38</f>
        <v>69805532815272.195</v>
      </c>
      <c r="L6" s="181">
        <f>'Aggregate Calcs'!R38</f>
        <v>69700798332428.586</v>
      </c>
      <c r="M6" s="181">
        <f>'Aggregate Calcs'!S38</f>
        <v>69596063849584.961</v>
      </c>
      <c r="N6" s="181">
        <f>'Aggregate Calcs'!T38</f>
        <v>69491329366741.336</v>
      </c>
      <c r="O6" s="181">
        <f>'Aggregate Calcs'!U38</f>
        <v>69386594883897.727</v>
      </c>
      <c r="P6" s="181">
        <f>'Aggregate Calcs'!V38</f>
        <v>69299316148194.703</v>
      </c>
      <c r="Q6" s="181">
        <f>'Aggregate Calcs'!W38</f>
        <v>69212037412491.695</v>
      </c>
      <c r="R6" s="181">
        <f>'Aggregate Calcs'!X38</f>
        <v>69124758676788.672</v>
      </c>
      <c r="S6" s="181">
        <f>'Aggregate Calcs'!Y38</f>
        <v>69037479941085.664</v>
      </c>
      <c r="T6" s="181">
        <f>'Aggregate Calcs'!Z38</f>
        <v>68950201205382.648</v>
      </c>
      <c r="U6" s="181">
        <f>'Aggregate Calcs'!AA38</f>
        <v>66558763847120.016</v>
      </c>
      <c r="V6" s="181">
        <f>'Aggregate Calcs'!AB38</f>
        <v>64167326488857.359</v>
      </c>
      <c r="W6" s="181">
        <f>'Aggregate Calcs'!AC38</f>
        <v>61775889130594.734</v>
      </c>
      <c r="X6" s="181">
        <f>'Aggregate Calcs'!AD38</f>
        <v>59384451772332.086</v>
      </c>
      <c r="Y6" s="181">
        <f>'Aggregate Calcs'!AE38</f>
        <v>56993014414069.453</v>
      </c>
      <c r="Z6" s="181">
        <f>'Aggregate Calcs'!AF38</f>
        <v>55020514987181.281</v>
      </c>
      <c r="AA6" s="181">
        <f>'Aggregate Calcs'!AG38</f>
        <v>53048015560293.117</v>
      </c>
      <c r="AB6" s="181">
        <f>'Aggregate Calcs'!AH38</f>
        <v>51075516133404.961</v>
      </c>
      <c r="AC6" s="181">
        <f>'Aggregate Calcs'!AI38</f>
        <v>49103016706516.805</v>
      </c>
      <c r="AD6" s="181">
        <f>'Aggregate Calcs'!AJ38</f>
        <v>47130517279628.641</v>
      </c>
      <c r="AE6" s="181">
        <f>'Aggregate Calcs'!AK38</f>
        <v>45158017852740.469</v>
      </c>
      <c r="AF6" s="181">
        <f>'Aggregate Calcs'!AL38</f>
        <v>43185518425852.313</v>
      </c>
      <c r="AG6" s="181">
        <f>'Aggregate Calcs'!AM38</f>
        <v>41213018998964.141</v>
      </c>
    </row>
    <row r="7" spans="1:33" x14ac:dyDescent="0.25">
      <c r="A7" s="4" t="s">
        <v>528</v>
      </c>
      <c r="B7" s="181">
        <f>'Aggregate Calcs'!H39</f>
        <v>0</v>
      </c>
      <c r="C7" s="181">
        <f>'Aggregate Calcs'!I39</f>
        <v>0</v>
      </c>
      <c r="D7" s="181">
        <f>'Aggregate Calcs'!J39</f>
        <v>0</v>
      </c>
      <c r="E7" s="181">
        <f>'Aggregate Calcs'!K39</f>
        <v>0</v>
      </c>
      <c r="F7" s="181">
        <f>'Aggregate Calcs'!L39</f>
        <v>0</v>
      </c>
      <c r="G7" s="181">
        <f>'Aggregate Calcs'!M39</f>
        <v>0</v>
      </c>
      <c r="H7" s="181">
        <f>'Aggregate Calcs'!N39</f>
        <v>0</v>
      </c>
      <c r="I7" s="181">
        <f>'Aggregate Calcs'!O39</f>
        <v>0</v>
      </c>
      <c r="J7" s="181">
        <f>'Aggregate Calcs'!P39</f>
        <v>0</v>
      </c>
      <c r="K7" s="181">
        <f>'Aggregate Calcs'!Q39</f>
        <v>0</v>
      </c>
      <c r="L7" s="181">
        <f>'Aggregate Calcs'!R39</f>
        <v>0</v>
      </c>
      <c r="M7" s="181">
        <f>'Aggregate Calcs'!S39</f>
        <v>0</v>
      </c>
      <c r="N7" s="181">
        <f>'Aggregate Calcs'!T39</f>
        <v>0</v>
      </c>
      <c r="O7" s="181">
        <f>'Aggregate Calcs'!U39</f>
        <v>0</v>
      </c>
      <c r="P7" s="181">
        <f>'Aggregate Calcs'!V39</f>
        <v>0</v>
      </c>
      <c r="Q7" s="181">
        <f>'Aggregate Calcs'!W39</f>
        <v>0</v>
      </c>
      <c r="R7" s="181">
        <f>'Aggregate Calcs'!X39</f>
        <v>0</v>
      </c>
      <c r="S7" s="181">
        <f>'Aggregate Calcs'!Y39</f>
        <v>0</v>
      </c>
      <c r="T7" s="181">
        <f>'Aggregate Calcs'!Z39</f>
        <v>0</v>
      </c>
      <c r="U7" s="181">
        <f>'Aggregate Calcs'!AA39</f>
        <v>0</v>
      </c>
      <c r="V7" s="181">
        <f>'Aggregate Calcs'!AB39</f>
        <v>0</v>
      </c>
      <c r="W7" s="181">
        <f>'Aggregate Calcs'!AC39</f>
        <v>0</v>
      </c>
      <c r="X7" s="181">
        <f>'Aggregate Calcs'!AD39</f>
        <v>0</v>
      </c>
      <c r="Y7" s="181">
        <f>'Aggregate Calcs'!AE39</f>
        <v>0</v>
      </c>
      <c r="Z7" s="181">
        <f>'Aggregate Calcs'!AF39</f>
        <v>0</v>
      </c>
      <c r="AA7" s="181">
        <f>'Aggregate Calcs'!AG39</f>
        <v>0</v>
      </c>
      <c r="AB7" s="181">
        <f>'Aggregate Calcs'!AH39</f>
        <v>0</v>
      </c>
      <c r="AC7" s="181">
        <f>'Aggregate Calcs'!AI39</f>
        <v>0</v>
      </c>
      <c r="AD7" s="181">
        <f>'Aggregate Calcs'!AJ39</f>
        <v>0</v>
      </c>
      <c r="AE7" s="181">
        <f>'Aggregate Calcs'!AK39</f>
        <v>0</v>
      </c>
      <c r="AF7" s="181">
        <f>'Aggregate Calcs'!AL39</f>
        <v>0</v>
      </c>
      <c r="AG7" s="181">
        <f>'Aggregate Calcs'!AM39</f>
        <v>0</v>
      </c>
    </row>
    <row r="8" spans="1:33" x14ac:dyDescent="0.25">
      <c r="A8" s="4" t="s">
        <v>11</v>
      </c>
      <c r="B8" s="181">
        <f>'Aggregate Calcs'!H40</f>
        <v>28421236701592.137</v>
      </c>
      <c r="C8" s="181">
        <f>'Aggregate Calcs'!I40</f>
        <v>29965890355579.059</v>
      </c>
      <c r="D8" s="181">
        <f>'Aggregate Calcs'!J40</f>
        <v>31510544009565.988</v>
      </c>
      <c r="E8" s="181">
        <f>'Aggregate Calcs'!K40</f>
        <v>33055197663552.922</v>
      </c>
      <c r="F8" s="181">
        <f>'Aggregate Calcs'!L40</f>
        <v>34854244775936.531</v>
      </c>
      <c r="G8" s="181">
        <f>'Aggregate Calcs'!M40</f>
        <v>36653291888320.148</v>
      </c>
      <c r="H8" s="181">
        <f>'Aggregate Calcs'!N40</f>
        <v>38452339000703.773</v>
      </c>
      <c r="I8" s="181">
        <f>'Aggregate Calcs'!O40</f>
        <v>40251386113087.391</v>
      </c>
      <c r="J8" s="181">
        <f>'Aggregate Calcs'!P40</f>
        <v>42050433225471.008</v>
      </c>
      <c r="K8" s="181">
        <f>'Aggregate Calcs'!Q40</f>
        <v>43459084010664.203</v>
      </c>
      <c r="L8" s="181">
        <f>'Aggregate Calcs'!R40</f>
        <v>44867734795857.414</v>
      </c>
      <c r="M8" s="181">
        <f>'Aggregate Calcs'!S40</f>
        <v>46276385581050.625</v>
      </c>
      <c r="N8" s="181">
        <f>'Aggregate Calcs'!T40</f>
        <v>47685036366243.828</v>
      </c>
      <c r="O8" s="181">
        <f>'Aggregate Calcs'!U40</f>
        <v>49093687151437.031</v>
      </c>
      <c r="P8" s="181">
        <f>'Aggregate Calcs'!V40</f>
        <v>49237155899550.148</v>
      </c>
      <c r="Q8" s="181">
        <f>'Aggregate Calcs'!W40</f>
        <v>49380624647663.242</v>
      </c>
      <c r="R8" s="181">
        <f>'Aggregate Calcs'!X40</f>
        <v>49524093395776.352</v>
      </c>
      <c r="S8" s="181">
        <f>'Aggregate Calcs'!Y40</f>
        <v>49667562143889.461</v>
      </c>
      <c r="T8" s="181">
        <f>'Aggregate Calcs'!Z40</f>
        <v>49811030892002.57</v>
      </c>
      <c r="U8" s="181">
        <f>'Aggregate Calcs'!AA40</f>
        <v>49949547225032.273</v>
      </c>
      <c r="V8" s="181">
        <f>'Aggregate Calcs'!AB40</f>
        <v>50088063558061.977</v>
      </c>
      <c r="W8" s="181">
        <f>'Aggregate Calcs'!AC40</f>
        <v>50226579891091.68</v>
      </c>
      <c r="X8" s="181">
        <f>'Aggregate Calcs'!AD40</f>
        <v>50365096224121.375</v>
      </c>
      <c r="Y8" s="181">
        <f>'Aggregate Calcs'!AE40</f>
        <v>50503612557151.086</v>
      </c>
      <c r="Z8" s="181">
        <f>'Aggregate Calcs'!AF40</f>
        <v>50495522682346.055</v>
      </c>
      <c r="AA8" s="181">
        <f>'Aggregate Calcs'!AG40</f>
        <v>50487432807541.023</v>
      </c>
      <c r="AB8" s="181">
        <f>'Aggregate Calcs'!AH40</f>
        <v>50479342932736</v>
      </c>
      <c r="AC8" s="181">
        <f>'Aggregate Calcs'!AI40</f>
        <v>50471253057930.977</v>
      </c>
      <c r="AD8" s="181">
        <f>'Aggregate Calcs'!AJ40</f>
        <v>50463163183125.953</v>
      </c>
      <c r="AE8" s="181">
        <f>'Aggregate Calcs'!AK40</f>
        <v>50455073308320.914</v>
      </c>
      <c r="AF8" s="181">
        <f>'Aggregate Calcs'!AL40</f>
        <v>50446983433515.891</v>
      </c>
      <c r="AG8" s="181">
        <f>'Aggregate Calcs'!AM40</f>
        <v>50438893558710.867</v>
      </c>
    </row>
    <row r="9" spans="1:33" x14ac:dyDescent="0.25">
      <c r="A9" s="4" t="s">
        <v>529</v>
      </c>
      <c r="B9" s="181">
        <f>'Aggregate Calcs'!H41</f>
        <v>179420336661981.63</v>
      </c>
      <c r="C9" s="181">
        <f>'Aggregate Calcs'!I41</f>
        <v>182220619036959.59</v>
      </c>
      <c r="D9" s="181">
        <f>'Aggregate Calcs'!J41</f>
        <v>185020901411937.59</v>
      </c>
      <c r="E9" s="181">
        <f>'Aggregate Calcs'!K41</f>
        <v>187821183786915.59</v>
      </c>
      <c r="F9" s="181">
        <f>'Aggregate Calcs'!L41</f>
        <v>191220130478826.81</v>
      </c>
      <c r="G9" s="181">
        <f>'Aggregate Calcs'!M41</f>
        <v>194619077170738</v>
      </c>
      <c r="H9" s="181">
        <f>'Aggregate Calcs'!N41</f>
        <v>198018023862649.19</v>
      </c>
      <c r="I9" s="181">
        <f>'Aggregate Calcs'!O41</f>
        <v>201416970554560.44</v>
      </c>
      <c r="J9" s="181">
        <f>'Aggregate Calcs'!P41</f>
        <v>204815917246471.63</v>
      </c>
      <c r="K9" s="181">
        <f>'Aggregate Calcs'!Q41</f>
        <v>208378713833801.63</v>
      </c>
      <c r="L9" s="181">
        <f>'Aggregate Calcs'!R41</f>
        <v>211941510421131.66</v>
      </c>
      <c r="M9" s="181">
        <f>'Aggregate Calcs'!S41</f>
        <v>215504307008461.66</v>
      </c>
      <c r="N9" s="181">
        <f>'Aggregate Calcs'!T41</f>
        <v>219067103595791.66</v>
      </c>
      <c r="O9" s="181">
        <f>'Aggregate Calcs'!U41</f>
        <v>222629900183121.66</v>
      </c>
      <c r="P9" s="181">
        <f>'Aggregate Calcs'!V41</f>
        <v>227411163395333.34</v>
      </c>
      <c r="Q9" s="181">
        <f>'Aggregate Calcs'!W41</f>
        <v>232192426607544.97</v>
      </c>
      <c r="R9" s="181">
        <f>'Aggregate Calcs'!X41</f>
        <v>236973689819756.66</v>
      </c>
      <c r="S9" s="181">
        <f>'Aggregate Calcs'!Y41</f>
        <v>241754953031968.34</v>
      </c>
      <c r="T9" s="181">
        <f>'Aggregate Calcs'!Z41</f>
        <v>246536216244180</v>
      </c>
      <c r="U9" s="181">
        <f>'Aggregate Calcs'!AA41</f>
        <v>253491738729339.03</v>
      </c>
      <c r="V9" s="181">
        <f>'Aggregate Calcs'!AB41</f>
        <v>260447261214498</v>
      </c>
      <c r="W9" s="181">
        <f>'Aggregate Calcs'!AC41</f>
        <v>267402783699657.06</v>
      </c>
      <c r="X9" s="181">
        <f>'Aggregate Calcs'!AD41</f>
        <v>274358306184816.06</v>
      </c>
      <c r="Y9" s="181">
        <f>'Aggregate Calcs'!AE41</f>
        <v>281313828669975.13</v>
      </c>
      <c r="Z9" s="181">
        <f>'Aggregate Calcs'!AF41</f>
        <v>286516681394675.44</v>
      </c>
      <c r="AA9" s="181">
        <f>'Aggregate Calcs'!AG41</f>
        <v>291719534119375.69</v>
      </c>
      <c r="AB9" s="181">
        <f>'Aggregate Calcs'!AH41</f>
        <v>296922386844076.06</v>
      </c>
      <c r="AC9" s="181">
        <f>'Aggregate Calcs'!AI41</f>
        <v>302125239568776.31</v>
      </c>
      <c r="AD9" s="181">
        <f>'Aggregate Calcs'!AJ41</f>
        <v>307328092293476.69</v>
      </c>
      <c r="AE9" s="181">
        <f>'Aggregate Calcs'!AK41</f>
        <v>312530945018176.94</v>
      </c>
      <c r="AF9" s="181">
        <f>'Aggregate Calcs'!AL41</f>
        <v>317733797742877.25</v>
      </c>
      <c r="AG9" s="181">
        <f>'Aggregate Calcs'!AM41</f>
        <v>322936650467577.63</v>
      </c>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525</v>
      </c>
      <c r="B2" s="201">
        <f>'Aggregate Calcs'!H42</f>
        <v>0</v>
      </c>
      <c r="C2" s="201">
        <f>'Aggregate Calcs'!I42</f>
        <v>0</v>
      </c>
      <c r="D2" s="201">
        <f>'Aggregate Calcs'!J42</f>
        <v>0</v>
      </c>
      <c r="E2" s="201">
        <f>'Aggregate Calcs'!K42</f>
        <v>0</v>
      </c>
      <c r="F2" s="201">
        <f>'Aggregate Calcs'!L42</f>
        <v>0</v>
      </c>
      <c r="G2" s="201">
        <f>'Aggregate Calcs'!M42</f>
        <v>0</v>
      </c>
      <c r="H2" s="201">
        <f>'Aggregate Calcs'!N42</f>
        <v>0</v>
      </c>
      <c r="I2" s="201">
        <f>'Aggregate Calcs'!O42</f>
        <v>0</v>
      </c>
      <c r="J2" s="201">
        <f>'Aggregate Calcs'!P42</f>
        <v>0</v>
      </c>
      <c r="K2" s="201">
        <f>'Aggregate Calcs'!Q42</f>
        <v>0</v>
      </c>
      <c r="L2" s="201">
        <f>'Aggregate Calcs'!R42</f>
        <v>0</v>
      </c>
      <c r="M2" s="201">
        <f>'Aggregate Calcs'!S42</f>
        <v>0</v>
      </c>
      <c r="N2" s="201">
        <f>'Aggregate Calcs'!T42</f>
        <v>0</v>
      </c>
      <c r="O2" s="201">
        <f>'Aggregate Calcs'!U42</f>
        <v>0</v>
      </c>
      <c r="P2" s="201">
        <f>'Aggregate Calcs'!V42</f>
        <v>0</v>
      </c>
      <c r="Q2" s="201">
        <f>'Aggregate Calcs'!W42</f>
        <v>0</v>
      </c>
      <c r="R2" s="201">
        <f>'Aggregate Calcs'!X42</f>
        <v>0</v>
      </c>
      <c r="S2" s="201">
        <f>'Aggregate Calcs'!Y42</f>
        <v>0</v>
      </c>
      <c r="T2" s="201">
        <f>'Aggregate Calcs'!Z42</f>
        <v>0</v>
      </c>
      <c r="U2" s="201">
        <f>'Aggregate Calcs'!AA42</f>
        <v>0</v>
      </c>
      <c r="V2" s="201">
        <f>'Aggregate Calcs'!AB42</f>
        <v>0</v>
      </c>
      <c r="W2" s="201">
        <f>'Aggregate Calcs'!AC42</f>
        <v>0</v>
      </c>
      <c r="X2" s="201">
        <f>'Aggregate Calcs'!AD42</f>
        <v>0</v>
      </c>
      <c r="Y2" s="201">
        <f>'Aggregate Calcs'!AE42</f>
        <v>0</v>
      </c>
      <c r="Z2" s="201">
        <f>'Aggregate Calcs'!AF42</f>
        <v>0</v>
      </c>
      <c r="AA2" s="201">
        <f>'Aggregate Calcs'!AG42</f>
        <v>0</v>
      </c>
      <c r="AB2" s="201">
        <f>'Aggregate Calcs'!AH42</f>
        <v>0</v>
      </c>
      <c r="AC2" s="201">
        <f>'Aggregate Calcs'!AI42</f>
        <v>0</v>
      </c>
      <c r="AD2" s="201">
        <f>'Aggregate Calcs'!AJ42</f>
        <v>0</v>
      </c>
      <c r="AE2" s="201">
        <f>'Aggregate Calcs'!AK42</f>
        <v>0</v>
      </c>
      <c r="AF2" s="201">
        <f>'Aggregate Calcs'!AL42</f>
        <v>0</v>
      </c>
      <c r="AG2" s="201">
        <f>'Aggregate Calcs'!AM42</f>
        <v>0</v>
      </c>
    </row>
    <row r="3" spans="1:33" x14ac:dyDescent="0.25">
      <c r="A3" s="4" t="s">
        <v>526</v>
      </c>
      <c r="B3" s="201">
        <f>'Aggregate Calcs'!H43</f>
        <v>0</v>
      </c>
      <c r="C3" s="201">
        <f>'Aggregate Calcs'!I43</f>
        <v>0</v>
      </c>
      <c r="D3" s="201">
        <f>'Aggregate Calcs'!J43</f>
        <v>0</v>
      </c>
      <c r="E3" s="201">
        <f>'Aggregate Calcs'!K43</f>
        <v>0</v>
      </c>
      <c r="F3" s="201">
        <f>'Aggregate Calcs'!L43</f>
        <v>0</v>
      </c>
      <c r="G3" s="201">
        <f>'Aggregate Calcs'!M43</f>
        <v>0</v>
      </c>
      <c r="H3" s="201">
        <f>'Aggregate Calcs'!N43</f>
        <v>0</v>
      </c>
      <c r="I3" s="201">
        <f>'Aggregate Calcs'!O43</f>
        <v>0</v>
      </c>
      <c r="J3" s="201">
        <f>'Aggregate Calcs'!P43</f>
        <v>0</v>
      </c>
      <c r="K3" s="201">
        <f>'Aggregate Calcs'!Q43</f>
        <v>0</v>
      </c>
      <c r="L3" s="201">
        <f>'Aggregate Calcs'!R43</f>
        <v>0</v>
      </c>
      <c r="M3" s="201">
        <f>'Aggregate Calcs'!S43</f>
        <v>0</v>
      </c>
      <c r="N3" s="201">
        <f>'Aggregate Calcs'!T43</f>
        <v>0</v>
      </c>
      <c r="O3" s="201">
        <f>'Aggregate Calcs'!U43</f>
        <v>0</v>
      </c>
      <c r="P3" s="201">
        <f>'Aggregate Calcs'!V43</f>
        <v>0</v>
      </c>
      <c r="Q3" s="201">
        <f>'Aggregate Calcs'!W43</f>
        <v>0</v>
      </c>
      <c r="R3" s="201">
        <f>'Aggregate Calcs'!X43</f>
        <v>0</v>
      </c>
      <c r="S3" s="201">
        <f>'Aggregate Calcs'!Y43</f>
        <v>0</v>
      </c>
      <c r="T3" s="201">
        <f>'Aggregate Calcs'!Z43</f>
        <v>0</v>
      </c>
      <c r="U3" s="201">
        <f>'Aggregate Calcs'!AA43</f>
        <v>0</v>
      </c>
      <c r="V3" s="201">
        <f>'Aggregate Calcs'!AB43</f>
        <v>0</v>
      </c>
      <c r="W3" s="201">
        <f>'Aggregate Calcs'!AC43</f>
        <v>0</v>
      </c>
      <c r="X3" s="201">
        <f>'Aggregate Calcs'!AD43</f>
        <v>0</v>
      </c>
      <c r="Y3" s="201">
        <f>'Aggregate Calcs'!AE43</f>
        <v>0</v>
      </c>
      <c r="Z3" s="201">
        <f>'Aggregate Calcs'!AF43</f>
        <v>0</v>
      </c>
      <c r="AA3" s="201">
        <f>'Aggregate Calcs'!AG43</f>
        <v>0</v>
      </c>
      <c r="AB3" s="201">
        <f>'Aggregate Calcs'!AH43</f>
        <v>0</v>
      </c>
      <c r="AC3" s="201">
        <f>'Aggregate Calcs'!AI43</f>
        <v>0</v>
      </c>
      <c r="AD3" s="201">
        <f>'Aggregate Calcs'!AJ43</f>
        <v>0</v>
      </c>
      <c r="AE3" s="201">
        <f>'Aggregate Calcs'!AK43</f>
        <v>0</v>
      </c>
      <c r="AF3" s="201">
        <f>'Aggregate Calcs'!AL43</f>
        <v>0</v>
      </c>
      <c r="AG3" s="201">
        <f>'Aggregate Calcs'!AM43</f>
        <v>0</v>
      </c>
    </row>
    <row r="4" spans="1:33" x14ac:dyDescent="0.25">
      <c r="A4" s="4" t="s">
        <v>27</v>
      </c>
      <c r="B4" s="201">
        <f>'Aggregate Calcs'!H44</f>
        <v>0</v>
      </c>
      <c r="C4" s="201">
        <f>'Aggregate Calcs'!I44</f>
        <v>0</v>
      </c>
      <c r="D4" s="201">
        <f>'Aggregate Calcs'!J44</f>
        <v>0</v>
      </c>
      <c r="E4" s="201">
        <f>'Aggregate Calcs'!K44</f>
        <v>0</v>
      </c>
      <c r="F4" s="201">
        <f>'Aggregate Calcs'!L44</f>
        <v>0</v>
      </c>
      <c r="G4" s="201">
        <f>'Aggregate Calcs'!M44</f>
        <v>0</v>
      </c>
      <c r="H4" s="201">
        <f>'Aggregate Calcs'!N44</f>
        <v>0</v>
      </c>
      <c r="I4" s="201">
        <f>'Aggregate Calcs'!O44</f>
        <v>0</v>
      </c>
      <c r="J4" s="201">
        <f>'Aggregate Calcs'!P44</f>
        <v>0</v>
      </c>
      <c r="K4" s="201">
        <f>'Aggregate Calcs'!Q44</f>
        <v>0</v>
      </c>
      <c r="L4" s="201">
        <f>'Aggregate Calcs'!R44</f>
        <v>0</v>
      </c>
      <c r="M4" s="201">
        <f>'Aggregate Calcs'!S44</f>
        <v>0</v>
      </c>
      <c r="N4" s="201">
        <f>'Aggregate Calcs'!T44</f>
        <v>0</v>
      </c>
      <c r="O4" s="201">
        <f>'Aggregate Calcs'!U44</f>
        <v>0</v>
      </c>
      <c r="P4" s="201">
        <f>'Aggregate Calcs'!V44</f>
        <v>0</v>
      </c>
      <c r="Q4" s="201">
        <f>'Aggregate Calcs'!W44</f>
        <v>0</v>
      </c>
      <c r="R4" s="201">
        <f>'Aggregate Calcs'!X44</f>
        <v>0</v>
      </c>
      <c r="S4" s="201">
        <f>'Aggregate Calcs'!Y44</f>
        <v>0</v>
      </c>
      <c r="T4" s="201">
        <f>'Aggregate Calcs'!Z44</f>
        <v>0</v>
      </c>
      <c r="U4" s="201">
        <f>'Aggregate Calcs'!AA44</f>
        <v>0</v>
      </c>
      <c r="V4" s="201">
        <f>'Aggregate Calcs'!AB44</f>
        <v>0</v>
      </c>
      <c r="W4" s="201">
        <f>'Aggregate Calcs'!AC44</f>
        <v>0</v>
      </c>
      <c r="X4" s="201">
        <f>'Aggregate Calcs'!AD44</f>
        <v>0</v>
      </c>
      <c r="Y4" s="201">
        <f>'Aggregate Calcs'!AE44</f>
        <v>0</v>
      </c>
      <c r="Z4" s="201">
        <f>'Aggregate Calcs'!AF44</f>
        <v>0</v>
      </c>
      <c r="AA4" s="201">
        <f>'Aggregate Calcs'!AG44</f>
        <v>0</v>
      </c>
      <c r="AB4" s="201">
        <f>'Aggregate Calcs'!AH44</f>
        <v>0</v>
      </c>
      <c r="AC4" s="201">
        <f>'Aggregate Calcs'!AI44</f>
        <v>0</v>
      </c>
      <c r="AD4" s="201">
        <f>'Aggregate Calcs'!AJ44</f>
        <v>0</v>
      </c>
      <c r="AE4" s="201">
        <f>'Aggregate Calcs'!AK44</f>
        <v>0</v>
      </c>
      <c r="AF4" s="201">
        <f>'Aggregate Calcs'!AL44</f>
        <v>0</v>
      </c>
      <c r="AG4" s="201">
        <f>'Aggregate Calcs'!AM44</f>
        <v>0</v>
      </c>
    </row>
    <row r="5" spans="1:33" x14ac:dyDescent="0.25">
      <c r="A5" s="4" t="s">
        <v>6</v>
      </c>
      <c r="B5" s="201">
        <f>'Aggregate Calcs'!H45</f>
        <v>0</v>
      </c>
      <c r="C5" s="201">
        <f>'Aggregate Calcs'!I45</f>
        <v>0</v>
      </c>
      <c r="D5" s="201">
        <f>'Aggregate Calcs'!J45</f>
        <v>0</v>
      </c>
      <c r="E5" s="201">
        <f>'Aggregate Calcs'!K45</f>
        <v>0</v>
      </c>
      <c r="F5" s="201">
        <f>'Aggregate Calcs'!L45</f>
        <v>0</v>
      </c>
      <c r="G5" s="201">
        <f>'Aggregate Calcs'!M45</f>
        <v>0</v>
      </c>
      <c r="H5" s="201">
        <f>'Aggregate Calcs'!N45</f>
        <v>0</v>
      </c>
      <c r="I5" s="201">
        <f>'Aggregate Calcs'!O45</f>
        <v>0</v>
      </c>
      <c r="J5" s="201">
        <f>'Aggregate Calcs'!P45</f>
        <v>0</v>
      </c>
      <c r="K5" s="201">
        <f>'Aggregate Calcs'!Q45</f>
        <v>0</v>
      </c>
      <c r="L5" s="201">
        <f>'Aggregate Calcs'!R45</f>
        <v>0</v>
      </c>
      <c r="M5" s="201">
        <f>'Aggregate Calcs'!S45</f>
        <v>0</v>
      </c>
      <c r="N5" s="201">
        <f>'Aggregate Calcs'!T45</f>
        <v>0</v>
      </c>
      <c r="O5" s="201">
        <f>'Aggregate Calcs'!U45</f>
        <v>0</v>
      </c>
      <c r="P5" s="201">
        <f>'Aggregate Calcs'!V45</f>
        <v>0</v>
      </c>
      <c r="Q5" s="201">
        <f>'Aggregate Calcs'!W45</f>
        <v>0</v>
      </c>
      <c r="R5" s="201">
        <f>'Aggregate Calcs'!X45</f>
        <v>0</v>
      </c>
      <c r="S5" s="201">
        <f>'Aggregate Calcs'!Y45</f>
        <v>0</v>
      </c>
      <c r="T5" s="201">
        <f>'Aggregate Calcs'!Z45</f>
        <v>0</v>
      </c>
      <c r="U5" s="201">
        <f>'Aggregate Calcs'!AA45</f>
        <v>0</v>
      </c>
      <c r="V5" s="201">
        <f>'Aggregate Calcs'!AB45</f>
        <v>0</v>
      </c>
      <c r="W5" s="201">
        <f>'Aggregate Calcs'!AC45</f>
        <v>0</v>
      </c>
      <c r="X5" s="201">
        <f>'Aggregate Calcs'!AD45</f>
        <v>0</v>
      </c>
      <c r="Y5" s="201">
        <f>'Aggregate Calcs'!AE45</f>
        <v>0</v>
      </c>
      <c r="Z5" s="201">
        <f>'Aggregate Calcs'!AF45</f>
        <v>0</v>
      </c>
      <c r="AA5" s="201">
        <f>'Aggregate Calcs'!AG45</f>
        <v>0</v>
      </c>
      <c r="AB5" s="201">
        <f>'Aggregate Calcs'!AH45</f>
        <v>0</v>
      </c>
      <c r="AC5" s="201">
        <f>'Aggregate Calcs'!AI45</f>
        <v>0</v>
      </c>
      <c r="AD5" s="201">
        <f>'Aggregate Calcs'!AJ45</f>
        <v>0</v>
      </c>
      <c r="AE5" s="201">
        <f>'Aggregate Calcs'!AK45</f>
        <v>0</v>
      </c>
      <c r="AF5" s="201">
        <f>'Aggregate Calcs'!AL45</f>
        <v>0</v>
      </c>
      <c r="AG5" s="201">
        <f>'Aggregate Calcs'!AM45</f>
        <v>0</v>
      </c>
    </row>
    <row r="6" spans="1:33" x14ac:dyDescent="0.25">
      <c r="A6" s="4" t="s">
        <v>527</v>
      </c>
      <c r="B6" s="201">
        <f>'Aggregate Calcs'!H46</f>
        <v>0</v>
      </c>
      <c r="C6" s="201">
        <f>'Aggregate Calcs'!I46</f>
        <v>0</v>
      </c>
      <c r="D6" s="201">
        <f>'Aggregate Calcs'!J46</f>
        <v>0</v>
      </c>
      <c r="E6" s="201">
        <f>'Aggregate Calcs'!K46</f>
        <v>0</v>
      </c>
      <c r="F6" s="201">
        <f>'Aggregate Calcs'!L46</f>
        <v>0</v>
      </c>
      <c r="G6" s="201">
        <f>'Aggregate Calcs'!M46</f>
        <v>0</v>
      </c>
      <c r="H6" s="201">
        <f>'Aggregate Calcs'!N46</f>
        <v>0</v>
      </c>
      <c r="I6" s="201">
        <f>'Aggregate Calcs'!O46</f>
        <v>0</v>
      </c>
      <c r="J6" s="201">
        <f>'Aggregate Calcs'!P46</f>
        <v>0</v>
      </c>
      <c r="K6" s="201">
        <f>'Aggregate Calcs'!Q46</f>
        <v>0</v>
      </c>
      <c r="L6" s="201">
        <f>'Aggregate Calcs'!R46</f>
        <v>0</v>
      </c>
      <c r="M6" s="201">
        <f>'Aggregate Calcs'!S46</f>
        <v>0</v>
      </c>
      <c r="N6" s="201">
        <f>'Aggregate Calcs'!T46</f>
        <v>0</v>
      </c>
      <c r="O6" s="201">
        <f>'Aggregate Calcs'!U46</f>
        <v>0</v>
      </c>
      <c r="P6" s="201">
        <f>'Aggregate Calcs'!V46</f>
        <v>0</v>
      </c>
      <c r="Q6" s="201">
        <f>'Aggregate Calcs'!W46</f>
        <v>0</v>
      </c>
      <c r="R6" s="201">
        <f>'Aggregate Calcs'!X46</f>
        <v>0</v>
      </c>
      <c r="S6" s="201">
        <f>'Aggregate Calcs'!Y46</f>
        <v>0</v>
      </c>
      <c r="T6" s="201">
        <f>'Aggregate Calcs'!Z46</f>
        <v>0</v>
      </c>
      <c r="U6" s="201">
        <f>'Aggregate Calcs'!AA46</f>
        <v>0</v>
      </c>
      <c r="V6" s="201">
        <f>'Aggregate Calcs'!AB46</f>
        <v>0</v>
      </c>
      <c r="W6" s="201">
        <f>'Aggregate Calcs'!AC46</f>
        <v>0</v>
      </c>
      <c r="X6" s="201">
        <f>'Aggregate Calcs'!AD46</f>
        <v>0</v>
      </c>
      <c r="Y6" s="201">
        <f>'Aggregate Calcs'!AE46</f>
        <v>0</v>
      </c>
      <c r="Z6" s="201">
        <f>'Aggregate Calcs'!AF46</f>
        <v>0</v>
      </c>
      <c r="AA6" s="201">
        <f>'Aggregate Calcs'!AG46</f>
        <v>0</v>
      </c>
      <c r="AB6" s="201">
        <f>'Aggregate Calcs'!AH46</f>
        <v>0</v>
      </c>
      <c r="AC6" s="201">
        <f>'Aggregate Calcs'!AI46</f>
        <v>0</v>
      </c>
      <c r="AD6" s="201">
        <f>'Aggregate Calcs'!AJ46</f>
        <v>0</v>
      </c>
      <c r="AE6" s="201">
        <f>'Aggregate Calcs'!AK46</f>
        <v>0</v>
      </c>
      <c r="AF6" s="201">
        <f>'Aggregate Calcs'!AL46</f>
        <v>0</v>
      </c>
      <c r="AG6" s="201">
        <f>'Aggregate Calcs'!AM46</f>
        <v>0</v>
      </c>
    </row>
    <row r="7" spans="1:33" x14ac:dyDescent="0.25">
      <c r="A7" s="4" t="s">
        <v>528</v>
      </c>
      <c r="B7" s="201">
        <f>'Aggregate Calcs'!H47</f>
        <v>0</v>
      </c>
      <c r="C7" s="201">
        <f>'Aggregate Calcs'!I47</f>
        <v>0</v>
      </c>
      <c r="D7" s="201">
        <f>'Aggregate Calcs'!J47</f>
        <v>0</v>
      </c>
      <c r="E7" s="201">
        <f>'Aggregate Calcs'!K47</f>
        <v>0</v>
      </c>
      <c r="F7" s="201">
        <f>'Aggregate Calcs'!L47</f>
        <v>0</v>
      </c>
      <c r="G7" s="201">
        <f>'Aggregate Calcs'!M47</f>
        <v>0</v>
      </c>
      <c r="H7" s="201">
        <f>'Aggregate Calcs'!N47</f>
        <v>0</v>
      </c>
      <c r="I7" s="201">
        <f>'Aggregate Calcs'!O47</f>
        <v>0</v>
      </c>
      <c r="J7" s="201">
        <f>'Aggregate Calcs'!P47</f>
        <v>0</v>
      </c>
      <c r="K7" s="201">
        <f>'Aggregate Calcs'!Q47</f>
        <v>0</v>
      </c>
      <c r="L7" s="201">
        <f>'Aggregate Calcs'!R47</f>
        <v>0</v>
      </c>
      <c r="M7" s="201">
        <f>'Aggregate Calcs'!S47</f>
        <v>0</v>
      </c>
      <c r="N7" s="201">
        <f>'Aggregate Calcs'!T47</f>
        <v>0</v>
      </c>
      <c r="O7" s="201">
        <f>'Aggregate Calcs'!U47</f>
        <v>0</v>
      </c>
      <c r="P7" s="201">
        <f>'Aggregate Calcs'!V47</f>
        <v>0</v>
      </c>
      <c r="Q7" s="201">
        <f>'Aggregate Calcs'!W47</f>
        <v>0</v>
      </c>
      <c r="R7" s="201">
        <f>'Aggregate Calcs'!X47</f>
        <v>0</v>
      </c>
      <c r="S7" s="201">
        <f>'Aggregate Calcs'!Y47</f>
        <v>0</v>
      </c>
      <c r="T7" s="201">
        <f>'Aggregate Calcs'!Z47</f>
        <v>0</v>
      </c>
      <c r="U7" s="201">
        <f>'Aggregate Calcs'!AA47</f>
        <v>0</v>
      </c>
      <c r="V7" s="201">
        <f>'Aggregate Calcs'!AB47</f>
        <v>0</v>
      </c>
      <c r="W7" s="201">
        <f>'Aggregate Calcs'!AC47</f>
        <v>0</v>
      </c>
      <c r="X7" s="201">
        <f>'Aggregate Calcs'!AD47</f>
        <v>0</v>
      </c>
      <c r="Y7" s="201">
        <f>'Aggregate Calcs'!AE47</f>
        <v>0</v>
      </c>
      <c r="Z7" s="201">
        <f>'Aggregate Calcs'!AF47</f>
        <v>0</v>
      </c>
      <c r="AA7" s="201">
        <f>'Aggregate Calcs'!AG47</f>
        <v>0</v>
      </c>
      <c r="AB7" s="201">
        <f>'Aggregate Calcs'!AH47</f>
        <v>0</v>
      </c>
      <c r="AC7" s="201">
        <f>'Aggregate Calcs'!AI47</f>
        <v>0</v>
      </c>
      <c r="AD7" s="201">
        <f>'Aggregate Calcs'!AJ47</f>
        <v>0</v>
      </c>
      <c r="AE7" s="201">
        <f>'Aggregate Calcs'!AK47</f>
        <v>0</v>
      </c>
      <c r="AF7" s="201">
        <f>'Aggregate Calcs'!AL47</f>
        <v>0</v>
      </c>
      <c r="AG7" s="201">
        <f>'Aggregate Calcs'!AM47</f>
        <v>0</v>
      </c>
    </row>
    <row r="8" spans="1:33" x14ac:dyDescent="0.25">
      <c r="A8" s="4" t="s">
        <v>11</v>
      </c>
      <c r="B8" s="201">
        <f>'Aggregate Calcs'!H48</f>
        <v>0</v>
      </c>
      <c r="C8" s="201">
        <f>'Aggregate Calcs'!I48</f>
        <v>0</v>
      </c>
      <c r="D8" s="201">
        <f>'Aggregate Calcs'!J48</f>
        <v>0</v>
      </c>
      <c r="E8" s="201">
        <f>'Aggregate Calcs'!K48</f>
        <v>0</v>
      </c>
      <c r="F8" s="201">
        <f>'Aggregate Calcs'!L48</f>
        <v>0</v>
      </c>
      <c r="G8" s="201">
        <f>'Aggregate Calcs'!M48</f>
        <v>0</v>
      </c>
      <c r="H8" s="201">
        <f>'Aggregate Calcs'!N48</f>
        <v>0</v>
      </c>
      <c r="I8" s="201">
        <f>'Aggregate Calcs'!O48</f>
        <v>0</v>
      </c>
      <c r="J8" s="201">
        <f>'Aggregate Calcs'!P48</f>
        <v>0</v>
      </c>
      <c r="K8" s="201">
        <f>'Aggregate Calcs'!Q48</f>
        <v>0</v>
      </c>
      <c r="L8" s="201">
        <f>'Aggregate Calcs'!R48</f>
        <v>0</v>
      </c>
      <c r="M8" s="201">
        <f>'Aggregate Calcs'!S48</f>
        <v>0</v>
      </c>
      <c r="N8" s="201">
        <f>'Aggregate Calcs'!T48</f>
        <v>0</v>
      </c>
      <c r="O8" s="201">
        <f>'Aggregate Calcs'!U48</f>
        <v>0</v>
      </c>
      <c r="P8" s="201">
        <f>'Aggregate Calcs'!V48</f>
        <v>0</v>
      </c>
      <c r="Q8" s="201">
        <f>'Aggregate Calcs'!W48</f>
        <v>0</v>
      </c>
      <c r="R8" s="201">
        <f>'Aggregate Calcs'!X48</f>
        <v>0</v>
      </c>
      <c r="S8" s="201">
        <f>'Aggregate Calcs'!Y48</f>
        <v>0</v>
      </c>
      <c r="T8" s="201">
        <f>'Aggregate Calcs'!Z48</f>
        <v>0</v>
      </c>
      <c r="U8" s="201">
        <f>'Aggregate Calcs'!AA48</f>
        <v>0</v>
      </c>
      <c r="V8" s="201">
        <f>'Aggregate Calcs'!AB48</f>
        <v>0</v>
      </c>
      <c r="W8" s="201">
        <f>'Aggregate Calcs'!AC48</f>
        <v>0</v>
      </c>
      <c r="X8" s="201">
        <f>'Aggregate Calcs'!AD48</f>
        <v>0</v>
      </c>
      <c r="Y8" s="201">
        <f>'Aggregate Calcs'!AE48</f>
        <v>0</v>
      </c>
      <c r="Z8" s="201">
        <f>'Aggregate Calcs'!AF48</f>
        <v>0</v>
      </c>
      <c r="AA8" s="201">
        <f>'Aggregate Calcs'!AG48</f>
        <v>0</v>
      </c>
      <c r="AB8" s="201">
        <f>'Aggregate Calcs'!AH48</f>
        <v>0</v>
      </c>
      <c r="AC8" s="201">
        <f>'Aggregate Calcs'!AI48</f>
        <v>0</v>
      </c>
      <c r="AD8" s="201">
        <f>'Aggregate Calcs'!AJ48</f>
        <v>0</v>
      </c>
      <c r="AE8" s="201">
        <f>'Aggregate Calcs'!AK48</f>
        <v>0</v>
      </c>
      <c r="AF8" s="201">
        <f>'Aggregate Calcs'!AL48</f>
        <v>0</v>
      </c>
      <c r="AG8" s="201">
        <f>'Aggregate Calcs'!AM48</f>
        <v>0</v>
      </c>
    </row>
    <row r="9" spans="1:33" x14ac:dyDescent="0.25">
      <c r="A9" s="4" t="s">
        <v>529</v>
      </c>
      <c r="B9" s="201">
        <f>'Aggregate Calcs'!H49</f>
        <v>0</v>
      </c>
      <c r="C9" s="201">
        <f>'Aggregate Calcs'!I49</f>
        <v>0</v>
      </c>
      <c r="D9" s="201">
        <f>'Aggregate Calcs'!J49</f>
        <v>0</v>
      </c>
      <c r="E9" s="201">
        <f>'Aggregate Calcs'!K49</f>
        <v>0</v>
      </c>
      <c r="F9" s="201">
        <f>'Aggregate Calcs'!L49</f>
        <v>0</v>
      </c>
      <c r="G9" s="201">
        <f>'Aggregate Calcs'!M49</f>
        <v>0</v>
      </c>
      <c r="H9" s="201">
        <f>'Aggregate Calcs'!N49</f>
        <v>0</v>
      </c>
      <c r="I9" s="201">
        <f>'Aggregate Calcs'!O49</f>
        <v>0</v>
      </c>
      <c r="J9" s="201">
        <f>'Aggregate Calcs'!P49</f>
        <v>0</v>
      </c>
      <c r="K9" s="201">
        <f>'Aggregate Calcs'!Q49</f>
        <v>0</v>
      </c>
      <c r="L9" s="201">
        <f>'Aggregate Calcs'!R49</f>
        <v>0</v>
      </c>
      <c r="M9" s="201">
        <f>'Aggregate Calcs'!S49</f>
        <v>0</v>
      </c>
      <c r="N9" s="201">
        <f>'Aggregate Calcs'!T49</f>
        <v>0</v>
      </c>
      <c r="O9" s="201">
        <f>'Aggregate Calcs'!U49</f>
        <v>0</v>
      </c>
      <c r="P9" s="201">
        <f>'Aggregate Calcs'!V49</f>
        <v>0</v>
      </c>
      <c r="Q9" s="201">
        <f>'Aggregate Calcs'!W49</f>
        <v>0</v>
      </c>
      <c r="R9" s="201">
        <f>'Aggregate Calcs'!X49</f>
        <v>0</v>
      </c>
      <c r="S9" s="201">
        <f>'Aggregate Calcs'!Y49</f>
        <v>0</v>
      </c>
      <c r="T9" s="201">
        <f>'Aggregate Calcs'!Z49</f>
        <v>0</v>
      </c>
      <c r="U9" s="201">
        <f>'Aggregate Calcs'!AA49</f>
        <v>0</v>
      </c>
      <c r="V9" s="201">
        <f>'Aggregate Calcs'!AB49</f>
        <v>0</v>
      </c>
      <c r="W9" s="201">
        <f>'Aggregate Calcs'!AC49</f>
        <v>0</v>
      </c>
      <c r="X9" s="201">
        <f>'Aggregate Calcs'!AD49</f>
        <v>0</v>
      </c>
      <c r="Y9" s="201">
        <f>'Aggregate Calcs'!AE49</f>
        <v>0</v>
      </c>
      <c r="Z9" s="201">
        <f>'Aggregate Calcs'!AF49</f>
        <v>0</v>
      </c>
      <c r="AA9" s="201">
        <f>'Aggregate Calcs'!AG49</f>
        <v>0</v>
      </c>
      <c r="AB9" s="201">
        <f>'Aggregate Calcs'!AH49</f>
        <v>0</v>
      </c>
      <c r="AC9" s="201">
        <f>'Aggregate Calcs'!AI49</f>
        <v>0</v>
      </c>
      <c r="AD9" s="201">
        <f>'Aggregate Calcs'!AJ49</f>
        <v>0</v>
      </c>
      <c r="AE9" s="201">
        <f>'Aggregate Calcs'!AK49</f>
        <v>0</v>
      </c>
      <c r="AF9" s="201">
        <f>'Aggregate Calcs'!AL49</f>
        <v>0</v>
      </c>
      <c r="AG9" s="201">
        <f>'Aggregate Calcs'!AM49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525</v>
      </c>
      <c r="B2" s="4">
        <f>'Aggregate Calcs'!H50</f>
        <v>0</v>
      </c>
      <c r="C2" s="4">
        <f>'Aggregate Calcs'!I50</f>
        <v>0</v>
      </c>
      <c r="D2" s="4">
        <f>'Aggregate Calcs'!J50</f>
        <v>0</v>
      </c>
      <c r="E2" s="4">
        <f>'Aggregate Calcs'!K50</f>
        <v>0</v>
      </c>
      <c r="F2" s="4">
        <f>'Aggregate Calcs'!L50</f>
        <v>0</v>
      </c>
      <c r="G2" s="4">
        <f>'Aggregate Calcs'!M50</f>
        <v>0</v>
      </c>
      <c r="H2" s="4">
        <f>'Aggregate Calcs'!N50</f>
        <v>0</v>
      </c>
      <c r="I2" s="4">
        <f>'Aggregate Calcs'!O50</f>
        <v>0</v>
      </c>
      <c r="J2" s="4">
        <f>'Aggregate Calcs'!P50</f>
        <v>0</v>
      </c>
      <c r="K2" s="4">
        <f>'Aggregate Calcs'!Q50</f>
        <v>0</v>
      </c>
      <c r="L2" s="4">
        <f>'Aggregate Calcs'!R50</f>
        <v>0</v>
      </c>
      <c r="M2" s="4">
        <f>'Aggregate Calcs'!S50</f>
        <v>0</v>
      </c>
      <c r="N2" s="4">
        <f>'Aggregate Calcs'!T50</f>
        <v>0</v>
      </c>
      <c r="O2" s="4">
        <f>'Aggregate Calcs'!U50</f>
        <v>0</v>
      </c>
      <c r="P2" s="4">
        <f>'Aggregate Calcs'!V50</f>
        <v>0</v>
      </c>
      <c r="Q2" s="4">
        <f>'Aggregate Calcs'!W50</f>
        <v>0</v>
      </c>
      <c r="R2" s="4">
        <f>'Aggregate Calcs'!X50</f>
        <v>0</v>
      </c>
      <c r="S2" s="4">
        <f>'Aggregate Calcs'!Y50</f>
        <v>0</v>
      </c>
      <c r="T2" s="4">
        <f>'Aggregate Calcs'!Z50</f>
        <v>0</v>
      </c>
      <c r="U2" s="4">
        <f>'Aggregate Calcs'!AA50</f>
        <v>0</v>
      </c>
      <c r="V2" s="4">
        <f>'Aggregate Calcs'!AB50</f>
        <v>0</v>
      </c>
      <c r="W2" s="4">
        <f>'Aggregate Calcs'!AC50</f>
        <v>0</v>
      </c>
      <c r="X2" s="4">
        <f>'Aggregate Calcs'!AD50</f>
        <v>0</v>
      </c>
      <c r="Y2" s="4">
        <f>'Aggregate Calcs'!AE50</f>
        <v>0</v>
      </c>
      <c r="Z2" s="4">
        <f>'Aggregate Calcs'!AF50</f>
        <v>0</v>
      </c>
      <c r="AA2" s="4">
        <f>'Aggregate Calcs'!AG50</f>
        <v>0</v>
      </c>
      <c r="AB2" s="4">
        <f>'Aggregate Calcs'!AH50</f>
        <v>0</v>
      </c>
      <c r="AC2" s="4">
        <f>'Aggregate Calcs'!AI50</f>
        <v>0</v>
      </c>
      <c r="AD2" s="4">
        <f>'Aggregate Calcs'!AJ50</f>
        <v>0</v>
      </c>
      <c r="AE2" s="4">
        <f>'Aggregate Calcs'!AK50</f>
        <v>0</v>
      </c>
      <c r="AF2" s="4">
        <f>'Aggregate Calcs'!AL50</f>
        <v>0</v>
      </c>
      <c r="AG2" s="4">
        <f>'Aggregate Calcs'!AM50</f>
        <v>0</v>
      </c>
    </row>
    <row r="3" spans="1:33" x14ac:dyDescent="0.25">
      <c r="A3" s="4" t="s">
        <v>526</v>
      </c>
      <c r="B3" s="4">
        <f>'Aggregate Calcs'!H51</f>
        <v>1.2115477726525748E+16</v>
      </c>
      <c r="C3" s="4">
        <f>'Aggregate Calcs'!I51</f>
        <v>1.2594582927656788E+16</v>
      </c>
      <c r="D3" s="4">
        <f>'Aggregate Calcs'!J51</f>
        <v>1.3073688128787826E+16</v>
      </c>
      <c r="E3" s="4">
        <f>'Aggregate Calcs'!K51</f>
        <v>1.3552793329918864E+16</v>
      </c>
      <c r="F3" s="4">
        <f>'Aggregate Calcs'!L51</f>
        <v>1.4186171072698026E+16</v>
      </c>
      <c r="G3" s="4">
        <f>'Aggregate Calcs'!M51</f>
        <v>1.4819548815477184E+16</v>
      </c>
      <c r="H3" s="4">
        <f>'Aggregate Calcs'!N51</f>
        <v>1.5452926558256348E+16</v>
      </c>
      <c r="I3" s="4">
        <f>'Aggregate Calcs'!O51</f>
        <v>1.6086304301035504E+16</v>
      </c>
      <c r="J3" s="4">
        <f>'Aggregate Calcs'!P51</f>
        <v>1.6719682043814664E+16</v>
      </c>
      <c r="K3" s="4">
        <f>'Aggregate Calcs'!Q51</f>
        <v>1.7548624871672344E+16</v>
      </c>
      <c r="L3" s="4">
        <f>'Aggregate Calcs'!R51</f>
        <v>1.8377567699530032E+16</v>
      </c>
      <c r="M3" s="4">
        <f>'Aggregate Calcs'!S51</f>
        <v>1.9206510527387712E+16</v>
      </c>
      <c r="N3" s="4">
        <f>'Aggregate Calcs'!T51</f>
        <v>2.0035453355245392E+16</v>
      </c>
      <c r="O3" s="4">
        <f>'Aggregate Calcs'!U51</f>
        <v>2.0864396183103076E+16</v>
      </c>
      <c r="P3" s="4">
        <f>'Aggregate Calcs'!V51</f>
        <v>2.1842294551612304E+16</v>
      </c>
      <c r="Q3" s="4">
        <f>'Aggregate Calcs'!W51</f>
        <v>2.2820192920121544E+16</v>
      </c>
      <c r="R3" s="4">
        <f>'Aggregate Calcs'!X51</f>
        <v>2.379809128863078E+16</v>
      </c>
      <c r="S3" s="4">
        <f>'Aggregate Calcs'!Y51</f>
        <v>2.4775989657140016E+16</v>
      </c>
      <c r="T3" s="4">
        <f>'Aggregate Calcs'!Z51</f>
        <v>2.5753888025649252E+16</v>
      </c>
      <c r="U3" s="4">
        <f>'Aggregate Calcs'!AA51</f>
        <v>2.6683212254969492E+16</v>
      </c>
      <c r="V3" s="4">
        <f>'Aggregate Calcs'!AB51</f>
        <v>2.7612536484289728E+16</v>
      </c>
      <c r="W3" s="4">
        <f>'Aggregate Calcs'!AC51</f>
        <v>2.8541860713609968E+16</v>
      </c>
      <c r="X3" s="4">
        <f>'Aggregate Calcs'!AD51</f>
        <v>2.9471184942930212E+16</v>
      </c>
      <c r="Y3" s="4">
        <f>'Aggregate Calcs'!AE51</f>
        <v>3.0400509172250444E+16</v>
      </c>
      <c r="Z3" s="4">
        <f>'Aggregate Calcs'!AF51</f>
        <v>3.1241824256339592E+16</v>
      </c>
      <c r="AA3" s="4">
        <f>'Aggregate Calcs'!AG51</f>
        <v>3.2083139340428732E+16</v>
      </c>
      <c r="AB3" s="4">
        <f>'Aggregate Calcs'!AH51</f>
        <v>3.2924454424517888E+16</v>
      </c>
      <c r="AC3" s="4">
        <f>'Aggregate Calcs'!AI51</f>
        <v>3.3765769508607032E+16</v>
      </c>
      <c r="AD3" s="4">
        <f>'Aggregate Calcs'!AJ51</f>
        <v>3.4607084592696176E+16</v>
      </c>
      <c r="AE3" s="4">
        <f>'Aggregate Calcs'!AK51</f>
        <v>3.544839967678532E+16</v>
      </c>
      <c r="AF3" s="4">
        <f>'Aggregate Calcs'!AL51</f>
        <v>3.6289714760874464E+16</v>
      </c>
      <c r="AG3" s="4">
        <f>'Aggregate Calcs'!AM51</f>
        <v>3.7131029844963616E+16</v>
      </c>
    </row>
    <row r="4" spans="1:33" x14ac:dyDescent="0.25">
      <c r="A4" s="4" t="s">
        <v>27</v>
      </c>
      <c r="B4" s="4">
        <f>'Aggregate Calcs'!H52</f>
        <v>0</v>
      </c>
      <c r="C4" s="4">
        <f>'Aggregate Calcs'!I52</f>
        <v>0</v>
      </c>
      <c r="D4" s="4">
        <f>'Aggregate Calcs'!J52</f>
        <v>0</v>
      </c>
      <c r="E4" s="4">
        <f>'Aggregate Calcs'!K52</f>
        <v>0</v>
      </c>
      <c r="F4" s="4">
        <f>'Aggregate Calcs'!L52</f>
        <v>0</v>
      </c>
      <c r="G4" s="4">
        <f>'Aggregate Calcs'!M52</f>
        <v>0</v>
      </c>
      <c r="H4" s="4">
        <f>'Aggregate Calcs'!N52</f>
        <v>0</v>
      </c>
      <c r="I4" s="4">
        <f>'Aggregate Calcs'!O52</f>
        <v>0</v>
      </c>
      <c r="J4" s="4">
        <f>'Aggregate Calcs'!P52</f>
        <v>0</v>
      </c>
      <c r="K4" s="4">
        <f>'Aggregate Calcs'!Q52</f>
        <v>0</v>
      </c>
      <c r="L4" s="4">
        <f>'Aggregate Calcs'!R52</f>
        <v>0</v>
      </c>
      <c r="M4" s="4">
        <f>'Aggregate Calcs'!S52</f>
        <v>0</v>
      </c>
      <c r="N4" s="4">
        <f>'Aggregate Calcs'!T52</f>
        <v>0</v>
      </c>
      <c r="O4" s="4">
        <f>'Aggregate Calcs'!U52</f>
        <v>0</v>
      </c>
      <c r="P4" s="4">
        <f>'Aggregate Calcs'!V52</f>
        <v>0</v>
      </c>
      <c r="Q4" s="4">
        <f>'Aggregate Calcs'!W52</f>
        <v>0</v>
      </c>
      <c r="R4" s="4">
        <f>'Aggregate Calcs'!X52</f>
        <v>0</v>
      </c>
      <c r="S4" s="4">
        <f>'Aggregate Calcs'!Y52</f>
        <v>0</v>
      </c>
      <c r="T4" s="4">
        <f>'Aggregate Calcs'!Z52</f>
        <v>0</v>
      </c>
      <c r="U4" s="4">
        <f>'Aggregate Calcs'!AA52</f>
        <v>0</v>
      </c>
      <c r="V4" s="4">
        <f>'Aggregate Calcs'!AB52</f>
        <v>0</v>
      </c>
      <c r="W4" s="4">
        <f>'Aggregate Calcs'!AC52</f>
        <v>0</v>
      </c>
      <c r="X4" s="4">
        <f>'Aggregate Calcs'!AD52</f>
        <v>0</v>
      </c>
      <c r="Y4" s="4">
        <f>'Aggregate Calcs'!AE52</f>
        <v>0</v>
      </c>
      <c r="Z4" s="4">
        <f>'Aggregate Calcs'!AF52</f>
        <v>0</v>
      </c>
      <c r="AA4" s="4">
        <f>'Aggregate Calcs'!AG52</f>
        <v>0</v>
      </c>
      <c r="AB4" s="4">
        <f>'Aggregate Calcs'!AH52</f>
        <v>0</v>
      </c>
      <c r="AC4" s="4">
        <f>'Aggregate Calcs'!AI52</f>
        <v>0</v>
      </c>
      <c r="AD4" s="4">
        <f>'Aggregate Calcs'!AJ52</f>
        <v>0</v>
      </c>
      <c r="AE4" s="4">
        <f>'Aggregate Calcs'!AK52</f>
        <v>0</v>
      </c>
      <c r="AF4" s="4">
        <f>'Aggregate Calcs'!AL52</f>
        <v>0</v>
      </c>
      <c r="AG4" s="4">
        <f>'Aggregate Calcs'!AM52</f>
        <v>0</v>
      </c>
    </row>
    <row r="5" spans="1:33" x14ac:dyDescent="0.25">
      <c r="A5" s="4" t="s">
        <v>6</v>
      </c>
      <c r="B5" s="4">
        <f>'Aggregate Calcs'!H53</f>
        <v>0</v>
      </c>
      <c r="C5" s="4">
        <f>'Aggregate Calcs'!I53</f>
        <v>0</v>
      </c>
      <c r="D5" s="4">
        <f>'Aggregate Calcs'!J53</f>
        <v>0</v>
      </c>
      <c r="E5" s="4">
        <f>'Aggregate Calcs'!K53</f>
        <v>0</v>
      </c>
      <c r="F5" s="4">
        <f>'Aggregate Calcs'!L53</f>
        <v>0</v>
      </c>
      <c r="G5" s="4">
        <f>'Aggregate Calcs'!M53</f>
        <v>0</v>
      </c>
      <c r="H5" s="4">
        <f>'Aggregate Calcs'!N53</f>
        <v>0</v>
      </c>
      <c r="I5" s="4">
        <f>'Aggregate Calcs'!O53</f>
        <v>0</v>
      </c>
      <c r="J5" s="4">
        <f>'Aggregate Calcs'!P53</f>
        <v>0</v>
      </c>
      <c r="K5" s="4">
        <f>'Aggregate Calcs'!Q53</f>
        <v>0</v>
      </c>
      <c r="L5" s="4">
        <f>'Aggregate Calcs'!R53</f>
        <v>0</v>
      </c>
      <c r="M5" s="4">
        <f>'Aggregate Calcs'!S53</f>
        <v>0</v>
      </c>
      <c r="N5" s="4">
        <f>'Aggregate Calcs'!T53</f>
        <v>0</v>
      </c>
      <c r="O5" s="4">
        <f>'Aggregate Calcs'!U53</f>
        <v>0</v>
      </c>
      <c r="P5" s="4">
        <f>'Aggregate Calcs'!V53</f>
        <v>0</v>
      </c>
      <c r="Q5" s="4">
        <f>'Aggregate Calcs'!W53</f>
        <v>0</v>
      </c>
      <c r="R5" s="4">
        <f>'Aggregate Calcs'!X53</f>
        <v>0</v>
      </c>
      <c r="S5" s="4">
        <f>'Aggregate Calcs'!Y53</f>
        <v>0</v>
      </c>
      <c r="T5" s="4">
        <f>'Aggregate Calcs'!Z53</f>
        <v>0</v>
      </c>
      <c r="U5" s="4">
        <f>'Aggregate Calcs'!AA53</f>
        <v>0</v>
      </c>
      <c r="V5" s="4">
        <f>'Aggregate Calcs'!AB53</f>
        <v>0</v>
      </c>
      <c r="W5" s="4">
        <f>'Aggregate Calcs'!AC53</f>
        <v>0</v>
      </c>
      <c r="X5" s="4">
        <f>'Aggregate Calcs'!AD53</f>
        <v>0</v>
      </c>
      <c r="Y5" s="4">
        <f>'Aggregate Calcs'!AE53</f>
        <v>0</v>
      </c>
      <c r="Z5" s="4">
        <f>'Aggregate Calcs'!AF53</f>
        <v>0</v>
      </c>
      <c r="AA5" s="4">
        <f>'Aggregate Calcs'!AG53</f>
        <v>0</v>
      </c>
      <c r="AB5" s="4">
        <f>'Aggregate Calcs'!AH53</f>
        <v>0</v>
      </c>
      <c r="AC5" s="4">
        <f>'Aggregate Calcs'!AI53</f>
        <v>0</v>
      </c>
      <c r="AD5" s="4">
        <f>'Aggregate Calcs'!AJ53</f>
        <v>0</v>
      </c>
      <c r="AE5" s="4">
        <f>'Aggregate Calcs'!AK53</f>
        <v>0</v>
      </c>
      <c r="AF5" s="4">
        <f>'Aggregate Calcs'!AL53</f>
        <v>0</v>
      </c>
      <c r="AG5" s="4">
        <f>'Aggregate Calcs'!AM53</f>
        <v>0</v>
      </c>
    </row>
    <row r="6" spans="1:33" x14ac:dyDescent="0.25">
      <c r="A6" s="4" t="s">
        <v>527</v>
      </c>
      <c r="B6" s="4">
        <f>'Aggregate Calcs'!H54</f>
        <v>0</v>
      </c>
      <c r="C6" s="4">
        <f>'Aggregate Calcs'!I54</f>
        <v>0</v>
      </c>
      <c r="D6" s="4">
        <f>'Aggregate Calcs'!J54</f>
        <v>0</v>
      </c>
      <c r="E6" s="4">
        <f>'Aggregate Calcs'!K54</f>
        <v>0</v>
      </c>
      <c r="F6" s="4">
        <f>'Aggregate Calcs'!L54</f>
        <v>0</v>
      </c>
      <c r="G6" s="4">
        <f>'Aggregate Calcs'!M54</f>
        <v>0</v>
      </c>
      <c r="H6" s="4">
        <f>'Aggregate Calcs'!N54</f>
        <v>0</v>
      </c>
      <c r="I6" s="4">
        <f>'Aggregate Calcs'!O54</f>
        <v>0</v>
      </c>
      <c r="J6" s="4">
        <f>'Aggregate Calcs'!P54</f>
        <v>0</v>
      </c>
      <c r="K6" s="4">
        <f>'Aggregate Calcs'!Q54</f>
        <v>0</v>
      </c>
      <c r="L6" s="4">
        <f>'Aggregate Calcs'!R54</f>
        <v>0</v>
      </c>
      <c r="M6" s="4">
        <f>'Aggregate Calcs'!S54</f>
        <v>0</v>
      </c>
      <c r="N6" s="4">
        <f>'Aggregate Calcs'!T54</f>
        <v>0</v>
      </c>
      <c r="O6" s="4">
        <f>'Aggregate Calcs'!U54</f>
        <v>0</v>
      </c>
      <c r="P6" s="4">
        <f>'Aggregate Calcs'!V54</f>
        <v>0</v>
      </c>
      <c r="Q6" s="4">
        <f>'Aggregate Calcs'!W54</f>
        <v>0</v>
      </c>
      <c r="R6" s="4">
        <f>'Aggregate Calcs'!X54</f>
        <v>0</v>
      </c>
      <c r="S6" s="4">
        <f>'Aggregate Calcs'!Y54</f>
        <v>0</v>
      </c>
      <c r="T6" s="4">
        <f>'Aggregate Calcs'!Z54</f>
        <v>0</v>
      </c>
      <c r="U6" s="4">
        <f>'Aggregate Calcs'!AA54</f>
        <v>0</v>
      </c>
      <c r="V6" s="4">
        <f>'Aggregate Calcs'!AB54</f>
        <v>0</v>
      </c>
      <c r="W6" s="4">
        <f>'Aggregate Calcs'!AC54</f>
        <v>0</v>
      </c>
      <c r="X6" s="4">
        <f>'Aggregate Calcs'!AD54</f>
        <v>0</v>
      </c>
      <c r="Y6" s="4">
        <f>'Aggregate Calcs'!AE54</f>
        <v>0</v>
      </c>
      <c r="Z6" s="4">
        <f>'Aggregate Calcs'!AF54</f>
        <v>0</v>
      </c>
      <c r="AA6" s="4">
        <f>'Aggregate Calcs'!AG54</f>
        <v>0</v>
      </c>
      <c r="AB6" s="4">
        <f>'Aggregate Calcs'!AH54</f>
        <v>0</v>
      </c>
      <c r="AC6" s="4">
        <f>'Aggregate Calcs'!AI54</f>
        <v>0</v>
      </c>
      <c r="AD6" s="4">
        <f>'Aggregate Calcs'!AJ54</f>
        <v>0</v>
      </c>
      <c r="AE6" s="4">
        <f>'Aggregate Calcs'!AK54</f>
        <v>0</v>
      </c>
      <c r="AF6" s="4">
        <f>'Aggregate Calcs'!AL54</f>
        <v>0</v>
      </c>
      <c r="AG6" s="4">
        <f>'Aggregate Calcs'!AM54</f>
        <v>0</v>
      </c>
    </row>
    <row r="7" spans="1:33" x14ac:dyDescent="0.25">
      <c r="A7" s="4" t="s">
        <v>528</v>
      </c>
      <c r="B7" s="4">
        <f>'Aggregate Calcs'!H55</f>
        <v>0</v>
      </c>
      <c r="C7" s="4">
        <f>'Aggregate Calcs'!I55</f>
        <v>0</v>
      </c>
      <c r="D7" s="4">
        <f>'Aggregate Calcs'!J55</f>
        <v>0</v>
      </c>
      <c r="E7" s="4">
        <f>'Aggregate Calcs'!K55</f>
        <v>0</v>
      </c>
      <c r="F7" s="4">
        <f>'Aggregate Calcs'!L55</f>
        <v>0</v>
      </c>
      <c r="G7" s="4">
        <f>'Aggregate Calcs'!M55</f>
        <v>0</v>
      </c>
      <c r="H7" s="4">
        <f>'Aggregate Calcs'!N55</f>
        <v>0</v>
      </c>
      <c r="I7" s="4">
        <f>'Aggregate Calcs'!O55</f>
        <v>0</v>
      </c>
      <c r="J7" s="4">
        <f>'Aggregate Calcs'!P55</f>
        <v>0</v>
      </c>
      <c r="K7" s="4">
        <f>'Aggregate Calcs'!Q55</f>
        <v>0</v>
      </c>
      <c r="L7" s="4">
        <f>'Aggregate Calcs'!R55</f>
        <v>0</v>
      </c>
      <c r="M7" s="4">
        <f>'Aggregate Calcs'!S55</f>
        <v>0</v>
      </c>
      <c r="N7" s="4">
        <f>'Aggregate Calcs'!T55</f>
        <v>0</v>
      </c>
      <c r="O7" s="4">
        <f>'Aggregate Calcs'!U55</f>
        <v>0</v>
      </c>
      <c r="P7" s="4">
        <f>'Aggregate Calcs'!V55</f>
        <v>0</v>
      </c>
      <c r="Q7" s="4">
        <f>'Aggregate Calcs'!W55</f>
        <v>0</v>
      </c>
      <c r="R7" s="4">
        <f>'Aggregate Calcs'!X55</f>
        <v>0</v>
      </c>
      <c r="S7" s="4">
        <f>'Aggregate Calcs'!Y55</f>
        <v>0</v>
      </c>
      <c r="T7" s="4">
        <f>'Aggregate Calcs'!Z55</f>
        <v>0</v>
      </c>
      <c r="U7" s="4">
        <f>'Aggregate Calcs'!AA55</f>
        <v>0</v>
      </c>
      <c r="V7" s="4">
        <f>'Aggregate Calcs'!AB55</f>
        <v>0</v>
      </c>
      <c r="W7" s="4">
        <f>'Aggregate Calcs'!AC55</f>
        <v>0</v>
      </c>
      <c r="X7" s="4">
        <f>'Aggregate Calcs'!AD55</f>
        <v>0</v>
      </c>
      <c r="Y7" s="4">
        <f>'Aggregate Calcs'!AE55</f>
        <v>0</v>
      </c>
      <c r="Z7" s="4">
        <f>'Aggregate Calcs'!AF55</f>
        <v>0</v>
      </c>
      <c r="AA7" s="4">
        <f>'Aggregate Calcs'!AG55</f>
        <v>0</v>
      </c>
      <c r="AB7" s="4">
        <f>'Aggregate Calcs'!AH55</f>
        <v>0</v>
      </c>
      <c r="AC7" s="4">
        <f>'Aggregate Calcs'!AI55</f>
        <v>0</v>
      </c>
      <c r="AD7" s="4">
        <f>'Aggregate Calcs'!AJ55</f>
        <v>0</v>
      </c>
      <c r="AE7" s="4">
        <f>'Aggregate Calcs'!AK55</f>
        <v>0</v>
      </c>
      <c r="AF7" s="4">
        <f>'Aggregate Calcs'!AL55</f>
        <v>0</v>
      </c>
      <c r="AG7" s="4">
        <f>'Aggregate Calcs'!AM55</f>
        <v>0</v>
      </c>
    </row>
    <row r="8" spans="1:33" x14ac:dyDescent="0.25">
      <c r="A8" s="4" t="s">
        <v>11</v>
      </c>
      <c r="B8" s="4">
        <f>'Aggregate Calcs'!H56</f>
        <v>0</v>
      </c>
      <c r="C8" s="4">
        <f>'Aggregate Calcs'!I56</f>
        <v>0</v>
      </c>
      <c r="D8" s="4">
        <f>'Aggregate Calcs'!J56</f>
        <v>0</v>
      </c>
      <c r="E8" s="4">
        <f>'Aggregate Calcs'!K56</f>
        <v>0</v>
      </c>
      <c r="F8" s="4">
        <f>'Aggregate Calcs'!L56</f>
        <v>0</v>
      </c>
      <c r="G8" s="4">
        <f>'Aggregate Calcs'!M56</f>
        <v>0</v>
      </c>
      <c r="H8" s="4">
        <f>'Aggregate Calcs'!N56</f>
        <v>0</v>
      </c>
      <c r="I8" s="4">
        <f>'Aggregate Calcs'!O56</f>
        <v>0</v>
      </c>
      <c r="J8" s="4">
        <f>'Aggregate Calcs'!P56</f>
        <v>0</v>
      </c>
      <c r="K8" s="4">
        <f>'Aggregate Calcs'!Q56</f>
        <v>0</v>
      </c>
      <c r="L8" s="4">
        <f>'Aggregate Calcs'!R56</f>
        <v>0</v>
      </c>
      <c r="M8" s="4">
        <f>'Aggregate Calcs'!S56</f>
        <v>0</v>
      </c>
      <c r="N8" s="4">
        <f>'Aggregate Calcs'!T56</f>
        <v>0</v>
      </c>
      <c r="O8" s="4">
        <f>'Aggregate Calcs'!U56</f>
        <v>0</v>
      </c>
      <c r="P8" s="4">
        <f>'Aggregate Calcs'!V56</f>
        <v>0</v>
      </c>
      <c r="Q8" s="4">
        <f>'Aggregate Calcs'!W56</f>
        <v>0</v>
      </c>
      <c r="R8" s="4">
        <f>'Aggregate Calcs'!X56</f>
        <v>0</v>
      </c>
      <c r="S8" s="4">
        <f>'Aggregate Calcs'!Y56</f>
        <v>0</v>
      </c>
      <c r="T8" s="4">
        <f>'Aggregate Calcs'!Z56</f>
        <v>0</v>
      </c>
      <c r="U8" s="4">
        <f>'Aggregate Calcs'!AA56</f>
        <v>0</v>
      </c>
      <c r="V8" s="4">
        <f>'Aggregate Calcs'!AB56</f>
        <v>0</v>
      </c>
      <c r="W8" s="4">
        <f>'Aggregate Calcs'!AC56</f>
        <v>0</v>
      </c>
      <c r="X8" s="4">
        <f>'Aggregate Calcs'!AD56</f>
        <v>0</v>
      </c>
      <c r="Y8" s="4">
        <f>'Aggregate Calcs'!AE56</f>
        <v>0</v>
      </c>
      <c r="Z8" s="4">
        <f>'Aggregate Calcs'!AF56</f>
        <v>0</v>
      </c>
      <c r="AA8" s="4">
        <f>'Aggregate Calcs'!AG56</f>
        <v>0</v>
      </c>
      <c r="AB8" s="4">
        <f>'Aggregate Calcs'!AH56</f>
        <v>0</v>
      </c>
      <c r="AC8" s="4">
        <f>'Aggregate Calcs'!AI56</f>
        <v>0</v>
      </c>
      <c r="AD8" s="4">
        <f>'Aggregate Calcs'!AJ56</f>
        <v>0</v>
      </c>
      <c r="AE8" s="4">
        <f>'Aggregate Calcs'!AK56</f>
        <v>0</v>
      </c>
      <c r="AF8" s="4">
        <f>'Aggregate Calcs'!AL56</f>
        <v>0</v>
      </c>
      <c r="AG8" s="4">
        <f>'Aggregate Calcs'!AM56</f>
        <v>0</v>
      </c>
    </row>
    <row r="9" spans="1:33" x14ac:dyDescent="0.25">
      <c r="A9" s="4" t="s">
        <v>529</v>
      </c>
      <c r="B9" s="4">
        <f>'Aggregate Calcs'!H57</f>
        <v>0</v>
      </c>
      <c r="C9" s="4">
        <f>'Aggregate Calcs'!I57</f>
        <v>0</v>
      </c>
      <c r="D9" s="4">
        <f>'Aggregate Calcs'!J57</f>
        <v>0</v>
      </c>
      <c r="E9" s="4">
        <f>'Aggregate Calcs'!K57</f>
        <v>0</v>
      </c>
      <c r="F9" s="4">
        <f>'Aggregate Calcs'!L57</f>
        <v>0</v>
      </c>
      <c r="G9" s="4">
        <f>'Aggregate Calcs'!M57</f>
        <v>0</v>
      </c>
      <c r="H9" s="4">
        <f>'Aggregate Calcs'!N57</f>
        <v>0</v>
      </c>
      <c r="I9" s="4">
        <f>'Aggregate Calcs'!O57</f>
        <v>0</v>
      </c>
      <c r="J9" s="4">
        <f>'Aggregate Calcs'!P57</f>
        <v>0</v>
      </c>
      <c r="K9" s="4">
        <f>'Aggregate Calcs'!Q57</f>
        <v>0</v>
      </c>
      <c r="L9" s="4">
        <f>'Aggregate Calcs'!R57</f>
        <v>0</v>
      </c>
      <c r="M9" s="4">
        <f>'Aggregate Calcs'!S57</f>
        <v>0</v>
      </c>
      <c r="N9" s="4">
        <f>'Aggregate Calcs'!T57</f>
        <v>0</v>
      </c>
      <c r="O9" s="4">
        <f>'Aggregate Calcs'!U57</f>
        <v>0</v>
      </c>
      <c r="P9" s="4">
        <f>'Aggregate Calcs'!V57</f>
        <v>0</v>
      </c>
      <c r="Q9" s="4">
        <f>'Aggregate Calcs'!W57</f>
        <v>0</v>
      </c>
      <c r="R9" s="4">
        <f>'Aggregate Calcs'!X57</f>
        <v>0</v>
      </c>
      <c r="S9" s="4">
        <f>'Aggregate Calcs'!Y57</f>
        <v>0</v>
      </c>
      <c r="T9" s="4">
        <f>'Aggregate Calcs'!Z57</f>
        <v>0</v>
      </c>
      <c r="U9" s="4">
        <f>'Aggregate Calcs'!AA57</f>
        <v>0</v>
      </c>
      <c r="V9" s="4">
        <f>'Aggregate Calcs'!AB57</f>
        <v>0</v>
      </c>
      <c r="W9" s="4">
        <f>'Aggregate Calcs'!AC57</f>
        <v>0</v>
      </c>
      <c r="X9" s="4">
        <f>'Aggregate Calcs'!AD57</f>
        <v>0</v>
      </c>
      <c r="Y9" s="4">
        <f>'Aggregate Calcs'!AE57</f>
        <v>0</v>
      </c>
      <c r="Z9" s="4">
        <f>'Aggregate Calcs'!AF57</f>
        <v>0</v>
      </c>
      <c r="AA9" s="4">
        <f>'Aggregate Calcs'!AG57</f>
        <v>0</v>
      </c>
      <c r="AB9" s="4">
        <f>'Aggregate Calcs'!AH57</f>
        <v>0</v>
      </c>
      <c r="AC9" s="4">
        <f>'Aggregate Calcs'!AI57</f>
        <v>0</v>
      </c>
      <c r="AD9" s="4">
        <f>'Aggregate Calcs'!AJ57</f>
        <v>0</v>
      </c>
      <c r="AE9" s="4">
        <f>'Aggregate Calcs'!AK57</f>
        <v>0</v>
      </c>
      <c r="AF9" s="4">
        <f>'Aggregate Calcs'!AL57</f>
        <v>0</v>
      </c>
      <c r="AG9" s="4">
        <f>'Aggregate Calcs'!AM57</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B36" sqref="B36"/>
    </sheetView>
  </sheetViews>
  <sheetFormatPr defaultRowHeight="15" x14ac:dyDescent="0.25"/>
  <cols>
    <col min="1" max="1" width="43.85546875" bestFit="1" customWidth="1"/>
    <col min="2" max="2" width="13.28515625" customWidth="1"/>
    <col min="3" max="3" width="10.5703125" bestFit="1" customWidth="1"/>
    <col min="6" max="6" width="59.7109375" bestFit="1" customWidth="1"/>
    <col min="7" max="7" width="19.28515625" bestFit="1" customWidth="1"/>
    <col min="8" max="8" width="36.85546875" customWidth="1"/>
  </cols>
  <sheetData>
    <row r="1" spans="1:8" x14ac:dyDescent="0.25">
      <c r="A1" s="483" t="s">
        <v>136</v>
      </c>
      <c r="B1" s="484"/>
      <c r="C1" s="485"/>
      <c r="F1" s="486" t="s">
        <v>161</v>
      </c>
      <c r="G1" s="487"/>
    </row>
    <row r="2" spans="1:8" x14ac:dyDescent="0.25">
      <c r="A2" s="106" t="s">
        <v>137</v>
      </c>
      <c r="B2" s="106" t="s">
        <v>138</v>
      </c>
      <c r="C2" s="106" t="s">
        <v>139</v>
      </c>
      <c r="F2" s="113" t="s">
        <v>162</v>
      </c>
      <c r="G2" s="113" t="s">
        <v>163</v>
      </c>
    </row>
    <row r="3" spans="1:8" x14ac:dyDescent="0.25">
      <c r="A3" s="107" t="s">
        <v>140</v>
      </c>
      <c r="B3" s="108">
        <v>1.1499999999999999</v>
      </c>
      <c r="C3" s="108">
        <v>8</v>
      </c>
      <c r="F3" s="107" t="s">
        <v>142</v>
      </c>
      <c r="G3" s="107">
        <v>11300</v>
      </c>
    </row>
    <row r="4" spans="1:8" x14ac:dyDescent="0.25">
      <c r="A4" s="109" t="s">
        <v>141</v>
      </c>
      <c r="B4" s="110">
        <v>1.1299999999999999</v>
      </c>
      <c r="C4" s="110">
        <v>16.850000000000001</v>
      </c>
      <c r="F4" s="109" t="s">
        <v>148</v>
      </c>
      <c r="G4" s="109">
        <v>10750</v>
      </c>
    </row>
    <row r="5" spans="1:8" x14ac:dyDescent="0.25">
      <c r="A5" s="107" t="s">
        <v>142</v>
      </c>
      <c r="B5" s="108">
        <v>1.1299999999999999</v>
      </c>
      <c r="C5" s="108">
        <v>11.6</v>
      </c>
      <c r="F5" s="107" t="s">
        <v>164</v>
      </c>
      <c r="G5" s="107">
        <v>10450</v>
      </c>
    </row>
    <row r="6" spans="1:8" x14ac:dyDescent="0.25">
      <c r="A6" s="109" t="s">
        <v>143</v>
      </c>
      <c r="B6" s="110">
        <v>1.07</v>
      </c>
      <c r="C6" s="110">
        <v>8.9</v>
      </c>
      <c r="F6" s="109" t="s">
        <v>165</v>
      </c>
      <c r="G6" s="109">
        <v>10650</v>
      </c>
    </row>
    <row r="7" spans="1:8" x14ac:dyDescent="0.25">
      <c r="A7" s="107" t="s">
        <v>144</v>
      </c>
      <c r="B7" s="108">
        <v>1.07</v>
      </c>
      <c r="C7" s="108">
        <v>8.5299999999999994</v>
      </c>
      <c r="F7" s="107" t="s">
        <v>166</v>
      </c>
      <c r="G7" s="107">
        <v>9850</v>
      </c>
    </row>
    <row r="8" spans="1:8" x14ac:dyDescent="0.25">
      <c r="A8" s="109" t="s">
        <v>145</v>
      </c>
      <c r="B8" s="110">
        <v>1.07</v>
      </c>
      <c r="C8" s="110">
        <v>7.93</v>
      </c>
      <c r="F8" s="109" t="s">
        <v>144</v>
      </c>
      <c r="G8" s="109">
        <v>10700</v>
      </c>
    </row>
    <row r="9" spans="1:8" x14ac:dyDescent="0.25">
      <c r="A9" s="107" t="s">
        <v>146</v>
      </c>
      <c r="B9" s="108">
        <v>1.07</v>
      </c>
      <c r="C9" s="108">
        <v>7.93</v>
      </c>
      <c r="F9" s="107" t="s">
        <v>167</v>
      </c>
      <c r="G9" s="107">
        <v>10350</v>
      </c>
    </row>
    <row r="10" spans="1:8" x14ac:dyDescent="0.25">
      <c r="A10" s="109" t="s">
        <v>147</v>
      </c>
      <c r="B10" s="110">
        <v>1.05</v>
      </c>
      <c r="C10" s="110">
        <v>7.74</v>
      </c>
      <c r="F10" s="105" t="s">
        <v>168</v>
      </c>
      <c r="G10" s="41"/>
    </row>
    <row r="11" spans="1:8" x14ac:dyDescent="0.25">
      <c r="A11" s="107" t="s">
        <v>148</v>
      </c>
      <c r="B11" s="108">
        <v>1.08</v>
      </c>
      <c r="C11" s="108">
        <v>8.5</v>
      </c>
      <c r="F11" s="41" t="s">
        <v>158</v>
      </c>
      <c r="G11" s="41"/>
    </row>
    <row r="12" spans="1:8" x14ac:dyDescent="0.25">
      <c r="A12" s="109" t="s">
        <v>149</v>
      </c>
      <c r="B12" s="110">
        <v>1.04</v>
      </c>
      <c r="C12" s="110">
        <v>7.46</v>
      </c>
    </row>
    <row r="13" spans="1:8" x14ac:dyDescent="0.25">
      <c r="A13" s="107" t="s">
        <v>150</v>
      </c>
      <c r="B13" s="108">
        <v>0.96</v>
      </c>
      <c r="C13" s="108">
        <v>6.66</v>
      </c>
      <c r="F13" s="483" t="s">
        <v>202</v>
      </c>
      <c r="G13" s="484"/>
      <c r="H13" s="485"/>
    </row>
    <row r="14" spans="1:8" x14ac:dyDescent="0.25">
      <c r="A14" s="109" t="s">
        <v>151</v>
      </c>
      <c r="B14" s="110">
        <v>0.74</v>
      </c>
      <c r="C14" s="110">
        <v>5.5</v>
      </c>
      <c r="F14" s="106" t="s">
        <v>203</v>
      </c>
      <c r="G14" s="488" t="s">
        <v>204</v>
      </c>
      <c r="H14" s="489"/>
    </row>
    <row r="15" spans="1:8" x14ac:dyDescent="0.25">
      <c r="A15" s="107" t="s">
        <v>152</v>
      </c>
      <c r="B15" s="108">
        <v>0.96</v>
      </c>
      <c r="C15" s="108">
        <v>7</v>
      </c>
      <c r="F15" s="131" t="s">
        <v>205</v>
      </c>
      <c r="G15" s="132" t="s">
        <v>206</v>
      </c>
      <c r="H15" s="133" t="s">
        <v>207</v>
      </c>
    </row>
    <row r="16" spans="1:8" x14ac:dyDescent="0.25">
      <c r="A16" s="109" t="s">
        <v>153</v>
      </c>
      <c r="B16" s="110">
        <v>0.96</v>
      </c>
      <c r="C16" s="110">
        <v>7.09</v>
      </c>
      <c r="F16" s="134"/>
      <c r="G16" s="135"/>
      <c r="H16" s="136" t="s">
        <v>208</v>
      </c>
    </row>
    <row r="17" spans="1:9" x14ac:dyDescent="0.25">
      <c r="A17" s="107" t="s">
        <v>154</v>
      </c>
      <c r="B17" s="108">
        <v>0.96</v>
      </c>
      <c r="C17" s="108">
        <v>6.08</v>
      </c>
      <c r="F17" s="134"/>
      <c r="G17" s="132" t="s">
        <v>209</v>
      </c>
      <c r="H17" s="133" t="s">
        <v>210</v>
      </c>
    </row>
    <row r="18" spans="1:9" x14ac:dyDescent="0.25">
      <c r="A18" s="109" t="s">
        <v>155</v>
      </c>
      <c r="B18" s="110">
        <v>0.96</v>
      </c>
      <c r="C18" s="110">
        <v>7</v>
      </c>
      <c r="F18" s="134"/>
      <c r="G18" s="135"/>
      <c r="H18" s="136" t="s">
        <v>211</v>
      </c>
    </row>
    <row r="19" spans="1:9" x14ac:dyDescent="0.25">
      <c r="A19" s="107" t="s">
        <v>156</v>
      </c>
      <c r="B19" s="108">
        <v>0.96</v>
      </c>
      <c r="C19" s="108">
        <v>7</v>
      </c>
      <c r="F19" s="134"/>
      <c r="G19" s="135" t="s">
        <v>212</v>
      </c>
      <c r="H19" s="133" t="s">
        <v>213</v>
      </c>
    </row>
    <row r="20" spans="1:9" x14ac:dyDescent="0.25">
      <c r="A20" s="105" t="s">
        <v>157</v>
      </c>
      <c r="B20" s="41"/>
      <c r="C20" s="41"/>
      <c r="F20" s="134"/>
      <c r="G20" s="135"/>
      <c r="H20" s="133" t="s">
        <v>214</v>
      </c>
    </row>
    <row r="21" spans="1:9" x14ac:dyDescent="0.25">
      <c r="A21" s="41" t="s">
        <v>158</v>
      </c>
      <c r="B21" s="41"/>
      <c r="C21" s="41"/>
      <c r="F21" s="134"/>
      <c r="G21" s="132" t="s">
        <v>215</v>
      </c>
      <c r="H21" s="133" t="s">
        <v>216</v>
      </c>
    </row>
    <row r="22" spans="1:9" x14ac:dyDescent="0.25">
      <c r="F22" s="134"/>
      <c r="G22" s="135"/>
      <c r="H22" s="133" t="s">
        <v>217</v>
      </c>
    </row>
    <row r="23" spans="1:9" x14ac:dyDescent="0.25">
      <c r="F23" s="134"/>
      <c r="G23" s="135"/>
      <c r="H23" s="133" t="s">
        <v>218</v>
      </c>
    </row>
    <row r="24" spans="1:9" x14ac:dyDescent="0.25">
      <c r="F24" s="137"/>
      <c r="G24" s="135"/>
      <c r="H24" s="133" t="s">
        <v>219</v>
      </c>
    </row>
    <row r="25" spans="1:9" x14ac:dyDescent="0.25">
      <c r="A25" s="4">
        <v>39683207.200000003</v>
      </c>
      <c r="B25" t="s">
        <v>159</v>
      </c>
      <c r="C25" t="s">
        <v>160</v>
      </c>
      <c r="F25" s="138" t="s">
        <v>220</v>
      </c>
      <c r="G25" s="139" t="s">
        <v>221</v>
      </c>
      <c r="H25" s="140" t="s">
        <v>222</v>
      </c>
    </row>
    <row r="26" spans="1:9" x14ac:dyDescent="0.25">
      <c r="A26" s="4">
        <v>3412141.63</v>
      </c>
      <c r="B26" t="s">
        <v>176</v>
      </c>
      <c r="C26" t="s">
        <v>160</v>
      </c>
      <c r="F26" s="141"/>
      <c r="G26" s="142"/>
      <c r="H26" s="140" t="s">
        <v>223</v>
      </c>
    </row>
    <row r="27" spans="1:9" x14ac:dyDescent="0.25">
      <c r="A27" s="4">
        <v>27778245</v>
      </c>
      <c r="B27" t="s">
        <v>177</v>
      </c>
      <c r="C27" t="s">
        <v>160</v>
      </c>
      <c r="F27" s="141"/>
      <c r="G27" s="142"/>
      <c r="H27" s="140" t="s">
        <v>224</v>
      </c>
    </row>
    <row r="28" spans="1:9" x14ac:dyDescent="0.25">
      <c r="A28" s="4">
        <v>947817120</v>
      </c>
      <c r="B28" t="s">
        <v>246</v>
      </c>
      <c r="C28" t="s">
        <v>160</v>
      </c>
      <c r="F28" s="141"/>
      <c r="G28" s="142"/>
      <c r="H28" s="140" t="s">
        <v>225</v>
      </c>
      <c r="I28">
        <f>36*10^12</f>
        <v>36000000000000</v>
      </c>
    </row>
    <row r="29" spans="1:9" x14ac:dyDescent="0.25">
      <c r="A29" s="418">
        <v>3.9656699999999998</v>
      </c>
      <c r="B29" t="s">
        <v>618</v>
      </c>
      <c r="F29" s="143"/>
      <c r="G29" s="142"/>
      <c r="H29" s="140" t="s">
        <v>226</v>
      </c>
    </row>
    <row r="30" spans="1:9" x14ac:dyDescent="0.25">
      <c r="F30" s="131" t="s">
        <v>227</v>
      </c>
      <c r="G30" s="132" t="s">
        <v>215</v>
      </c>
      <c r="H30" s="133" t="s">
        <v>228</v>
      </c>
    </row>
    <row r="31" spans="1:9" x14ac:dyDescent="0.25">
      <c r="A31" s="3" t="s">
        <v>51</v>
      </c>
      <c r="B31" s="79"/>
      <c r="C31" s="79"/>
      <c r="F31" s="134"/>
      <c r="G31" s="135"/>
      <c r="H31" s="133" t="s">
        <v>229</v>
      </c>
    </row>
    <row r="32" spans="1:9" x14ac:dyDescent="0.25">
      <c r="A32" s="4"/>
      <c r="B32" s="481">
        <f>'Heat content of coal'!B9</f>
        <v>3616.0720537220332</v>
      </c>
      <c r="C32" s="4" t="s">
        <v>615</v>
      </c>
      <c r="F32" s="134"/>
      <c r="G32" s="135"/>
      <c r="H32" s="133" t="s">
        <v>230</v>
      </c>
    </row>
    <row r="33" spans="1:8" x14ac:dyDescent="0.25">
      <c r="A33" s="4"/>
      <c r="B33" s="4">
        <f>B32*A29</f>
        <v>14340.148461283854</v>
      </c>
      <c r="C33" s="4" t="s">
        <v>616</v>
      </c>
      <c r="F33" s="134"/>
      <c r="G33" s="135"/>
      <c r="H33" s="133" t="s">
        <v>231</v>
      </c>
    </row>
    <row r="34" spans="1:8" x14ac:dyDescent="0.25">
      <c r="A34" s="4"/>
      <c r="B34" s="4">
        <f>B33*1000</f>
        <v>14340148.461283853</v>
      </c>
      <c r="C34" s="4" t="s">
        <v>617</v>
      </c>
      <c r="F34" s="137"/>
      <c r="G34" s="135"/>
      <c r="H34" s="133" t="s">
        <v>232</v>
      </c>
    </row>
    <row r="35" spans="1:8" x14ac:dyDescent="0.25">
      <c r="F35" s="138" t="s">
        <v>233</v>
      </c>
      <c r="G35" s="139" t="s">
        <v>234</v>
      </c>
      <c r="H35" s="140" t="s">
        <v>235</v>
      </c>
    </row>
    <row r="36" spans="1:8" x14ac:dyDescent="0.25">
      <c r="F36" s="141"/>
      <c r="G36" s="142"/>
      <c r="H36" s="140" t="s">
        <v>236</v>
      </c>
    </row>
    <row r="37" spans="1:8" x14ac:dyDescent="0.25">
      <c r="F37" s="143"/>
      <c r="G37" s="142"/>
      <c r="H37" s="140" t="s">
        <v>237</v>
      </c>
    </row>
    <row r="38" spans="1:8" x14ac:dyDescent="0.25">
      <c r="F38" s="105" t="s">
        <v>238</v>
      </c>
      <c r="G38" s="41"/>
      <c r="H38" s="41"/>
    </row>
    <row r="39" spans="1:8" x14ac:dyDescent="0.25">
      <c r="F39" s="105" t="s">
        <v>239</v>
      </c>
      <c r="G39" s="41"/>
      <c r="H39" s="41"/>
    </row>
    <row r="40" spans="1:8" x14ac:dyDescent="0.25">
      <c r="F40" s="41" t="s">
        <v>158</v>
      </c>
      <c r="G40" s="41"/>
      <c r="H40" s="41"/>
    </row>
    <row r="41" spans="1:8" x14ac:dyDescent="0.2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525</v>
      </c>
      <c r="B2" s="4">
        <f>'Aggregate Calcs'!H58</f>
        <v>842075281392.09497</v>
      </c>
      <c r="C2" s="4">
        <f>'Aggregate Calcs'!I58</f>
        <v>875375053482.42981</v>
      </c>
      <c r="D2" s="4">
        <f>'Aggregate Calcs'!J58</f>
        <v>908674825572.76465</v>
      </c>
      <c r="E2" s="4">
        <f>'Aggregate Calcs'!K58</f>
        <v>941974597663.09949</v>
      </c>
      <c r="F2" s="4">
        <f>'Aggregate Calcs'!L58</f>
        <v>985996942717.6842</v>
      </c>
      <c r="G2" s="4">
        <f>'Aggregate Calcs'!M58</f>
        <v>1030019287772.2687</v>
      </c>
      <c r="H2" s="4">
        <f>'Aggregate Calcs'!N58</f>
        <v>1074041632826.8535</v>
      </c>
      <c r="I2" s="4">
        <f>'Aggregate Calcs'!O58</f>
        <v>1118063977881.438</v>
      </c>
      <c r="J2" s="4">
        <f>'Aggregate Calcs'!P58</f>
        <v>1162086322936.0227</v>
      </c>
      <c r="K2" s="4">
        <f>'Aggregate Calcs'!Q58</f>
        <v>1219701241702.1177</v>
      </c>
      <c r="L2" s="4">
        <f>'Aggregate Calcs'!R58</f>
        <v>1277316160468.2131</v>
      </c>
      <c r="M2" s="4">
        <f>'Aggregate Calcs'!S58</f>
        <v>1334931079234.3081</v>
      </c>
      <c r="N2" s="4">
        <f>'Aggregate Calcs'!T58</f>
        <v>1392545998000.4033</v>
      </c>
      <c r="O2" s="4">
        <f>'Aggregate Calcs'!U58</f>
        <v>1450160916766.4985</v>
      </c>
      <c r="P2" s="4">
        <f>'Aggregate Calcs'!V58</f>
        <v>1518128855169.157</v>
      </c>
      <c r="Q2" s="4">
        <f>'Aggregate Calcs'!W58</f>
        <v>1586096793571.8159</v>
      </c>
      <c r="R2" s="4">
        <f>'Aggregate Calcs'!X58</f>
        <v>1654064731974.4744</v>
      </c>
      <c r="S2" s="4">
        <f>'Aggregate Calcs'!Y58</f>
        <v>1722032670377.1331</v>
      </c>
      <c r="T2" s="4">
        <f>'Aggregate Calcs'!Z58</f>
        <v>1790000608779.792</v>
      </c>
      <c r="U2" s="4">
        <f>'Aggregate Calcs'!AA58</f>
        <v>1854592445731.9565</v>
      </c>
      <c r="V2" s="4">
        <f>'Aggregate Calcs'!AB58</f>
        <v>1919184282684.1206</v>
      </c>
      <c r="W2" s="4">
        <f>'Aggregate Calcs'!AC58</f>
        <v>1983776119636.2854</v>
      </c>
      <c r="X2" s="4">
        <f>'Aggregate Calcs'!AD58</f>
        <v>2048367956588.4502</v>
      </c>
      <c r="Y2" s="4">
        <f>'Aggregate Calcs'!AE58</f>
        <v>2112959793540.6145</v>
      </c>
      <c r="Z2" s="4">
        <f>'Aggregate Calcs'!AF58</f>
        <v>2171434634744.9934</v>
      </c>
      <c r="AA2" s="4">
        <f>'Aggregate Calcs'!AG58</f>
        <v>2229909475949.3721</v>
      </c>
      <c r="AB2" s="4">
        <f>'Aggregate Calcs'!AH58</f>
        <v>2288384317153.751</v>
      </c>
      <c r="AC2" s="4">
        <f>'Aggregate Calcs'!AI58</f>
        <v>2346859158358.1299</v>
      </c>
      <c r="AD2" s="4">
        <f>'Aggregate Calcs'!AJ58</f>
        <v>2405333999562.5083</v>
      </c>
      <c r="AE2" s="4">
        <f>'Aggregate Calcs'!AK58</f>
        <v>2463808840766.8872</v>
      </c>
      <c r="AF2" s="4">
        <f>'Aggregate Calcs'!AL58</f>
        <v>2522283681971.2661</v>
      </c>
      <c r="AG2" s="4">
        <f>'Aggregate Calcs'!AM58</f>
        <v>2580758523175.645</v>
      </c>
    </row>
    <row r="3" spans="1:33" x14ac:dyDescent="0.25">
      <c r="A3" s="4" t="s">
        <v>526</v>
      </c>
      <c r="B3" s="4">
        <f>'Aggregate Calcs'!H59</f>
        <v>0</v>
      </c>
      <c r="C3" s="4">
        <f>'Aggregate Calcs'!I59</f>
        <v>0</v>
      </c>
      <c r="D3" s="4">
        <f>'Aggregate Calcs'!J59</f>
        <v>0</v>
      </c>
      <c r="E3" s="4">
        <f>'Aggregate Calcs'!K59</f>
        <v>0</v>
      </c>
      <c r="F3" s="4">
        <f>'Aggregate Calcs'!L59</f>
        <v>0</v>
      </c>
      <c r="G3" s="4">
        <f>'Aggregate Calcs'!M59</f>
        <v>0</v>
      </c>
      <c r="H3" s="4">
        <f>'Aggregate Calcs'!N59</f>
        <v>0</v>
      </c>
      <c r="I3" s="4">
        <f>'Aggregate Calcs'!O59</f>
        <v>0</v>
      </c>
      <c r="J3" s="4">
        <f>'Aggregate Calcs'!P59</f>
        <v>0</v>
      </c>
      <c r="K3" s="4">
        <f>'Aggregate Calcs'!Q59</f>
        <v>0</v>
      </c>
      <c r="L3" s="4">
        <f>'Aggregate Calcs'!R59</f>
        <v>0</v>
      </c>
      <c r="M3" s="4">
        <f>'Aggregate Calcs'!S59</f>
        <v>0</v>
      </c>
      <c r="N3" s="4">
        <f>'Aggregate Calcs'!T59</f>
        <v>0</v>
      </c>
      <c r="O3" s="4">
        <f>'Aggregate Calcs'!U59</f>
        <v>0</v>
      </c>
      <c r="P3" s="4">
        <f>'Aggregate Calcs'!V59</f>
        <v>0</v>
      </c>
      <c r="Q3" s="4">
        <f>'Aggregate Calcs'!W59</f>
        <v>0</v>
      </c>
      <c r="R3" s="4">
        <f>'Aggregate Calcs'!X59</f>
        <v>0</v>
      </c>
      <c r="S3" s="4">
        <f>'Aggregate Calcs'!Y59</f>
        <v>0</v>
      </c>
      <c r="T3" s="4">
        <f>'Aggregate Calcs'!Z59</f>
        <v>0</v>
      </c>
      <c r="U3" s="4">
        <f>'Aggregate Calcs'!AA59</f>
        <v>0</v>
      </c>
      <c r="V3" s="4">
        <f>'Aggregate Calcs'!AB59</f>
        <v>0</v>
      </c>
      <c r="W3" s="4">
        <f>'Aggregate Calcs'!AC59</f>
        <v>0</v>
      </c>
      <c r="X3" s="4">
        <f>'Aggregate Calcs'!AD59</f>
        <v>0</v>
      </c>
      <c r="Y3" s="4">
        <f>'Aggregate Calcs'!AE59</f>
        <v>0</v>
      </c>
      <c r="Z3" s="4">
        <f>'Aggregate Calcs'!AF59</f>
        <v>0</v>
      </c>
      <c r="AA3" s="4">
        <f>'Aggregate Calcs'!AG59</f>
        <v>0</v>
      </c>
      <c r="AB3" s="4">
        <f>'Aggregate Calcs'!AH59</f>
        <v>0</v>
      </c>
      <c r="AC3" s="4">
        <f>'Aggregate Calcs'!AI59</f>
        <v>0</v>
      </c>
      <c r="AD3" s="4">
        <f>'Aggregate Calcs'!AJ59</f>
        <v>0</v>
      </c>
      <c r="AE3" s="4">
        <f>'Aggregate Calcs'!AK59</f>
        <v>0</v>
      </c>
      <c r="AF3" s="4">
        <f>'Aggregate Calcs'!AL59</f>
        <v>0</v>
      </c>
      <c r="AG3" s="4">
        <f>'Aggregate Calcs'!AM59</f>
        <v>0</v>
      </c>
    </row>
    <row r="4" spans="1:33" x14ac:dyDescent="0.25">
      <c r="A4" s="4" t="s">
        <v>27</v>
      </c>
      <c r="B4" s="4">
        <f>'Aggregate Calcs'!H60</f>
        <v>2908065866988.2705</v>
      </c>
      <c r="C4" s="4">
        <f>'Aggregate Calcs'!I60</f>
        <v>3077038040203.7397</v>
      </c>
      <c r="D4" s="4">
        <f>'Aggregate Calcs'!J60</f>
        <v>3246010213419.21</v>
      </c>
      <c r="E4" s="4">
        <f>'Aggregate Calcs'!K60</f>
        <v>3414982386634.6797</v>
      </c>
      <c r="F4" s="4">
        <f>'Aggregate Calcs'!L60</f>
        <v>3626684034130.8882</v>
      </c>
      <c r="G4" s="4">
        <f>'Aggregate Calcs'!M60</f>
        <v>3838385681627.0952</v>
      </c>
      <c r="H4" s="4">
        <f>'Aggregate Calcs'!N60</f>
        <v>4050087329123.3037</v>
      </c>
      <c r="I4" s="4">
        <f>'Aggregate Calcs'!O60</f>
        <v>4261788976619.5112</v>
      </c>
      <c r="J4" s="4">
        <f>'Aggregate Calcs'!P60</f>
        <v>4473490624115.7188</v>
      </c>
      <c r="K4" s="4">
        <f>'Aggregate Calcs'!Q60</f>
        <v>4743655943805.6553</v>
      </c>
      <c r="L4" s="4">
        <f>'Aggregate Calcs'!R60</f>
        <v>5013821263495.5918</v>
      </c>
      <c r="M4" s="4">
        <f>'Aggregate Calcs'!S60</f>
        <v>5283986583185.5283</v>
      </c>
      <c r="N4" s="4">
        <f>'Aggregate Calcs'!T60</f>
        <v>5554151902875.4648</v>
      </c>
      <c r="O4" s="4">
        <f>'Aggregate Calcs'!U60</f>
        <v>5824317222565.4023</v>
      </c>
      <c r="P4" s="4">
        <f>'Aggregate Calcs'!V60</f>
        <v>6071883914048.1582</v>
      </c>
      <c r="Q4" s="4">
        <f>'Aggregate Calcs'!W60</f>
        <v>6319450605530.9141</v>
      </c>
      <c r="R4" s="4">
        <f>'Aggregate Calcs'!X60</f>
        <v>6567017297013.6689</v>
      </c>
      <c r="S4" s="4">
        <f>'Aggregate Calcs'!Y60</f>
        <v>6814583988496.4258</v>
      </c>
      <c r="T4" s="4">
        <f>'Aggregate Calcs'!Z60</f>
        <v>7062150679979.1816</v>
      </c>
      <c r="U4" s="4">
        <f>'Aggregate Calcs'!AA60</f>
        <v>7259295814303.4961</v>
      </c>
      <c r="V4" s="4">
        <f>'Aggregate Calcs'!AB60</f>
        <v>7456440948627.8115</v>
      </c>
      <c r="W4" s="4">
        <f>'Aggregate Calcs'!AC60</f>
        <v>7653586082952.125</v>
      </c>
      <c r="X4" s="4">
        <f>'Aggregate Calcs'!AD60</f>
        <v>7850731217276.4395</v>
      </c>
      <c r="Y4" s="4">
        <f>'Aggregate Calcs'!AE60</f>
        <v>8047876351600.7549</v>
      </c>
      <c r="Z4" s="4">
        <f>'Aggregate Calcs'!AF60</f>
        <v>8177819449013.1045</v>
      </c>
      <c r="AA4" s="4">
        <f>'Aggregate Calcs'!AG60</f>
        <v>8307762546425.457</v>
      </c>
      <c r="AB4" s="4">
        <f>'Aggregate Calcs'!AH60</f>
        <v>8437705643837.8086</v>
      </c>
      <c r="AC4" s="4">
        <f>'Aggregate Calcs'!AI60</f>
        <v>8567648741250.1611</v>
      </c>
      <c r="AD4" s="4">
        <f>'Aggregate Calcs'!AJ60</f>
        <v>8697591838662.5107</v>
      </c>
      <c r="AE4" s="4">
        <f>'Aggregate Calcs'!AK60</f>
        <v>8827534936074.8633</v>
      </c>
      <c r="AF4" s="4">
        <f>'Aggregate Calcs'!AL60</f>
        <v>8957478033487.2148</v>
      </c>
      <c r="AG4" s="4">
        <f>'Aggregate Calcs'!AM60</f>
        <v>9087421130899.5664</v>
      </c>
    </row>
    <row r="5" spans="1:33" x14ac:dyDescent="0.25">
      <c r="A5" s="4" t="s">
        <v>6</v>
      </c>
      <c r="B5" s="4">
        <f>'Aggregate Calcs'!H61</f>
        <v>18244524743644.73</v>
      </c>
      <c r="C5" s="4">
        <f>'Aggregate Calcs'!I61</f>
        <v>18411031108388.98</v>
      </c>
      <c r="D5" s="4">
        <f>'Aggregate Calcs'!J61</f>
        <v>18577537473133.23</v>
      </c>
      <c r="E5" s="4">
        <f>'Aggregate Calcs'!K61</f>
        <v>18744043837877.484</v>
      </c>
      <c r="F5" s="4">
        <f>'Aggregate Calcs'!L61</f>
        <v>18868851639952.348</v>
      </c>
      <c r="G5" s="4">
        <f>'Aggregate Calcs'!M61</f>
        <v>18993659442027.207</v>
      </c>
      <c r="H5" s="4">
        <f>'Aggregate Calcs'!N61</f>
        <v>19118467244102.07</v>
      </c>
      <c r="I5" s="4">
        <f>'Aggregate Calcs'!O61</f>
        <v>19243275046176.934</v>
      </c>
      <c r="J5" s="4">
        <f>'Aggregate Calcs'!P61</f>
        <v>19368082848251.793</v>
      </c>
      <c r="K5" s="4">
        <f>'Aggregate Calcs'!Q61</f>
        <v>19423557829279.727</v>
      </c>
      <c r="L5" s="4">
        <f>'Aggregate Calcs'!R61</f>
        <v>19479032810307.656</v>
      </c>
      <c r="M5" s="4">
        <f>'Aggregate Calcs'!S61</f>
        <v>19534507791335.59</v>
      </c>
      <c r="N5" s="4">
        <f>'Aggregate Calcs'!T61</f>
        <v>19589982772363.523</v>
      </c>
      <c r="O5" s="4">
        <f>'Aggregate Calcs'!U61</f>
        <v>19645457753391.453</v>
      </c>
      <c r="P5" s="4">
        <f>'Aggregate Calcs'!V61</f>
        <v>19675020330175.215</v>
      </c>
      <c r="Q5" s="4">
        <f>'Aggregate Calcs'!W61</f>
        <v>19704582906958.988</v>
      </c>
      <c r="R5" s="4">
        <f>'Aggregate Calcs'!X61</f>
        <v>19734145483742.754</v>
      </c>
      <c r="S5" s="4">
        <f>'Aggregate Calcs'!Y61</f>
        <v>19763708060526.527</v>
      </c>
      <c r="T5" s="4">
        <f>'Aggregate Calcs'!Z61</f>
        <v>19793270637310.293</v>
      </c>
      <c r="U5" s="4">
        <f>'Aggregate Calcs'!AA61</f>
        <v>19795327121769.316</v>
      </c>
      <c r="V5" s="4">
        <f>'Aggregate Calcs'!AB61</f>
        <v>19797383606228.336</v>
      </c>
      <c r="W5" s="4">
        <f>'Aggregate Calcs'!AC61</f>
        <v>19799440090687.355</v>
      </c>
      <c r="X5" s="4">
        <f>'Aggregate Calcs'!AD61</f>
        <v>19801496575146.375</v>
      </c>
      <c r="Y5" s="4">
        <f>'Aggregate Calcs'!AE61</f>
        <v>19803553059605.395</v>
      </c>
      <c r="Z5" s="4">
        <f>'Aggregate Calcs'!AF61</f>
        <v>19755073854086.277</v>
      </c>
      <c r="AA5" s="4">
        <f>'Aggregate Calcs'!AG61</f>
        <v>19706594648567.152</v>
      </c>
      <c r="AB5" s="4">
        <f>'Aggregate Calcs'!AH61</f>
        <v>19658115443048.031</v>
      </c>
      <c r="AC5" s="4">
        <f>'Aggregate Calcs'!AI61</f>
        <v>19609636237528.91</v>
      </c>
      <c r="AD5" s="4">
        <f>'Aggregate Calcs'!AJ61</f>
        <v>19561157032009.785</v>
      </c>
      <c r="AE5" s="4">
        <f>'Aggregate Calcs'!AK61</f>
        <v>19512677826490.664</v>
      </c>
      <c r="AF5" s="4">
        <f>'Aggregate Calcs'!AL61</f>
        <v>19464198620971.539</v>
      </c>
      <c r="AG5" s="4">
        <f>'Aggregate Calcs'!AM61</f>
        <v>19415719415452.422</v>
      </c>
    </row>
    <row r="6" spans="1:33" x14ac:dyDescent="0.25">
      <c r="A6" s="4" t="s">
        <v>527</v>
      </c>
      <c r="B6" s="4">
        <f>'Aggregate Calcs'!H62</f>
        <v>2114719653664.051</v>
      </c>
      <c r="C6" s="4">
        <f>'Aggregate Calcs'!I62</f>
        <v>2161975958773.8623</v>
      </c>
      <c r="D6" s="4">
        <f>'Aggregate Calcs'!J62</f>
        <v>2209232263883.6738</v>
      </c>
      <c r="E6" s="4">
        <f>'Aggregate Calcs'!K62</f>
        <v>2256488568993.4844</v>
      </c>
      <c r="F6" s="4">
        <f>'Aggregate Calcs'!L62</f>
        <v>2278344610106.7725</v>
      </c>
      <c r="G6" s="4">
        <f>'Aggregate Calcs'!M62</f>
        <v>2300200651220.0601</v>
      </c>
      <c r="H6" s="4">
        <f>'Aggregate Calcs'!N62</f>
        <v>2322056692333.3477</v>
      </c>
      <c r="I6" s="4">
        <f>'Aggregate Calcs'!O62</f>
        <v>2343912733446.6357</v>
      </c>
      <c r="J6" s="4">
        <f>'Aggregate Calcs'!P62</f>
        <v>2365768774559.9233</v>
      </c>
      <c r="K6" s="4">
        <f>'Aggregate Calcs'!Q62</f>
        <v>2362224551676.687</v>
      </c>
      <c r="L6" s="4">
        <f>'Aggregate Calcs'!R62</f>
        <v>2358680328793.4517</v>
      </c>
      <c r="M6" s="4">
        <f>'Aggregate Calcs'!S62</f>
        <v>2355136105910.2158</v>
      </c>
      <c r="N6" s="4">
        <f>'Aggregate Calcs'!T62</f>
        <v>2351591883026.9795</v>
      </c>
      <c r="O6" s="4">
        <f>'Aggregate Calcs'!U62</f>
        <v>2348047660143.7441</v>
      </c>
      <c r="P6" s="4">
        <f>'Aggregate Calcs'!V62</f>
        <v>2345094141074.3809</v>
      </c>
      <c r="Q6" s="4">
        <f>'Aggregate Calcs'!W62</f>
        <v>2342140622005.0176</v>
      </c>
      <c r="R6" s="4">
        <f>'Aggregate Calcs'!X62</f>
        <v>2339187102935.6543</v>
      </c>
      <c r="S6" s="4">
        <f>'Aggregate Calcs'!Y62</f>
        <v>2336233583866.291</v>
      </c>
      <c r="T6" s="4">
        <f>'Aggregate Calcs'!Z62</f>
        <v>2333280064796.9282</v>
      </c>
      <c r="U6" s="4">
        <f>'Aggregate Calcs'!AA62</f>
        <v>2252353642296.3765</v>
      </c>
      <c r="V6" s="4">
        <f>'Aggregate Calcs'!AB62</f>
        <v>2171427219795.8245</v>
      </c>
      <c r="W6" s="4">
        <f>'Aggregate Calcs'!AC62</f>
        <v>2090500797295.2732</v>
      </c>
      <c r="X6" s="4">
        <f>'Aggregate Calcs'!AD62</f>
        <v>2009574374794.7212</v>
      </c>
      <c r="Y6" s="4">
        <f>'Aggregate Calcs'!AE62</f>
        <v>1928647952294.1694</v>
      </c>
      <c r="Z6" s="4">
        <f>'Aggregate Calcs'!AF62</f>
        <v>1861898421326.561</v>
      </c>
      <c r="AA6" s="4">
        <f>'Aggregate Calcs'!AG62</f>
        <v>1795148890358.9526</v>
      </c>
      <c r="AB6" s="4">
        <f>'Aggregate Calcs'!AH62</f>
        <v>1728399359391.3445</v>
      </c>
      <c r="AC6" s="4">
        <f>'Aggregate Calcs'!AI62</f>
        <v>1661649828423.7363</v>
      </c>
      <c r="AD6" s="4">
        <f>'Aggregate Calcs'!AJ62</f>
        <v>1594900297456.1277</v>
      </c>
      <c r="AE6" s="4">
        <f>'Aggregate Calcs'!AK62</f>
        <v>1528150766488.5193</v>
      </c>
      <c r="AF6" s="4">
        <f>'Aggregate Calcs'!AL62</f>
        <v>1461401235520.9111</v>
      </c>
      <c r="AG6" s="4">
        <f>'Aggregate Calcs'!AM62</f>
        <v>1394651704553.3025</v>
      </c>
    </row>
    <row r="7" spans="1:33" x14ac:dyDescent="0.25">
      <c r="A7" s="4" t="s">
        <v>528</v>
      </c>
      <c r="B7" s="4">
        <f>'Aggregate Calcs'!H63</f>
        <v>0</v>
      </c>
      <c r="C7" s="4">
        <f>'Aggregate Calcs'!I63</f>
        <v>0</v>
      </c>
      <c r="D7" s="4">
        <f>'Aggregate Calcs'!J63</f>
        <v>0</v>
      </c>
      <c r="E7" s="4">
        <f>'Aggregate Calcs'!K63</f>
        <v>0</v>
      </c>
      <c r="F7" s="4">
        <f>'Aggregate Calcs'!L63</f>
        <v>0</v>
      </c>
      <c r="G7" s="4">
        <f>'Aggregate Calcs'!M63</f>
        <v>0</v>
      </c>
      <c r="H7" s="4">
        <f>'Aggregate Calcs'!N63</f>
        <v>0</v>
      </c>
      <c r="I7" s="4">
        <f>'Aggregate Calcs'!O63</f>
        <v>0</v>
      </c>
      <c r="J7" s="4">
        <f>'Aggregate Calcs'!P63</f>
        <v>0</v>
      </c>
      <c r="K7" s="4">
        <f>'Aggregate Calcs'!Q63</f>
        <v>0</v>
      </c>
      <c r="L7" s="4">
        <f>'Aggregate Calcs'!R63</f>
        <v>0</v>
      </c>
      <c r="M7" s="4">
        <f>'Aggregate Calcs'!S63</f>
        <v>0</v>
      </c>
      <c r="N7" s="4">
        <f>'Aggregate Calcs'!T63</f>
        <v>0</v>
      </c>
      <c r="O7" s="4">
        <f>'Aggregate Calcs'!U63</f>
        <v>0</v>
      </c>
      <c r="P7" s="4">
        <f>'Aggregate Calcs'!V63</f>
        <v>0</v>
      </c>
      <c r="Q7" s="4">
        <f>'Aggregate Calcs'!W63</f>
        <v>0</v>
      </c>
      <c r="R7" s="4">
        <f>'Aggregate Calcs'!X63</f>
        <v>0</v>
      </c>
      <c r="S7" s="4">
        <f>'Aggregate Calcs'!Y63</f>
        <v>0</v>
      </c>
      <c r="T7" s="4">
        <f>'Aggregate Calcs'!Z63</f>
        <v>0</v>
      </c>
      <c r="U7" s="4">
        <f>'Aggregate Calcs'!AA63</f>
        <v>0</v>
      </c>
      <c r="V7" s="4">
        <f>'Aggregate Calcs'!AB63</f>
        <v>0</v>
      </c>
      <c r="W7" s="4">
        <f>'Aggregate Calcs'!AC63</f>
        <v>0</v>
      </c>
      <c r="X7" s="4">
        <f>'Aggregate Calcs'!AD63</f>
        <v>0</v>
      </c>
      <c r="Y7" s="4">
        <f>'Aggregate Calcs'!AE63</f>
        <v>0</v>
      </c>
      <c r="Z7" s="4">
        <f>'Aggregate Calcs'!AF63</f>
        <v>0</v>
      </c>
      <c r="AA7" s="4">
        <f>'Aggregate Calcs'!AG63</f>
        <v>0</v>
      </c>
      <c r="AB7" s="4">
        <f>'Aggregate Calcs'!AH63</f>
        <v>0</v>
      </c>
      <c r="AC7" s="4">
        <f>'Aggregate Calcs'!AI63</f>
        <v>0</v>
      </c>
      <c r="AD7" s="4">
        <f>'Aggregate Calcs'!AJ63</f>
        <v>0</v>
      </c>
      <c r="AE7" s="4">
        <f>'Aggregate Calcs'!AK63</f>
        <v>0</v>
      </c>
      <c r="AF7" s="4">
        <f>'Aggregate Calcs'!AL63</f>
        <v>0</v>
      </c>
      <c r="AG7" s="4">
        <f>'Aggregate Calcs'!AM63</f>
        <v>0</v>
      </c>
    </row>
    <row r="8" spans="1:33" x14ac:dyDescent="0.25">
      <c r="A8" s="4" t="s">
        <v>11</v>
      </c>
      <c r="B8" s="4">
        <f>'Aggregate Calcs'!H64</f>
        <v>3479041017081.623</v>
      </c>
      <c r="C8" s="4">
        <f>'Aggregate Calcs'!I64</f>
        <v>3668121931322.9253</v>
      </c>
      <c r="D8" s="4">
        <f>'Aggregate Calcs'!J64</f>
        <v>3857202845564.2295</v>
      </c>
      <c r="E8" s="4">
        <f>'Aggregate Calcs'!K64</f>
        <v>4046283759805.5332</v>
      </c>
      <c r="F8" s="4">
        <f>'Aggregate Calcs'!L64</f>
        <v>4266504954307.397</v>
      </c>
      <c r="G8" s="4">
        <f>'Aggregate Calcs'!M64</f>
        <v>4486726148809.2617</v>
      </c>
      <c r="H8" s="4">
        <f>'Aggregate Calcs'!N64</f>
        <v>4706947343311.127</v>
      </c>
      <c r="I8" s="4">
        <f>'Aggregate Calcs'!O64</f>
        <v>4927168537812.9922</v>
      </c>
      <c r="J8" s="4">
        <f>'Aggregate Calcs'!P64</f>
        <v>5147389732314.8564</v>
      </c>
      <c r="K8" s="4">
        <f>'Aggregate Calcs'!Q64</f>
        <v>5319822547673.5508</v>
      </c>
      <c r="L8" s="4">
        <f>'Aggregate Calcs'!R64</f>
        <v>5492255363032.2461</v>
      </c>
      <c r="M8" s="4">
        <f>'Aggregate Calcs'!S64</f>
        <v>5664688178390.9404</v>
      </c>
      <c r="N8" s="4">
        <f>'Aggregate Calcs'!T64</f>
        <v>5837120993749.6357</v>
      </c>
      <c r="O8" s="4">
        <f>'Aggregate Calcs'!U64</f>
        <v>6009553809108.3301</v>
      </c>
      <c r="P8" s="4">
        <f>'Aggregate Calcs'!V64</f>
        <v>6027115805603.9619</v>
      </c>
      <c r="Q8" s="4">
        <f>'Aggregate Calcs'!W64</f>
        <v>6044677802099.5908</v>
      </c>
      <c r="R8" s="4">
        <f>'Aggregate Calcs'!X64</f>
        <v>6062239798595.2227</v>
      </c>
      <c r="S8" s="4">
        <f>'Aggregate Calcs'!Y64</f>
        <v>6079801795090.8525</v>
      </c>
      <c r="T8" s="4">
        <f>'Aggregate Calcs'!Z64</f>
        <v>6097363791586.4844</v>
      </c>
      <c r="U8" s="4">
        <f>'Aggregate Calcs'!AA64</f>
        <v>6114319563399.1543</v>
      </c>
      <c r="V8" s="4">
        <f>'Aggregate Calcs'!AB64</f>
        <v>6131275335211.8232</v>
      </c>
      <c r="W8" s="4">
        <f>'Aggregate Calcs'!AC64</f>
        <v>6148231107024.4932</v>
      </c>
      <c r="X8" s="4">
        <f>'Aggregate Calcs'!AD64</f>
        <v>6165186878837.1621</v>
      </c>
      <c r="Y8" s="4">
        <f>'Aggregate Calcs'!AE64</f>
        <v>6182142650649.833</v>
      </c>
      <c r="Z8" s="4">
        <f>'Aggregate Calcs'!AF64</f>
        <v>6181152369805.7852</v>
      </c>
      <c r="AA8" s="4">
        <f>'Aggregate Calcs'!AG64</f>
        <v>6180162088961.7363</v>
      </c>
      <c r="AB8" s="4">
        <f>'Aggregate Calcs'!AH64</f>
        <v>6179171808117.6885</v>
      </c>
      <c r="AC8" s="4">
        <f>'Aggregate Calcs'!AI64</f>
        <v>6178181527273.6406</v>
      </c>
      <c r="AD8" s="4">
        <f>'Aggregate Calcs'!AJ64</f>
        <v>6177191246429.5928</v>
      </c>
      <c r="AE8" s="4">
        <f>'Aggregate Calcs'!AK64</f>
        <v>6176200965585.5439</v>
      </c>
      <c r="AF8" s="4">
        <f>'Aggregate Calcs'!AL64</f>
        <v>6175210684741.4961</v>
      </c>
      <c r="AG8" s="4">
        <f>'Aggregate Calcs'!AM64</f>
        <v>6174220403897.4482</v>
      </c>
    </row>
    <row r="9" spans="1:33" x14ac:dyDescent="0.25">
      <c r="A9" s="4" t="s">
        <v>529</v>
      </c>
      <c r="B9" s="4">
        <f>'Aggregate Calcs'!H65</f>
        <v>263692875148647.84</v>
      </c>
      <c r="C9" s="4">
        <f>'Aggregate Calcs'!I65</f>
        <v>267808431525499.16</v>
      </c>
      <c r="D9" s="4">
        <f>'Aggregate Calcs'!J65</f>
        <v>271923987902350.5</v>
      </c>
      <c r="E9" s="4">
        <f>'Aggregate Calcs'!K65</f>
        <v>276039544279201.81</v>
      </c>
      <c r="F9" s="4">
        <f>'Aggregate Calcs'!L65</f>
        <v>281034953619869.81</v>
      </c>
      <c r="G9" s="4">
        <f>'Aggregate Calcs'!M65</f>
        <v>286030362960537.75</v>
      </c>
      <c r="H9" s="4">
        <f>'Aggregate Calcs'!N65</f>
        <v>291025772301205.63</v>
      </c>
      <c r="I9" s="4">
        <f>'Aggregate Calcs'!O65</f>
        <v>296021181641873.69</v>
      </c>
      <c r="J9" s="4">
        <f>'Aggregate Calcs'!P65</f>
        <v>301016590982541.63</v>
      </c>
      <c r="K9" s="4">
        <f>'Aggregate Calcs'!Q65</f>
        <v>306252809424449.75</v>
      </c>
      <c r="L9" s="4">
        <f>'Aggregate Calcs'!R65</f>
        <v>311489027866357.94</v>
      </c>
      <c r="M9" s="4">
        <f>'Aggregate Calcs'!S65</f>
        <v>316725246308266.13</v>
      </c>
      <c r="N9" s="4">
        <f>'Aggregate Calcs'!T65</f>
        <v>321961464750174.25</v>
      </c>
      <c r="O9" s="4">
        <f>'Aggregate Calcs'!U65</f>
        <v>327197683192082.38</v>
      </c>
      <c r="P9" s="4">
        <f>'Aggregate Calcs'!V65</f>
        <v>334224673926392.63</v>
      </c>
      <c r="Q9" s="4">
        <f>'Aggregate Calcs'!W65</f>
        <v>341251664660702.69</v>
      </c>
      <c r="R9" s="4">
        <f>'Aggregate Calcs'!X65</f>
        <v>348278655395012.94</v>
      </c>
      <c r="S9" s="4">
        <f>'Aggregate Calcs'!Y65</f>
        <v>355305646129323.06</v>
      </c>
      <c r="T9" s="4">
        <f>'Aggregate Calcs'!Z65</f>
        <v>362332636863633.19</v>
      </c>
      <c r="U9" s="4">
        <f>'Aggregate Calcs'!AA65</f>
        <v>372555121986532.31</v>
      </c>
      <c r="V9" s="4">
        <f>'Aggregate Calcs'!AB65</f>
        <v>382777607109431.31</v>
      </c>
      <c r="W9" s="4">
        <f>'Aggregate Calcs'!AC65</f>
        <v>393000092232330.44</v>
      </c>
      <c r="X9" s="4">
        <f>'Aggregate Calcs'!AD65</f>
        <v>403222577355229.5</v>
      </c>
      <c r="Y9" s="4">
        <f>'Aggregate Calcs'!AE65</f>
        <v>413445062478128.63</v>
      </c>
      <c r="Z9" s="4">
        <f>'Aggregate Calcs'!AF65</f>
        <v>421091660514202.38</v>
      </c>
      <c r="AA9" s="4">
        <f>'Aggregate Calcs'!AG65</f>
        <v>428738258550276.13</v>
      </c>
      <c r="AB9" s="4">
        <f>'Aggregate Calcs'!AH65</f>
        <v>436384856586349.88</v>
      </c>
      <c r="AC9" s="4">
        <f>'Aggregate Calcs'!AI65</f>
        <v>444031454622423.56</v>
      </c>
      <c r="AD9" s="4">
        <f>'Aggregate Calcs'!AJ65</f>
        <v>451678052658497.38</v>
      </c>
      <c r="AE9" s="4">
        <f>'Aggregate Calcs'!AK65</f>
        <v>459324650694571.06</v>
      </c>
      <c r="AF9" s="4">
        <f>'Aggregate Calcs'!AL65</f>
        <v>466971248730644.88</v>
      </c>
      <c r="AG9" s="4">
        <f>'Aggregate Calcs'!AM65</f>
        <v>474617846766718.69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9"/>
  <sheetViews>
    <sheetView workbookViewId="0">
      <selection activeCell="B9" sqref="B9"/>
    </sheetView>
  </sheetViews>
  <sheetFormatPr defaultColWidth="9.140625" defaultRowHeight="15" x14ac:dyDescent="0.25"/>
  <cols>
    <col min="1" max="1" width="39.85546875" style="4" customWidth="1"/>
    <col min="2" max="16384" width="9.140625" style="4"/>
  </cols>
  <sheetData>
    <row r="1" spans="1:33" x14ac:dyDescent="0.2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525</v>
      </c>
      <c r="B2" s="4">
        <f>'Aggregate Calcs'!H66</f>
        <v>0</v>
      </c>
      <c r="C2" s="4">
        <f>'Aggregate Calcs'!I66</f>
        <v>0</v>
      </c>
      <c r="D2" s="4">
        <f>'Aggregate Calcs'!J66</f>
        <v>0</v>
      </c>
      <c r="E2" s="4">
        <f>'Aggregate Calcs'!K66</f>
        <v>0</v>
      </c>
      <c r="F2" s="4">
        <f>'Aggregate Calcs'!L66</f>
        <v>0</v>
      </c>
      <c r="G2" s="4">
        <f>'Aggregate Calcs'!M66</f>
        <v>0</v>
      </c>
      <c r="H2" s="4">
        <f>'Aggregate Calcs'!N66</f>
        <v>0</v>
      </c>
      <c r="I2" s="4">
        <f>'Aggregate Calcs'!O66</f>
        <v>0</v>
      </c>
      <c r="J2" s="4">
        <f>'Aggregate Calcs'!P66</f>
        <v>0</v>
      </c>
      <c r="K2" s="4">
        <f>'Aggregate Calcs'!Q66</f>
        <v>0</v>
      </c>
      <c r="L2" s="4">
        <f>'Aggregate Calcs'!R66</f>
        <v>0</v>
      </c>
      <c r="M2" s="4">
        <f>'Aggregate Calcs'!S66</f>
        <v>0</v>
      </c>
      <c r="N2" s="4">
        <f>'Aggregate Calcs'!T66</f>
        <v>0</v>
      </c>
      <c r="O2" s="4">
        <f>'Aggregate Calcs'!U66</f>
        <v>0</v>
      </c>
      <c r="P2" s="4">
        <f>'Aggregate Calcs'!V66</f>
        <v>0</v>
      </c>
      <c r="Q2" s="4">
        <f>'Aggregate Calcs'!W66</f>
        <v>0</v>
      </c>
      <c r="R2" s="4">
        <f>'Aggregate Calcs'!X66</f>
        <v>0</v>
      </c>
      <c r="S2" s="4">
        <f>'Aggregate Calcs'!Y66</f>
        <v>0</v>
      </c>
      <c r="T2" s="4">
        <f>'Aggregate Calcs'!Z66</f>
        <v>0</v>
      </c>
      <c r="U2" s="4">
        <f>'Aggregate Calcs'!AA66</f>
        <v>0</v>
      </c>
      <c r="V2" s="4">
        <f>'Aggregate Calcs'!AB66</f>
        <v>0</v>
      </c>
      <c r="W2" s="4">
        <f>'Aggregate Calcs'!AC66</f>
        <v>0</v>
      </c>
      <c r="X2" s="4">
        <f>'Aggregate Calcs'!AD66</f>
        <v>0</v>
      </c>
      <c r="Y2" s="4">
        <f>'Aggregate Calcs'!AE66</f>
        <v>0</v>
      </c>
      <c r="Z2" s="4">
        <f>'Aggregate Calcs'!AF66</f>
        <v>0</v>
      </c>
      <c r="AA2" s="4">
        <f>'Aggregate Calcs'!AG66</f>
        <v>0</v>
      </c>
      <c r="AB2" s="4">
        <f>'Aggregate Calcs'!AH66</f>
        <v>0</v>
      </c>
      <c r="AC2" s="4">
        <f>'Aggregate Calcs'!AI66</f>
        <v>0</v>
      </c>
      <c r="AD2" s="4">
        <f>'Aggregate Calcs'!AJ66</f>
        <v>0</v>
      </c>
      <c r="AE2" s="4">
        <f>'Aggregate Calcs'!AK66</f>
        <v>0</v>
      </c>
      <c r="AF2" s="4">
        <f>'Aggregate Calcs'!AL66</f>
        <v>0</v>
      </c>
      <c r="AG2" s="4">
        <f>'Aggregate Calcs'!AM66</f>
        <v>0</v>
      </c>
    </row>
    <row r="3" spans="1:33" x14ac:dyDescent="0.25">
      <c r="A3" s="4" t="s">
        <v>526</v>
      </c>
      <c r="B3" s="4">
        <f>'Aggregate Calcs'!H67</f>
        <v>0</v>
      </c>
      <c r="C3" s="4">
        <f>'Aggregate Calcs'!I67</f>
        <v>0</v>
      </c>
      <c r="D3" s="4">
        <f>'Aggregate Calcs'!J67</f>
        <v>0</v>
      </c>
      <c r="E3" s="4">
        <f>'Aggregate Calcs'!K67</f>
        <v>0</v>
      </c>
      <c r="F3" s="4">
        <f>'Aggregate Calcs'!L67</f>
        <v>0</v>
      </c>
      <c r="G3" s="4">
        <f>'Aggregate Calcs'!M67</f>
        <v>0</v>
      </c>
      <c r="H3" s="4">
        <f>'Aggregate Calcs'!N67</f>
        <v>0</v>
      </c>
      <c r="I3" s="4">
        <f>'Aggregate Calcs'!O67</f>
        <v>0</v>
      </c>
      <c r="J3" s="4">
        <f>'Aggregate Calcs'!P67</f>
        <v>0</v>
      </c>
      <c r="K3" s="4">
        <f>'Aggregate Calcs'!Q67</f>
        <v>0</v>
      </c>
      <c r="L3" s="4">
        <f>'Aggregate Calcs'!R67</f>
        <v>0</v>
      </c>
      <c r="M3" s="4">
        <f>'Aggregate Calcs'!S67</f>
        <v>0</v>
      </c>
      <c r="N3" s="4">
        <f>'Aggregate Calcs'!T67</f>
        <v>0</v>
      </c>
      <c r="O3" s="4">
        <f>'Aggregate Calcs'!U67</f>
        <v>0</v>
      </c>
      <c r="P3" s="4">
        <f>'Aggregate Calcs'!V67</f>
        <v>0</v>
      </c>
      <c r="Q3" s="4">
        <f>'Aggregate Calcs'!W67</f>
        <v>0</v>
      </c>
      <c r="R3" s="4">
        <f>'Aggregate Calcs'!X67</f>
        <v>0</v>
      </c>
      <c r="S3" s="4">
        <f>'Aggregate Calcs'!Y67</f>
        <v>0</v>
      </c>
      <c r="T3" s="4">
        <f>'Aggregate Calcs'!Z67</f>
        <v>0</v>
      </c>
      <c r="U3" s="4">
        <f>'Aggregate Calcs'!AA67</f>
        <v>0</v>
      </c>
      <c r="V3" s="4">
        <f>'Aggregate Calcs'!AB67</f>
        <v>0</v>
      </c>
      <c r="W3" s="4">
        <f>'Aggregate Calcs'!AC67</f>
        <v>0</v>
      </c>
      <c r="X3" s="4">
        <f>'Aggregate Calcs'!AD67</f>
        <v>0</v>
      </c>
      <c r="Y3" s="4">
        <f>'Aggregate Calcs'!AE67</f>
        <v>0</v>
      </c>
      <c r="Z3" s="4">
        <f>'Aggregate Calcs'!AF67</f>
        <v>0</v>
      </c>
      <c r="AA3" s="4">
        <f>'Aggregate Calcs'!AG67</f>
        <v>0</v>
      </c>
      <c r="AB3" s="4">
        <f>'Aggregate Calcs'!AH67</f>
        <v>0</v>
      </c>
      <c r="AC3" s="4">
        <f>'Aggregate Calcs'!AI67</f>
        <v>0</v>
      </c>
      <c r="AD3" s="4">
        <f>'Aggregate Calcs'!AJ67</f>
        <v>0</v>
      </c>
      <c r="AE3" s="4">
        <f>'Aggregate Calcs'!AK67</f>
        <v>0</v>
      </c>
      <c r="AF3" s="4">
        <f>'Aggregate Calcs'!AL67</f>
        <v>0</v>
      </c>
      <c r="AG3" s="4">
        <f>'Aggregate Calcs'!AM67</f>
        <v>0</v>
      </c>
    </row>
    <row r="4" spans="1:33" x14ac:dyDescent="0.25">
      <c r="A4" s="4" t="s">
        <v>27</v>
      </c>
      <c r="B4" s="4">
        <f>'Aggregate Calcs'!H68</f>
        <v>0</v>
      </c>
      <c r="C4" s="4">
        <f>'Aggregate Calcs'!I68</f>
        <v>0</v>
      </c>
      <c r="D4" s="4">
        <f>'Aggregate Calcs'!J68</f>
        <v>0</v>
      </c>
      <c r="E4" s="4">
        <f>'Aggregate Calcs'!K68</f>
        <v>0</v>
      </c>
      <c r="F4" s="4">
        <f>'Aggregate Calcs'!L68</f>
        <v>0</v>
      </c>
      <c r="G4" s="4">
        <f>'Aggregate Calcs'!M68</f>
        <v>0</v>
      </c>
      <c r="H4" s="4">
        <f>'Aggregate Calcs'!N68</f>
        <v>0</v>
      </c>
      <c r="I4" s="4">
        <f>'Aggregate Calcs'!O68</f>
        <v>0</v>
      </c>
      <c r="J4" s="4">
        <f>'Aggregate Calcs'!P68</f>
        <v>0</v>
      </c>
      <c r="K4" s="4">
        <f>'Aggregate Calcs'!Q68</f>
        <v>0</v>
      </c>
      <c r="L4" s="4">
        <f>'Aggregate Calcs'!R68</f>
        <v>0</v>
      </c>
      <c r="M4" s="4">
        <f>'Aggregate Calcs'!S68</f>
        <v>0</v>
      </c>
      <c r="N4" s="4">
        <f>'Aggregate Calcs'!T68</f>
        <v>0</v>
      </c>
      <c r="O4" s="4">
        <f>'Aggregate Calcs'!U68</f>
        <v>0</v>
      </c>
      <c r="P4" s="4">
        <f>'Aggregate Calcs'!V68</f>
        <v>0</v>
      </c>
      <c r="Q4" s="4">
        <f>'Aggregate Calcs'!W68</f>
        <v>0</v>
      </c>
      <c r="R4" s="4">
        <f>'Aggregate Calcs'!X68</f>
        <v>0</v>
      </c>
      <c r="S4" s="4">
        <f>'Aggregate Calcs'!Y68</f>
        <v>0</v>
      </c>
      <c r="T4" s="4">
        <f>'Aggregate Calcs'!Z68</f>
        <v>0</v>
      </c>
      <c r="U4" s="4">
        <f>'Aggregate Calcs'!AA68</f>
        <v>0</v>
      </c>
      <c r="V4" s="4">
        <f>'Aggregate Calcs'!AB68</f>
        <v>0</v>
      </c>
      <c r="W4" s="4">
        <f>'Aggregate Calcs'!AC68</f>
        <v>0</v>
      </c>
      <c r="X4" s="4">
        <f>'Aggregate Calcs'!AD68</f>
        <v>0</v>
      </c>
      <c r="Y4" s="4">
        <f>'Aggregate Calcs'!AE68</f>
        <v>0</v>
      </c>
      <c r="Z4" s="4">
        <f>'Aggregate Calcs'!AF68</f>
        <v>0</v>
      </c>
      <c r="AA4" s="4">
        <f>'Aggregate Calcs'!AG68</f>
        <v>0</v>
      </c>
      <c r="AB4" s="4">
        <f>'Aggregate Calcs'!AH68</f>
        <v>0</v>
      </c>
      <c r="AC4" s="4">
        <f>'Aggregate Calcs'!AI68</f>
        <v>0</v>
      </c>
      <c r="AD4" s="4">
        <f>'Aggregate Calcs'!AJ68</f>
        <v>0</v>
      </c>
      <c r="AE4" s="4">
        <f>'Aggregate Calcs'!AK68</f>
        <v>0</v>
      </c>
      <c r="AF4" s="4">
        <f>'Aggregate Calcs'!AL68</f>
        <v>0</v>
      </c>
      <c r="AG4" s="4">
        <f>'Aggregate Calcs'!AM68</f>
        <v>0</v>
      </c>
    </row>
    <row r="5" spans="1:33" x14ac:dyDescent="0.25">
      <c r="A5" s="4" t="s">
        <v>6</v>
      </c>
      <c r="B5" s="4">
        <f>'Aggregate Calcs'!H69</f>
        <v>1095171933257.5336</v>
      </c>
      <c r="C5" s="4">
        <f>'Aggregate Calcs'!I69</f>
        <v>1105166882423.8669</v>
      </c>
      <c r="D5" s="4">
        <f>'Aggregate Calcs'!J69</f>
        <v>1115161831590.2007</v>
      </c>
      <c r="E5" s="4">
        <f>'Aggregate Calcs'!K69</f>
        <v>1125156780756.5344</v>
      </c>
      <c r="F5" s="4">
        <f>'Aggregate Calcs'!L69</f>
        <v>1132648672368.1021</v>
      </c>
      <c r="G5" s="4">
        <f>'Aggregate Calcs'!M69</f>
        <v>1140140563979.6694</v>
      </c>
      <c r="H5" s="4">
        <f>'Aggregate Calcs'!N69</f>
        <v>1147632455591.2373</v>
      </c>
      <c r="I5" s="4">
        <f>'Aggregate Calcs'!O69</f>
        <v>1155124347202.8052</v>
      </c>
      <c r="J5" s="4">
        <f>'Aggregate Calcs'!P69</f>
        <v>1162616238814.3726</v>
      </c>
      <c r="K5" s="4">
        <f>'Aggregate Calcs'!Q69</f>
        <v>1165946259358.8074</v>
      </c>
      <c r="L5" s="4">
        <f>'Aggregate Calcs'!R69</f>
        <v>1169276279903.2419</v>
      </c>
      <c r="M5" s="4">
        <f>'Aggregate Calcs'!S69</f>
        <v>1172606300447.6768</v>
      </c>
      <c r="N5" s="4">
        <f>'Aggregate Calcs'!T69</f>
        <v>1175936320992.1116</v>
      </c>
      <c r="O5" s="4">
        <f>'Aggregate Calcs'!U69</f>
        <v>1179266341536.5461</v>
      </c>
      <c r="P5" s="4">
        <f>'Aggregate Calcs'!V69</f>
        <v>1181040907047.2004</v>
      </c>
      <c r="Q5" s="4">
        <f>'Aggregate Calcs'!W69</f>
        <v>1182815472557.8552</v>
      </c>
      <c r="R5" s="4">
        <f>'Aggregate Calcs'!X69</f>
        <v>1184590038068.5095</v>
      </c>
      <c r="S5" s="4">
        <f>'Aggregate Calcs'!Y69</f>
        <v>1186364603579.1643</v>
      </c>
      <c r="T5" s="4">
        <f>'Aggregate Calcs'!Z69</f>
        <v>1188139169089.8186</v>
      </c>
      <c r="U5" s="4">
        <f>'Aggregate Calcs'!AA69</f>
        <v>1188262614566.8779</v>
      </c>
      <c r="V5" s="4">
        <f>'Aggregate Calcs'!AB69</f>
        <v>1188386060043.9373</v>
      </c>
      <c r="W5" s="4">
        <f>'Aggregate Calcs'!AC69</f>
        <v>1188509505520.9963</v>
      </c>
      <c r="X5" s="4">
        <f>'Aggregate Calcs'!AD69</f>
        <v>1188632950998.0557</v>
      </c>
      <c r="Y5" s="4">
        <f>'Aggregate Calcs'!AE69</f>
        <v>1188756396475.115</v>
      </c>
      <c r="Z5" s="4">
        <f>'Aggregate Calcs'!AF69</f>
        <v>1185846314355.8394</v>
      </c>
      <c r="AA5" s="4">
        <f>'Aggregate Calcs'!AG69</f>
        <v>1182936232236.5632</v>
      </c>
      <c r="AB5" s="4">
        <f>'Aggregate Calcs'!AH69</f>
        <v>1180026150117.2876</v>
      </c>
      <c r="AC5" s="4">
        <f>'Aggregate Calcs'!AI69</f>
        <v>1177116067998.0117</v>
      </c>
      <c r="AD5" s="4">
        <f>'Aggregate Calcs'!AJ69</f>
        <v>1174205985878.7358</v>
      </c>
      <c r="AE5" s="4">
        <f>'Aggregate Calcs'!AK69</f>
        <v>1171295903759.46</v>
      </c>
      <c r="AF5" s="4">
        <f>'Aggregate Calcs'!AL69</f>
        <v>1168385821640.1841</v>
      </c>
      <c r="AG5" s="4">
        <f>'Aggregate Calcs'!AM69</f>
        <v>1165475739520.9084</v>
      </c>
    </row>
    <row r="6" spans="1:33" x14ac:dyDescent="0.25">
      <c r="A6" s="4" t="s">
        <v>527</v>
      </c>
      <c r="B6" s="4">
        <f>'Aggregate Calcs'!H70</f>
        <v>13760095406.303997</v>
      </c>
      <c r="C6" s="4">
        <f>'Aggregate Calcs'!I70</f>
        <v>14067583571.807997</v>
      </c>
      <c r="D6" s="4">
        <f>'Aggregate Calcs'!J70</f>
        <v>14375071737.311998</v>
      </c>
      <c r="E6" s="4">
        <f>'Aggregate Calcs'!K70</f>
        <v>14682559902.815996</v>
      </c>
      <c r="F6" s="4">
        <f>'Aggregate Calcs'!L70</f>
        <v>14824773179.361597</v>
      </c>
      <c r="G6" s="4">
        <f>'Aggregate Calcs'!M70</f>
        <v>14966986455.907196</v>
      </c>
      <c r="H6" s="4">
        <f>'Aggregate Calcs'!N70</f>
        <v>15109199732.452797</v>
      </c>
      <c r="I6" s="4">
        <f>'Aggregate Calcs'!O70</f>
        <v>15251413008.998398</v>
      </c>
      <c r="J6" s="4">
        <f>'Aggregate Calcs'!P70</f>
        <v>15393626285.543997</v>
      </c>
      <c r="K6" s="4">
        <f>'Aggregate Calcs'!Q70</f>
        <v>15370564673.131197</v>
      </c>
      <c r="L6" s="4">
        <f>'Aggregate Calcs'!R70</f>
        <v>15347503060.718399</v>
      </c>
      <c r="M6" s="4">
        <f>'Aggregate Calcs'!S70</f>
        <v>15324441448.305597</v>
      </c>
      <c r="N6" s="4">
        <f>'Aggregate Calcs'!T70</f>
        <v>15301379835.892796</v>
      </c>
      <c r="O6" s="4">
        <f>'Aggregate Calcs'!U70</f>
        <v>15278318223.48</v>
      </c>
      <c r="P6" s="4">
        <f>'Aggregate Calcs'!V70</f>
        <v>15259100213.135998</v>
      </c>
      <c r="Q6" s="4">
        <f>'Aggregate Calcs'!W70</f>
        <v>15239882202.791998</v>
      </c>
      <c r="R6" s="4">
        <f>'Aggregate Calcs'!X70</f>
        <v>15220664192.447996</v>
      </c>
      <c r="S6" s="4">
        <f>'Aggregate Calcs'!Y70</f>
        <v>15201446182.103998</v>
      </c>
      <c r="T6" s="4">
        <f>'Aggregate Calcs'!Z70</f>
        <v>15182228171.759998</v>
      </c>
      <c r="U6" s="4">
        <f>'Aggregate Calcs'!AA70</f>
        <v>14655654688.334398</v>
      </c>
      <c r="V6" s="4">
        <f>'Aggregate Calcs'!AB70</f>
        <v>14129081204.908796</v>
      </c>
      <c r="W6" s="4">
        <f>'Aggregate Calcs'!AC70</f>
        <v>13602507721.483198</v>
      </c>
      <c r="X6" s="4">
        <f>'Aggregate Calcs'!AD70</f>
        <v>13075934238.057598</v>
      </c>
      <c r="Y6" s="4">
        <f>'Aggregate Calcs'!AE70</f>
        <v>12549360754.631998</v>
      </c>
      <c r="Z6" s="4">
        <f>'Aggregate Calcs'!AF70</f>
        <v>12115033720.857597</v>
      </c>
      <c r="AA6" s="4">
        <f>'Aggregate Calcs'!AG70</f>
        <v>11680706687.083195</v>
      </c>
      <c r="AB6" s="4">
        <f>'Aggregate Calcs'!AH70</f>
        <v>11246379653.308798</v>
      </c>
      <c r="AC6" s="4">
        <f>'Aggregate Calcs'!AI70</f>
        <v>10812052619.534397</v>
      </c>
      <c r="AD6" s="4">
        <f>'Aggregate Calcs'!AJ70</f>
        <v>10377725585.759996</v>
      </c>
      <c r="AE6" s="4">
        <f>'Aggregate Calcs'!AK70</f>
        <v>9943398551.9855957</v>
      </c>
      <c r="AF6" s="4">
        <f>'Aggregate Calcs'!AL70</f>
        <v>9509071518.2111969</v>
      </c>
      <c r="AG6" s="4">
        <f>'Aggregate Calcs'!AM70</f>
        <v>9074744484.4367962</v>
      </c>
    </row>
    <row r="7" spans="1:33" x14ac:dyDescent="0.25">
      <c r="A7" s="4" t="s">
        <v>528</v>
      </c>
      <c r="B7" s="4">
        <f>'Aggregate Calcs'!H71</f>
        <v>0</v>
      </c>
      <c r="C7" s="4">
        <f>'Aggregate Calcs'!I71</f>
        <v>0</v>
      </c>
      <c r="D7" s="4">
        <f>'Aggregate Calcs'!J71</f>
        <v>0</v>
      </c>
      <c r="E7" s="4">
        <f>'Aggregate Calcs'!K71</f>
        <v>0</v>
      </c>
      <c r="F7" s="4">
        <f>'Aggregate Calcs'!L71</f>
        <v>0</v>
      </c>
      <c r="G7" s="4">
        <f>'Aggregate Calcs'!M71</f>
        <v>0</v>
      </c>
      <c r="H7" s="4">
        <f>'Aggregate Calcs'!N71</f>
        <v>0</v>
      </c>
      <c r="I7" s="4">
        <f>'Aggregate Calcs'!O71</f>
        <v>0</v>
      </c>
      <c r="J7" s="4">
        <f>'Aggregate Calcs'!P71</f>
        <v>0</v>
      </c>
      <c r="K7" s="4">
        <f>'Aggregate Calcs'!Q71</f>
        <v>0</v>
      </c>
      <c r="L7" s="4">
        <f>'Aggregate Calcs'!R71</f>
        <v>0</v>
      </c>
      <c r="M7" s="4">
        <f>'Aggregate Calcs'!S71</f>
        <v>0</v>
      </c>
      <c r="N7" s="4">
        <f>'Aggregate Calcs'!T71</f>
        <v>0</v>
      </c>
      <c r="O7" s="4">
        <f>'Aggregate Calcs'!U71</f>
        <v>0</v>
      </c>
      <c r="P7" s="4">
        <f>'Aggregate Calcs'!V71</f>
        <v>0</v>
      </c>
      <c r="Q7" s="4">
        <f>'Aggregate Calcs'!W71</f>
        <v>0</v>
      </c>
      <c r="R7" s="4">
        <f>'Aggregate Calcs'!X71</f>
        <v>0</v>
      </c>
      <c r="S7" s="4">
        <f>'Aggregate Calcs'!Y71</f>
        <v>0</v>
      </c>
      <c r="T7" s="4">
        <f>'Aggregate Calcs'!Z71</f>
        <v>0</v>
      </c>
      <c r="U7" s="4">
        <f>'Aggregate Calcs'!AA71</f>
        <v>0</v>
      </c>
      <c r="V7" s="4">
        <f>'Aggregate Calcs'!AB71</f>
        <v>0</v>
      </c>
      <c r="W7" s="4">
        <f>'Aggregate Calcs'!AC71</f>
        <v>0</v>
      </c>
      <c r="X7" s="4">
        <f>'Aggregate Calcs'!AD71</f>
        <v>0</v>
      </c>
      <c r="Y7" s="4">
        <f>'Aggregate Calcs'!AE71</f>
        <v>0</v>
      </c>
      <c r="Z7" s="4">
        <f>'Aggregate Calcs'!AF71</f>
        <v>0</v>
      </c>
      <c r="AA7" s="4">
        <f>'Aggregate Calcs'!AG71</f>
        <v>0</v>
      </c>
      <c r="AB7" s="4">
        <f>'Aggregate Calcs'!AH71</f>
        <v>0</v>
      </c>
      <c r="AC7" s="4">
        <f>'Aggregate Calcs'!AI71</f>
        <v>0</v>
      </c>
      <c r="AD7" s="4">
        <f>'Aggregate Calcs'!AJ71</f>
        <v>0</v>
      </c>
      <c r="AE7" s="4">
        <f>'Aggregate Calcs'!AK71</f>
        <v>0</v>
      </c>
      <c r="AF7" s="4">
        <f>'Aggregate Calcs'!AL71</f>
        <v>0</v>
      </c>
      <c r="AG7" s="4">
        <f>'Aggregate Calcs'!AM71</f>
        <v>0</v>
      </c>
    </row>
    <row r="8" spans="1:33" x14ac:dyDescent="0.25">
      <c r="A8" s="4" t="s">
        <v>11</v>
      </c>
      <c r="B8" s="4">
        <f>'Aggregate Calcs'!H72</f>
        <v>1043222166954.3334</v>
      </c>
      <c r="C8" s="4">
        <f>'Aggregate Calcs'!I72</f>
        <v>1099919802916.6663</v>
      </c>
      <c r="D8" s="4">
        <f>'Aggregate Calcs'!J72</f>
        <v>1156617438878.9995</v>
      </c>
      <c r="E8" s="4">
        <f>'Aggregate Calcs'!K72</f>
        <v>1213315074841.3325</v>
      </c>
      <c r="F8" s="4">
        <f>'Aggregate Calcs'!L72</f>
        <v>1279350407741.8403</v>
      </c>
      <c r="G8" s="4">
        <f>'Aggregate Calcs'!M72</f>
        <v>1345385740642.3484</v>
      </c>
      <c r="H8" s="4">
        <f>'Aggregate Calcs'!N72</f>
        <v>1411421073542.8567</v>
      </c>
      <c r="I8" s="4">
        <f>'Aggregate Calcs'!O72</f>
        <v>1477456406443.3647</v>
      </c>
      <c r="J8" s="4">
        <f>'Aggregate Calcs'!P72</f>
        <v>1543491739343.8726</v>
      </c>
      <c r="K8" s="4">
        <f>'Aggregate Calcs'!Q72</f>
        <v>1595197291077.6172</v>
      </c>
      <c r="L8" s="4">
        <f>'Aggregate Calcs'!R72</f>
        <v>1646902842811.3623</v>
      </c>
      <c r="M8" s="4">
        <f>'Aggregate Calcs'!S72</f>
        <v>1698608394545.1072</v>
      </c>
      <c r="N8" s="4">
        <f>'Aggregate Calcs'!T72</f>
        <v>1750313946278.8518</v>
      </c>
      <c r="O8" s="4">
        <f>'Aggregate Calcs'!U72</f>
        <v>1802019498012.5967</v>
      </c>
      <c r="P8" s="4">
        <f>'Aggregate Calcs'!V72</f>
        <v>1807285622772.3403</v>
      </c>
      <c r="Q8" s="4">
        <f>'Aggregate Calcs'!W72</f>
        <v>1812551747532.0833</v>
      </c>
      <c r="R8" s="4">
        <f>'Aggregate Calcs'!X72</f>
        <v>1817817872291.8267</v>
      </c>
      <c r="S8" s="4">
        <f>'Aggregate Calcs'!Y72</f>
        <v>1823083997051.5701</v>
      </c>
      <c r="T8" s="4">
        <f>'Aggregate Calcs'!Z72</f>
        <v>1828350121811.3137</v>
      </c>
      <c r="U8" s="4">
        <f>'Aggregate Calcs'!AA72</f>
        <v>1833434464572.9966</v>
      </c>
      <c r="V8" s="4">
        <f>'Aggregate Calcs'!AB72</f>
        <v>1838518807334.6792</v>
      </c>
      <c r="W8" s="4">
        <f>'Aggregate Calcs'!AC72</f>
        <v>1843603150096.3621</v>
      </c>
      <c r="X8" s="4">
        <f>'Aggregate Calcs'!AD72</f>
        <v>1848687492858.0447</v>
      </c>
      <c r="Y8" s="4">
        <f>'Aggregate Calcs'!AE72</f>
        <v>1853771835619.7278</v>
      </c>
      <c r="Z8" s="4">
        <f>'Aggregate Calcs'!AF72</f>
        <v>1853474890880.3733</v>
      </c>
      <c r="AA8" s="4">
        <f>'Aggregate Calcs'!AG72</f>
        <v>1853177946141.0183</v>
      </c>
      <c r="AB8" s="4">
        <f>'Aggregate Calcs'!AH72</f>
        <v>1852881001401.6638</v>
      </c>
      <c r="AC8" s="4">
        <f>'Aggregate Calcs'!AI72</f>
        <v>1852584056662.3093</v>
      </c>
      <c r="AD8" s="4">
        <f>'Aggregate Calcs'!AJ72</f>
        <v>1852287111922.9548</v>
      </c>
      <c r="AE8" s="4">
        <f>'Aggregate Calcs'!AK72</f>
        <v>1851990167183.6001</v>
      </c>
      <c r="AF8" s="4">
        <f>'Aggregate Calcs'!AL72</f>
        <v>1851693222444.2456</v>
      </c>
      <c r="AG8" s="4">
        <f>'Aggregate Calcs'!AM72</f>
        <v>1851396277704.8911</v>
      </c>
    </row>
    <row r="9" spans="1:33" x14ac:dyDescent="0.25">
      <c r="A9" s="4" t="s">
        <v>529</v>
      </c>
      <c r="B9" s="4">
        <f>'Aggregate Calcs'!H73</f>
        <v>21555673529340.313</v>
      </c>
      <c r="C9" s="4">
        <f>'Aggregate Calcs'!I73</f>
        <v>21892101237525.422</v>
      </c>
      <c r="D9" s="4">
        <f>'Aggregate Calcs'!J73</f>
        <v>22228528945710.535</v>
      </c>
      <c r="E9" s="4">
        <f>'Aggregate Calcs'!K73</f>
        <v>22564956653895.641</v>
      </c>
      <c r="F9" s="4">
        <f>'Aggregate Calcs'!L73</f>
        <v>22973308274439.637</v>
      </c>
      <c r="G9" s="4">
        <f>'Aggregate Calcs'!M73</f>
        <v>23381659894983.629</v>
      </c>
      <c r="H9" s="4">
        <f>'Aggregate Calcs'!N73</f>
        <v>23790011515527.621</v>
      </c>
      <c r="I9" s="4">
        <f>'Aggregate Calcs'!O73</f>
        <v>24198363136071.625</v>
      </c>
      <c r="J9" s="4">
        <f>'Aggregate Calcs'!P73</f>
        <v>24606714756615.613</v>
      </c>
      <c r="K9" s="4">
        <f>'Aggregate Calcs'!Q73</f>
        <v>25034751407960.313</v>
      </c>
      <c r="L9" s="4">
        <f>'Aggregate Calcs'!R73</f>
        <v>25462788059305.02</v>
      </c>
      <c r="M9" s="4">
        <f>'Aggregate Calcs'!S73</f>
        <v>25890824710649.719</v>
      </c>
      <c r="N9" s="4">
        <f>'Aggregate Calcs'!T73</f>
        <v>26318861361994.414</v>
      </c>
      <c r="O9" s="4">
        <f>'Aggregate Calcs'!U73</f>
        <v>26746898013339.113</v>
      </c>
      <c r="P9" s="4">
        <f>'Aggregate Calcs'!V73</f>
        <v>27321322021106.117</v>
      </c>
      <c r="Q9" s="4">
        <f>'Aggregate Calcs'!W73</f>
        <v>27895746028873.113</v>
      </c>
      <c r="R9" s="4">
        <f>'Aggregate Calcs'!X73</f>
        <v>28470170036640.113</v>
      </c>
      <c r="S9" s="4">
        <f>'Aggregate Calcs'!Y73</f>
        <v>29044594044407.113</v>
      </c>
      <c r="T9" s="4">
        <f>'Aggregate Calcs'!Z73</f>
        <v>29619018052174.109</v>
      </c>
      <c r="U9" s="4">
        <f>'Aggregate Calcs'!AA73</f>
        <v>30454658953899.406</v>
      </c>
      <c r="V9" s="4">
        <f>'Aggregate Calcs'!AB73</f>
        <v>31290299855624.691</v>
      </c>
      <c r="W9" s="4">
        <f>'Aggregate Calcs'!AC73</f>
        <v>32125940757349.984</v>
      </c>
      <c r="X9" s="4">
        <f>'Aggregate Calcs'!AD73</f>
        <v>32961581659075.273</v>
      </c>
      <c r="Y9" s="4">
        <f>'Aggregate Calcs'!AE73</f>
        <v>33797222560800.57</v>
      </c>
      <c r="Z9" s="4">
        <f>'Aggregate Calcs'!AF73</f>
        <v>34422296601131.711</v>
      </c>
      <c r="AA9" s="4">
        <f>'Aggregate Calcs'!AG73</f>
        <v>35047370641462.852</v>
      </c>
      <c r="AB9" s="4">
        <f>'Aggregate Calcs'!AH73</f>
        <v>35672444681794</v>
      </c>
      <c r="AC9" s="4">
        <f>'Aggregate Calcs'!AI73</f>
        <v>36297518722125.133</v>
      </c>
      <c r="AD9" s="4">
        <f>'Aggregate Calcs'!AJ73</f>
        <v>36922592762456.281</v>
      </c>
      <c r="AE9" s="4">
        <f>'Aggregate Calcs'!AK73</f>
        <v>37547666802787.414</v>
      </c>
      <c r="AF9" s="4">
        <f>'Aggregate Calcs'!AL73</f>
        <v>38172740843118.563</v>
      </c>
      <c r="AG9" s="4">
        <f>'Aggregate Calcs'!AM73</f>
        <v>38797814883449.711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row>
    <row r="3" spans="1:33" x14ac:dyDescent="0.25">
      <c r="A3" s="4" t="s">
        <v>526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row>
    <row r="4" spans="1:33" x14ac:dyDescent="0.2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row>
    <row r="5" spans="1:33"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row>
    <row r="6" spans="1:33" x14ac:dyDescent="0.25">
      <c r="A6" s="4" t="s">
        <v>527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row>
    <row r="7" spans="1:33" x14ac:dyDescent="0.25">
      <c r="A7" s="4" t="s">
        <v>528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row>
    <row r="8" spans="1:33" x14ac:dyDescent="0.2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row>
    <row r="9" spans="1:33" x14ac:dyDescent="0.25">
      <c r="A9" s="4" t="s">
        <v>529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6395-218E-42C9-A085-8896C7E4365C}">
  <dimension ref="A1:D9"/>
  <sheetViews>
    <sheetView workbookViewId="0">
      <selection activeCell="C11" sqref="C11"/>
    </sheetView>
  </sheetViews>
  <sheetFormatPr defaultColWidth="9.140625" defaultRowHeight="15" x14ac:dyDescent="0.25"/>
  <cols>
    <col min="1" max="1" width="25.140625" style="4" customWidth="1"/>
    <col min="2" max="2" width="22.85546875" style="4" customWidth="1"/>
    <col min="3" max="3" width="20.7109375" style="4" customWidth="1"/>
    <col min="4" max="16384" width="9.140625" style="4"/>
  </cols>
  <sheetData>
    <row r="1" spans="1:4" x14ac:dyDescent="0.25">
      <c r="A1" s="413"/>
      <c r="B1" s="490" t="s">
        <v>606</v>
      </c>
      <c r="C1" s="490"/>
      <c r="D1" s="479" t="s">
        <v>607</v>
      </c>
    </row>
    <row r="2" spans="1:4" x14ac:dyDescent="0.25">
      <c r="A2" s="413"/>
      <c r="B2" s="413" t="s">
        <v>608</v>
      </c>
      <c r="C2" s="413" t="s">
        <v>609</v>
      </c>
    </row>
    <row r="3" spans="1:4" x14ac:dyDescent="0.25">
      <c r="A3" s="413" t="s">
        <v>610</v>
      </c>
      <c r="B3" s="413">
        <v>942.63</v>
      </c>
      <c r="C3" s="413">
        <v>14262</v>
      </c>
    </row>
    <row r="5" spans="1:4" x14ac:dyDescent="0.25">
      <c r="A5" s="4" t="s">
        <v>611</v>
      </c>
    </row>
    <row r="6" spans="1:4" x14ac:dyDescent="0.25">
      <c r="A6" s="4" t="s">
        <v>612</v>
      </c>
      <c r="B6" s="4">
        <f>2.39 * 10^11</f>
        <v>239000000000</v>
      </c>
    </row>
    <row r="7" spans="1:4" x14ac:dyDescent="0.25">
      <c r="A7" s="4" t="s">
        <v>613</v>
      </c>
      <c r="B7" s="116">
        <f>1 * 10^9</f>
        <v>1000000000</v>
      </c>
    </row>
    <row r="9" spans="1:4" x14ac:dyDescent="0.25">
      <c r="A9" s="80" t="s">
        <v>614</v>
      </c>
      <c r="B9" s="480">
        <f>(C3*B6)/(B3*B7)</f>
        <v>3616.0720537220332</v>
      </c>
    </row>
  </sheetData>
  <mergeCells count="1">
    <mergeCell ref="B1:C1"/>
  </mergeCells>
  <hyperlinks>
    <hyperlink ref="D1" r:id="rId1" xr:uid="{618A5938-2B2E-43BF-A3B2-DC18108F39CD}"/>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51DC-71D5-4680-ACB1-F18696834AFF}">
  <dimension ref="A1:H22"/>
  <sheetViews>
    <sheetView workbookViewId="0">
      <selection sqref="A1:H2"/>
    </sheetView>
  </sheetViews>
  <sheetFormatPr defaultRowHeight="15" x14ac:dyDescent="0.25"/>
  <sheetData>
    <row r="1" spans="1:8" x14ac:dyDescent="0.25">
      <c r="A1" s="491" t="s">
        <v>587</v>
      </c>
      <c r="B1" s="491"/>
      <c r="C1" s="491"/>
      <c r="D1" s="491"/>
      <c r="E1" s="491"/>
      <c r="F1" s="491"/>
      <c r="G1" s="491"/>
      <c r="H1" s="491"/>
    </row>
    <row r="2" spans="1:8" ht="45" customHeight="1" x14ac:dyDescent="0.25">
      <c r="A2" s="491"/>
      <c r="B2" s="491"/>
      <c r="C2" s="491"/>
      <c r="D2" s="491"/>
      <c r="E2" s="491"/>
      <c r="F2" s="491"/>
      <c r="G2" s="491"/>
      <c r="H2" s="491"/>
    </row>
    <row r="3" spans="1:8" ht="16.5" x14ac:dyDescent="0.25">
      <c r="A3" s="492" t="s">
        <v>588</v>
      </c>
      <c r="B3" s="492"/>
      <c r="C3" s="492"/>
      <c r="D3" s="492"/>
      <c r="E3" s="492"/>
      <c r="F3" s="492"/>
      <c r="G3" s="492"/>
      <c r="H3" s="492"/>
    </row>
    <row r="4" spans="1:8" x14ac:dyDescent="0.25">
      <c r="A4" s="493" t="s">
        <v>589</v>
      </c>
      <c r="B4" s="496" t="s">
        <v>3</v>
      </c>
      <c r="C4" s="496" t="s">
        <v>11</v>
      </c>
      <c r="D4" s="496" t="s">
        <v>590</v>
      </c>
      <c r="E4" s="496" t="s">
        <v>591</v>
      </c>
      <c r="F4" s="455" t="s">
        <v>592</v>
      </c>
      <c r="G4" s="496" t="s">
        <v>12</v>
      </c>
      <c r="H4" s="456" t="s">
        <v>9</v>
      </c>
    </row>
    <row r="5" spans="1:8" x14ac:dyDescent="0.25">
      <c r="A5" s="494"/>
      <c r="B5" s="497"/>
      <c r="C5" s="497"/>
      <c r="D5" s="497"/>
      <c r="E5" s="497"/>
      <c r="F5" s="457" t="s">
        <v>593</v>
      </c>
      <c r="G5" s="497"/>
      <c r="H5" s="458" t="s">
        <v>7</v>
      </c>
    </row>
    <row r="6" spans="1:8" x14ac:dyDescent="0.25">
      <c r="A6" s="495"/>
      <c r="B6" s="498"/>
      <c r="C6" s="498"/>
      <c r="D6" s="498"/>
      <c r="E6" s="498"/>
      <c r="F6" s="459" t="s">
        <v>594</v>
      </c>
      <c r="G6" s="498"/>
      <c r="H6" s="460" t="s">
        <v>595</v>
      </c>
    </row>
    <row r="7" spans="1:8" x14ac:dyDescent="0.25">
      <c r="A7" s="461">
        <v>1</v>
      </c>
      <c r="B7" s="461">
        <v>2</v>
      </c>
      <c r="C7" s="461">
        <v>3</v>
      </c>
      <c r="D7" s="461">
        <v>4</v>
      </c>
      <c r="E7" s="461">
        <v>5</v>
      </c>
      <c r="F7" s="461">
        <v>6</v>
      </c>
      <c r="G7" s="461">
        <v>7</v>
      </c>
      <c r="H7" s="462" t="s">
        <v>596</v>
      </c>
    </row>
    <row r="8" spans="1:8" x14ac:dyDescent="0.25">
      <c r="A8" s="463"/>
      <c r="B8" s="464"/>
      <c r="C8" s="464"/>
      <c r="D8" s="464"/>
      <c r="E8" s="464"/>
      <c r="F8" s="464"/>
      <c r="G8" s="464"/>
      <c r="H8" s="464"/>
    </row>
    <row r="9" spans="1:8" x14ac:dyDescent="0.25">
      <c r="A9" s="463"/>
      <c r="B9" s="464"/>
      <c r="C9" s="464"/>
      <c r="D9" s="464"/>
      <c r="E9" s="464"/>
      <c r="F9" s="464"/>
      <c r="G9" s="464"/>
      <c r="H9" s="464"/>
    </row>
    <row r="10" spans="1:8" x14ac:dyDescent="0.25">
      <c r="A10" s="463"/>
      <c r="B10" s="464"/>
      <c r="C10" s="464"/>
      <c r="D10" s="464"/>
      <c r="E10" s="464"/>
      <c r="F10" s="464"/>
      <c r="G10" s="464"/>
      <c r="H10" s="464"/>
    </row>
    <row r="11" spans="1:8" x14ac:dyDescent="0.25">
      <c r="A11" s="465"/>
      <c r="B11" s="464"/>
      <c r="C11" s="464"/>
      <c r="D11" s="464"/>
      <c r="E11" s="464"/>
      <c r="F11" s="464"/>
      <c r="G11" s="464"/>
      <c r="H11" s="464"/>
    </row>
    <row r="12" spans="1:8" x14ac:dyDescent="0.25">
      <c r="A12" s="465"/>
      <c r="B12" s="464"/>
      <c r="C12" s="464"/>
      <c r="D12" s="464"/>
      <c r="E12" s="464"/>
      <c r="F12" s="464"/>
      <c r="G12" s="464"/>
      <c r="H12" s="464"/>
    </row>
    <row r="13" spans="1:8" x14ac:dyDescent="0.25">
      <c r="A13" s="463"/>
      <c r="B13" s="464"/>
      <c r="C13" s="464"/>
      <c r="D13" s="464"/>
      <c r="E13" s="464"/>
      <c r="F13" s="464"/>
      <c r="G13" s="464"/>
      <c r="H13" s="464"/>
    </row>
    <row r="14" spans="1:8" x14ac:dyDescent="0.25">
      <c r="A14" s="463"/>
      <c r="B14" s="464"/>
      <c r="C14" s="464"/>
      <c r="D14" s="464"/>
      <c r="E14" s="464"/>
      <c r="F14" s="464"/>
      <c r="G14" s="464"/>
      <c r="H14" s="464"/>
    </row>
    <row r="15" spans="1:8" x14ac:dyDescent="0.25">
      <c r="A15" s="466"/>
      <c r="B15" s="467"/>
      <c r="C15" s="464"/>
      <c r="D15" s="464"/>
      <c r="E15" s="464"/>
      <c r="F15" s="464"/>
      <c r="G15" s="464"/>
      <c r="H15" s="464"/>
    </row>
    <row r="16" spans="1:8" x14ac:dyDescent="0.25">
      <c r="A16" s="79"/>
      <c r="B16" s="79"/>
      <c r="C16" s="79"/>
      <c r="D16" s="79"/>
      <c r="E16" s="79"/>
      <c r="F16" s="79"/>
      <c r="G16" s="79"/>
      <c r="H16" s="79"/>
    </row>
    <row r="17" spans="1:8" x14ac:dyDescent="0.25">
      <c r="A17" s="468" t="s">
        <v>597</v>
      </c>
      <c r="B17" s="469">
        <v>440206</v>
      </c>
      <c r="C17" s="469">
        <v>191151</v>
      </c>
      <c r="D17" s="469">
        <v>255826</v>
      </c>
      <c r="E17" s="469">
        <v>89825</v>
      </c>
      <c r="F17" s="469">
        <v>15683</v>
      </c>
      <c r="G17" s="469">
        <v>68493</v>
      </c>
      <c r="H17" s="469">
        <v>1061183</v>
      </c>
    </row>
    <row r="18" spans="1:8" x14ac:dyDescent="0.25">
      <c r="A18" s="468" t="s">
        <v>565</v>
      </c>
      <c r="B18" s="470">
        <v>468613</v>
      </c>
      <c r="C18" s="470">
        <v>199247</v>
      </c>
      <c r="D18" s="470">
        <v>273545</v>
      </c>
      <c r="E18" s="470">
        <v>93755</v>
      </c>
      <c r="F18" s="470">
        <v>17433</v>
      </c>
      <c r="G18" s="470">
        <v>70834</v>
      </c>
      <c r="H18" s="470">
        <v>1123427</v>
      </c>
    </row>
    <row r="19" spans="1:8" x14ac:dyDescent="0.25">
      <c r="A19" s="471" t="s">
        <v>598</v>
      </c>
      <c r="B19" s="472">
        <v>519196</v>
      </c>
      <c r="C19" s="472">
        <v>213409</v>
      </c>
      <c r="D19" s="472">
        <v>288243</v>
      </c>
      <c r="E19" s="472">
        <v>98228</v>
      </c>
      <c r="F19" s="472">
        <v>18837</v>
      </c>
      <c r="G19" s="472">
        <v>72058</v>
      </c>
      <c r="H19" s="472">
        <v>1209972</v>
      </c>
    </row>
    <row r="20" spans="1:8" x14ac:dyDescent="0.25">
      <c r="A20" s="473"/>
      <c r="B20" s="474"/>
      <c r="C20" s="474"/>
      <c r="D20" s="474"/>
      <c r="E20" s="474"/>
      <c r="F20" s="474"/>
      <c r="G20" s="474"/>
      <c r="H20" s="474"/>
    </row>
    <row r="21" spans="1:8" x14ac:dyDescent="0.25">
      <c r="A21" s="475"/>
      <c r="B21" s="475"/>
      <c r="C21" s="475"/>
      <c r="D21" s="476"/>
      <c r="E21" s="476"/>
      <c r="F21" s="476"/>
      <c r="G21" s="476"/>
      <c r="H21" s="476"/>
    </row>
    <row r="22" spans="1:8" x14ac:dyDescent="0.25">
      <c r="A22" s="475" t="s">
        <v>599</v>
      </c>
      <c r="B22" s="475"/>
      <c r="C22" s="475"/>
      <c r="D22" s="475"/>
      <c r="E22" s="475"/>
      <c r="F22" s="475"/>
      <c r="G22" s="475"/>
      <c r="H22" s="475"/>
    </row>
  </sheetData>
  <mergeCells count="8">
    <mergeCell ref="A1:H2"/>
    <mergeCell ref="A3:H3"/>
    <mergeCell ref="A4:A6"/>
    <mergeCell ref="B4:B6"/>
    <mergeCell ref="C4:C6"/>
    <mergeCell ref="D4:D6"/>
    <mergeCell ref="E4:E6"/>
    <mergeCell ref="G4: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3B-8968-4C8D-A70D-59C2AFBE7628}">
  <dimension ref="A1:M24"/>
  <sheetViews>
    <sheetView workbookViewId="0">
      <selection activeCell="F15" sqref="F15"/>
    </sheetView>
  </sheetViews>
  <sheetFormatPr defaultRowHeight="15" x14ac:dyDescent="0.25"/>
  <cols>
    <col min="1" max="1" width="35.5703125" customWidth="1"/>
    <col min="7" max="7" width="12.7109375" bestFit="1" customWidth="1"/>
    <col min="11" max="11" width="12" bestFit="1" customWidth="1"/>
    <col min="15" max="15" width="12" bestFit="1" customWidth="1"/>
    <col min="17" max="17" width="12" bestFit="1" customWidth="1"/>
  </cols>
  <sheetData>
    <row r="1" spans="1:13" s="4" customFormat="1" x14ac:dyDescent="0.25">
      <c r="A1" s="1" t="s">
        <v>619</v>
      </c>
    </row>
    <row r="2" spans="1:13" ht="45" x14ac:dyDescent="0.25">
      <c r="A2" t="s">
        <v>589</v>
      </c>
      <c r="B2" s="6" t="s">
        <v>601</v>
      </c>
      <c r="C2" s="6" t="s">
        <v>5</v>
      </c>
      <c r="D2" s="6" t="s">
        <v>602</v>
      </c>
      <c r="E2" s="6" t="s">
        <v>8</v>
      </c>
      <c r="F2" s="6" t="s">
        <v>603</v>
      </c>
      <c r="G2" s="6" t="s">
        <v>604</v>
      </c>
      <c r="H2" s="6" t="s">
        <v>605</v>
      </c>
      <c r="I2" s="6" t="s">
        <v>12</v>
      </c>
    </row>
    <row r="3" spans="1:13" x14ac:dyDescent="0.25">
      <c r="A3" t="s">
        <v>600</v>
      </c>
      <c r="B3">
        <v>64.650000000000006</v>
      </c>
      <c r="C3">
        <v>8.82</v>
      </c>
      <c r="D3">
        <v>1.64</v>
      </c>
      <c r="E3">
        <v>0.2</v>
      </c>
      <c r="F3">
        <v>12.09</v>
      </c>
      <c r="G3">
        <v>1.79</v>
      </c>
      <c r="H3">
        <v>0.09</v>
      </c>
      <c r="I3">
        <v>257.44</v>
      </c>
      <c r="M3" s="478"/>
    </row>
    <row r="4" spans="1:13" x14ac:dyDescent="0.25">
      <c r="A4" s="1" t="s">
        <v>620</v>
      </c>
      <c r="B4" s="4"/>
      <c r="C4" s="4"/>
      <c r="D4" s="4"/>
      <c r="E4" s="4"/>
      <c r="F4" s="4"/>
      <c r="G4" s="4"/>
      <c r="H4" s="4"/>
      <c r="I4" s="4"/>
    </row>
    <row r="5" spans="1:13" ht="45" x14ac:dyDescent="0.25">
      <c r="A5" s="4" t="s">
        <v>589</v>
      </c>
      <c r="B5" s="6" t="s">
        <v>601</v>
      </c>
      <c r="C5" s="6" t="s">
        <v>5</v>
      </c>
      <c r="D5" s="6" t="s">
        <v>602</v>
      </c>
      <c r="E5" s="6" t="s">
        <v>8</v>
      </c>
      <c r="F5" s="6" t="s">
        <v>12</v>
      </c>
      <c r="I5" s="4"/>
      <c r="J5" s="4"/>
    </row>
    <row r="6" spans="1:13" x14ac:dyDescent="0.25">
      <c r="A6" s="4" t="s">
        <v>600</v>
      </c>
      <c r="B6" s="4">
        <v>0.09</v>
      </c>
      <c r="C6" s="4">
        <v>1.8</v>
      </c>
      <c r="D6" s="4">
        <v>0.6</v>
      </c>
      <c r="E6" s="4">
        <v>2.61</v>
      </c>
      <c r="F6" s="4">
        <v>2.97</v>
      </c>
    </row>
    <row r="8" spans="1:13" s="4" customFormat="1" x14ac:dyDescent="0.25">
      <c r="A8" s="4" t="s">
        <v>9</v>
      </c>
      <c r="B8" s="4">
        <f>SUM(B3:I3,B6:F6)</f>
        <v>354.79000000000008</v>
      </c>
    </row>
    <row r="9" spans="1:13" s="4" customFormat="1" x14ac:dyDescent="0.25"/>
    <row r="11" spans="1:13" x14ac:dyDescent="0.25">
      <c r="A11" s="1"/>
    </row>
    <row r="12" spans="1:13" x14ac:dyDescent="0.25">
      <c r="A12" s="4"/>
    </row>
    <row r="13" spans="1:13" x14ac:dyDescent="0.25">
      <c r="A13" s="4"/>
    </row>
    <row r="14" spans="1:13" x14ac:dyDescent="0.25">
      <c r="A14" s="4"/>
    </row>
    <row r="15" spans="1:13" x14ac:dyDescent="0.25">
      <c r="A15" s="4"/>
    </row>
    <row r="16" spans="1:13" x14ac:dyDescent="0.25">
      <c r="A16" s="4"/>
    </row>
    <row r="17" spans="1:8" x14ac:dyDescent="0.25">
      <c r="A17" s="4"/>
    </row>
    <row r="18" spans="1:8" x14ac:dyDescent="0.25">
      <c r="A18" s="4"/>
    </row>
    <row r="19" spans="1:8" x14ac:dyDescent="0.25">
      <c r="A19" s="4"/>
    </row>
    <row r="24" spans="1:8" x14ac:dyDescent="0.25">
      <c r="H24"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23"/>
  <sheetViews>
    <sheetView zoomScale="90" zoomScaleNormal="90" workbookViewId="0">
      <selection activeCell="B194" sqref="B194:B201"/>
    </sheetView>
  </sheetViews>
  <sheetFormatPr defaultRowHeight="15" x14ac:dyDescent="0.25"/>
  <cols>
    <col min="1" max="1" width="33.5703125" style="104" customWidth="1"/>
    <col min="2" max="2" width="32.5703125" style="104" bestFit="1" customWidth="1"/>
    <col min="3" max="3" width="23.5703125" style="104" customWidth="1"/>
    <col min="4" max="4" width="22" style="104" customWidth="1"/>
    <col min="5" max="5" width="22.28515625" style="104" customWidth="1"/>
    <col min="6" max="6" width="16.7109375" style="104" customWidth="1"/>
    <col min="7" max="7" width="10.28515625" style="104" customWidth="1"/>
    <col min="8" max="8" width="9.85546875" style="104" customWidth="1"/>
    <col min="9" max="9" width="9.140625" style="104"/>
    <col min="12" max="12" width="34.140625" style="104" customWidth="1"/>
    <col min="13" max="13" width="32.5703125" style="104" bestFit="1" customWidth="1"/>
    <col min="14" max="14" width="16.140625" style="104" bestFit="1" customWidth="1"/>
    <col min="15" max="15" width="12.5703125" style="104" bestFit="1" customWidth="1"/>
    <col min="16" max="16" width="10.28515625" style="104" customWidth="1"/>
    <col min="17" max="17" width="10.7109375" style="104" customWidth="1"/>
    <col min="18" max="18" width="8.7109375" style="104" customWidth="1"/>
    <col min="19" max="19" width="10" style="104" customWidth="1"/>
    <col min="20" max="20" width="9.140625" style="104"/>
    <col min="22" max="22" width="21.42578125" customWidth="1"/>
  </cols>
  <sheetData>
    <row r="1" spans="1:25" ht="15.75" x14ac:dyDescent="0.25">
      <c r="A1" s="502" t="s">
        <v>569</v>
      </c>
      <c r="B1" s="503"/>
      <c r="C1" s="503"/>
      <c r="D1" s="503"/>
      <c r="E1" s="503"/>
      <c r="F1" s="503"/>
      <c r="G1" s="503"/>
      <c r="H1" s="503"/>
      <c r="I1" s="504"/>
      <c r="L1" s="502" t="s">
        <v>58</v>
      </c>
      <c r="M1" s="503"/>
      <c r="N1" s="503"/>
      <c r="O1" s="503"/>
      <c r="P1" s="503"/>
      <c r="Q1" s="503"/>
      <c r="R1" s="503"/>
      <c r="S1" s="502"/>
      <c r="T1" s="503"/>
      <c r="V1" s="114" t="s">
        <v>169</v>
      </c>
    </row>
    <row r="2" spans="1:25" x14ac:dyDescent="0.25">
      <c r="A2" s="499" t="s">
        <v>59</v>
      </c>
      <c r="B2" s="500"/>
      <c r="C2" s="500"/>
      <c r="D2" s="500"/>
      <c r="E2" s="500"/>
      <c r="F2" s="500"/>
      <c r="G2" s="500"/>
      <c r="H2" s="500"/>
      <c r="I2" s="501"/>
      <c r="L2" s="511" t="s">
        <v>135</v>
      </c>
      <c r="M2" s="500"/>
      <c r="N2" s="500"/>
      <c r="O2" s="500"/>
      <c r="P2" s="500"/>
      <c r="Q2" s="500"/>
      <c r="R2" s="500"/>
      <c r="S2" s="500"/>
      <c r="T2" s="501"/>
    </row>
    <row r="3" spans="1:25" x14ac:dyDescent="0.25">
      <c r="A3" s="505" t="s">
        <v>60</v>
      </c>
      <c r="B3" s="506"/>
      <c r="C3" s="82" t="s">
        <v>61</v>
      </c>
      <c r="D3" s="82" t="s">
        <v>62</v>
      </c>
      <c r="E3" s="82" t="s">
        <v>63</v>
      </c>
      <c r="F3" s="82" t="s">
        <v>64</v>
      </c>
      <c r="G3" s="388" t="s">
        <v>493</v>
      </c>
      <c r="H3" s="388" t="s">
        <v>565</v>
      </c>
      <c r="I3" s="388" t="s">
        <v>566</v>
      </c>
      <c r="L3" s="505" t="s">
        <v>60</v>
      </c>
      <c r="M3" s="506"/>
      <c r="N3" s="82" t="s">
        <v>61</v>
      </c>
      <c r="O3" s="82" t="s">
        <v>62</v>
      </c>
      <c r="P3" s="82" t="s">
        <v>63</v>
      </c>
      <c r="Q3" s="82" t="s">
        <v>64</v>
      </c>
      <c r="R3" s="388" t="s">
        <v>493</v>
      </c>
      <c r="S3" s="388" t="s">
        <v>567</v>
      </c>
      <c r="T3" s="388" t="s">
        <v>566</v>
      </c>
    </row>
    <row r="4" spans="1:25" x14ac:dyDescent="0.25">
      <c r="A4" s="507">
        <v>-1</v>
      </c>
      <c r="B4" s="508"/>
      <c r="C4" s="83">
        <v>-2</v>
      </c>
      <c r="D4" s="83">
        <v>-3</v>
      </c>
      <c r="E4" s="83">
        <v>-4</v>
      </c>
      <c r="F4" s="83">
        <v>-5</v>
      </c>
      <c r="G4" s="83">
        <v>-6</v>
      </c>
      <c r="H4" s="83">
        <v>-7</v>
      </c>
      <c r="I4" s="83">
        <v>-8</v>
      </c>
      <c r="L4" s="507">
        <v>-1</v>
      </c>
      <c r="M4" s="508"/>
      <c r="N4" s="83">
        <v>-2</v>
      </c>
      <c r="O4" s="83">
        <v>-3</v>
      </c>
      <c r="P4" s="83">
        <v>-4</v>
      </c>
      <c r="Q4" s="83">
        <v>-5</v>
      </c>
      <c r="R4" s="83">
        <v>-6</v>
      </c>
      <c r="S4" s="83">
        <v>-7</v>
      </c>
      <c r="T4" s="83">
        <v>-8</v>
      </c>
    </row>
    <row r="5" spans="1:25" x14ac:dyDescent="0.25">
      <c r="A5" s="84">
        <v>1</v>
      </c>
      <c r="B5" s="85" t="s">
        <v>65</v>
      </c>
      <c r="C5" s="393">
        <v>13568.03</v>
      </c>
      <c r="D5" s="393">
        <v>14411.6</v>
      </c>
      <c r="E5" s="393">
        <v>16040.39</v>
      </c>
      <c r="F5" s="393">
        <v>17181.72</v>
      </c>
      <c r="G5" s="394">
        <v>18871.36</v>
      </c>
      <c r="H5" s="395">
        <v>20351.8</v>
      </c>
      <c r="I5" s="395">
        <v>21728</v>
      </c>
      <c r="L5" s="84">
        <v>1</v>
      </c>
      <c r="M5" s="85" t="s">
        <v>65</v>
      </c>
      <c r="N5" s="111">
        <f>C5*'Unit Conversions'!$B$5*BTU_per_TOE*1000</f>
        <v>608417928737972</v>
      </c>
      <c r="O5" s="111">
        <f>D5*'Unit Conversions'!$B$5*BTU_per_TOE*1000</f>
        <v>646245315038377.63</v>
      </c>
      <c r="P5" s="111">
        <f>E5*'Unit Conversions'!$B$5*BTU_per_TOE*1000</f>
        <v>719283555530852.88</v>
      </c>
      <c r="Q5" s="111">
        <f>F5*'Unit Conversions'!$B$5*BTU_per_TOE*1000</f>
        <v>770463102937994</v>
      </c>
      <c r="R5" s="111">
        <f>G5*'Unit Conversions'!$B$5*BTU_per_TOE*1000</f>
        <v>846229980599145</v>
      </c>
      <c r="S5" s="111">
        <f>H5*'Unit Conversions'!$B$5*BTU_per_TOE*1000</f>
        <v>912615906811044.63</v>
      </c>
      <c r="T5" s="111">
        <f>I5*'Unit Conversions'!$B$5*BTU_per_TOE*1000</f>
        <v>974327500427008</v>
      </c>
    </row>
    <row r="6" spans="1:25" x14ac:dyDescent="0.25">
      <c r="A6" s="87">
        <v>2</v>
      </c>
      <c r="B6" s="88" t="s">
        <v>66</v>
      </c>
      <c r="C6" s="396">
        <v>1167.58</v>
      </c>
      <c r="D6" s="396">
        <v>1073.5999999999999</v>
      </c>
      <c r="E6" s="396">
        <v>1050.98</v>
      </c>
      <c r="F6" s="396">
        <v>1464.37</v>
      </c>
      <c r="G6" s="390">
        <v>1775.9</v>
      </c>
      <c r="H6" s="397">
        <v>2085.8000000000002</v>
      </c>
      <c r="I6" s="397">
        <v>2364.4</v>
      </c>
      <c r="L6" s="87">
        <v>2</v>
      </c>
      <c r="M6" s="88" t="s">
        <v>66</v>
      </c>
      <c r="N6" s="111">
        <f>C6*'Unit Conversions'!$B$5*BTU_per_TOE*1000</f>
        <v>52356650540710.867</v>
      </c>
      <c r="O6" s="111">
        <f>D6*'Unit Conversions'!$B$5*BTU_per_TOE*1000</f>
        <v>48142397112409.602</v>
      </c>
      <c r="P6" s="111">
        <f>E6*'Unit Conversions'!$B$5*BTU_per_TOE*1000</f>
        <v>47128070526453.281</v>
      </c>
      <c r="Q6" s="111">
        <f>F6*'Unit Conversions'!$B$5*BTU_per_TOE*1000</f>
        <v>65665314884034.32</v>
      </c>
      <c r="R6" s="111">
        <f>G6*'Unit Conversions'!$B$5*BTU_per_TOE*1000</f>
        <v>79634950663122.406</v>
      </c>
      <c r="S6" s="111">
        <f>H6*'Unit Conversions'!$B$5*BTU_per_TOE*1000</f>
        <v>93531493942868.813</v>
      </c>
      <c r="T6" s="111">
        <f>I6*'Unit Conversions'!$B$5*BTU_per_TOE*1000</f>
        <v>106024481867158.41</v>
      </c>
    </row>
    <row r="7" spans="1:25" x14ac:dyDescent="0.25">
      <c r="A7" s="87">
        <v>3</v>
      </c>
      <c r="B7" s="88" t="s">
        <v>67</v>
      </c>
      <c r="C7" s="396">
        <v>214.78</v>
      </c>
      <c r="D7" s="396">
        <v>194.97</v>
      </c>
      <c r="E7" s="396">
        <v>164.59</v>
      </c>
      <c r="F7" s="396">
        <v>171.83</v>
      </c>
      <c r="G7" s="390">
        <v>168.07</v>
      </c>
      <c r="H7" s="397">
        <v>185.1</v>
      </c>
      <c r="I7" s="397">
        <v>181.1</v>
      </c>
      <c r="L7" s="87">
        <v>3</v>
      </c>
      <c r="M7" s="88" t="s">
        <v>67</v>
      </c>
      <c r="N7" s="111">
        <f>C7*'Unit Conversions'!$B$5*BTU_per_TOE*1000</f>
        <v>9631169943930.0801</v>
      </c>
      <c r="O7" s="111">
        <f>D7*'Unit Conversions'!$B$5*BTU_per_TOE*1000</f>
        <v>8742849445795.9189</v>
      </c>
      <c r="P7" s="111">
        <f>E7*'Unit Conversions'!$B$5*BTU_per_TOE*1000</f>
        <v>7380548752544.2402</v>
      </c>
      <c r="Q7" s="111">
        <f>F7*'Unit Conversions'!$B$5*BTU_per_TOE*1000</f>
        <v>7705205007288.8799</v>
      </c>
      <c r="R7" s="111">
        <f>G7*'Unit Conversions'!$B$5*BTU_per_TOE*1000</f>
        <v>7536598996537.5205</v>
      </c>
      <c r="S7" s="111">
        <f>H7*'Unit Conversions'!$B$5*BTU_per_TOE*1000</f>
        <v>8300258667573.5996</v>
      </c>
      <c r="T7" s="111">
        <f>I7*'Unit Conversions'!$B$5*BTU_per_TOE*1000</f>
        <v>8120890571029.5996</v>
      </c>
    </row>
    <row r="8" spans="1:25" x14ac:dyDescent="0.25">
      <c r="A8" s="88" t="s">
        <v>68</v>
      </c>
      <c r="B8" s="88" t="s">
        <v>69</v>
      </c>
      <c r="C8" s="396">
        <v>214</v>
      </c>
      <c r="D8" s="396">
        <v>194.27</v>
      </c>
      <c r="E8" s="396">
        <v>163.83000000000001</v>
      </c>
      <c r="F8" s="396">
        <v>170.91</v>
      </c>
      <c r="G8" s="390">
        <v>167.28</v>
      </c>
      <c r="H8" s="397">
        <v>184.4</v>
      </c>
      <c r="I8" s="397">
        <v>180.3</v>
      </c>
      <c r="L8" s="88" t="s">
        <v>68</v>
      </c>
      <c r="M8" s="88" t="s">
        <v>69</v>
      </c>
      <c r="N8" s="111">
        <f>C8*'Unit Conversions'!$B$5*BTU_per_TOE*1000</f>
        <v>9596193165104</v>
      </c>
      <c r="O8" s="111">
        <f>D8*'Unit Conversions'!$B$5*BTU_per_TOE*1000</f>
        <v>8711460028900.7207</v>
      </c>
      <c r="P8" s="111">
        <f>E8*'Unit Conversions'!$B$5*BTU_per_TOE*1000</f>
        <v>7346468814200.8799</v>
      </c>
      <c r="Q8" s="111">
        <f>F8*'Unit Conversions'!$B$5*BTU_per_TOE*1000</f>
        <v>7663950345083.7598</v>
      </c>
      <c r="R8" s="111">
        <f>G8*'Unit Conversions'!$B$5*BTU_per_TOE*1000</f>
        <v>7501173797470.0801</v>
      </c>
      <c r="S8" s="111">
        <f>H8*'Unit Conversions'!$B$5*BTU_per_TOE*1000</f>
        <v>8268869250678.4004</v>
      </c>
      <c r="T8" s="111">
        <f>I8*'Unit Conversions'!$B$5*BTU_per_TOE*1000</f>
        <v>8085016951720.8008</v>
      </c>
    </row>
    <row r="9" spans="1:25" x14ac:dyDescent="0.25">
      <c r="A9" s="88" t="s">
        <v>70</v>
      </c>
      <c r="B9" s="88" t="s">
        <v>71</v>
      </c>
      <c r="C9" s="396">
        <v>0.78</v>
      </c>
      <c r="D9" s="396">
        <v>0.7</v>
      </c>
      <c r="E9" s="396">
        <v>0.76</v>
      </c>
      <c r="F9" s="396">
        <v>0.92</v>
      </c>
      <c r="G9" s="390">
        <v>0.8</v>
      </c>
      <c r="H9" s="397">
        <v>0.7</v>
      </c>
      <c r="I9" s="397">
        <v>0.8</v>
      </c>
      <c r="L9" s="88" t="s">
        <v>70</v>
      </c>
      <c r="M9" s="88" t="s">
        <v>71</v>
      </c>
      <c r="N9" s="111">
        <f>C9*'Unit Conversions'!$B$5*BTU_per_TOE*1000</f>
        <v>34976778826.080002</v>
      </c>
      <c r="O9" s="111">
        <f>D9*'Unit Conversions'!$B$5*BTU_per_TOE*1000</f>
        <v>31389416895.200001</v>
      </c>
      <c r="P9" s="111">
        <f>E9*'Unit Conversions'!$B$5*BTU_per_TOE*1000</f>
        <v>34079938343.360001</v>
      </c>
      <c r="Q9" s="111">
        <f>F9*'Unit Conversions'!$B$5*BTU_per_TOE*1000</f>
        <v>41254662205.119995</v>
      </c>
      <c r="R9" s="111">
        <f>G9*'Unit Conversions'!$B$5*BTU_per_TOE*1000</f>
        <v>35873619308.799995</v>
      </c>
      <c r="S9" s="111">
        <f>H9*'Unit Conversions'!$B$5*BTU_per_TOE*1000</f>
        <v>31389416895.200001</v>
      </c>
      <c r="T9" s="111">
        <f>I9*'Unit Conversions'!$B$5*BTU_per_TOE*1000</f>
        <v>35873619308.799995</v>
      </c>
    </row>
    <row r="10" spans="1:25" x14ac:dyDescent="0.25">
      <c r="A10" s="87">
        <v>4</v>
      </c>
      <c r="B10" s="88" t="s">
        <v>72</v>
      </c>
      <c r="C10" s="396">
        <v>0</v>
      </c>
      <c r="D10" s="396">
        <v>2.57</v>
      </c>
      <c r="E10" s="396">
        <v>3.08</v>
      </c>
      <c r="F10" s="396">
        <v>2.68</v>
      </c>
      <c r="G10" s="390">
        <v>2.2000000000000002</v>
      </c>
      <c r="H10" s="397">
        <v>1.3</v>
      </c>
      <c r="I10" s="397">
        <v>1.8</v>
      </c>
      <c r="L10" s="87">
        <v>4</v>
      </c>
      <c r="M10" s="88" t="s">
        <v>72</v>
      </c>
      <c r="N10" s="111">
        <f>C10*'Unit Conversions'!$B$5*BTU_per_TOE*1000</f>
        <v>0</v>
      </c>
      <c r="O10" s="111">
        <f>D10*'Unit Conversions'!$B$5*BTU_per_TOE*1000</f>
        <v>115244002029.51999</v>
      </c>
      <c r="P10" s="111">
        <f>E10*'Unit Conversions'!$B$5*BTU_per_TOE*1000</f>
        <v>138113434338.88</v>
      </c>
      <c r="Q10" s="111">
        <f>F10*'Unit Conversions'!$B$5*BTU_per_TOE*1000</f>
        <v>120176624684.48001</v>
      </c>
      <c r="R10" s="111">
        <f>G10*'Unit Conversions'!$B$5*BTU_per_TOE*1000</f>
        <v>98652453099.199997</v>
      </c>
      <c r="S10" s="111">
        <f>H10*'Unit Conversions'!$B$5*BTU_per_TOE*1000</f>
        <v>58294631376.800003</v>
      </c>
      <c r="T10" s="111">
        <f>I10*'Unit Conversions'!$B$5*BTU_per_TOE*1000</f>
        <v>80715643444.800003</v>
      </c>
      <c r="Y10" s="116"/>
    </row>
    <row r="11" spans="1:25" x14ac:dyDescent="0.25">
      <c r="A11" s="87">
        <v>5</v>
      </c>
      <c r="B11" s="88" t="s">
        <v>73</v>
      </c>
      <c r="C11" s="396">
        <v>3.73</v>
      </c>
      <c r="D11" s="396">
        <v>3.95</v>
      </c>
      <c r="E11" s="396">
        <v>6.09</v>
      </c>
      <c r="F11" s="396">
        <v>7.13</v>
      </c>
      <c r="G11" s="390">
        <v>7.8</v>
      </c>
      <c r="H11" s="397">
        <v>7.5</v>
      </c>
      <c r="I11" s="397">
        <v>22</v>
      </c>
      <c r="L11" s="87">
        <v>5</v>
      </c>
      <c r="M11" s="88" t="s">
        <v>73</v>
      </c>
      <c r="N11" s="111">
        <f>C11*'Unit Conversions'!$B$5*BTU_per_TOE*1000</f>
        <v>167260750027.27997</v>
      </c>
      <c r="O11" s="111">
        <f>D11*'Unit Conversions'!$B$5*BTU_per_TOE*1000</f>
        <v>177125995337.20001</v>
      </c>
      <c r="P11" s="111">
        <f>E11*'Unit Conversions'!$B$5*BTU_per_TOE*1000</f>
        <v>273087926988.23999</v>
      </c>
      <c r="Q11" s="111">
        <f>F11*'Unit Conversions'!$B$5*BTU_per_TOE*1000</f>
        <v>319723632089.67993</v>
      </c>
      <c r="R11" s="111">
        <f>G11*'Unit Conversions'!$B$5*BTU_per_TOE*1000</f>
        <v>349767788260.79993</v>
      </c>
      <c r="S11" s="111">
        <f>H11*'Unit Conversions'!$B$5*BTU_per_TOE*1000</f>
        <v>336315181020.00006</v>
      </c>
      <c r="T11" s="111">
        <f>I11*'Unit Conversions'!$B$5*BTU_per_TOE*1000</f>
        <v>986524530992.00012</v>
      </c>
      <c r="V11" t="s">
        <v>11</v>
      </c>
    </row>
    <row r="12" spans="1:25" x14ac:dyDescent="0.25">
      <c r="A12" s="87">
        <v>6</v>
      </c>
      <c r="B12" s="88" t="s">
        <v>74</v>
      </c>
      <c r="C12" s="396">
        <v>0</v>
      </c>
      <c r="D12" s="396">
        <v>0</v>
      </c>
      <c r="E12" s="396">
        <v>0</v>
      </c>
      <c r="F12" s="396">
        <v>0</v>
      </c>
      <c r="G12" s="390">
        <v>0</v>
      </c>
      <c r="H12" s="397">
        <v>0</v>
      </c>
      <c r="I12" s="397">
        <v>0.3</v>
      </c>
      <c r="L12" s="87">
        <v>6</v>
      </c>
      <c r="M12" s="88" t="s">
        <v>74</v>
      </c>
      <c r="N12" s="111">
        <f>C12*'Unit Conversions'!$B$5*BTU_per_TOE*1000</f>
        <v>0</v>
      </c>
      <c r="O12" s="111">
        <f>D12*'Unit Conversions'!$B$5*BTU_per_TOE*1000</f>
        <v>0</v>
      </c>
      <c r="P12" s="111">
        <f>E12*'Unit Conversions'!$B$5*BTU_per_TOE*1000</f>
        <v>0</v>
      </c>
      <c r="Q12" s="111">
        <f>F12*'Unit Conversions'!$B$5*BTU_per_TOE*1000</f>
        <v>0</v>
      </c>
      <c r="R12" s="111">
        <f>G12*'Unit Conversions'!$B$5*BTU_per_TOE*1000</f>
        <v>0</v>
      </c>
      <c r="S12" s="111">
        <f>H12*'Unit Conversions'!$B$5*BTU_per_TOE*1000</f>
        <v>0</v>
      </c>
      <c r="T12" s="111">
        <f>I12*'Unit Conversions'!$B$5*BTU_per_TOE*1000</f>
        <v>13452607240.799999</v>
      </c>
      <c r="V12" t="s">
        <v>43</v>
      </c>
    </row>
    <row r="13" spans="1:25" x14ac:dyDescent="0.25">
      <c r="A13" s="87">
        <v>7</v>
      </c>
      <c r="B13" s="88" t="s">
        <v>75</v>
      </c>
      <c r="C13" s="396">
        <v>144.78</v>
      </c>
      <c r="D13" s="396">
        <v>134.75</v>
      </c>
      <c r="E13" s="396">
        <v>207.92</v>
      </c>
      <c r="F13" s="396">
        <v>201.66</v>
      </c>
      <c r="G13" s="390">
        <v>220</v>
      </c>
      <c r="H13" s="397">
        <v>204.6</v>
      </c>
      <c r="I13" s="397">
        <v>204.2</v>
      </c>
      <c r="L13" s="87">
        <v>7</v>
      </c>
      <c r="M13" s="88" t="s">
        <v>75</v>
      </c>
      <c r="N13" s="111">
        <f>C13*'Unit Conversions'!$B$5*BTU_per_TOE*1000</f>
        <v>6492228254410.0801</v>
      </c>
      <c r="O13" s="111">
        <f>D13*'Unit Conversions'!$B$5*BTU_per_TOE*1000</f>
        <v>6042462752326</v>
      </c>
      <c r="P13" s="111">
        <f>E13*'Unit Conversions'!$B$5*BTU_per_TOE*1000</f>
        <v>9323553658357.1211</v>
      </c>
      <c r="Q13" s="111">
        <f>F13*'Unit Conversions'!$B$5*BTU_per_TOE*1000</f>
        <v>9042842587265.7598</v>
      </c>
      <c r="R13" s="111">
        <f>G13*'Unit Conversions'!$B$5*BTU_per_TOE*1000</f>
        <v>9865245309920</v>
      </c>
      <c r="S13" s="111">
        <f>H13*'Unit Conversions'!$B$5*BTU_per_TOE*1000</f>
        <v>9174678138225.5996</v>
      </c>
      <c r="T13" s="111">
        <f>I13*'Unit Conversions'!$B$5*BTU_per_TOE*1000</f>
        <v>9156741328571.1992</v>
      </c>
      <c r="V13" s="4" t="s">
        <v>57</v>
      </c>
    </row>
    <row r="14" spans="1:25" x14ac:dyDescent="0.25">
      <c r="A14" s="88" t="s">
        <v>68</v>
      </c>
      <c r="B14" s="88" t="s">
        <v>76</v>
      </c>
      <c r="C14" s="396">
        <v>11.32</v>
      </c>
      <c r="D14" s="396">
        <v>5.42</v>
      </c>
      <c r="E14" s="396">
        <v>35.03</v>
      </c>
      <c r="F14" s="396">
        <v>5.21</v>
      </c>
      <c r="G14" s="390">
        <v>12.4</v>
      </c>
      <c r="H14" s="397">
        <v>6</v>
      </c>
      <c r="I14" s="397">
        <v>24.2</v>
      </c>
      <c r="L14" s="88" t="s">
        <v>68</v>
      </c>
      <c r="M14" s="88" t="s">
        <v>76</v>
      </c>
      <c r="N14" s="111">
        <f>C14*'Unit Conversions'!$B$5*BTU_per_TOE*1000</f>
        <v>507611713219.51996</v>
      </c>
      <c r="O14" s="111">
        <f>D14*'Unit Conversions'!$B$5*BTU_per_TOE*1000</f>
        <v>243043770817.12</v>
      </c>
      <c r="P14" s="111">
        <f>E14*'Unit Conversions'!$B$5*BTU_per_TOE*1000</f>
        <v>1570816105484.0801</v>
      </c>
      <c r="Q14" s="111">
        <f>F14*'Unit Conversions'!$B$5*BTU_per_TOE*1000</f>
        <v>233626945748.56</v>
      </c>
      <c r="R14" s="111">
        <f>G14*'Unit Conversions'!$B$5*BTU_per_TOE*1000</f>
        <v>556041099286.3999</v>
      </c>
      <c r="S14" s="111">
        <f>H14*'Unit Conversions'!$B$5*BTU_per_TOE*1000</f>
        <v>269052144816</v>
      </c>
      <c r="T14" s="111">
        <f>I14*'Unit Conversions'!$B$5*BTU_per_TOE*1000</f>
        <v>1085176984091.1998</v>
      </c>
      <c r="V14" s="4" t="s">
        <v>6</v>
      </c>
    </row>
    <row r="15" spans="1:25" x14ac:dyDescent="0.25">
      <c r="A15" s="88" t="s">
        <v>70</v>
      </c>
      <c r="B15" s="88" t="s">
        <v>77</v>
      </c>
      <c r="C15" s="396">
        <v>1.95</v>
      </c>
      <c r="D15" s="396">
        <v>1.52</v>
      </c>
      <c r="E15" s="396">
        <v>1.8</v>
      </c>
      <c r="F15" s="396">
        <v>2.13</v>
      </c>
      <c r="G15" s="390">
        <v>2.5</v>
      </c>
      <c r="H15" s="397">
        <v>2.6</v>
      </c>
      <c r="I15" s="397">
        <v>3</v>
      </c>
      <c r="L15" s="88" t="s">
        <v>70</v>
      </c>
      <c r="M15" s="88" t="s">
        <v>77</v>
      </c>
      <c r="N15" s="111">
        <f>C15*'Unit Conversions'!$B$5*BTU_per_TOE*1000</f>
        <v>87441947065.199982</v>
      </c>
      <c r="O15" s="111">
        <f>D15*'Unit Conversions'!$B$5*BTU_per_TOE*1000</f>
        <v>68159876686.720001</v>
      </c>
      <c r="P15" s="111">
        <f>E15*'Unit Conversions'!$B$5*BTU_per_TOE*1000</f>
        <v>80715643444.800003</v>
      </c>
      <c r="Q15" s="111">
        <f>F15*'Unit Conversions'!$B$5*BTU_per_TOE*1000</f>
        <v>95513511409.679993</v>
      </c>
      <c r="R15" s="111">
        <f>G15*'Unit Conversions'!$B$5*BTU_per_TOE*1000</f>
        <v>112105060340</v>
      </c>
      <c r="S15" s="111">
        <f>H15*'Unit Conversions'!$B$5*BTU_per_TOE*1000</f>
        <v>116589262753.60001</v>
      </c>
      <c r="T15" s="111">
        <f>I15*'Unit Conversions'!$B$5*BTU_per_TOE*1000</f>
        <v>134526072408</v>
      </c>
      <c r="V15" t="s">
        <v>57</v>
      </c>
    </row>
    <row r="16" spans="1:25" x14ac:dyDescent="0.25">
      <c r="A16" s="88" t="s">
        <v>78</v>
      </c>
      <c r="B16" s="88" t="s">
        <v>79</v>
      </c>
      <c r="C16" s="396">
        <v>10.36</v>
      </c>
      <c r="D16" s="396">
        <v>7.09</v>
      </c>
      <c r="E16" s="396">
        <v>4.8499999999999996</v>
      </c>
      <c r="F16" s="396">
        <v>3.86</v>
      </c>
      <c r="G16" s="390">
        <v>4.5</v>
      </c>
      <c r="H16" s="397">
        <v>3.9</v>
      </c>
      <c r="I16" s="397">
        <v>5.5</v>
      </c>
      <c r="L16" s="88" t="s">
        <v>78</v>
      </c>
      <c r="M16" s="88" t="s">
        <v>79</v>
      </c>
      <c r="N16" s="111">
        <f>C16*'Unit Conversions'!$B$5*BTU_per_TOE*1000</f>
        <v>464563370048.95996</v>
      </c>
      <c r="O16" s="111">
        <f>D16*'Unit Conversions'!$B$5*BTU_per_TOE*1000</f>
        <v>317929951124.23999</v>
      </c>
      <c r="P16" s="111">
        <f>E16*'Unit Conversions'!$B$5*BTU_per_TOE*1000</f>
        <v>217483817059.60001</v>
      </c>
      <c r="Q16" s="111">
        <f>F16*'Unit Conversions'!$B$5*BTU_per_TOE*1000</f>
        <v>173090213164.95999</v>
      </c>
      <c r="R16" s="111">
        <f>G16*'Unit Conversions'!$B$5*BTU_per_TOE*1000</f>
        <v>201789108612</v>
      </c>
      <c r="S16" s="111">
        <f>H16*'Unit Conversions'!$B$5*BTU_per_TOE*1000</f>
        <v>174883894130.39996</v>
      </c>
      <c r="T16" s="111">
        <f>I16*'Unit Conversions'!$B$5*BTU_per_TOE*1000</f>
        <v>246631132748.00003</v>
      </c>
      <c r="V16" t="s">
        <v>57</v>
      </c>
    </row>
    <row r="17" spans="1:22" x14ac:dyDescent="0.25">
      <c r="A17" s="88" t="s">
        <v>80</v>
      </c>
      <c r="B17" s="88" t="s">
        <v>81</v>
      </c>
      <c r="C17" s="396">
        <v>18.57</v>
      </c>
      <c r="D17" s="396">
        <v>14.86</v>
      </c>
      <c r="E17" s="396">
        <v>13.9</v>
      </c>
      <c r="F17" s="396">
        <v>12.38</v>
      </c>
      <c r="G17" s="390">
        <v>13.2</v>
      </c>
      <c r="H17" s="397">
        <v>13.9</v>
      </c>
      <c r="I17" s="397">
        <v>18.600000000000001</v>
      </c>
      <c r="L17" s="88" t="s">
        <v>80</v>
      </c>
      <c r="M17" s="88" t="s">
        <v>81</v>
      </c>
      <c r="N17" s="111">
        <f>C17*'Unit Conversions'!$B$5*BTU_per_TOE*1000</f>
        <v>832716388205.52002</v>
      </c>
      <c r="O17" s="111">
        <f>D17*'Unit Conversions'!$B$5*BTU_per_TOE*1000</f>
        <v>666352478660.95996</v>
      </c>
      <c r="P17" s="111">
        <f>E17*'Unit Conversions'!$B$5*BTU_per_TOE*1000</f>
        <v>623304135490.3999</v>
      </c>
      <c r="Q17" s="111">
        <f>F17*'Unit Conversions'!$B$5*BTU_per_TOE*1000</f>
        <v>555144258803.68005</v>
      </c>
      <c r="R17" s="111">
        <f>G17*'Unit Conversions'!$B$5*BTU_per_TOE*1000</f>
        <v>591914718595.19995</v>
      </c>
      <c r="S17" s="111">
        <f>H17*'Unit Conversions'!$B$5*BTU_per_TOE*1000</f>
        <v>623304135490.3999</v>
      </c>
      <c r="T17" s="111">
        <f>I17*'Unit Conversions'!$B$5*BTU_per_TOE*1000</f>
        <v>834061648929.6001</v>
      </c>
      <c r="V17" t="s">
        <v>57</v>
      </c>
    </row>
    <row r="18" spans="1:22" x14ac:dyDescent="0.25">
      <c r="A18" s="88" t="s">
        <v>82</v>
      </c>
      <c r="B18" s="88" t="s">
        <v>83</v>
      </c>
      <c r="C18" s="396">
        <v>77.95</v>
      </c>
      <c r="D18" s="396">
        <v>84.5</v>
      </c>
      <c r="E18" s="396">
        <v>125.29</v>
      </c>
      <c r="F18" s="396">
        <v>134.09</v>
      </c>
      <c r="G18" s="390">
        <v>138.9</v>
      </c>
      <c r="H18" s="397">
        <v>131.6</v>
      </c>
      <c r="I18" s="397">
        <v>94</v>
      </c>
      <c r="L18" s="88" t="s">
        <v>82</v>
      </c>
      <c r="M18" s="88" t="s">
        <v>83</v>
      </c>
      <c r="N18" s="111">
        <f>C18*'Unit Conversions'!$B$5*BTU_per_TOE*1000</f>
        <v>3495435781401.2002</v>
      </c>
      <c r="O18" s="111">
        <f>D18*'Unit Conversions'!$B$5*BTU_per_TOE*1000</f>
        <v>3789151039491.9995</v>
      </c>
      <c r="P18" s="111">
        <f>E18*'Unit Conversions'!$B$5*BTU_per_TOE*1000</f>
        <v>5618257203999.4404</v>
      </c>
      <c r="Q18" s="111">
        <f>F18*'Unit Conversions'!$B$5*BTU_per_TOE*1000</f>
        <v>6012867016396.2393</v>
      </c>
      <c r="R18" s="111">
        <f>G18*'Unit Conversions'!$B$5*BTU_per_TOE*1000</f>
        <v>6228557152490.4004</v>
      </c>
      <c r="S18" s="111">
        <f>H18*'Unit Conversions'!$B$5*BTU_per_TOE*1000</f>
        <v>5901210376297.5986</v>
      </c>
      <c r="T18" s="111">
        <f>I18*'Unit Conversions'!$B$5*BTU_per_TOE*1000</f>
        <v>4215150268784</v>
      </c>
      <c r="V18" t="s">
        <v>57</v>
      </c>
    </row>
    <row r="19" spans="1:22" x14ac:dyDescent="0.25">
      <c r="A19" s="88" t="s">
        <v>84</v>
      </c>
      <c r="B19" s="88" t="s">
        <v>85</v>
      </c>
      <c r="C19" s="396">
        <v>2.12</v>
      </c>
      <c r="D19" s="396">
        <v>2.87</v>
      </c>
      <c r="E19" s="396">
        <v>2.21</v>
      </c>
      <c r="F19" s="396">
        <v>2.4700000000000002</v>
      </c>
      <c r="G19" s="390">
        <v>2.2999999999999998</v>
      </c>
      <c r="H19" s="397">
        <v>2.1</v>
      </c>
      <c r="I19" s="397">
        <v>2.2999999999999998</v>
      </c>
      <c r="L19" s="88" t="s">
        <v>84</v>
      </c>
      <c r="M19" s="88" t="s">
        <v>85</v>
      </c>
      <c r="N19" s="111">
        <f>C19*'Unit Conversions'!$B$5*BTU_per_TOE*1000</f>
        <v>95065091168.320007</v>
      </c>
      <c r="O19" s="111">
        <f>D19*'Unit Conversions'!$B$5*BTU_per_TOE*1000</f>
        <v>128696609270.31999</v>
      </c>
      <c r="P19" s="111">
        <f>E19*'Unit Conversions'!$B$5*BTU_per_TOE*1000</f>
        <v>99100873340.559982</v>
      </c>
      <c r="Q19" s="111">
        <f>F19*'Unit Conversions'!$B$5*BTU_per_TOE*1000</f>
        <v>110759799615.92001</v>
      </c>
      <c r="R19" s="111">
        <f>G19*'Unit Conversions'!$B$5*BTU_per_TOE*1000</f>
        <v>103136655512.79999</v>
      </c>
      <c r="S19" s="111">
        <f>H19*'Unit Conversions'!$B$5*BTU_per_TOE*1000</f>
        <v>94168250685.599991</v>
      </c>
      <c r="T19" s="111">
        <f>I19*'Unit Conversions'!$B$5*BTU_per_TOE*1000</f>
        <v>103136655512.79999</v>
      </c>
      <c r="V19" t="s">
        <v>57</v>
      </c>
    </row>
    <row r="20" spans="1:22" x14ac:dyDescent="0.25">
      <c r="A20" s="88" t="s">
        <v>86</v>
      </c>
      <c r="B20" s="88" t="s">
        <v>87</v>
      </c>
      <c r="C20" s="396">
        <v>22.51</v>
      </c>
      <c r="D20" s="396">
        <v>18.489999999999998</v>
      </c>
      <c r="E20" s="396">
        <v>24.84</v>
      </c>
      <c r="F20" s="396">
        <v>41.51</v>
      </c>
      <c r="G20" s="390">
        <v>46.3</v>
      </c>
      <c r="H20" s="397">
        <v>44.4</v>
      </c>
      <c r="I20" s="397">
        <v>56.7</v>
      </c>
      <c r="L20" s="88" t="s">
        <v>86</v>
      </c>
      <c r="M20" s="88" t="s">
        <v>87</v>
      </c>
      <c r="N20" s="111">
        <f>C20*'Unit Conversions'!$B$5*BTU_per_TOE*1000</f>
        <v>1009393963301.36</v>
      </c>
      <c r="O20" s="111">
        <f>D20*'Unit Conversions'!$B$5*BTU_per_TOE*1000</f>
        <v>829129026274.63989</v>
      </c>
      <c r="P20" s="111">
        <f>E20*'Unit Conversions'!$B$5*BTU_per_TOE*1000</f>
        <v>1113875879538.24</v>
      </c>
      <c r="Q20" s="111">
        <f>F20*'Unit Conversions'!$B$5*BTU_per_TOE*1000</f>
        <v>1861392421885.3601</v>
      </c>
      <c r="R20" s="111">
        <f>G20*'Unit Conversions'!$B$5*BTU_per_TOE*1000</f>
        <v>2076185717496.7998</v>
      </c>
      <c r="S20" s="111">
        <f>H20*'Unit Conversions'!$B$5*BTU_per_TOE*1000</f>
        <v>1990985871638.4001</v>
      </c>
      <c r="T20" s="111">
        <f>I20*'Unit Conversions'!$B$5*BTU_per_TOE*1000</f>
        <v>2542542768511.2002</v>
      </c>
      <c r="V20" t="s">
        <v>57</v>
      </c>
    </row>
    <row r="21" spans="1:22" x14ac:dyDescent="0.25">
      <c r="A21" s="87">
        <v>8</v>
      </c>
      <c r="B21" s="88" t="s">
        <v>88</v>
      </c>
      <c r="C21" s="396">
        <v>58.58</v>
      </c>
      <c r="D21" s="396">
        <v>57.77</v>
      </c>
      <c r="E21" s="396">
        <v>45.19</v>
      </c>
      <c r="F21" s="396">
        <v>44.92</v>
      </c>
      <c r="G21" s="390">
        <v>67</v>
      </c>
      <c r="H21" s="397">
        <v>74.3</v>
      </c>
      <c r="I21" s="397">
        <v>0</v>
      </c>
      <c r="L21" s="87">
        <v>8</v>
      </c>
      <c r="M21" s="88" t="s">
        <v>88</v>
      </c>
      <c r="N21" s="111">
        <f>C21*'Unit Conversions'!$B$5*BTU_per_TOE*1000</f>
        <v>2626845773886.8799</v>
      </c>
      <c r="O21" s="111">
        <f>D21*'Unit Conversions'!$B$5*BTU_per_TOE*1000</f>
        <v>2590523734336.7207</v>
      </c>
      <c r="P21" s="111">
        <f>E21*'Unit Conversions'!$B$5*BTU_per_TOE*1000</f>
        <v>2026411070705.8398</v>
      </c>
      <c r="Q21" s="111">
        <f>F21*'Unit Conversions'!$B$5*BTU_per_TOE*1000</f>
        <v>2014303724189.1201</v>
      </c>
      <c r="R21" s="111">
        <f>G21*'Unit Conversions'!$B$5*BTU_per_TOE*1000</f>
        <v>3004415617112</v>
      </c>
      <c r="S21" s="111">
        <f>H21*'Unit Conversions'!$B$5*BTU_per_TOE*1000</f>
        <v>3331762393304.7998</v>
      </c>
      <c r="T21" s="111">
        <f>I21*'Unit Conversions'!$B$5*BTU_per_TOE*1000</f>
        <v>0</v>
      </c>
      <c r="V21" t="s">
        <v>57</v>
      </c>
    </row>
    <row r="22" spans="1:22" x14ac:dyDescent="0.25">
      <c r="A22" s="87">
        <v>9</v>
      </c>
      <c r="B22" s="88" t="s">
        <v>89</v>
      </c>
      <c r="C22" s="396">
        <v>44.75</v>
      </c>
      <c r="D22" s="396">
        <v>45.95</v>
      </c>
      <c r="E22" s="396">
        <v>52.68</v>
      </c>
      <c r="F22" s="396">
        <v>59.87</v>
      </c>
      <c r="G22" s="390">
        <v>66.599999999999994</v>
      </c>
      <c r="H22" s="397">
        <v>67.099999999999994</v>
      </c>
      <c r="I22" s="397">
        <v>88.9</v>
      </c>
      <c r="L22" s="87">
        <v>9</v>
      </c>
      <c r="M22" s="88" t="s">
        <v>89</v>
      </c>
      <c r="N22" s="111">
        <f>C22*'Unit Conversions'!$B$5*BTU_per_TOE*1000</f>
        <v>2006680580086</v>
      </c>
      <c r="O22" s="111">
        <f>D22*'Unit Conversions'!$B$5*BTU_per_TOE*1000</f>
        <v>2060491009049.2</v>
      </c>
      <c r="P22" s="111">
        <f>E22*'Unit Conversions'!$B$5*BTU_per_TOE*1000</f>
        <v>2362277831484.48</v>
      </c>
      <c r="Q22" s="111">
        <f>F22*'Unit Conversions'!$B$5*BTU_per_TOE*1000</f>
        <v>2684691985022.3198</v>
      </c>
      <c r="R22" s="111">
        <f>G22*'Unit Conversions'!$B$5*BTU_per_TOE*1000</f>
        <v>2986478807457.5996</v>
      </c>
      <c r="S22" s="111">
        <f>H22*'Unit Conversions'!$B$5*BTU_per_TOE*1000</f>
        <v>3008899819525.6001</v>
      </c>
      <c r="T22" s="111">
        <f>I22*'Unit Conversions'!$B$5*BTU_per_TOE*1000</f>
        <v>3986455945690.3999</v>
      </c>
      <c r="V22" t="s">
        <v>57</v>
      </c>
    </row>
    <row r="23" spans="1:22" x14ac:dyDescent="0.25">
      <c r="A23" s="90"/>
      <c r="B23" s="91" t="s">
        <v>90</v>
      </c>
      <c r="C23" s="398">
        <v>15143.65</v>
      </c>
      <c r="D23" s="398">
        <v>15867.38</v>
      </c>
      <c r="E23" s="398">
        <v>17525.740000000002</v>
      </c>
      <c r="F23" s="398">
        <v>19089.259999999998</v>
      </c>
      <c r="G23" s="399">
        <v>21179</v>
      </c>
      <c r="H23" s="400">
        <v>22977.4</v>
      </c>
      <c r="I23" s="400">
        <v>24590.799999999999</v>
      </c>
      <c r="J23" s="389"/>
      <c r="L23" s="90"/>
      <c r="M23" s="91" t="s">
        <v>90</v>
      </c>
      <c r="N23" s="111">
        <f>C23*'Unit Conversions'!$B$5*BTU_per_TOE*1000</f>
        <v>679071918807136.38</v>
      </c>
      <c r="O23" s="111">
        <f>D23*'Unit Conversions'!$B$5*BTU_per_TOE*1000</f>
        <v>711525436935083.63</v>
      </c>
      <c r="P23" s="111">
        <f>E23*'Unit Conversions'!$B$5*BTU_per_TOE*1000</f>
        <v>785889656081260.75</v>
      </c>
      <c r="Q23" s="111">
        <f>F23*'Unit Conversions'!$B$5*BTU_per_TOE*1000</f>
        <v>856001057658379.25</v>
      </c>
      <c r="R23" s="111">
        <f>G23*'Unit Conversions'!$B$5*BTU_per_TOE*1000</f>
        <v>949709229176344</v>
      </c>
      <c r="S23" s="111">
        <f>H23*'Unit Conversions'!$B$5*BTU_per_TOE*1000</f>
        <v>1030353125382526.5</v>
      </c>
      <c r="T23" s="111">
        <f>I23*'Unit Conversions'!$B$5*BTU_per_TOE*1000</f>
        <v>1102701247123548.9</v>
      </c>
    </row>
    <row r="24" spans="1:22" x14ac:dyDescent="0.25">
      <c r="A24" s="93">
        <v>10</v>
      </c>
      <c r="B24" s="94" t="s">
        <v>91</v>
      </c>
      <c r="C24" s="401">
        <v>398.47</v>
      </c>
      <c r="D24" s="401">
        <v>368.5</v>
      </c>
      <c r="E24" s="401">
        <v>429.17</v>
      </c>
      <c r="F24" s="401">
        <v>489.05</v>
      </c>
      <c r="G24" s="402">
        <v>429.31</v>
      </c>
      <c r="H24" s="397">
        <v>364.5</v>
      </c>
      <c r="I24" s="397">
        <v>316</v>
      </c>
      <c r="L24" s="93">
        <v>10</v>
      </c>
      <c r="M24" s="94" t="s">
        <v>91</v>
      </c>
      <c r="N24" s="111">
        <f>C24*'Unit Conversions'!$B$5*BTU_per_TOE*1000</f>
        <v>17868201357471.922</v>
      </c>
      <c r="O24" s="111">
        <f>D24*'Unit Conversions'!$B$5*BTU_per_TOE*1000</f>
        <v>16524285894116</v>
      </c>
      <c r="P24" s="111">
        <f>E24*'Unit Conversions'!$B$5*BTU_per_TOE*1000</f>
        <v>19244851498447.121</v>
      </c>
      <c r="Q24" s="111">
        <f>F24*'Unit Conversions'!$B$5*BTU_per_TOE*1000</f>
        <v>21929991903710.801</v>
      </c>
      <c r="R24" s="111">
        <f>G24*'Unit Conversions'!$B$5*BTU_per_TOE*1000</f>
        <v>19251129381826.16</v>
      </c>
      <c r="S24" s="111">
        <f>H24*'Unit Conversions'!$B$5*BTU_per_TOE*1000</f>
        <v>16344917797571.998</v>
      </c>
      <c r="T24" s="111">
        <f>I24*'Unit Conversions'!$B$5*BTU_per_TOE*1000</f>
        <v>14170079626976</v>
      </c>
    </row>
    <row r="25" spans="1:22" x14ac:dyDescent="0.25">
      <c r="A25" s="509" t="s">
        <v>92</v>
      </c>
      <c r="B25" s="510"/>
      <c r="C25" s="403">
        <v>15600.7</v>
      </c>
      <c r="D25" s="403">
        <v>16293.65</v>
      </c>
      <c r="E25" s="403">
        <v>18000.099999999999</v>
      </c>
      <c r="F25" s="403">
        <v>19623.21</v>
      </c>
      <c r="G25" s="404">
        <v>21608.21</v>
      </c>
      <c r="H25" s="404">
        <v>23341.8</v>
      </c>
      <c r="I25" s="404">
        <v>24906.799999999999</v>
      </c>
      <c r="L25" s="509" t="s">
        <v>92</v>
      </c>
      <c r="M25" s="510"/>
      <c r="N25" s="112">
        <f>C25*'Unit Conversions'!$B$5*BTU_per_TOE*1000</f>
        <v>699566965938495.13</v>
      </c>
      <c r="O25" s="112">
        <f>D25*'Unit Conversions'!$B$5*BTU_per_TOE*1000</f>
        <v>730640246563536.38</v>
      </c>
      <c r="P25" s="112">
        <f>E25*'Unit Conversions'!$B$5*BTU_per_TOE*1000</f>
        <v>807160918650413.63</v>
      </c>
      <c r="Q25" s="112">
        <f>F25*'Unit Conversions'!$B$5*BTU_per_TOE*1000</f>
        <v>879944456445796.63</v>
      </c>
      <c r="R25" s="112">
        <f>G25*'Unit Conversions'!$B$5*BTU_per_TOE*1000</f>
        <v>968955874355756.63</v>
      </c>
      <c r="S25" s="112">
        <f>H25*'Unit Conversions'!$B$5*BTU_per_TOE*1000</f>
        <v>1046693558977684.8</v>
      </c>
      <c r="T25" s="112">
        <f>I25*'Unit Conversions'!$B$5*BTU_per_TOE*1000</f>
        <v>1116871326750524.9</v>
      </c>
    </row>
    <row r="26" spans="1:22" x14ac:dyDescent="0.25">
      <c r="A26" s="81" t="s">
        <v>93</v>
      </c>
      <c r="B26" s="41"/>
      <c r="C26" s="41"/>
      <c r="D26" s="41"/>
      <c r="E26" s="41"/>
      <c r="F26" s="41"/>
      <c r="G26" s="41"/>
      <c r="H26" s="41"/>
      <c r="I26" s="41"/>
      <c r="L26" s="81" t="s">
        <v>93</v>
      </c>
      <c r="M26" s="41"/>
      <c r="N26" s="41"/>
      <c r="O26" s="41"/>
      <c r="P26" s="41"/>
      <c r="Q26" s="41"/>
      <c r="R26" s="41"/>
      <c r="S26" s="41"/>
      <c r="T26" s="41"/>
    </row>
    <row r="27" spans="1:22" x14ac:dyDescent="0.25">
      <c r="A27" s="81" t="s">
        <v>94</v>
      </c>
      <c r="B27" s="41"/>
      <c r="C27" s="391"/>
      <c r="D27" s="391"/>
      <c r="E27" s="391"/>
      <c r="F27" s="391"/>
      <c r="G27" s="391"/>
      <c r="H27" s="391"/>
      <c r="I27" s="391"/>
      <c r="L27" s="81" t="s">
        <v>94</v>
      </c>
      <c r="M27" s="41"/>
      <c r="N27" s="41"/>
      <c r="O27" s="41"/>
      <c r="P27" s="41"/>
      <c r="Q27" s="41"/>
      <c r="R27" s="41"/>
      <c r="S27" s="41"/>
      <c r="T27" s="41"/>
    </row>
    <row r="28" spans="1:22" x14ac:dyDescent="0.25">
      <c r="C28" s="392"/>
      <c r="D28" s="392"/>
      <c r="E28" s="392"/>
      <c r="F28" s="392"/>
      <c r="G28" s="392"/>
      <c r="H28" s="392"/>
      <c r="I28" s="392"/>
    </row>
    <row r="29" spans="1:22" ht="15.75" x14ac:dyDescent="0.25">
      <c r="A29" s="502" t="s">
        <v>95</v>
      </c>
      <c r="B29" s="503"/>
      <c r="C29" s="503"/>
      <c r="D29" s="503"/>
      <c r="E29" s="503"/>
      <c r="F29" s="503"/>
      <c r="G29" s="503"/>
      <c r="H29" s="503"/>
      <c r="I29" s="504"/>
      <c r="L29" s="502" t="s">
        <v>95</v>
      </c>
      <c r="M29" s="503"/>
      <c r="N29" s="503"/>
      <c r="O29" s="503"/>
      <c r="P29" s="503"/>
      <c r="Q29" s="503"/>
      <c r="R29" s="503"/>
      <c r="S29" s="502"/>
      <c r="T29" s="503"/>
    </row>
    <row r="30" spans="1:22" x14ac:dyDescent="0.25">
      <c r="A30" s="499" t="s">
        <v>59</v>
      </c>
      <c r="B30" s="500"/>
      <c r="C30" s="500"/>
      <c r="D30" s="500"/>
      <c r="E30" s="500"/>
      <c r="F30" s="500"/>
      <c r="G30" s="500"/>
      <c r="H30" s="500"/>
      <c r="I30" s="501"/>
      <c r="L30" s="511" t="s">
        <v>135</v>
      </c>
      <c r="M30" s="500"/>
      <c r="N30" s="500"/>
      <c r="O30" s="500"/>
      <c r="P30" s="500"/>
      <c r="Q30" s="500"/>
      <c r="R30" s="500"/>
      <c r="S30" s="500"/>
      <c r="T30" s="501"/>
    </row>
    <row r="31" spans="1:22" x14ac:dyDescent="0.25">
      <c r="A31" s="505" t="s">
        <v>60</v>
      </c>
      <c r="B31" s="506"/>
      <c r="C31" s="82" t="s">
        <v>61</v>
      </c>
      <c r="D31" s="82" t="s">
        <v>62</v>
      </c>
      <c r="E31" s="82" t="s">
        <v>63</v>
      </c>
      <c r="F31" s="82" t="s">
        <v>64</v>
      </c>
      <c r="G31" s="388" t="s">
        <v>493</v>
      </c>
      <c r="H31" s="388" t="s">
        <v>567</v>
      </c>
      <c r="I31" s="388" t="s">
        <v>566</v>
      </c>
      <c r="L31" s="505" t="s">
        <v>60</v>
      </c>
      <c r="M31" s="506"/>
      <c r="N31" s="82" t="s">
        <v>61</v>
      </c>
      <c r="O31" s="82" t="s">
        <v>62</v>
      </c>
      <c r="P31" s="82" t="s">
        <v>63</v>
      </c>
      <c r="Q31" s="82" t="s">
        <v>64</v>
      </c>
      <c r="R31" s="388" t="s">
        <v>493</v>
      </c>
      <c r="S31" s="388" t="s">
        <v>567</v>
      </c>
      <c r="T31" s="388" t="s">
        <v>566</v>
      </c>
    </row>
    <row r="32" spans="1:22" x14ac:dyDescent="0.25">
      <c r="A32" s="507">
        <v>-1</v>
      </c>
      <c r="B32" s="508"/>
      <c r="C32" s="83">
        <v>-2</v>
      </c>
      <c r="D32" s="83">
        <v>-3</v>
      </c>
      <c r="E32" s="83">
        <v>-4</v>
      </c>
      <c r="F32" s="83">
        <v>-5</v>
      </c>
      <c r="G32" s="83">
        <v>-6</v>
      </c>
      <c r="H32" s="83">
        <v>-7</v>
      </c>
      <c r="I32" s="83">
        <v>-8</v>
      </c>
      <c r="L32" s="507">
        <v>-1</v>
      </c>
      <c r="M32" s="508"/>
      <c r="N32" s="83">
        <v>-2</v>
      </c>
      <c r="O32" s="83">
        <v>-3</v>
      </c>
      <c r="P32" s="83">
        <v>-4</v>
      </c>
      <c r="Q32" s="83">
        <v>-5</v>
      </c>
      <c r="R32" s="83">
        <v>-6</v>
      </c>
      <c r="S32" s="83">
        <v>-7</v>
      </c>
      <c r="T32" s="83">
        <v>-8</v>
      </c>
    </row>
    <row r="33" spans="1:22" x14ac:dyDescent="0.25">
      <c r="A33" s="97">
        <v>1</v>
      </c>
      <c r="B33" s="85" t="s">
        <v>96</v>
      </c>
      <c r="C33" s="393">
        <v>897.96</v>
      </c>
      <c r="D33" s="393">
        <v>515.9</v>
      </c>
      <c r="E33" s="393">
        <v>301.49</v>
      </c>
      <c r="F33" s="393">
        <v>315.89</v>
      </c>
      <c r="G33" s="393">
        <v>349.3</v>
      </c>
      <c r="H33" s="393">
        <v>367.7</v>
      </c>
      <c r="I33" s="396">
        <v>351.6</v>
      </c>
      <c r="L33" s="97">
        <v>1</v>
      </c>
      <c r="M33" s="85" t="s">
        <v>96</v>
      </c>
      <c r="N33" s="111">
        <f>C33*'Unit Conversions'!$B$11*BTU_per_TOE*10^3</f>
        <v>38484647356296.969</v>
      </c>
      <c r="O33" s="111">
        <f>D33*'Unit Conversions'!$B$11*BTU_per_TOE*10^3</f>
        <v>22110371922038.402</v>
      </c>
      <c r="P33" s="111">
        <f>E33*'Unit Conversions'!$B$11*BTU_per_TOE*10^3</f>
        <v>12921217349826.242</v>
      </c>
      <c r="Q33" s="111">
        <f>F33*'Unit Conversions'!$B$11*BTU_per_TOE*10^3</f>
        <v>13538370588200.643</v>
      </c>
      <c r="R33" s="111">
        <f>G33*'Unit Conversions'!$B$11*BTU_per_TOE*10^3</f>
        <v>14970251816956.803</v>
      </c>
      <c r="S33" s="111">
        <f>H33*'Unit Conversions'!$B$11*BTU_per_TOE*10^3</f>
        <v>15758836510435.199</v>
      </c>
      <c r="T33" s="111">
        <f>I33*'Unit Conversions'!$B$11*BTU_per_TOE*10^3</f>
        <v>15068824903641.604</v>
      </c>
      <c r="V33" s="4" t="s">
        <v>6</v>
      </c>
    </row>
    <row r="34" spans="1:22" x14ac:dyDescent="0.25">
      <c r="A34" s="98">
        <v>2</v>
      </c>
      <c r="B34" s="88" t="s">
        <v>97</v>
      </c>
      <c r="C34" s="396">
        <v>9412.2099999999991</v>
      </c>
      <c r="D34" s="396">
        <v>9463.94</v>
      </c>
      <c r="E34" s="396">
        <v>9530.06</v>
      </c>
      <c r="F34" s="396">
        <v>10350.23</v>
      </c>
      <c r="G34" s="396">
        <v>10350.9</v>
      </c>
      <c r="H34" s="396">
        <v>10010.9</v>
      </c>
      <c r="I34" s="396">
        <v>10601.6</v>
      </c>
      <c r="L34" s="98">
        <v>2</v>
      </c>
      <c r="M34" s="88" t="s">
        <v>97</v>
      </c>
      <c r="N34" s="111">
        <f>C34*'Unit Conversions'!$B$11*BTU_per_TOE*10^3</f>
        <v>403387214011105</v>
      </c>
      <c r="O34" s="111">
        <f>D34*'Unit Conversions'!$B$11*BTU_per_TOE*10^3</f>
        <v>405604251304237.5</v>
      </c>
      <c r="P34" s="111">
        <f>E34*'Unit Conversions'!$B$11*BTU_per_TOE*10^3</f>
        <v>408438013257106.56</v>
      </c>
      <c r="Q34" s="111">
        <f>F34*'Unit Conversions'!$B$11*BTU_per_TOE*10^3</f>
        <v>443588747390268.56</v>
      </c>
      <c r="R34" s="111">
        <f>G34*'Unit Conversions'!$B$11*BTU_per_TOE*10^3</f>
        <v>443617462158998.44</v>
      </c>
      <c r="S34" s="111">
        <f>H34*'Unit Conversions'!$B$11*BTU_per_TOE*10^3</f>
        <v>429045788475158.44</v>
      </c>
      <c r="T34" s="111">
        <f>I34*'Unit Conversions'!$B$11*BTU_per_TOE*10^3</f>
        <v>454361928607641.69</v>
      </c>
      <c r="V34" t="s">
        <v>6</v>
      </c>
    </row>
    <row r="35" spans="1:22" x14ac:dyDescent="0.25">
      <c r="A35" s="98">
        <v>3</v>
      </c>
      <c r="B35" s="88" t="s">
        <v>98</v>
      </c>
      <c r="C35" s="396">
        <v>342.01</v>
      </c>
      <c r="D35" s="396">
        <v>215.11</v>
      </c>
      <c r="E35" s="396">
        <v>199.24</v>
      </c>
      <c r="F35" s="396">
        <v>50.3</v>
      </c>
      <c r="G35" s="396">
        <v>60.2</v>
      </c>
      <c r="H35" s="396">
        <v>66.5</v>
      </c>
      <c r="I35" s="396">
        <v>5.3</v>
      </c>
      <c r="L35" s="98">
        <v>3</v>
      </c>
      <c r="M35" s="88" t="s">
        <v>98</v>
      </c>
      <c r="N35" s="111">
        <f>C35*'Unit Conversions'!$B$11*BTU_per_TOE*10^3</f>
        <v>14657817990029.762</v>
      </c>
      <c r="O35" s="111">
        <f>D35*'Unit Conversions'!$B$11*BTU_per_TOE*10^3</f>
        <v>9219155076855.3613</v>
      </c>
      <c r="P35" s="111">
        <f>E35*'Unit Conversions'!$B$11*BTU_per_TOE*10^3</f>
        <v>8539000778730.2422</v>
      </c>
      <c r="Q35" s="111">
        <f>F35*'Unit Conversions'!$B$11*BTU_per_TOE*10^3</f>
        <v>2155750547932.8003</v>
      </c>
      <c r="R35" s="111">
        <f>G35*'Unit Conversions'!$B$11*BTU_per_TOE*10^3</f>
        <v>2580043399315.2002</v>
      </c>
      <c r="S35" s="111">
        <f>H35*'Unit Conversions'!$B$11*BTU_per_TOE*10^3</f>
        <v>2850047941104.0005</v>
      </c>
      <c r="T35" s="111">
        <f>I35*'Unit Conversions'!$B$11*BTU_per_TOE*10^3</f>
        <v>227146678012.80005</v>
      </c>
    </row>
    <row r="36" spans="1:22" x14ac:dyDescent="0.25">
      <c r="A36" s="98">
        <v>4</v>
      </c>
      <c r="B36" s="88" t="s">
        <v>99</v>
      </c>
      <c r="C36" s="396">
        <v>0</v>
      </c>
      <c r="D36" s="396">
        <v>0</v>
      </c>
      <c r="E36" s="396">
        <v>0</v>
      </c>
      <c r="F36" s="396">
        <v>0</v>
      </c>
      <c r="G36" s="396">
        <v>0</v>
      </c>
      <c r="H36" s="396">
        <v>0</v>
      </c>
      <c r="I36" s="396">
        <v>0</v>
      </c>
      <c r="L36" s="98">
        <v>4</v>
      </c>
      <c r="M36" s="88" t="s">
        <v>99</v>
      </c>
      <c r="N36" s="111">
        <f>C36*'Unit Conversions'!$B$11*BTU_per_TOE*10^3</f>
        <v>0</v>
      </c>
      <c r="O36" s="111">
        <f>D36*'Unit Conversions'!$B$11*BTU_per_TOE*10^3</f>
        <v>0</v>
      </c>
      <c r="P36" s="111">
        <f>E36*'Unit Conversions'!$B$11*BTU_per_TOE*10^3</f>
        <v>0</v>
      </c>
      <c r="Q36" s="111">
        <f>F36*'Unit Conversions'!$B$11*BTU_per_TOE*10^3</f>
        <v>0</v>
      </c>
      <c r="R36" s="111">
        <f>G36*'Unit Conversions'!$B$11*BTU_per_TOE*10^3</f>
        <v>0</v>
      </c>
      <c r="S36" s="111">
        <f>H36*'Unit Conversions'!$B$11*BTU_per_TOE*10^3</f>
        <v>0</v>
      </c>
      <c r="T36" s="111">
        <f>I36*'Unit Conversions'!$B$11*BTU_per_TOE*10^3</f>
        <v>0</v>
      </c>
      <c r="V36" t="s">
        <v>18</v>
      </c>
    </row>
    <row r="37" spans="1:22" x14ac:dyDescent="0.25">
      <c r="A37" s="98">
        <v>5</v>
      </c>
      <c r="B37" s="88" t="s">
        <v>100</v>
      </c>
      <c r="C37" s="396">
        <v>203.07</v>
      </c>
      <c r="D37" s="396">
        <v>240.27</v>
      </c>
      <c r="E37" s="396">
        <v>207.53</v>
      </c>
      <c r="F37" s="396">
        <v>37.07</v>
      </c>
      <c r="G37" s="396">
        <v>57.6</v>
      </c>
      <c r="H37" s="396">
        <v>404.9</v>
      </c>
      <c r="I37" s="396">
        <v>1445.3</v>
      </c>
      <c r="L37" s="98">
        <v>5</v>
      </c>
      <c r="M37" s="88" t="s">
        <v>100</v>
      </c>
      <c r="N37" s="111">
        <f>C37*'Unit Conversions'!$B$11*BTU_per_TOE*10^3</f>
        <v>8703146396992.3213</v>
      </c>
      <c r="O37" s="111">
        <f>D37*'Unit Conversions'!$B$11*BTU_per_TOE*10^3</f>
        <v>10297458929459.52</v>
      </c>
      <c r="P37" s="111">
        <f>E37*'Unit Conversions'!$B$11*BTU_per_TOE*10^3</f>
        <v>8894292469433.2813</v>
      </c>
      <c r="Q37" s="111">
        <f>F37*'Unit Conversions'!$B$11*BTU_per_TOE*10^3</f>
        <v>1588741010176.3203</v>
      </c>
      <c r="R37" s="111">
        <f>G37*'Unit Conversions'!$B$11*BTU_per_TOE*10^3</f>
        <v>2468612953497.6006</v>
      </c>
      <c r="S37" s="111">
        <f>H37*'Unit Conversions'!$B$11*BTU_per_TOE*10^3</f>
        <v>17353149042902.4</v>
      </c>
      <c r="T37" s="111">
        <f>I37*'Unit Conversions'!$B$11*BTU_per_TOE*10^3</f>
        <v>61942470515452.805</v>
      </c>
      <c r="V37" t="s">
        <v>57</v>
      </c>
    </row>
    <row r="38" spans="1:22" x14ac:dyDescent="0.25">
      <c r="A38" s="90"/>
      <c r="B38" s="91" t="s">
        <v>90</v>
      </c>
      <c r="C38" s="398">
        <v>10855.24</v>
      </c>
      <c r="D38" s="398">
        <v>10435.219999999999</v>
      </c>
      <c r="E38" s="398">
        <v>10238.32</v>
      </c>
      <c r="F38" s="398">
        <v>10753.48</v>
      </c>
      <c r="G38" s="398">
        <v>10818</v>
      </c>
      <c r="H38" s="398">
        <v>10850.1</v>
      </c>
      <c r="I38" s="398">
        <v>12403.8</v>
      </c>
      <c r="L38" s="90"/>
      <c r="M38" s="91" t="s">
        <v>90</v>
      </c>
      <c r="N38" s="111">
        <f>C38*'Unit Conversions'!$B$11*BTU_per_TOE*10^3</f>
        <v>465232397175786.25</v>
      </c>
      <c r="O38" s="111">
        <f>D38*'Unit Conversions'!$B$11*BTU_per_TOE*10^3</f>
        <v>447231237232590.75</v>
      </c>
      <c r="P38" s="111">
        <f>E38*'Unit Conversions'!$B$11*BTU_per_TOE*10^3</f>
        <v>438792523855096.31</v>
      </c>
      <c r="Q38" s="111">
        <f>F38*'Unit Conversions'!$B$11*BTU_per_TOE*10^3</f>
        <v>460871180957940.56</v>
      </c>
      <c r="R38" s="111">
        <f>G38*'Unit Conversions'!$B$11*BTU_per_TOE*10^3</f>
        <v>463636370328768.06</v>
      </c>
      <c r="S38" s="111">
        <f>H38*'Unit Conversions'!$B$11*BTU_per_TOE*10^3</f>
        <v>465012107755977.75</v>
      </c>
      <c r="T38" s="111">
        <f>I38*'Unit Conversions'!$B$11*BTU_per_TOE*10^3</f>
        <v>531600370704748.81</v>
      </c>
    </row>
    <row r="39" spans="1:22" x14ac:dyDescent="0.25">
      <c r="A39" s="93">
        <v>6</v>
      </c>
      <c r="B39" s="94" t="s">
        <v>91</v>
      </c>
      <c r="C39" s="401">
        <v>1434.16</v>
      </c>
      <c r="D39" s="401">
        <v>869.98</v>
      </c>
      <c r="E39" s="401">
        <v>843.71</v>
      </c>
      <c r="F39" s="401">
        <v>2517.36</v>
      </c>
      <c r="G39" s="401">
        <v>2422.8000000000002</v>
      </c>
      <c r="H39" s="401">
        <v>2038.5</v>
      </c>
      <c r="I39" s="396">
        <v>1727.5</v>
      </c>
      <c r="L39" s="93">
        <v>6</v>
      </c>
      <c r="M39" s="94" t="s">
        <v>91</v>
      </c>
      <c r="N39" s="111">
        <f>C39*'Unit Conversions'!$B$11*BTU_per_TOE*10^3</f>
        <v>61465033912988.164</v>
      </c>
      <c r="O39" s="111">
        <f>D39*'Unit Conversions'!$B$11*BTU_per_TOE*10^3</f>
        <v>37285484327844.492</v>
      </c>
      <c r="P39" s="111">
        <f>E39*'Unit Conversions'!$B$11*BTU_per_TOE*10^3</f>
        <v>36159608246448.969</v>
      </c>
      <c r="Q39" s="111">
        <f>F39*'Unit Conversions'!$B$11*BTU_per_TOE*10^3</f>
        <v>107888671955151.38</v>
      </c>
      <c r="R39" s="111">
        <f>G39*'Unit Conversions'!$B$11*BTU_per_TOE*10^3</f>
        <v>103836032356492.81</v>
      </c>
      <c r="S39" s="111">
        <f>H39*'Unit Conversions'!$B$11*BTU_per_TOE*10^3</f>
        <v>87365755307376</v>
      </c>
      <c r="T39" s="111">
        <f>I39*'Unit Conversions'!$B$11*BTU_per_TOE*10^3</f>
        <v>74036959673040.016</v>
      </c>
    </row>
    <row r="40" spans="1:22" x14ac:dyDescent="0.25">
      <c r="A40" s="509" t="s">
        <v>92</v>
      </c>
      <c r="B40" s="510"/>
      <c r="C40" s="403">
        <v>12289.4</v>
      </c>
      <c r="D40" s="403">
        <v>11305.2</v>
      </c>
      <c r="E40" s="403">
        <v>11082.03</v>
      </c>
      <c r="F40" s="404">
        <v>13270.84</v>
      </c>
      <c r="G40" s="404">
        <v>13240.8</v>
      </c>
      <c r="H40" s="440">
        <v>12888.6</v>
      </c>
      <c r="I40" s="403">
        <v>14131.2</v>
      </c>
      <c r="L40" s="509" t="s">
        <v>92</v>
      </c>
      <c r="M40" s="517"/>
      <c r="N40" s="442">
        <f>C40*'Unit Conversions'!$B$11*BTU_per_TOE*10^3</f>
        <v>526697431088774.44</v>
      </c>
      <c r="O40" s="442">
        <f>D40*'Unit Conversions'!$B$11*BTU_per_TOE*10^3</f>
        <v>484516721560435.31</v>
      </c>
      <c r="P40" s="442">
        <f>E40*'Unit Conversions'!$B$11*BTU_per_TOE*10^3</f>
        <v>474952132101545.38</v>
      </c>
      <c r="Q40" s="442">
        <f>F40*'Unit Conversions'!$B$11*BTU_per_TOE*10^3</f>
        <v>568759852913091.88</v>
      </c>
      <c r="R40" s="442">
        <f>G40*'Unit Conversions'!$B$11*BTU_per_TOE*10^3</f>
        <v>567472402685260.88</v>
      </c>
      <c r="S40" s="442">
        <f>H40*'Unit Conversions'!$B$11*BTU_per_TOE*10^3</f>
        <v>552377863063353.75</v>
      </c>
      <c r="T40" s="442">
        <f>I40*'Unit Conversions'!$B$11*BTU_per_TOE*10^3</f>
        <v>605633044591411.25</v>
      </c>
    </row>
    <row r="41" spans="1:22" x14ac:dyDescent="0.25">
      <c r="A41" s="81" t="s">
        <v>101</v>
      </c>
      <c r="B41" s="41"/>
      <c r="C41" s="41"/>
      <c r="D41" s="41"/>
      <c r="E41" s="41"/>
      <c r="F41" s="41"/>
      <c r="G41" s="41"/>
      <c r="H41" s="41"/>
      <c r="I41" s="41"/>
      <c r="L41" s="81" t="s">
        <v>101</v>
      </c>
      <c r="M41" s="41"/>
      <c r="N41" s="41"/>
      <c r="O41" s="41"/>
      <c r="P41" s="41"/>
      <c r="Q41" s="41"/>
      <c r="R41" s="41"/>
      <c r="S41" s="41"/>
      <c r="T41" s="41"/>
    </row>
    <row r="42" spans="1:22" x14ac:dyDescent="0.25">
      <c r="A42" s="81" t="s">
        <v>94</v>
      </c>
      <c r="B42" s="41"/>
      <c r="C42" s="41"/>
      <c r="D42" s="41"/>
      <c r="E42" s="41"/>
      <c r="F42" s="41"/>
      <c r="G42" s="41"/>
      <c r="H42" s="41"/>
      <c r="I42" s="41"/>
      <c r="L42" s="81" t="s">
        <v>94</v>
      </c>
      <c r="M42" s="41"/>
      <c r="N42" s="41"/>
      <c r="O42" s="41"/>
      <c r="P42" s="41"/>
      <c r="Q42" s="41"/>
      <c r="R42" s="41"/>
      <c r="S42" s="41"/>
      <c r="T42" s="41"/>
    </row>
    <row r="44" spans="1:22" ht="15.75" x14ac:dyDescent="0.25">
      <c r="A44" s="502" t="s">
        <v>570</v>
      </c>
      <c r="B44" s="503"/>
      <c r="C44" s="503"/>
      <c r="D44" s="503"/>
      <c r="E44" s="503"/>
      <c r="F44" s="503"/>
      <c r="G44" s="503"/>
      <c r="H44" s="503"/>
      <c r="I44" s="504"/>
      <c r="L44" s="502" t="s">
        <v>570</v>
      </c>
      <c r="M44" s="503"/>
      <c r="N44" s="503"/>
      <c r="O44" s="503"/>
      <c r="P44" s="503"/>
      <c r="Q44" s="503"/>
      <c r="R44" s="503"/>
      <c r="S44" s="502"/>
      <c r="T44" s="503"/>
    </row>
    <row r="45" spans="1:22" x14ac:dyDescent="0.25">
      <c r="A45" s="499" t="s">
        <v>59</v>
      </c>
      <c r="B45" s="500"/>
      <c r="C45" s="500"/>
      <c r="D45" s="500"/>
      <c r="E45" s="500"/>
      <c r="F45" s="500"/>
      <c r="G45" s="500"/>
      <c r="H45" s="500"/>
      <c r="I45" s="501"/>
      <c r="L45" s="511" t="s">
        <v>135</v>
      </c>
      <c r="M45" s="500"/>
      <c r="N45" s="500"/>
      <c r="O45" s="500"/>
      <c r="P45" s="500"/>
      <c r="Q45" s="500"/>
      <c r="R45" s="500"/>
      <c r="S45" s="500"/>
      <c r="T45" s="501"/>
    </row>
    <row r="46" spans="1:22" x14ac:dyDescent="0.25">
      <c r="A46" s="505" t="s">
        <v>60</v>
      </c>
      <c r="B46" s="506"/>
      <c r="C46" s="82" t="s">
        <v>61</v>
      </c>
      <c r="D46" s="82" t="s">
        <v>62</v>
      </c>
      <c r="E46" s="82" t="s">
        <v>63</v>
      </c>
      <c r="F46" s="82" t="s">
        <v>64</v>
      </c>
      <c r="G46" s="388" t="s">
        <v>493</v>
      </c>
      <c r="H46" s="388" t="s">
        <v>565</v>
      </c>
      <c r="I46" s="388" t="s">
        <v>566</v>
      </c>
      <c r="L46" s="505" t="s">
        <v>60</v>
      </c>
      <c r="M46" s="506"/>
      <c r="N46" s="82" t="s">
        <v>61</v>
      </c>
      <c r="O46" s="82" t="s">
        <v>62</v>
      </c>
      <c r="P46" s="82" t="s">
        <v>63</v>
      </c>
      <c r="Q46" s="82" t="s">
        <v>64</v>
      </c>
      <c r="R46" s="388" t="s">
        <v>493</v>
      </c>
      <c r="S46" s="388" t="s">
        <v>567</v>
      </c>
      <c r="T46" s="388" t="s">
        <v>566</v>
      </c>
    </row>
    <row r="47" spans="1:22" x14ac:dyDescent="0.25">
      <c r="A47" s="507">
        <v>-1</v>
      </c>
      <c r="B47" s="508"/>
      <c r="C47" s="83">
        <v>-2</v>
      </c>
      <c r="D47" s="83">
        <v>-3</v>
      </c>
      <c r="E47" s="83">
        <v>-4</v>
      </c>
      <c r="F47" s="83">
        <v>-5</v>
      </c>
      <c r="G47" s="83">
        <v>-6</v>
      </c>
      <c r="H47" s="83">
        <v>-7</v>
      </c>
      <c r="I47" s="83">
        <v>-8</v>
      </c>
      <c r="L47" s="507">
        <v>-1</v>
      </c>
      <c r="M47" s="508"/>
      <c r="N47" s="83">
        <v>-2</v>
      </c>
      <c r="O47" s="83">
        <v>-3</v>
      </c>
      <c r="P47" s="83">
        <v>-4</v>
      </c>
      <c r="Q47" s="83">
        <v>-5</v>
      </c>
      <c r="R47" s="83">
        <v>-6</v>
      </c>
      <c r="S47" s="83">
        <v>-7</v>
      </c>
      <c r="T47" s="83">
        <v>-8</v>
      </c>
    </row>
    <row r="48" spans="1:22" x14ac:dyDescent="0.25">
      <c r="A48" s="84">
        <v>1</v>
      </c>
      <c r="B48" s="85" t="s">
        <v>67</v>
      </c>
      <c r="C48" s="86">
        <v>5159.93</v>
      </c>
      <c r="D48" s="86">
        <v>3203.1</v>
      </c>
      <c r="E48" s="86">
        <v>4617.3900000000003</v>
      </c>
      <c r="F48" s="86">
        <v>5764.59</v>
      </c>
      <c r="G48" s="86">
        <v>5657.64</v>
      </c>
      <c r="H48" s="86">
        <v>5999.1</v>
      </c>
      <c r="I48" s="89">
        <v>6209.5</v>
      </c>
      <c r="L48" s="84">
        <v>1</v>
      </c>
      <c r="M48" s="85" t="s">
        <v>67</v>
      </c>
      <c r="N48" s="111">
        <f>C48*'Unit Conversions'!$B$7*'Unit Conversions'!$G$9/'Unit Conversions'!$G$8*BTU_per_TOE*10^3</f>
        <v>211929261323958.41</v>
      </c>
      <c r="O48" s="111">
        <f>D48*'Unit Conversions'!$B$7*'Unit Conversions'!$G$9/'Unit Conversions'!$G$8*BTU_per_TOE*10^3</f>
        <v>131558105816701.22</v>
      </c>
      <c r="P48" s="111">
        <f>E48*'Unit Conversions'!$B$7*'Unit Conversions'!$G$9/'Unit Conversions'!$G$8*BTU_per_TOE*10^3</f>
        <v>189645993636470.31</v>
      </c>
      <c r="Q48" s="111">
        <f>F48*'Unit Conversions'!$B$7*'Unit Conversions'!$G$9/'Unit Conversions'!$G$8*BTU_per_TOE*10^3</f>
        <v>236763929071804.72</v>
      </c>
      <c r="R48" s="111">
        <f>G48*'Unit Conversions'!$B$7*'Unit Conversions'!$G$9/'Unit Conversions'!$G$8*BTU_per_TOE*10^3</f>
        <v>232371265896413.34</v>
      </c>
      <c r="S48" s="111">
        <f>H48*'Unit Conversions'!$B$7*'Unit Conversions'!$G$9/'Unit Conversions'!$G$8*BTU_per_TOE*10^3</f>
        <v>246395751804493.25</v>
      </c>
      <c r="T48" s="111">
        <f>I48*'Unit Conversions'!$B$7*'Unit Conversions'!$G$9/'Unit Conversions'!$G$8*BTU_per_TOE*10^3</f>
        <v>255037325737194.03</v>
      </c>
    </row>
    <row r="49" spans="1:22" x14ac:dyDescent="0.25">
      <c r="A49" s="99" t="s">
        <v>68</v>
      </c>
      <c r="B49" s="88" t="s">
        <v>102</v>
      </c>
      <c r="C49" s="89">
        <v>2207.17</v>
      </c>
      <c r="D49" s="89">
        <v>205.85</v>
      </c>
      <c r="E49" s="89">
        <v>1579.96</v>
      </c>
      <c r="F49" s="89">
        <v>2671.28</v>
      </c>
      <c r="G49" s="89">
        <v>2708.98</v>
      </c>
      <c r="H49" s="89">
        <v>2731.1</v>
      </c>
      <c r="I49" s="89">
        <v>2727.4</v>
      </c>
      <c r="L49" s="99" t="s">
        <v>68</v>
      </c>
      <c r="M49" s="88" t="s">
        <v>102</v>
      </c>
      <c r="N49" s="111">
        <f>C49*'Unit Conversions'!$B$7*'Unit Conversions'!$G$9/'Unit Conversions'!$G$8*BTU_per_TOE*10^3</f>
        <v>90653149890870.844</v>
      </c>
      <c r="O49" s="111">
        <f>D49*'Unit Conversions'!$B$7*'Unit Conversions'!$G$9/'Unit Conversions'!$G$8*BTU_per_TOE*10^3</f>
        <v>8454695789194.2012</v>
      </c>
      <c r="P49" s="111">
        <f>E49*'Unit Conversions'!$B$7*'Unit Conversions'!$G$9/'Unit Conversions'!$G$8*BTU_per_TOE*10^3</f>
        <v>64892305849381.938</v>
      </c>
      <c r="Q49" s="111">
        <f>F49*'Unit Conversions'!$B$7*'Unit Conversions'!$G$9/'Unit Conversions'!$G$8*BTU_per_TOE*10^3</f>
        <v>109715131249738.59</v>
      </c>
      <c r="R49" s="111">
        <f>G49*'Unit Conversions'!$B$7*'Unit Conversions'!$G$9/'Unit Conversions'!$G$8*BTU_per_TOE*10^3</f>
        <v>111263550153078.97</v>
      </c>
      <c r="S49" s="111">
        <f>H49*'Unit Conversions'!$B$7*'Unit Conversions'!$G$9/'Unit Conversions'!$G$8*BTU_per_TOE*10^3</f>
        <v>112172065435357.19</v>
      </c>
      <c r="T49" s="111">
        <f>I49*'Unit Conversions'!$B$7*'Unit Conversions'!$G$9/'Unit Conversions'!$G$8*BTU_per_TOE*10^3</f>
        <v>112020098593384.81</v>
      </c>
    </row>
    <row r="50" spans="1:22" x14ac:dyDescent="0.25">
      <c r="A50" s="88" t="s">
        <v>70</v>
      </c>
      <c r="B50" s="88" t="s">
        <v>103</v>
      </c>
      <c r="C50" s="89">
        <v>1.36</v>
      </c>
      <c r="D50" s="89">
        <v>1.23</v>
      </c>
      <c r="E50" s="89">
        <v>1.23</v>
      </c>
      <c r="F50" s="89">
        <v>1.26</v>
      </c>
      <c r="G50" s="89">
        <v>2.2000000000000002</v>
      </c>
      <c r="H50" s="89">
        <v>2.9</v>
      </c>
      <c r="I50" s="89">
        <v>3.2</v>
      </c>
      <c r="L50" s="88" t="s">
        <v>70</v>
      </c>
      <c r="M50" s="88" t="s">
        <v>103</v>
      </c>
      <c r="N50" s="111">
        <f>C50*'Unit Conversions'!$B$7*'Unit Conversions'!$G$9/'Unit Conversions'!$G$8*BTU_per_TOE*10^3</f>
        <v>55858082454.720016</v>
      </c>
      <c r="O50" s="111">
        <f>D50*'Unit Conversions'!$B$7*'Unit Conversions'!$G$9/'Unit Conversions'!$G$8*BTU_per_TOE*10^3</f>
        <v>50518706925.960007</v>
      </c>
      <c r="P50" s="111">
        <f>E50*'Unit Conversions'!$B$7*'Unit Conversions'!$G$9/'Unit Conversions'!$G$8*BTU_per_TOE*10^3</f>
        <v>50518706925.960007</v>
      </c>
      <c r="Q50" s="111">
        <f>F50*'Unit Conversions'!$B$7*'Unit Conversions'!$G$9/'Unit Conversions'!$G$8*BTU_per_TOE*10^3</f>
        <v>51750870509.520004</v>
      </c>
      <c r="R50" s="111">
        <f>G50*'Unit Conversions'!$B$7*'Unit Conversions'!$G$9/'Unit Conversions'!$G$8*BTU_per_TOE*10^3</f>
        <v>90358662794.40004</v>
      </c>
      <c r="S50" s="111">
        <f>H50*'Unit Conversions'!$B$7*'Unit Conversions'!$G$9/'Unit Conversions'!$G$8*BTU_per_TOE*10^3</f>
        <v>119109146410.8</v>
      </c>
      <c r="T50" s="111">
        <f>I50*'Unit Conversions'!$B$7*'Unit Conversions'!$G$9/'Unit Conversions'!$G$8*BTU_per_TOE*10^3</f>
        <v>131430782246.40001</v>
      </c>
    </row>
    <row r="51" spans="1:22" x14ac:dyDescent="0.25">
      <c r="A51" s="88" t="s">
        <v>78</v>
      </c>
      <c r="B51" s="88" t="s">
        <v>104</v>
      </c>
      <c r="C51" s="89">
        <v>413.09</v>
      </c>
      <c r="D51" s="89">
        <v>365.21</v>
      </c>
      <c r="E51" s="89">
        <v>343.5</v>
      </c>
      <c r="F51" s="89">
        <v>366.19</v>
      </c>
      <c r="G51" s="89">
        <v>295.82</v>
      </c>
      <c r="H51" s="89">
        <v>629.4</v>
      </c>
      <c r="I51" s="89">
        <v>763.3</v>
      </c>
      <c r="L51" s="88" t="s">
        <v>78</v>
      </c>
      <c r="M51" s="88" t="s">
        <v>104</v>
      </c>
      <c r="N51" s="111">
        <f>C51*'Unit Conversions'!$B$7*'Unit Conversions'!$G$9/'Unit Conversions'!$G$8*BTU_per_TOE*10^3</f>
        <v>16966481824426.682</v>
      </c>
      <c r="O51" s="111">
        <f>D51*'Unit Conversions'!$B$7*'Unit Conversions'!$G$9/'Unit Conversions'!$G$8*BTU_per_TOE*10^3</f>
        <v>14999948745064.92</v>
      </c>
      <c r="P51" s="111">
        <f>E51*'Unit Conversions'!$B$7*'Unit Conversions'!$G$9/'Unit Conversions'!$G$8*BTU_per_TOE*10^3</f>
        <v>14108273031762.002</v>
      </c>
      <c r="Q51" s="111">
        <f>F51*'Unit Conversions'!$B$7*'Unit Conversions'!$G$9/'Unit Conversions'!$G$8*BTU_per_TOE*10^3</f>
        <v>15040199422127.883</v>
      </c>
      <c r="R51" s="111">
        <f>G51*'Unit Conversions'!$B$7*'Unit Conversions'!$G$9/'Unit Conversions'!$G$8*BTU_per_TOE*10^3</f>
        <v>12149954376290.641</v>
      </c>
      <c r="S51" s="111">
        <f>H51*'Unit Conversions'!$B$7*'Unit Conversions'!$G$9/'Unit Conversions'!$G$8*BTU_per_TOE*10^3</f>
        <v>25850791983088.801</v>
      </c>
      <c r="T51" s="111">
        <f>I51*'Unit Conversions'!$B$7*'Unit Conversions'!$G$9/'Unit Conversions'!$G$8*BTU_per_TOE*10^3</f>
        <v>31350348777711.602</v>
      </c>
    </row>
    <row r="52" spans="1:22" x14ac:dyDescent="0.25">
      <c r="A52" s="88" t="s">
        <v>80</v>
      </c>
      <c r="B52" s="88" t="s">
        <v>71</v>
      </c>
      <c r="C52" s="89">
        <v>2538.31</v>
      </c>
      <c r="D52" s="89">
        <v>2630.8</v>
      </c>
      <c r="E52" s="89">
        <v>2692.69</v>
      </c>
      <c r="F52" s="89">
        <v>2725.85</v>
      </c>
      <c r="G52" s="89">
        <v>2650.65</v>
      </c>
      <c r="H52" s="89">
        <v>2635.7</v>
      </c>
      <c r="I52" s="89">
        <v>2715.6</v>
      </c>
      <c r="L52" s="88" t="s">
        <v>80</v>
      </c>
      <c r="M52" s="88" t="s">
        <v>71</v>
      </c>
      <c r="N52" s="111">
        <f>C52*'Unit Conversions'!$B$7*'Unit Conversions'!$G$9/'Unit Conversions'!$G$8*BTU_per_TOE*10^3</f>
        <v>104253771526206.13</v>
      </c>
      <c r="O52" s="111">
        <f>D52*'Unit Conversions'!$B$7*'Unit Conversions'!$G$9/'Unit Conversions'!$G$8*BTU_per_TOE*10^3</f>
        <v>108052531854321.61</v>
      </c>
      <c r="P52" s="111">
        <f>E52*'Unit Conversions'!$B$7*'Unit Conversions'!$G$9/'Unit Conversions'!$G$8*BTU_per_TOE*10^3</f>
        <v>110594485327205.89</v>
      </c>
      <c r="Q52" s="111">
        <f>F52*'Unit Conversions'!$B$7*'Unit Conversions'!$G$9/'Unit Conversions'!$G$8*BTU_per_TOE*10^3</f>
        <v>111956436808234.2</v>
      </c>
      <c r="R52" s="111">
        <f>G52*'Unit Conversions'!$B$7*'Unit Conversions'!$G$9/'Unit Conversions'!$G$8*BTU_per_TOE*10^3</f>
        <v>108867813425443.83</v>
      </c>
      <c r="S52" s="111">
        <f>H52*'Unit Conversions'!$B$7*'Unit Conversions'!$G$9/'Unit Conversions'!$G$8*BTU_per_TOE*10^3</f>
        <v>108253785239636.41</v>
      </c>
      <c r="T52" s="111">
        <f>I52*'Unit Conversions'!$B$7*'Unit Conversions'!$G$9/'Unit Conversions'!$G$8*BTU_per_TOE*10^3</f>
        <v>111535447583851.2</v>
      </c>
    </row>
    <row r="53" spans="1:22" x14ac:dyDescent="0.25">
      <c r="A53" s="87">
        <v>2</v>
      </c>
      <c r="B53" s="88" t="s">
        <v>105</v>
      </c>
      <c r="C53" s="89">
        <v>617.30999999999995</v>
      </c>
      <c r="D53" s="89">
        <v>429.24</v>
      </c>
      <c r="E53" s="89">
        <v>574.92999999999995</v>
      </c>
      <c r="F53" s="89">
        <v>629.84</v>
      </c>
      <c r="G53" s="89">
        <v>607.09</v>
      </c>
      <c r="H53" s="89">
        <v>618</v>
      </c>
      <c r="I53" s="89">
        <v>638.70000000000005</v>
      </c>
      <c r="L53" s="87">
        <v>2</v>
      </c>
      <c r="M53" s="88" t="s">
        <v>105</v>
      </c>
      <c r="N53" s="111">
        <f>C53*'Unit Conversions'!$B$7*'Unit Conversions'!$G$9/'Unit Conversions'!$G$8*BTU_per_TOE*10^3</f>
        <v>25354230058914.121</v>
      </c>
      <c r="O53" s="111">
        <f>D53*'Unit Conversions'!$B$7*'Unit Conversions'!$G$9/'Unit Conversions'!$G$8*BTU_per_TOE*10^3</f>
        <v>17629796553576.48</v>
      </c>
      <c r="P53" s="111">
        <f>E53*'Unit Conversions'!$B$7*'Unit Conversions'!$G$9/'Unit Conversions'!$G$8*BTU_per_TOE*10^3</f>
        <v>23613593636538.355</v>
      </c>
      <c r="Q53" s="111">
        <f>F53*'Unit Conversions'!$B$7*'Unit Conversions'!$G$9/'Unit Conversions'!$G$8*BTU_per_TOE*10^3</f>
        <v>25868863715647.684</v>
      </c>
      <c r="R53" s="111">
        <f>G53*'Unit Conversions'!$B$7*'Unit Conversions'!$G$9/'Unit Conversions'!$G$8*BTU_per_TOE*10^3</f>
        <v>24934472998114.684</v>
      </c>
      <c r="S53" s="111">
        <f>H53*'Unit Conversions'!$B$7*'Unit Conversions'!$G$9/'Unit Conversions'!$G$8*BTU_per_TOE*10^3</f>
        <v>25382569821336.004</v>
      </c>
      <c r="T53" s="111">
        <f>I53*'Unit Conversions'!$B$7*'Unit Conversions'!$G$9/'Unit Conversions'!$G$8*BTU_per_TOE*10^3</f>
        <v>26232762693992.406</v>
      </c>
      <c r="V53" t="s">
        <v>11</v>
      </c>
    </row>
    <row r="54" spans="1:22" x14ac:dyDescent="0.25">
      <c r="A54" s="87">
        <v>3</v>
      </c>
      <c r="B54" s="88" t="s">
        <v>72</v>
      </c>
      <c r="C54" s="89">
        <v>214.34</v>
      </c>
      <c r="D54" s="89">
        <v>204.42</v>
      </c>
      <c r="E54" s="89">
        <v>197.23</v>
      </c>
      <c r="F54" s="89">
        <v>223.94</v>
      </c>
      <c r="G54" s="89">
        <v>208.25</v>
      </c>
      <c r="H54" s="89">
        <v>222.8</v>
      </c>
      <c r="I54" s="89">
        <v>222.4</v>
      </c>
      <c r="L54" s="87">
        <v>3</v>
      </c>
      <c r="M54" s="88" t="s">
        <v>72</v>
      </c>
      <c r="N54" s="111">
        <f>C54*'Unit Conversions'!$B$7*'Unit Conversions'!$G$9/'Unit Conversions'!$G$8*BTU_per_TOE*10^3</f>
        <v>8803398083341.6797</v>
      </c>
      <c r="O54" s="111">
        <f>D54*'Unit Conversions'!$B$7*'Unit Conversions'!$G$9/'Unit Conversions'!$G$8*BTU_per_TOE*10^3</f>
        <v>8395962658377.8408</v>
      </c>
      <c r="P54" s="111">
        <f>E54*'Unit Conversions'!$B$7*'Unit Conversions'!$G$9/'Unit Conversions'!$G$8*BTU_per_TOE*10^3</f>
        <v>8100654119517.9619</v>
      </c>
      <c r="Q54" s="111">
        <f>F54*'Unit Conversions'!$B$7*'Unit Conversions'!$G$9/'Unit Conversions'!$G$8*BTU_per_TOE*10^3</f>
        <v>9197690430080.8809</v>
      </c>
      <c r="R54" s="111">
        <f>G54*'Unit Conversions'!$B$7*'Unit Conversions'!$G$9/'Unit Conversions'!$G$8*BTU_per_TOE*10^3</f>
        <v>8553268875879.001</v>
      </c>
      <c r="S54" s="111">
        <f>H54*'Unit Conversions'!$B$7*'Unit Conversions'!$G$9/'Unit Conversions'!$G$8*BTU_per_TOE*10^3</f>
        <v>9150868213905.6016</v>
      </c>
      <c r="T54" s="111">
        <f>I54*'Unit Conversions'!$B$7*'Unit Conversions'!$G$9/'Unit Conversions'!$G$8*BTU_per_TOE*10^3</f>
        <v>9134439366124.8008</v>
      </c>
    </row>
    <row r="55" spans="1:22" x14ac:dyDescent="0.25">
      <c r="A55" s="87">
        <v>4</v>
      </c>
      <c r="B55" s="88" t="s">
        <v>106</v>
      </c>
      <c r="C55" s="89">
        <v>1073.28</v>
      </c>
      <c r="D55" s="89">
        <v>873.12</v>
      </c>
      <c r="E55" s="89">
        <v>998.18</v>
      </c>
      <c r="F55" s="89">
        <v>1183.75</v>
      </c>
      <c r="G55" s="89">
        <v>1223.98</v>
      </c>
      <c r="H55" s="89">
        <v>1255.0999999999999</v>
      </c>
      <c r="I55" s="89">
        <v>1465</v>
      </c>
      <c r="L55" s="87">
        <v>4</v>
      </c>
      <c r="M55" s="88" t="s">
        <v>106</v>
      </c>
      <c r="N55" s="111">
        <f>C55*'Unit Conversions'!$B$7*'Unit Conversions'!$G$9/'Unit Conversions'!$G$8*BTU_per_TOE*10^3</f>
        <v>44081884365442.555</v>
      </c>
      <c r="O55" s="111">
        <f>D55*'Unit Conversions'!$B$7*'Unit Conversions'!$G$9/'Unit Conversions'!$G$8*BTU_per_TOE*10^3</f>
        <v>35860888935930.25</v>
      </c>
      <c r="P55" s="111">
        <f>E55*'Unit Conversions'!$B$7*'Unit Conversions'!$G$9/'Unit Conversions'!$G$8*BTU_per_TOE*10^3</f>
        <v>40997368194597.359</v>
      </c>
      <c r="Q55" s="111">
        <f>F55*'Unit Conversions'!$B$7*'Unit Conversions'!$G$9/'Unit Conversions'!$G$8*BTU_per_TOE*10^3</f>
        <v>48619121401305.008</v>
      </c>
      <c r="R55" s="111">
        <f>G55*'Unit Conversions'!$B$7*'Unit Conversions'!$G$9/'Unit Conversions'!$G$8*BTU_per_TOE*10^3</f>
        <v>50271452766858.969</v>
      </c>
      <c r="S55" s="111">
        <f>H55*'Unit Conversions'!$B$7*'Unit Conversions'!$G$9/'Unit Conversions'!$G$8*BTU_per_TOE*10^3</f>
        <v>51549617124205.203</v>
      </c>
      <c r="T55" s="111">
        <f>I55*'Unit Conversions'!$B$7*'Unit Conversions'!$G$9/'Unit Conversions'!$G$8*BTU_per_TOE*10^3</f>
        <v>60170654997180.008</v>
      </c>
      <c r="V55" t="s">
        <v>43</v>
      </c>
    </row>
    <row r="56" spans="1:22" x14ac:dyDescent="0.25">
      <c r="A56" s="87">
        <v>5</v>
      </c>
      <c r="B56" s="88" t="s">
        <v>107</v>
      </c>
      <c r="C56" s="89">
        <v>1627.59</v>
      </c>
      <c r="D56" s="89">
        <v>686.93</v>
      </c>
      <c r="E56" s="89">
        <v>793.77</v>
      </c>
      <c r="F56" s="89">
        <v>1095.58</v>
      </c>
      <c r="G56" s="89">
        <v>1032.69</v>
      </c>
      <c r="H56" s="89">
        <v>1154.8</v>
      </c>
      <c r="I56" s="89">
        <v>1263.7</v>
      </c>
      <c r="L56" s="87">
        <v>5</v>
      </c>
      <c r="M56" s="88" t="s">
        <v>107</v>
      </c>
      <c r="N56" s="111">
        <f>C56*'Unit Conversions'!$B$7*'Unit Conversions'!$G$9/'Unit Conversions'!$G$8*BTU_per_TOE*10^3</f>
        <v>66848570898880.695</v>
      </c>
      <c r="O56" s="111">
        <f>D56*'Unit Conversions'!$B$7*'Unit Conversions'!$G$9/'Unit Conversions'!$G$8*BTU_per_TOE*10^3</f>
        <v>28213671015162.359</v>
      </c>
      <c r="P56" s="111">
        <f>E56*'Unit Conversions'!$B$7*'Unit Conversions'!$G$9/'Unit Conversions'!$G$8*BTU_per_TOE*10^3</f>
        <v>32601816257414.043</v>
      </c>
      <c r="Q56" s="111">
        <f>F56*'Unit Conversions'!$B$7*'Unit Conversions'!$G$9/'Unit Conversions'!$G$8*BTU_per_TOE*10^3</f>
        <v>44997792629222.172</v>
      </c>
      <c r="R56" s="111">
        <f>G56*'Unit Conversions'!$B$7*'Unit Conversions'!$G$9/'Unit Conversions'!$G$8*BTU_per_TOE*10^3</f>
        <v>42414767036885.898</v>
      </c>
      <c r="S56" s="111">
        <f>H56*'Unit Conversions'!$B$7*'Unit Conversions'!$G$9/'Unit Conversions'!$G$8*BTU_per_TOE*10^3</f>
        <v>47430083543169.609</v>
      </c>
      <c r="T56" s="111">
        <f>I56*'Unit Conversions'!$B$7*'Unit Conversions'!$G$9/'Unit Conversions'!$G$8*BTU_per_TOE*10^3</f>
        <v>51902837351492.398</v>
      </c>
      <c r="V56" s="4" t="s">
        <v>57</v>
      </c>
    </row>
    <row r="57" spans="1:22" x14ac:dyDescent="0.25">
      <c r="A57" s="99" t="s">
        <v>68</v>
      </c>
      <c r="B57" s="88" t="s">
        <v>108</v>
      </c>
      <c r="C57" s="89">
        <v>263.02999999999997</v>
      </c>
      <c r="D57" s="89">
        <v>153.83000000000001</v>
      </c>
      <c r="E57" s="89">
        <v>162.06</v>
      </c>
      <c r="F57" s="89">
        <v>170.44</v>
      </c>
      <c r="G57" s="89">
        <v>159.03</v>
      </c>
      <c r="H57" s="89">
        <v>152.9</v>
      </c>
      <c r="I57" s="89">
        <v>148.19999999999999</v>
      </c>
      <c r="L57" s="99" t="s">
        <v>68</v>
      </c>
      <c r="M57" s="88" t="s">
        <v>108</v>
      </c>
      <c r="N57" s="111">
        <f>C57*'Unit Conversions'!$B$7*'Unit Conversions'!$G$9/'Unit Conversions'!$G$8*BTU_per_TOE*10^3</f>
        <v>10803199579459.561</v>
      </c>
      <c r="O57" s="111">
        <f>D57*'Unit Conversions'!$B$7*'Unit Conversions'!$G$9/'Unit Conversions'!$G$8*BTU_per_TOE*10^3</f>
        <v>6318124135301.1611</v>
      </c>
      <c r="P57" s="111">
        <f>E57*'Unit Conversions'!$B$7*'Unit Conversions'!$G$9/'Unit Conversions'!$G$8*BTU_per_TOE*10^3</f>
        <v>6656147678391.1211</v>
      </c>
      <c r="Q57" s="111">
        <f>F57*'Unit Conversions'!$B$7*'Unit Conversions'!$G$9/'Unit Conversions'!$G$8*BTU_per_TOE*10^3</f>
        <v>7000332039398.8809</v>
      </c>
      <c r="R57" s="111">
        <f>G57*'Unit Conversions'!$B$7*'Unit Conversions'!$G$9/'Unit Conversions'!$G$8*BTU_per_TOE*10^3</f>
        <v>6531699156451.5605</v>
      </c>
      <c r="S57" s="111">
        <f>H57*'Unit Conversions'!$B$7*'Unit Conversions'!$G$9/'Unit Conversions'!$G$8*BTU_per_TOE*10^3</f>
        <v>6279927064210.7998</v>
      </c>
      <c r="T57" s="111">
        <f>I57*'Unit Conversions'!$B$7*'Unit Conversions'!$G$9/'Unit Conversions'!$G$8*BTU_per_TOE*10^3</f>
        <v>6086888102786.4004</v>
      </c>
      <c r="V57" t="s">
        <v>18</v>
      </c>
    </row>
    <row r="58" spans="1:22" x14ac:dyDescent="0.25">
      <c r="A58" s="88" t="s">
        <v>70</v>
      </c>
      <c r="B58" s="88" t="s">
        <v>109</v>
      </c>
      <c r="C58" s="89">
        <v>241.77</v>
      </c>
      <c r="D58" s="89">
        <v>46.33</v>
      </c>
      <c r="E58" s="89">
        <v>58.78</v>
      </c>
      <c r="F58" s="89">
        <v>46.02</v>
      </c>
      <c r="G58" s="89">
        <v>35.31</v>
      </c>
      <c r="H58" s="89">
        <v>31.6</v>
      </c>
      <c r="I58" s="89">
        <v>25.2</v>
      </c>
      <c r="L58" s="88" t="s">
        <v>70</v>
      </c>
      <c r="M58" s="88" t="s">
        <v>109</v>
      </c>
      <c r="N58" s="111">
        <f>C58*'Unit Conversions'!$B$7*'Unit Conversions'!$G$9/'Unit Conversions'!$G$8*BTU_per_TOE*10^3</f>
        <v>9930006319910.041</v>
      </c>
      <c r="O58" s="111">
        <f>D58*'Unit Conversions'!$B$7*'Unit Conversions'!$G$9/'Unit Conversions'!$G$8*BTU_per_TOE*10^3</f>
        <v>1902871294211.1604</v>
      </c>
      <c r="P58" s="111">
        <f>E58*'Unit Conversions'!$B$7*'Unit Conversions'!$G$9/'Unit Conversions'!$G$8*BTU_per_TOE*10^3</f>
        <v>2414219181388.5601</v>
      </c>
      <c r="Q58" s="111">
        <f>F58*'Unit Conversions'!$B$7*'Unit Conversions'!$G$9/'Unit Conversions'!$G$8*BTU_per_TOE*10^3</f>
        <v>1890138937181.0403</v>
      </c>
      <c r="R58" s="111">
        <f>G58*'Unit Conversions'!$B$7*'Unit Conversions'!$G$9/'Unit Conversions'!$G$8*BTU_per_TOE*10^3</f>
        <v>1450256537850.1206</v>
      </c>
      <c r="S58" s="111">
        <f>H58*'Unit Conversions'!$B$7*'Unit Conversions'!$G$9/'Unit Conversions'!$G$8*BTU_per_TOE*10^3</f>
        <v>1297878974683.2002</v>
      </c>
      <c r="T58" s="111">
        <f>I58*'Unit Conversions'!$B$7*'Unit Conversions'!$G$9/'Unit Conversions'!$G$8*BTU_per_TOE*10^3</f>
        <v>1035017410190.4001</v>
      </c>
      <c r="V58" t="s">
        <v>57</v>
      </c>
    </row>
    <row r="59" spans="1:22" x14ac:dyDescent="0.25">
      <c r="A59" s="88" t="s">
        <v>78</v>
      </c>
      <c r="B59" s="88" t="s">
        <v>110</v>
      </c>
      <c r="C59" s="89">
        <v>213.02</v>
      </c>
      <c r="D59" s="89">
        <v>124.68</v>
      </c>
      <c r="E59" s="89">
        <v>148.69</v>
      </c>
      <c r="F59" s="89">
        <v>203.58</v>
      </c>
      <c r="G59" s="89">
        <v>158.74</v>
      </c>
      <c r="H59" s="89">
        <v>185.4</v>
      </c>
      <c r="I59" s="89">
        <v>254.8</v>
      </c>
      <c r="L59" s="88" t="s">
        <v>78</v>
      </c>
      <c r="M59" s="88" t="s">
        <v>110</v>
      </c>
      <c r="N59" s="111">
        <f>C59*'Unit Conversions'!$B$7*'Unit Conversions'!$G$9/'Unit Conversions'!$G$8*BTU_per_TOE*10^3</f>
        <v>8749182885665.041</v>
      </c>
      <c r="O59" s="111">
        <f>D59*'Unit Conversions'!$B$7*'Unit Conversions'!$G$9/'Unit Conversions'!$G$8*BTU_per_TOE*10^3</f>
        <v>5120871853275.3604</v>
      </c>
      <c r="P59" s="111">
        <f>E59*'Unit Conversions'!$B$7*'Unit Conversions'!$G$9/'Unit Conversions'!$G$8*BTU_per_TOE*10^3</f>
        <v>6107013441317.8809</v>
      </c>
      <c r="Q59" s="111">
        <f>F59*'Unit Conversions'!$B$7*'Unit Conversions'!$G$9/'Unit Conversions'!$G$8*BTU_per_TOE*10^3</f>
        <v>8361462078038.1621</v>
      </c>
      <c r="R59" s="111">
        <f>G59*'Unit Conversions'!$B$7*'Unit Conversions'!$G$9/'Unit Conversions'!$G$8*BTU_per_TOE*10^3</f>
        <v>6519788241810.4824</v>
      </c>
      <c r="S59" s="111">
        <f>H59*'Unit Conversions'!$B$7*'Unit Conversions'!$G$9/'Unit Conversions'!$G$8*BTU_per_TOE*10^3</f>
        <v>7614770946400.8008</v>
      </c>
      <c r="T59" s="111">
        <f>I59*'Unit Conversions'!$B$7*'Unit Conversions'!$G$9/'Unit Conversions'!$G$8*BTU_per_TOE*10^3</f>
        <v>10465176036369.602</v>
      </c>
      <c r="V59" t="s">
        <v>5</v>
      </c>
    </row>
    <row r="60" spans="1:22" x14ac:dyDescent="0.25">
      <c r="A60" s="88" t="s">
        <v>80</v>
      </c>
      <c r="B60" s="88" t="s">
        <v>111</v>
      </c>
      <c r="C60" s="89">
        <v>62.09</v>
      </c>
      <c r="D60" s="89">
        <v>5.5</v>
      </c>
      <c r="E60" s="89">
        <v>8.1199999999999992</v>
      </c>
      <c r="F60" s="89">
        <v>8.48</v>
      </c>
      <c r="G60" s="89">
        <v>7.67</v>
      </c>
      <c r="H60" s="89">
        <v>7.7</v>
      </c>
      <c r="I60" s="89">
        <v>7.7</v>
      </c>
      <c r="L60" s="88" t="s">
        <v>80</v>
      </c>
      <c r="M60" s="88" t="s">
        <v>111</v>
      </c>
      <c r="N60" s="111">
        <f>C60*'Unit Conversions'!$B$7*'Unit Conversions'!$G$9/'Unit Conversions'!$G$8*BTU_per_TOE*10^3</f>
        <v>2550167896774.6807</v>
      </c>
      <c r="O60" s="111">
        <f>D60*'Unit Conversions'!$B$7*'Unit Conversions'!$G$9/'Unit Conversions'!$G$8*BTU_per_TOE*10^3</f>
        <v>225896656986.00006</v>
      </c>
      <c r="P60" s="111">
        <f>E60*'Unit Conversions'!$B$7*'Unit Conversions'!$G$9/'Unit Conversions'!$G$8*BTU_per_TOE*10^3</f>
        <v>333505609950.23999</v>
      </c>
      <c r="Q60" s="111">
        <f>F60*'Unit Conversions'!$B$7*'Unit Conversions'!$G$9/'Unit Conversions'!$G$8*BTU_per_TOE*10^3</f>
        <v>348291572952.96008</v>
      </c>
      <c r="R60" s="111">
        <f>G60*'Unit Conversions'!$B$7*'Unit Conversions'!$G$9/'Unit Conversions'!$G$8*BTU_per_TOE*10^3</f>
        <v>315023156196.84003</v>
      </c>
      <c r="S60" s="111">
        <f>H60*'Unit Conversions'!$B$7*'Unit Conversions'!$G$9/'Unit Conversions'!$G$8*BTU_per_TOE*10^3</f>
        <v>316255319780.40002</v>
      </c>
      <c r="T60" s="111">
        <f>I60*'Unit Conversions'!$B$7*'Unit Conversions'!$G$9/'Unit Conversions'!$G$8*BTU_per_TOE*10^3</f>
        <v>316255319780.40002</v>
      </c>
      <c r="V60" t="s">
        <v>57</v>
      </c>
    </row>
    <row r="61" spans="1:22" x14ac:dyDescent="0.25">
      <c r="A61" s="88" t="s">
        <v>82</v>
      </c>
      <c r="B61" s="88" t="s">
        <v>112</v>
      </c>
      <c r="C61" s="89">
        <v>183.2</v>
      </c>
      <c r="D61" s="89">
        <v>103.38</v>
      </c>
      <c r="E61" s="89">
        <v>103.27</v>
      </c>
      <c r="F61" s="89">
        <v>109.5</v>
      </c>
      <c r="G61" s="89">
        <v>110.17</v>
      </c>
      <c r="H61" s="89">
        <v>122.4</v>
      </c>
      <c r="I61" s="89">
        <v>119.5</v>
      </c>
      <c r="L61" s="88" t="s">
        <v>82</v>
      </c>
      <c r="M61" s="88" t="s">
        <v>112</v>
      </c>
      <c r="N61" s="111">
        <f>C61*'Unit Conversions'!$B$7*'Unit Conversions'!$G$9/'Unit Conversions'!$G$8*BTU_per_TOE*10^3</f>
        <v>7524412283606.4004</v>
      </c>
      <c r="O61" s="111">
        <f>D61*'Unit Conversions'!$B$7*'Unit Conversions'!$G$9/'Unit Conversions'!$G$8*BTU_per_TOE*10^3</f>
        <v>4246035708947.7603</v>
      </c>
      <c r="P61" s="111">
        <f>E61*'Unit Conversions'!$B$7*'Unit Conversions'!$G$9/'Unit Conversions'!$G$8*BTU_per_TOE*10^3</f>
        <v>4241517775808.04</v>
      </c>
      <c r="Q61" s="111">
        <f>F61*'Unit Conversions'!$B$7*'Unit Conversions'!$G$9/'Unit Conversions'!$G$8*BTU_per_TOE*10^3</f>
        <v>4497397079994</v>
      </c>
      <c r="R61" s="111">
        <f>G61*'Unit Conversions'!$B$7*'Unit Conversions'!$G$9/'Unit Conversions'!$G$8*BTU_per_TOE*10^3</f>
        <v>4524915400026.8408</v>
      </c>
      <c r="S61" s="111">
        <f>H61*'Unit Conversions'!$B$7*'Unit Conversions'!$G$9/'Unit Conversions'!$G$8*BTU_per_TOE*10^3</f>
        <v>5027227420924.8018</v>
      </c>
      <c r="T61" s="111">
        <f>I61*'Unit Conversions'!$B$7*'Unit Conversions'!$G$9/'Unit Conversions'!$G$8*BTU_per_TOE*10^3</f>
        <v>4908118274514.001</v>
      </c>
      <c r="V61" t="s">
        <v>6</v>
      </c>
    </row>
    <row r="62" spans="1:22" x14ac:dyDescent="0.25">
      <c r="A62" s="88" t="s">
        <v>84</v>
      </c>
      <c r="B62" s="88" t="s">
        <v>113</v>
      </c>
      <c r="C62" s="89">
        <v>26.37</v>
      </c>
      <c r="D62" s="89">
        <v>28.19</v>
      </c>
      <c r="E62" s="89">
        <v>19.190000000000001</v>
      </c>
      <c r="F62" s="89">
        <v>17.760000000000002</v>
      </c>
      <c r="G62" s="89">
        <v>24.33</v>
      </c>
      <c r="H62" s="89">
        <v>16.5</v>
      </c>
      <c r="I62" s="89">
        <v>15.5</v>
      </c>
      <c r="L62" s="88" t="s">
        <v>84</v>
      </c>
      <c r="M62" s="88" t="s">
        <v>113</v>
      </c>
      <c r="N62" s="111">
        <f>C62*'Unit Conversions'!$B$7*'Unit Conversions'!$G$9/'Unit Conversions'!$G$8*BTU_per_TOE*10^3</f>
        <v>1083071789949.2402</v>
      </c>
      <c r="O62" s="111">
        <f>D62*'Unit Conversions'!$B$7*'Unit Conversions'!$G$9/'Unit Conversions'!$G$8*BTU_per_TOE*10^3</f>
        <v>1157823047351.8801</v>
      </c>
      <c r="P62" s="111">
        <f>E62*'Unit Conversions'!$B$7*'Unit Conversions'!$G$9/'Unit Conversions'!$G$8*BTU_per_TOE*10^3</f>
        <v>788173972283.88013</v>
      </c>
      <c r="Q62" s="111">
        <f>F62*'Unit Conversions'!$B$7*'Unit Conversions'!$G$9/'Unit Conversions'!$G$8*BTU_per_TOE*10^3</f>
        <v>729440841467.52014</v>
      </c>
      <c r="R62" s="111">
        <f>G62*'Unit Conversions'!$B$7*'Unit Conversions'!$G$9/'Unit Conversions'!$G$8*BTU_per_TOE*10^3</f>
        <v>999284666267.16016</v>
      </c>
      <c r="S62" s="111">
        <f>H62*'Unit Conversions'!$B$7*'Unit Conversions'!$G$9/'Unit Conversions'!$G$8*BTU_per_TOE*10^3</f>
        <v>677689970958.00012</v>
      </c>
      <c r="T62" s="111">
        <f>I62*'Unit Conversions'!$B$7*'Unit Conversions'!$G$9/'Unit Conversions'!$G$8*BTU_per_TOE*10^3</f>
        <v>636617851506</v>
      </c>
      <c r="V62" t="s">
        <v>57</v>
      </c>
    </row>
    <row r="63" spans="1:22" x14ac:dyDescent="0.25">
      <c r="A63" s="88" t="s">
        <v>86</v>
      </c>
      <c r="B63" s="88" t="s">
        <v>114</v>
      </c>
      <c r="C63" s="89">
        <v>316.08</v>
      </c>
      <c r="D63" s="89">
        <v>68.319999999999993</v>
      </c>
      <c r="E63" s="89">
        <v>135.63</v>
      </c>
      <c r="F63" s="89">
        <v>298.62</v>
      </c>
      <c r="G63" s="89">
        <v>317.14999999999998</v>
      </c>
      <c r="H63" s="89">
        <v>416.3</v>
      </c>
      <c r="I63" s="89">
        <v>480.4</v>
      </c>
      <c r="L63" s="88" t="s">
        <v>86</v>
      </c>
      <c r="M63" s="88" t="s">
        <v>114</v>
      </c>
      <c r="N63" s="111">
        <f>C63*'Unit Conversions'!$B$7*'Unit Conversions'!$G$9/'Unit Conversions'!$G$8*BTU_per_TOE*10^3</f>
        <v>12982075516388.162</v>
      </c>
      <c r="O63" s="111">
        <f>D63*'Unit Conversions'!$B$7*'Unit Conversions'!$G$9/'Unit Conversions'!$G$8*BTU_per_TOE*10^3</f>
        <v>2806047200960.6406</v>
      </c>
      <c r="P63" s="111">
        <f>E63*'Unit Conversions'!$B$7*'Unit Conversions'!$G$9/'Unit Conversions'!$G$8*BTU_per_TOE*10^3</f>
        <v>5570611561274.7598</v>
      </c>
      <c r="Q63" s="111">
        <f>F63*'Unit Conversions'!$B$7*'Unit Conversions'!$G$9/'Unit Conversions'!$G$8*BTU_per_TOE*10^3</f>
        <v>12264956310756.24</v>
      </c>
      <c r="R63" s="111">
        <f>G63*'Unit Conversions'!$B$7*'Unit Conversions'!$G$9/'Unit Conversions'!$G$8*BTU_per_TOE*10^3</f>
        <v>13026022684201.803</v>
      </c>
      <c r="S63" s="111">
        <f>H63*'Unit Conversions'!$B$7*'Unit Conversions'!$G$9/'Unit Conversions'!$G$8*BTU_per_TOE*10^3</f>
        <v>17098323327867.604</v>
      </c>
      <c r="T63" s="111">
        <f>I63*'Unit Conversions'!$B$7*'Unit Conversions'!$G$9/'Unit Conversions'!$G$8*BTU_per_TOE*10^3</f>
        <v>19731046184740.805</v>
      </c>
      <c r="V63" t="s">
        <v>57</v>
      </c>
    </row>
    <row r="64" spans="1:22" x14ac:dyDescent="0.25">
      <c r="A64" s="88" t="s">
        <v>115</v>
      </c>
      <c r="B64" s="88" t="s">
        <v>116</v>
      </c>
      <c r="C64" s="89">
        <v>54.17</v>
      </c>
      <c r="D64" s="89">
        <v>26.48</v>
      </c>
      <c r="E64" s="89">
        <v>18.38</v>
      </c>
      <c r="F64" s="89">
        <v>24.08</v>
      </c>
      <c r="G64" s="89">
        <v>14.9</v>
      </c>
      <c r="H64" s="89">
        <v>13.4</v>
      </c>
      <c r="I64" s="89">
        <v>15</v>
      </c>
      <c r="L64" s="88" t="s">
        <v>115</v>
      </c>
      <c r="M64" s="88" t="s">
        <v>116</v>
      </c>
      <c r="N64" s="111">
        <f>C64*'Unit Conversions'!$B$7*'Unit Conversions'!$G$9/'Unit Conversions'!$G$8*BTU_per_TOE*10^3</f>
        <v>2224876710714.8403</v>
      </c>
      <c r="O64" s="111">
        <f>D64*'Unit Conversions'!$B$7*'Unit Conversions'!$G$9/'Unit Conversions'!$G$8*BTU_per_TOE*10^3</f>
        <v>1087589723088.9602</v>
      </c>
      <c r="P64" s="111">
        <f>E64*'Unit Conversions'!$B$7*'Unit Conversions'!$G$9/'Unit Conversions'!$G$8*BTU_per_TOE*10^3</f>
        <v>754905555527.76001</v>
      </c>
      <c r="Q64" s="111">
        <f>F64*'Unit Conversions'!$B$7*'Unit Conversions'!$G$9/'Unit Conversions'!$G$8*BTU_per_TOE*10^3</f>
        <v>989016636404.15991</v>
      </c>
      <c r="R64" s="111">
        <f>G64*'Unit Conversions'!$B$7*'Unit Conversions'!$G$9/'Unit Conversions'!$G$8*BTU_per_TOE*10^3</f>
        <v>611974579834.80017</v>
      </c>
      <c r="S64" s="111">
        <f>H64*'Unit Conversions'!$B$7*'Unit Conversions'!$G$9/'Unit Conversions'!$G$8*BTU_per_TOE*10^3</f>
        <v>550366400656.80017</v>
      </c>
      <c r="T64" s="111">
        <f>I64*'Unit Conversions'!$B$7*'Unit Conversions'!$G$9/'Unit Conversions'!$G$8*BTU_per_TOE*10^3</f>
        <v>616081791780.00012</v>
      </c>
      <c r="V64" t="s">
        <v>57</v>
      </c>
    </row>
    <row r="65" spans="1:22" x14ac:dyDescent="0.25">
      <c r="A65" s="88" t="s">
        <v>117</v>
      </c>
      <c r="B65" s="88" t="s">
        <v>81</v>
      </c>
      <c r="C65" s="89">
        <v>137.56</v>
      </c>
      <c r="D65" s="89">
        <v>70.08</v>
      </c>
      <c r="E65" s="89">
        <v>77.91</v>
      </c>
      <c r="F65" s="89">
        <v>137.44999999999999</v>
      </c>
      <c r="G65" s="89">
        <v>143.68</v>
      </c>
      <c r="H65" s="89">
        <v>138.19999999999999</v>
      </c>
      <c r="I65" s="89">
        <v>135</v>
      </c>
      <c r="L65" s="88" t="s">
        <v>117</v>
      </c>
      <c r="M65" s="88" t="s">
        <v>81</v>
      </c>
      <c r="N65" s="111">
        <f>C65*'Unit Conversions'!$B$7*'Unit Conversions'!$G$9/'Unit Conversions'!$G$8*BTU_per_TOE*10^3</f>
        <v>5649880751817.1191</v>
      </c>
      <c r="O65" s="111">
        <f>D65*'Unit Conversions'!$B$7*'Unit Conversions'!$G$9/'Unit Conversions'!$G$8*BTU_per_TOE*10^3</f>
        <v>2878334131196.1606</v>
      </c>
      <c r="P65" s="111">
        <f>E65*'Unit Conversions'!$B$7*'Unit Conversions'!$G$9/'Unit Conversions'!$G$8*BTU_per_TOE*10^3</f>
        <v>3199928826505.3203</v>
      </c>
      <c r="Q65" s="111">
        <f>F65*'Unit Conversions'!$B$7*'Unit Conversions'!$G$9/'Unit Conversions'!$G$8*BTU_per_TOE*10^3</f>
        <v>5645362818677.4004</v>
      </c>
      <c r="R65" s="111">
        <f>G65*'Unit Conversions'!$B$7*'Unit Conversions'!$G$9/'Unit Conversions'!$G$8*BTU_per_TOE*10^3</f>
        <v>5901242122863.3613</v>
      </c>
      <c r="S65" s="111">
        <f>H65*'Unit Conversions'!$B$7*'Unit Conversions'!$G$9/'Unit Conversions'!$G$8*BTU_per_TOE*10^3</f>
        <v>5676166908266.3994</v>
      </c>
      <c r="T65" s="111">
        <f>I65*'Unit Conversions'!$B$7*'Unit Conversions'!$G$9/'Unit Conversions'!$G$8*BTU_per_TOE*10^3</f>
        <v>5544736126020.001</v>
      </c>
      <c r="V65" t="s">
        <v>57</v>
      </c>
    </row>
    <row r="66" spans="1:22" x14ac:dyDescent="0.25">
      <c r="A66" s="88" t="s">
        <v>118</v>
      </c>
      <c r="B66" s="88" t="s">
        <v>119</v>
      </c>
      <c r="C66" s="89">
        <v>8.6199999999999992</v>
      </c>
      <c r="D66" s="89">
        <v>14.83</v>
      </c>
      <c r="E66" s="89">
        <v>5.95</v>
      </c>
      <c r="F66" s="89">
        <v>6.62</v>
      </c>
      <c r="G66" s="89">
        <v>5.61</v>
      </c>
      <c r="H66" s="89">
        <v>5.0999999999999996</v>
      </c>
      <c r="I66" s="89">
        <v>5.2</v>
      </c>
      <c r="L66" s="88" t="s">
        <v>118</v>
      </c>
      <c r="M66" s="88" t="s">
        <v>119</v>
      </c>
      <c r="N66" s="111">
        <f>C66*'Unit Conversions'!$B$7*'Unit Conversions'!$G$9/'Unit Conversions'!$G$8*BTU_per_TOE*10^3</f>
        <v>354041669676.24005</v>
      </c>
      <c r="O66" s="111">
        <f>D66*'Unit Conversions'!$B$7*'Unit Conversions'!$G$9/'Unit Conversions'!$G$8*BTU_per_TOE*10^3</f>
        <v>609099531473.16016</v>
      </c>
      <c r="P66" s="111">
        <f>E66*'Unit Conversions'!$B$7*'Unit Conversions'!$G$9/'Unit Conversions'!$G$8*BTU_per_TOE*10^3</f>
        <v>244379110739.40005</v>
      </c>
      <c r="Q66" s="111">
        <f>F66*'Unit Conversions'!$B$7*'Unit Conversions'!$G$9/'Unit Conversions'!$G$8*BTU_per_TOE*10^3</f>
        <v>271897430772.24005</v>
      </c>
      <c r="R66" s="111">
        <f>G66*'Unit Conversions'!$B$7*'Unit Conversions'!$G$9/'Unit Conversions'!$G$8*BTU_per_TOE*10^3</f>
        <v>230414590125.72006</v>
      </c>
      <c r="S66" s="111">
        <f>H66*'Unit Conversions'!$B$7*'Unit Conversions'!$G$9/'Unit Conversions'!$G$8*BTU_per_TOE*10^3</f>
        <v>209467809205.19998</v>
      </c>
      <c r="T66" s="111">
        <f>I66*'Unit Conversions'!$B$7*'Unit Conversions'!$G$9/'Unit Conversions'!$G$8*BTU_per_TOE*10^3</f>
        <v>213575021150.40005</v>
      </c>
      <c r="V66" t="s">
        <v>6</v>
      </c>
    </row>
    <row r="67" spans="1:22" x14ac:dyDescent="0.25">
      <c r="A67" s="88" t="s">
        <v>120</v>
      </c>
      <c r="B67" s="88" t="s">
        <v>87</v>
      </c>
      <c r="C67" s="89">
        <v>121.67</v>
      </c>
      <c r="D67" s="89">
        <v>45.3</v>
      </c>
      <c r="E67" s="89">
        <v>55.81</v>
      </c>
      <c r="F67" s="89">
        <v>73.02</v>
      </c>
      <c r="G67" s="89">
        <v>56.1</v>
      </c>
      <c r="H67" s="89">
        <v>65.2</v>
      </c>
      <c r="I67" s="89">
        <v>57.2</v>
      </c>
      <c r="L67" s="88" t="s">
        <v>120</v>
      </c>
      <c r="M67" s="88" t="s">
        <v>87</v>
      </c>
      <c r="N67" s="111">
        <f>C67*'Unit Conversions'!$B$7*'Unit Conversions'!$G$9/'Unit Conversions'!$G$8*BTU_per_TOE*10^3</f>
        <v>4997244773724.8398</v>
      </c>
      <c r="O67" s="111">
        <f>D67*'Unit Conversions'!$B$7*'Unit Conversions'!$G$9/'Unit Conversions'!$G$8*BTU_per_TOE*10^3</f>
        <v>1860567011175.6001</v>
      </c>
      <c r="P67" s="111">
        <f>E67*'Unit Conversions'!$B$7*'Unit Conversions'!$G$9/'Unit Conversions'!$G$8*BTU_per_TOE*10^3</f>
        <v>2292234986616.1201</v>
      </c>
      <c r="Q67" s="111">
        <f>F67*'Unit Conversions'!$B$7*'Unit Conversions'!$G$9/'Unit Conversions'!$G$8*BTU_per_TOE*10^3</f>
        <v>2999086162385.04</v>
      </c>
      <c r="R67" s="111">
        <f>G67*'Unit Conversions'!$B$7*'Unit Conversions'!$G$9/'Unit Conversions'!$G$8*BTU_per_TOE*10^3</f>
        <v>2304145901257.2002</v>
      </c>
      <c r="S67" s="111">
        <f>H67*'Unit Conversions'!$B$7*'Unit Conversions'!$G$9/'Unit Conversions'!$G$8*BTU_per_TOE*10^3</f>
        <v>2677902188270.4004</v>
      </c>
      <c r="T67" s="111">
        <f>I67*'Unit Conversions'!$B$7*'Unit Conversions'!$G$9/'Unit Conversions'!$G$8*BTU_per_TOE*10^3</f>
        <v>2349325232654.4004</v>
      </c>
      <c r="V67" t="s">
        <v>57</v>
      </c>
    </row>
    <row r="68" spans="1:22" x14ac:dyDescent="0.25">
      <c r="A68" s="87">
        <v>6</v>
      </c>
      <c r="B68" s="88" t="s">
        <v>88</v>
      </c>
      <c r="C68" s="89">
        <v>58021.31</v>
      </c>
      <c r="D68" s="89">
        <v>61464.81</v>
      </c>
      <c r="E68" s="89">
        <v>60402.94</v>
      </c>
      <c r="F68" s="89">
        <v>63771.88</v>
      </c>
      <c r="G68" s="89">
        <v>65089.36</v>
      </c>
      <c r="H68" s="89">
        <v>69846.399999999994</v>
      </c>
      <c r="I68" s="89">
        <v>71697.2</v>
      </c>
      <c r="L68" s="87">
        <v>6</v>
      </c>
      <c r="M68" s="88" t="s">
        <v>88</v>
      </c>
      <c r="N68" s="111">
        <f>C68*'Unit Conversions'!$B$7*'Unit Conversions'!$G$9/'Unit Conversions'!$G$8*BTU_per_TOE*10^3</f>
        <v>2383058175081522.5</v>
      </c>
      <c r="O68" s="111">
        <f>D68*'Unit Conversions'!$B$7*'Unit Conversions'!$G$9/'Unit Conversions'!$G$8*BTU_per_TOE*10^3</f>
        <v>2524490018414484</v>
      </c>
      <c r="P68" s="111">
        <f>E68*'Unit Conversions'!$B$7*'Unit Conversions'!$G$9/'Unit Conversions'!$G$8*BTU_per_TOE*10^3</f>
        <v>2480876766931989.5</v>
      </c>
      <c r="Q68" s="111">
        <f>F68*'Unit Conversions'!$B$7*'Unit Conversions'!$G$9/'Unit Conversions'!$G$8*BTU_per_TOE*10^3</f>
        <v>2619246273038610.5</v>
      </c>
      <c r="R68" s="111">
        <f>G68*'Unit Conversions'!$B$7*'Unit Conversions'!$G$9/'Unit Conversions'!$G$8*BTU_per_TOE*10^3</f>
        <v>2673357968974231.5</v>
      </c>
      <c r="S68" s="111">
        <f>H68*'Unit Conversions'!$B$7*'Unit Conversions'!$G$9/'Unit Conversions'!$G$8*BTU_per_TOE*10^3</f>
        <v>2868739684092173</v>
      </c>
      <c r="T68" s="111">
        <f>I68*'Unit Conversions'!$B$7*'Unit Conversions'!$G$9/'Unit Conversions'!$G$8*BTU_per_TOE*10^3</f>
        <v>2944755962773934.5</v>
      </c>
    </row>
    <row r="69" spans="1:22" x14ac:dyDescent="0.25">
      <c r="A69" s="87">
        <v>7</v>
      </c>
      <c r="B69" s="88" t="s">
        <v>121</v>
      </c>
      <c r="C69" s="89">
        <v>2319.63</v>
      </c>
      <c r="D69" s="89">
        <v>1425.67</v>
      </c>
      <c r="E69" s="89">
        <v>1748.39</v>
      </c>
      <c r="F69" s="89">
        <v>1922.1</v>
      </c>
      <c r="G69" s="89">
        <v>2161.29</v>
      </c>
      <c r="H69" s="89">
        <v>1887</v>
      </c>
      <c r="I69" s="89">
        <v>1938.2</v>
      </c>
      <c r="L69" s="87">
        <v>7</v>
      </c>
      <c r="M69" s="88" t="s">
        <v>121</v>
      </c>
      <c r="N69" s="111">
        <f>C69*'Unit Conversions'!$B$7*'Unit Conversions'!$G$9/'Unit Conversions'!$G$8*BTU_per_TOE*10^3</f>
        <v>95272120444442.766</v>
      </c>
      <c r="O69" s="111">
        <f>D69*'Unit Conversions'!$B$7*'Unit Conversions'!$G$9/'Unit Conversions'!$G$8*BTU_per_TOE*10^3</f>
        <v>58555288539132.844</v>
      </c>
      <c r="P69" s="111">
        <f>E69*'Unit Conversions'!$B$7*'Unit Conversions'!$G$9/'Unit Conversions'!$G$8*BTU_per_TOE*10^3</f>
        <v>71810082928682.297</v>
      </c>
      <c r="Q69" s="111">
        <f>F69*'Unit Conversions'!$B$7*'Unit Conversions'!$G$9/'Unit Conversions'!$G$8*BTU_per_TOE*10^3</f>
        <v>78944720798689.203</v>
      </c>
      <c r="R69" s="111">
        <f>G69*'Unit Conversions'!$B$7*'Unit Conversions'!$G$9/'Unit Conversions'!$G$8*BTU_per_TOE*10^3</f>
        <v>88768761050413.094</v>
      </c>
      <c r="S69" s="111">
        <f>H69*'Unit Conversions'!$B$7*'Unit Conversions'!$G$9/'Unit Conversions'!$G$8*BTU_per_TOE*10^3</f>
        <v>77503089405924.016</v>
      </c>
      <c r="T69" s="111">
        <f>I69*'Unit Conversions'!$B$7*'Unit Conversions'!$G$9/'Unit Conversions'!$G$8*BTU_per_TOE*10^3</f>
        <v>79605981921866.406</v>
      </c>
      <c r="V69" t="s">
        <v>57</v>
      </c>
    </row>
    <row r="70" spans="1:22" x14ac:dyDescent="0.25">
      <c r="A70" s="90"/>
      <c r="B70" s="91" t="s">
        <v>122</v>
      </c>
      <c r="C70" s="92">
        <v>69033.39</v>
      </c>
      <c r="D70" s="92">
        <v>68287.28</v>
      </c>
      <c r="E70" s="92">
        <v>69332.820000000007</v>
      </c>
      <c r="F70" s="92">
        <v>74591.679999999993</v>
      </c>
      <c r="G70" s="92">
        <v>75980.31</v>
      </c>
      <c r="H70" s="92">
        <v>80983.199999999997</v>
      </c>
      <c r="I70" s="92">
        <v>83434.7</v>
      </c>
      <c r="L70" s="90"/>
      <c r="M70" s="91" t="s">
        <v>122</v>
      </c>
      <c r="N70" s="111">
        <f>C70*'Unit Conversions'!$B$7*'Unit Conversions'!$G$9/'Unit Conversions'!$G$8*BTU_per_TOE*10^3</f>
        <v>2835347640256502</v>
      </c>
      <c r="O70" s="111">
        <f>D70*'Unit Conversions'!$B$7*'Unit Conversions'!$G$9/'Unit Conversions'!$G$8*BTU_per_TOE*10^3</f>
        <v>2804703321212171.5</v>
      </c>
      <c r="P70" s="111">
        <f>E70*'Unit Conversions'!$B$7*'Unit Conversions'!$G$9/'Unit Conversions'!$G$8*BTU_per_TOE*10^3</f>
        <v>2847645864984015</v>
      </c>
      <c r="Q70" s="111">
        <f>F70*'Unit Conversions'!$B$7*'Unit Conversions'!$G$9/'Unit Conversions'!$G$8*BTU_per_TOE*10^3</f>
        <v>3063638391085359.5</v>
      </c>
      <c r="R70" s="111">
        <f>G70*'Unit Conversions'!$B$7*'Unit Conversions'!$G$9/'Unit Conversions'!$G$8*BTU_per_TOE*10^3</f>
        <v>3120672368319990.5</v>
      </c>
      <c r="S70" s="111">
        <f>H70*'Unit Conversions'!$B$7*'Unit Conversions'!$G$9/'Unit Conversions'!$G$8*BTU_per_TOE*10^3</f>
        <v>3326151664005207</v>
      </c>
      <c r="T70" s="111">
        <f>I70*'Unit Conversions'!$B$7*'Unit Conversions'!$G$9/'Unit Conversions'!$G$8*BTU_per_TOE*10^3</f>
        <v>3426839964841784.5</v>
      </c>
    </row>
    <row r="71" spans="1:22" x14ac:dyDescent="0.25">
      <c r="A71" s="512">
        <v>8</v>
      </c>
      <c r="B71" s="94" t="s">
        <v>91</v>
      </c>
      <c r="C71" s="95">
        <v>46.66</v>
      </c>
      <c r="D71" s="95">
        <v>76.650000000000006</v>
      </c>
      <c r="E71" s="95">
        <v>83.4</v>
      </c>
      <c r="F71" s="95">
        <v>55.4</v>
      </c>
      <c r="G71" s="95">
        <v>46.26</v>
      </c>
      <c r="H71" s="95">
        <v>90.2</v>
      </c>
      <c r="I71" s="89">
        <v>93.5</v>
      </c>
      <c r="L71" s="512">
        <v>8</v>
      </c>
      <c r="M71" s="94" t="s">
        <v>91</v>
      </c>
      <c r="N71" s="111">
        <f>C71*'Unit Conversions'!$B$7*'Unit Conversions'!$G$9/'Unit Conversions'!$G$8*BTU_per_TOE*10^3</f>
        <v>1916425093630.3203</v>
      </c>
      <c r="O71" s="111">
        <f>D71*'Unit Conversions'!$B$7*'Unit Conversions'!$G$9/'Unit Conversions'!$G$8*BTU_per_TOE*10^3</f>
        <v>3148177955995.8008</v>
      </c>
      <c r="P71" s="111">
        <f>E71*'Unit Conversions'!$B$7*'Unit Conversions'!$G$9/'Unit Conversions'!$G$8*BTU_per_TOE*10^3</f>
        <v>3425414762296.8013</v>
      </c>
      <c r="Q71" s="111">
        <f>F71*'Unit Conversions'!$B$7*'Unit Conversions'!$G$9/'Unit Conversions'!$G$8*BTU_per_TOE*10^3</f>
        <v>2275395417640.7998</v>
      </c>
      <c r="R71" s="111">
        <f>G71*'Unit Conversions'!$B$7*'Unit Conversions'!$G$9/'Unit Conversions'!$G$8*BTU_per_TOE*10^3</f>
        <v>1899996245849.5205</v>
      </c>
      <c r="S71" s="111">
        <f>H71*'Unit Conversions'!$B$7*'Unit Conversions'!$G$9/'Unit Conversions'!$G$8*BTU_per_TOE*10^3</f>
        <v>3704705174570.4009</v>
      </c>
      <c r="T71" s="111">
        <f>I71*'Unit Conversions'!$B$7*'Unit Conversions'!$G$9/'Unit Conversions'!$G$8*BTU_per_TOE*10^3</f>
        <v>3840243168762</v>
      </c>
    </row>
    <row r="72" spans="1:22" x14ac:dyDescent="0.25">
      <c r="A72" s="513"/>
      <c r="B72" s="100" t="s">
        <v>92</v>
      </c>
      <c r="C72" s="96">
        <v>69080.05</v>
      </c>
      <c r="D72" s="96">
        <v>68363.92</v>
      </c>
      <c r="E72" s="96">
        <v>69416.22</v>
      </c>
      <c r="F72" s="96">
        <v>74647.070000000007</v>
      </c>
      <c r="G72" s="96">
        <v>76026.570000000007</v>
      </c>
      <c r="H72" s="96">
        <v>81073.399999999994</v>
      </c>
      <c r="I72" s="96">
        <v>83528.100000000006</v>
      </c>
      <c r="L72" s="513"/>
      <c r="M72" s="439" t="s">
        <v>92</v>
      </c>
      <c r="N72" s="442">
        <f>C72*'Unit Conversions'!$B$7*'Unit Conversions'!$G$9/'Unit Conversions'!$G$8*BTU_per_TOE*10^3</f>
        <v>2837264065350133</v>
      </c>
      <c r="O72" s="442">
        <f>D72*'Unit Conversions'!$B$7*'Unit Conversions'!$G$9/'Unit Conversions'!$G$8*BTU_per_TOE*10^3</f>
        <v>2807851088446972</v>
      </c>
      <c r="P72" s="442">
        <f>E72*'Unit Conversions'!$B$7*'Unit Conversions'!$G$9/'Unit Conversions'!$G$8*BTU_per_TOE*10^3</f>
        <v>2851071279746311.5</v>
      </c>
      <c r="Q72" s="442">
        <f>F72*'Unit Conversions'!$B$7*'Unit Conversions'!$G$9/'Unit Conversions'!$G$8*BTU_per_TOE*10^3</f>
        <v>3065913375781806</v>
      </c>
      <c r="R72" s="442">
        <f>G72*'Unit Conversions'!$B$7*'Unit Conversions'!$G$9/'Unit Conversions'!$G$8*BTU_per_TOE*10^3</f>
        <v>3122572364565840.5</v>
      </c>
      <c r="S72" s="442">
        <f>H72*'Unit Conversions'!$B$7*'Unit Conversions'!$G$9/'Unit Conversions'!$G$8*BTU_per_TOE*10^3</f>
        <v>3329856369179777</v>
      </c>
      <c r="T72" s="442">
        <f>I72*'Unit Conversions'!$B$7*'Unit Conversions'!$G$9/'Unit Conversions'!$G$8*BTU_per_TOE*10^3</f>
        <v>3430676100798601.5</v>
      </c>
    </row>
    <row r="73" spans="1:22" x14ac:dyDescent="0.25">
      <c r="A73" s="81" t="s">
        <v>101</v>
      </c>
      <c r="B73" s="41"/>
      <c r="C73" s="41"/>
      <c r="D73" s="41"/>
      <c r="E73" s="41"/>
      <c r="F73" s="41"/>
      <c r="G73" s="41"/>
      <c r="H73" s="41"/>
      <c r="I73" s="41"/>
      <c r="L73" s="81" t="s">
        <v>101</v>
      </c>
      <c r="M73" s="41"/>
      <c r="N73" s="41"/>
      <c r="O73" s="41"/>
      <c r="P73" s="41"/>
      <c r="Q73" s="41"/>
      <c r="R73" s="41"/>
      <c r="S73" s="41"/>
      <c r="T73" s="41"/>
    </row>
    <row r="74" spans="1:22" x14ac:dyDescent="0.25">
      <c r="A74" s="81" t="s">
        <v>94</v>
      </c>
      <c r="B74" s="41"/>
      <c r="C74" s="41"/>
      <c r="D74" s="41"/>
      <c r="E74" s="41"/>
      <c r="F74" s="41"/>
      <c r="G74" s="41"/>
      <c r="H74" s="41"/>
      <c r="I74" s="41"/>
      <c r="L74" s="81" t="s">
        <v>94</v>
      </c>
      <c r="M74" s="41"/>
      <c r="N74" s="41"/>
      <c r="O74" s="41"/>
      <c r="P74" s="41"/>
      <c r="Q74" s="41"/>
      <c r="R74" s="41"/>
      <c r="S74" s="41"/>
      <c r="T74" s="41"/>
    </row>
    <row r="76" spans="1:22" ht="15.75" x14ac:dyDescent="0.25">
      <c r="A76" s="502" t="s">
        <v>571</v>
      </c>
      <c r="B76" s="503"/>
      <c r="C76" s="503"/>
      <c r="D76" s="503"/>
      <c r="E76" s="503"/>
      <c r="F76" s="503"/>
      <c r="G76" s="503"/>
      <c r="H76" s="503"/>
      <c r="I76" s="504"/>
      <c r="L76" s="502" t="s">
        <v>571</v>
      </c>
      <c r="M76" s="503"/>
      <c r="N76" s="503"/>
      <c r="O76" s="503"/>
      <c r="P76" s="503"/>
      <c r="Q76" s="503"/>
      <c r="R76" s="503"/>
      <c r="S76" s="502"/>
      <c r="T76" s="503"/>
    </row>
    <row r="77" spans="1:22" x14ac:dyDescent="0.25">
      <c r="A77" s="499" t="s">
        <v>59</v>
      </c>
      <c r="B77" s="500"/>
      <c r="C77" s="500"/>
      <c r="D77" s="500"/>
      <c r="E77" s="500"/>
      <c r="F77" s="500"/>
      <c r="G77" s="500"/>
      <c r="H77" s="500"/>
      <c r="I77" s="501"/>
      <c r="L77" s="511" t="s">
        <v>135</v>
      </c>
      <c r="M77" s="500"/>
      <c r="N77" s="500"/>
      <c r="O77" s="500"/>
      <c r="P77" s="500"/>
      <c r="Q77" s="500"/>
      <c r="R77" s="500"/>
      <c r="S77" s="500"/>
      <c r="T77" s="501"/>
    </row>
    <row r="78" spans="1:22" x14ac:dyDescent="0.25">
      <c r="A78" s="505" t="s">
        <v>60</v>
      </c>
      <c r="B78" s="506"/>
      <c r="C78" s="82" t="s">
        <v>61</v>
      </c>
      <c r="D78" s="82" t="s">
        <v>62</v>
      </c>
      <c r="E78" s="82" t="s">
        <v>63</v>
      </c>
      <c r="F78" s="82" t="s">
        <v>64</v>
      </c>
      <c r="G78" s="388" t="s">
        <v>493</v>
      </c>
      <c r="H78" s="388" t="s">
        <v>565</v>
      </c>
      <c r="I78" s="388" t="s">
        <v>566</v>
      </c>
      <c r="L78" s="505" t="s">
        <v>60</v>
      </c>
      <c r="M78" s="506"/>
      <c r="N78" s="82" t="s">
        <v>61</v>
      </c>
      <c r="O78" s="82" t="s">
        <v>62</v>
      </c>
      <c r="P78" s="82" t="s">
        <v>63</v>
      </c>
      <c r="Q78" s="82" t="s">
        <v>64</v>
      </c>
      <c r="R78" s="388" t="s">
        <v>493</v>
      </c>
      <c r="S78" s="388" t="s">
        <v>567</v>
      </c>
      <c r="T78" s="388" t="s">
        <v>566</v>
      </c>
    </row>
    <row r="79" spans="1:22" x14ac:dyDescent="0.25">
      <c r="A79" s="507">
        <v>-1</v>
      </c>
      <c r="B79" s="508"/>
      <c r="C79" s="83">
        <v>-2</v>
      </c>
      <c r="D79" s="83">
        <v>-3</v>
      </c>
      <c r="E79" s="83">
        <v>-4</v>
      </c>
      <c r="F79" s="83">
        <v>-5</v>
      </c>
      <c r="G79" s="83">
        <v>-6</v>
      </c>
      <c r="H79" s="83">
        <v>-7</v>
      </c>
      <c r="I79" s="83">
        <v>-8</v>
      </c>
      <c r="L79" s="507">
        <v>-1</v>
      </c>
      <c r="M79" s="508"/>
      <c r="N79" s="83">
        <v>-2</v>
      </c>
      <c r="O79" s="83">
        <v>-3</v>
      </c>
      <c r="P79" s="83">
        <v>-4</v>
      </c>
      <c r="Q79" s="83">
        <v>-5</v>
      </c>
      <c r="R79" s="83">
        <v>-6</v>
      </c>
      <c r="S79" s="83">
        <v>-7</v>
      </c>
      <c r="T79" s="83">
        <v>-8</v>
      </c>
    </row>
    <row r="80" spans="1:22" x14ac:dyDescent="0.25">
      <c r="A80" s="514" t="s">
        <v>123</v>
      </c>
      <c r="B80" s="515"/>
      <c r="C80" s="515"/>
      <c r="D80" s="515"/>
      <c r="E80" s="515"/>
      <c r="F80" s="515"/>
      <c r="G80" s="515"/>
      <c r="H80" s="515"/>
      <c r="I80" s="516"/>
      <c r="L80" s="533" t="s">
        <v>123</v>
      </c>
      <c r="M80" s="534"/>
      <c r="N80" s="534"/>
      <c r="O80" s="534"/>
      <c r="P80" s="534"/>
      <c r="Q80" s="534"/>
      <c r="R80" s="534"/>
      <c r="S80" s="534"/>
      <c r="T80" s="535"/>
    </row>
    <row r="81" spans="1:22" x14ac:dyDescent="0.25">
      <c r="A81" s="84">
        <v>1</v>
      </c>
      <c r="B81" s="85" t="s">
        <v>67</v>
      </c>
      <c r="C81" s="86">
        <v>3.08</v>
      </c>
      <c r="D81" s="86">
        <v>3.85</v>
      </c>
      <c r="E81" s="86">
        <v>4.95</v>
      </c>
      <c r="F81" s="86">
        <v>3.74</v>
      </c>
      <c r="G81" s="86">
        <v>7.23</v>
      </c>
      <c r="H81" s="86">
        <v>7.2</v>
      </c>
      <c r="I81" s="89">
        <v>10</v>
      </c>
      <c r="L81" s="84">
        <v>1</v>
      </c>
      <c r="M81" s="85" t="s">
        <v>67</v>
      </c>
      <c r="N81" s="111">
        <f>C81*'Unit Conversions'!$B$12*BTU_per_TOE*10^3</f>
        <v>127113249303.04002</v>
      </c>
      <c r="O81" s="111">
        <f>D81*'Unit Conversions'!$B$12*BTU_per_TOE*10^3</f>
        <v>158891561628.80005</v>
      </c>
      <c r="P81" s="111">
        <f>E81*'Unit Conversions'!$B$12*BTU_per_TOE*10^3</f>
        <v>204289150665.60004</v>
      </c>
      <c r="Q81" s="111">
        <f>F81*'Unit Conversions'!$B$12*BTU_per_TOE*10^3</f>
        <v>154351802725.12</v>
      </c>
      <c r="R81" s="111">
        <f>G81*'Unit Conversions'!$B$12*BTU_per_TOE*10^3</f>
        <v>298385971578.24005</v>
      </c>
      <c r="S81" s="111">
        <f>H81*'Unit Conversions'!$B$12*BTU_per_TOE*10^3</f>
        <v>297147855513.60004</v>
      </c>
      <c r="T81" s="111">
        <f>I81*'Unit Conversions'!$B$12*BTU_per_TOE*10^3</f>
        <v>412705354880.00006</v>
      </c>
    </row>
    <row r="82" spans="1:22" x14ac:dyDescent="0.25">
      <c r="A82" s="99" t="s">
        <v>68</v>
      </c>
      <c r="B82" s="88" t="s">
        <v>102</v>
      </c>
      <c r="C82" s="89">
        <v>0.02</v>
      </c>
      <c r="D82" s="89">
        <v>0.65</v>
      </c>
      <c r="E82" s="89">
        <v>2.21</v>
      </c>
      <c r="F82" s="89">
        <v>0.21</v>
      </c>
      <c r="G82" s="89">
        <v>0</v>
      </c>
      <c r="H82" s="89">
        <v>2.6</v>
      </c>
      <c r="I82" s="89">
        <v>4.5</v>
      </c>
      <c r="L82" s="99" t="s">
        <v>68</v>
      </c>
      <c r="M82" s="88" t="s">
        <v>102</v>
      </c>
      <c r="N82" s="111">
        <f>C82*'Unit Conversions'!$B$12*BTU_per_TOE*10^3</f>
        <v>825410709.76000011</v>
      </c>
      <c r="O82" s="111">
        <f>D82*'Unit Conversions'!$B$12*BTU_per_TOE*10^3</f>
        <v>26825848067.200005</v>
      </c>
      <c r="P82" s="111">
        <f>E82*'Unit Conversions'!$B$12*BTU_per_TOE*10^3</f>
        <v>91207883428.480011</v>
      </c>
      <c r="Q82" s="111">
        <f>F82*'Unit Conversions'!$B$12*BTU_per_TOE*10^3</f>
        <v>8666812452.4800014</v>
      </c>
      <c r="R82" s="111">
        <f>G82*'Unit Conversions'!$B$12*BTU_per_TOE*10^3</f>
        <v>0</v>
      </c>
      <c r="S82" s="111">
        <f>H82*'Unit Conversions'!$B$12*BTU_per_TOE*10^3</f>
        <v>107303392268.80002</v>
      </c>
      <c r="T82" s="111">
        <f>I82*'Unit Conversions'!$B$12*BTU_per_TOE*10^3</f>
        <v>185717409696</v>
      </c>
    </row>
    <row r="83" spans="1:22" x14ac:dyDescent="0.25">
      <c r="A83" s="88" t="s">
        <v>70</v>
      </c>
      <c r="B83" s="88" t="s">
        <v>104</v>
      </c>
      <c r="C83" s="89">
        <v>2.15</v>
      </c>
      <c r="D83" s="89">
        <v>2.4300000000000002</v>
      </c>
      <c r="E83" s="89">
        <v>2.09</v>
      </c>
      <c r="F83" s="89">
        <v>2.94</v>
      </c>
      <c r="G83" s="89">
        <v>6.67</v>
      </c>
      <c r="H83" s="89">
        <v>4.0999999999999996</v>
      </c>
      <c r="I83" s="89">
        <v>5</v>
      </c>
      <c r="L83" s="88" t="s">
        <v>70</v>
      </c>
      <c r="M83" s="88" t="s">
        <v>104</v>
      </c>
      <c r="N83" s="111">
        <f>C83*'Unit Conversions'!$B$12*BTU_per_TOE*10^3</f>
        <v>88731651299.199997</v>
      </c>
      <c r="O83" s="111">
        <f>D83*'Unit Conversions'!$B$12*BTU_per_TOE*10^3</f>
        <v>100287401235.84001</v>
      </c>
      <c r="P83" s="111">
        <f>E83*'Unit Conversions'!$B$12*BTU_per_TOE*10^3</f>
        <v>86255419169.920013</v>
      </c>
      <c r="Q83" s="111">
        <f>F83*'Unit Conversions'!$B$12*BTU_per_TOE*10^3</f>
        <v>121335374334.72</v>
      </c>
      <c r="R83" s="111">
        <f>G83*'Unit Conversions'!$B$12*BTU_per_TOE*10^3</f>
        <v>275274471704.95996</v>
      </c>
      <c r="S83" s="111">
        <f>H83*'Unit Conversions'!$B$12*BTU_per_TOE*10^3</f>
        <v>169209195500.79999</v>
      </c>
      <c r="T83" s="111">
        <f>I83*'Unit Conversions'!$B$12*BTU_per_TOE*10^3</f>
        <v>206352677440.00003</v>
      </c>
    </row>
    <row r="84" spans="1:22" x14ac:dyDescent="0.25">
      <c r="A84" s="88" t="s">
        <v>78</v>
      </c>
      <c r="B84" s="88" t="s">
        <v>71</v>
      </c>
      <c r="C84" s="89">
        <v>0.9</v>
      </c>
      <c r="D84" s="89">
        <v>0.76</v>
      </c>
      <c r="E84" s="89">
        <v>0.65</v>
      </c>
      <c r="F84" s="89">
        <v>0.59</v>
      </c>
      <c r="G84" s="89">
        <v>0.56000000000000005</v>
      </c>
      <c r="H84" s="89">
        <v>0.5</v>
      </c>
      <c r="I84" s="89">
        <v>0.5</v>
      </c>
      <c r="L84" s="88" t="s">
        <v>78</v>
      </c>
      <c r="M84" s="88" t="s">
        <v>71</v>
      </c>
      <c r="N84" s="111">
        <f>C84*'Unit Conversions'!$B$12*BTU_per_TOE*10^3</f>
        <v>37143481939.200005</v>
      </c>
      <c r="O84" s="111">
        <f>D84*'Unit Conversions'!$B$12*BTU_per_TOE*10^3</f>
        <v>31365606970.880001</v>
      </c>
      <c r="P84" s="111">
        <f>E84*'Unit Conversions'!$B$12*BTU_per_TOE*10^3</f>
        <v>26825848067.200005</v>
      </c>
      <c r="Q84" s="111">
        <f>F84*'Unit Conversions'!$B$12*BTU_per_TOE*10^3</f>
        <v>24349615937.920006</v>
      </c>
      <c r="R84" s="111">
        <f>G84*'Unit Conversions'!$B$12*BTU_per_TOE*10^3</f>
        <v>23111499873.280003</v>
      </c>
      <c r="S84" s="111">
        <f>H84*'Unit Conversions'!$B$12*BTU_per_TOE*10^3</f>
        <v>20635267744.000004</v>
      </c>
      <c r="T84" s="111">
        <f>I84*'Unit Conversions'!$B$12*BTU_per_TOE*10^3</f>
        <v>20635267744.000004</v>
      </c>
    </row>
    <row r="85" spans="1:22" x14ac:dyDescent="0.25">
      <c r="A85" s="87">
        <v>2</v>
      </c>
      <c r="B85" s="88" t="s">
        <v>105</v>
      </c>
      <c r="C85" s="89">
        <v>1.32</v>
      </c>
      <c r="D85" s="89">
        <v>1.35</v>
      </c>
      <c r="E85" s="89">
        <v>1.06</v>
      </c>
      <c r="F85" s="89">
        <v>1.26</v>
      </c>
      <c r="G85" s="89">
        <v>2.02</v>
      </c>
      <c r="H85" s="89">
        <v>9.3000000000000007</v>
      </c>
      <c r="I85" s="89">
        <v>15.6</v>
      </c>
      <c r="L85" s="87">
        <v>2</v>
      </c>
      <c r="M85" s="88" t="s">
        <v>105</v>
      </c>
      <c r="N85" s="111">
        <f>C85*'Unit Conversions'!$B$12*BTU_per_TOE*10^3</f>
        <v>54477106844.160004</v>
      </c>
      <c r="O85" s="111">
        <f>D85*'Unit Conversions'!$B$12*BTU_per_TOE*10^3</f>
        <v>55715222908.800003</v>
      </c>
      <c r="P85" s="111">
        <f>E85*'Unit Conversions'!$B$12*BTU_per_TOE*10^3</f>
        <v>43746767617.280006</v>
      </c>
      <c r="Q85" s="111">
        <f>F85*'Unit Conversions'!$B$12*BTU_per_TOE*10^3</f>
        <v>52000874714.880005</v>
      </c>
      <c r="R85" s="111">
        <f>G85*'Unit Conversions'!$B$12*BTU_per_TOE*10^3</f>
        <v>83366481685.76001</v>
      </c>
      <c r="S85" s="111">
        <f>H85*'Unit Conversions'!$B$12*BTU_per_TOE*10^3</f>
        <v>383815980038.40002</v>
      </c>
      <c r="T85" s="111">
        <f>I85*'Unit Conversions'!$B$12*BTU_per_TOE*10^3</f>
        <v>643820353612.80005</v>
      </c>
      <c r="V85" t="s">
        <v>11</v>
      </c>
    </row>
    <row r="86" spans="1:22" x14ac:dyDescent="0.25">
      <c r="A86" s="87">
        <v>3</v>
      </c>
      <c r="B86" s="88" t="s">
        <v>72</v>
      </c>
      <c r="C86" s="89">
        <v>142.36000000000001</v>
      </c>
      <c r="D86" s="89">
        <v>131.77000000000001</v>
      </c>
      <c r="E86" s="89">
        <v>132.18</v>
      </c>
      <c r="F86" s="89">
        <v>154.21</v>
      </c>
      <c r="G86" s="89">
        <v>174.35</v>
      </c>
      <c r="H86" s="89">
        <v>142.9</v>
      </c>
      <c r="I86" s="89">
        <v>276.5</v>
      </c>
      <c r="L86" s="87">
        <v>3</v>
      </c>
      <c r="M86" s="88" t="s">
        <v>72</v>
      </c>
      <c r="N86" s="111">
        <f>C86*'Unit Conversions'!$B$12*BTU_per_TOE*10^3</f>
        <v>5875273432071.6807</v>
      </c>
      <c r="O86" s="111">
        <f>D86*'Unit Conversions'!$B$12*BTU_per_TOE*10^3</f>
        <v>5438218461253.7617</v>
      </c>
      <c r="P86" s="111">
        <f>E86*'Unit Conversions'!$B$12*BTU_per_TOE*10^3</f>
        <v>5455139380803.8418</v>
      </c>
      <c r="Q86" s="111">
        <f>F86*'Unit Conversions'!$B$12*BTU_per_TOE*10^3</f>
        <v>6364329277604.4814</v>
      </c>
      <c r="R86" s="111">
        <f>G86*'Unit Conversions'!$B$12*BTU_per_TOE*10^3</f>
        <v>7195517862332.8008</v>
      </c>
      <c r="S86" s="111">
        <f>H86*'Unit Conversions'!$B$12*BTU_per_TOE*10^3</f>
        <v>5897559521235.2012</v>
      </c>
      <c r="T86" s="111">
        <f>I86*'Unit Conversions'!$B$12*BTU_per_TOE*10^3</f>
        <v>11411303062432.002</v>
      </c>
    </row>
    <row r="87" spans="1:22" x14ac:dyDescent="0.25">
      <c r="A87" s="87">
        <v>4</v>
      </c>
      <c r="B87" s="88" t="s">
        <v>106</v>
      </c>
      <c r="C87" s="89">
        <v>2.4300000000000002</v>
      </c>
      <c r="D87" s="89">
        <v>3.44</v>
      </c>
      <c r="E87" s="89">
        <v>3.8</v>
      </c>
      <c r="F87" s="89">
        <v>2.23</v>
      </c>
      <c r="G87" s="89">
        <v>2.2999999999999998</v>
      </c>
      <c r="H87" s="89">
        <v>6.1</v>
      </c>
      <c r="I87" s="89">
        <v>22.4</v>
      </c>
      <c r="L87" s="87">
        <v>4</v>
      </c>
      <c r="M87" s="88" t="s">
        <v>106</v>
      </c>
      <c r="N87" s="111">
        <f>C87*'Unit Conversions'!$B$12*BTU_per_TOE*10^3</f>
        <v>100287401235.84001</v>
      </c>
      <c r="O87" s="111">
        <f>D87*'Unit Conversions'!$B$12*BTU_per_TOE*10^3</f>
        <v>141970642078.72</v>
      </c>
      <c r="P87" s="111">
        <f>E87*'Unit Conversions'!$B$12*BTU_per_TOE*10^3</f>
        <v>156828034854.39999</v>
      </c>
      <c r="Q87" s="111">
        <f>F87*'Unit Conversions'!$B$12*BTU_per_TOE*10^3</f>
        <v>92033294138.240005</v>
      </c>
      <c r="R87" s="111">
        <f>G87*'Unit Conversions'!$B$12*BTU_per_TOE*10^3</f>
        <v>94922231622.399994</v>
      </c>
      <c r="S87" s="111">
        <f>H87*'Unit Conversions'!$B$12*BTU_per_TOE*10^3</f>
        <v>251750266476.79999</v>
      </c>
      <c r="T87" s="111">
        <f>I87*'Unit Conversions'!$B$12*BTU_per_TOE*10^3</f>
        <v>924459994931.20007</v>
      </c>
      <c r="V87" t="s">
        <v>43</v>
      </c>
    </row>
    <row r="88" spans="1:22" x14ac:dyDescent="0.25">
      <c r="A88" s="87">
        <v>5</v>
      </c>
      <c r="B88" s="88" t="s">
        <v>107</v>
      </c>
      <c r="C88" s="89">
        <v>73.97</v>
      </c>
      <c r="D88" s="89">
        <v>63.66</v>
      </c>
      <c r="E88" s="89">
        <v>54.63</v>
      </c>
      <c r="F88" s="89">
        <v>60.75</v>
      </c>
      <c r="G88" s="89">
        <v>59.5</v>
      </c>
      <c r="H88" s="89">
        <v>148.80000000000001</v>
      </c>
      <c r="I88" s="89">
        <v>174.8</v>
      </c>
      <c r="L88" s="87">
        <v>5</v>
      </c>
      <c r="M88" s="88" t="s">
        <v>107</v>
      </c>
      <c r="N88" s="111">
        <f>C88*'Unit Conversions'!$B$12*BTU_per_TOE*10^3</f>
        <v>3052781510047.3599</v>
      </c>
      <c r="O88" s="111">
        <f>D88*'Unit Conversions'!$B$12*BTU_per_TOE*10^3</f>
        <v>2627282289166.0806</v>
      </c>
      <c r="P88" s="111">
        <f>E88*'Unit Conversions'!$B$12*BTU_per_TOE*10^3</f>
        <v>2254609353709.4404</v>
      </c>
      <c r="Q88" s="111">
        <f>F88*'Unit Conversions'!$B$12*BTU_per_TOE*10^3</f>
        <v>2507185030896.0005</v>
      </c>
      <c r="R88" s="111">
        <f>G88*'Unit Conversions'!$B$12*BTU_per_TOE*10^3</f>
        <v>2455596861536.0005</v>
      </c>
      <c r="S88" s="111">
        <f>H88*'Unit Conversions'!$B$12*BTU_per_TOE*10^3</f>
        <v>6141055680614.4004</v>
      </c>
      <c r="T88" s="111">
        <f>I88*'Unit Conversions'!$B$12*BTU_per_TOE*10^3</f>
        <v>7214089603302.4014</v>
      </c>
      <c r="V88" s="4" t="s">
        <v>57</v>
      </c>
    </row>
    <row r="89" spans="1:22" x14ac:dyDescent="0.25">
      <c r="A89" s="99" t="s">
        <v>68</v>
      </c>
      <c r="B89" s="88" t="s">
        <v>114</v>
      </c>
      <c r="C89" s="89">
        <v>2.83</v>
      </c>
      <c r="D89" s="89">
        <v>4.21</v>
      </c>
      <c r="E89" s="89">
        <v>4.59</v>
      </c>
      <c r="F89" s="89">
        <v>10.27</v>
      </c>
      <c r="G89" s="89">
        <v>20.16</v>
      </c>
      <c r="H89" s="89">
        <v>33.200000000000003</v>
      </c>
      <c r="I89" s="89">
        <v>41.9</v>
      </c>
      <c r="L89" s="99" t="s">
        <v>68</v>
      </c>
      <c r="M89" s="88" t="s">
        <v>114</v>
      </c>
      <c r="N89" s="111">
        <f>C89*'Unit Conversions'!$B$12*BTU_per_TOE*10^3</f>
        <v>116795615431.04001</v>
      </c>
      <c r="O89" s="111">
        <f>D89*'Unit Conversions'!$B$12*BTU_per_TOE*10^3</f>
        <v>173748954404.48001</v>
      </c>
      <c r="P89" s="111">
        <f>E89*'Unit Conversions'!$B$12*BTU_per_TOE*10^3</f>
        <v>189431757889.92001</v>
      </c>
      <c r="Q89" s="111">
        <f>F89*'Unit Conversions'!$B$12*BTU_per_TOE*10^3</f>
        <v>423848399461.76007</v>
      </c>
      <c r="R89" s="111">
        <f>G89*'Unit Conversions'!$B$12*BTU_per_TOE*10^3</f>
        <v>832013995438.08008</v>
      </c>
      <c r="S89" s="111">
        <f>H89*'Unit Conversions'!$B$12*BTU_per_TOE*10^3</f>
        <v>1370181778201.6003</v>
      </c>
      <c r="T89" s="111">
        <f>I89*'Unit Conversions'!$B$12*BTU_per_TOE*10^3</f>
        <v>1729235436947.2</v>
      </c>
      <c r="V89" t="s">
        <v>57</v>
      </c>
    </row>
    <row r="90" spans="1:22" x14ac:dyDescent="0.25">
      <c r="A90" s="88" t="s">
        <v>70</v>
      </c>
      <c r="B90" s="88" t="s">
        <v>83</v>
      </c>
      <c r="C90" s="89">
        <v>46.7</v>
      </c>
      <c r="D90" s="89">
        <v>40.71</v>
      </c>
      <c r="E90" s="89">
        <v>30.1</v>
      </c>
      <c r="F90" s="89">
        <v>26.84</v>
      </c>
      <c r="G90" s="89">
        <v>19.309999999999999</v>
      </c>
      <c r="H90" s="89">
        <v>54.7</v>
      </c>
      <c r="I90" s="89">
        <v>67.7</v>
      </c>
      <c r="L90" s="88" t="s">
        <v>70</v>
      </c>
      <c r="M90" s="88" t="s">
        <v>83</v>
      </c>
      <c r="N90" s="111">
        <f>C90*'Unit Conversions'!$B$12*BTU_per_TOE*10^3</f>
        <v>1927334007289.6003</v>
      </c>
      <c r="O90" s="111">
        <f>D90*'Unit Conversions'!$B$12*BTU_per_TOE*10^3</f>
        <v>1680123499716.48</v>
      </c>
      <c r="P90" s="111">
        <f>E90*'Unit Conversions'!$B$12*BTU_per_TOE*10^3</f>
        <v>1242243118188.8</v>
      </c>
      <c r="Q90" s="111">
        <f>F90*'Unit Conversions'!$B$12*BTU_per_TOE*10^3</f>
        <v>1107701172497.9202</v>
      </c>
      <c r="R90" s="111">
        <f>G90*'Unit Conversions'!$B$12*BTU_per_TOE*10^3</f>
        <v>796934040273.28003</v>
      </c>
      <c r="S90" s="111">
        <f>H90*'Unit Conversions'!$B$12*BTU_per_TOE*10^3</f>
        <v>2257498291193.6001</v>
      </c>
      <c r="T90" s="111">
        <f>I90*'Unit Conversions'!$B$12*BTU_per_TOE*10^3</f>
        <v>2794015252537.6001</v>
      </c>
      <c r="V90" t="s">
        <v>57</v>
      </c>
    </row>
    <row r="91" spans="1:22" x14ac:dyDescent="0.25">
      <c r="A91" s="88" t="s">
        <v>78</v>
      </c>
      <c r="B91" s="88" t="s">
        <v>124</v>
      </c>
      <c r="C91" s="89">
        <v>0.92</v>
      </c>
      <c r="D91" s="89">
        <v>1.53</v>
      </c>
      <c r="E91" s="89">
        <v>1.08</v>
      </c>
      <c r="F91" s="89">
        <v>1.08</v>
      </c>
      <c r="G91" s="89">
        <v>1.37</v>
      </c>
      <c r="H91" s="89">
        <v>2.1</v>
      </c>
      <c r="I91" s="89">
        <v>2.4</v>
      </c>
      <c r="L91" s="88" t="s">
        <v>78</v>
      </c>
      <c r="M91" s="88" t="s">
        <v>124</v>
      </c>
      <c r="N91" s="111">
        <f>C91*'Unit Conversions'!$B$12*BTU_per_TOE*10^3</f>
        <v>37968892648.960007</v>
      </c>
      <c r="O91" s="111">
        <f>D91*'Unit Conversions'!$B$12*BTU_per_TOE*10^3</f>
        <v>63143919296.640007</v>
      </c>
      <c r="P91" s="111">
        <f>E91*'Unit Conversions'!$B$12*BTU_per_TOE*10^3</f>
        <v>44572178327.040009</v>
      </c>
      <c r="Q91" s="111">
        <f>F91*'Unit Conversions'!$B$12*BTU_per_TOE*10^3</f>
        <v>44572178327.040009</v>
      </c>
      <c r="R91" s="111">
        <f>G91*'Unit Conversions'!$B$12*BTU_per_TOE*10^3</f>
        <v>56540633618.560005</v>
      </c>
      <c r="S91" s="111">
        <f>H91*'Unit Conversions'!$B$12*BTU_per_TOE*10^3</f>
        <v>86668124524.800018</v>
      </c>
      <c r="T91" s="111">
        <f>I91*'Unit Conversions'!$B$12*BTU_per_TOE*10^3</f>
        <v>99049285171.200012</v>
      </c>
      <c r="V91" t="s">
        <v>57</v>
      </c>
    </row>
    <row r="92" spans="1:22" x14ac:dyDescent="0.25">
      <c r="A92" s="88" t="s">
        <v>80</v>
      </c>
      <c r="B92" s="88" t="s">
        <v>110</v>
      </c>
      <c r="C92" s="89">
        <v>1.23</v>
      </c>
      <c r="D92" s="89">
        <v>0</v>
      </c>
      <c r="E92" s="89">
        <v>1.19</v>
      </c>
      <c r="F92" s="89">
        <v>1.25</v>
      </c>
      <c r="G92" s="89">
        <v>1.67</v>
      </c>
      <c r="H92" s="89">
        <v>8</v>
      </c>
      <c r="I92" s="89">
        <v>4.8</v>
      </c>
      <c r="L92" s="88" t="s">
        <v>80</v>
      </c>
      <c r="M92" s="88" t="s">
        <v>110</v>
      </c>
      <c r="N92" s="111">
        <f>C92*'Unit Conversions'!$B$12*BTU_per_TOE*10^3</f>
        <v>50762758650.240013</v>
      </c>
      <c r="O92" s="111">
        <f>D92*'Unit Conversions'!$B$12*BTU_per_TOE*10^3</f>
        <v>0</v>
      </c>
      <c r="P92" s="111">
        <f>E92*'Unit Conversions'!$B$12*BTU_per_TOE*10^3</f>
        <v>49111937230.720009</v>
      </c>
      <c r="Q92" s="111">
        <f>F92*'Unit Conversions'!$B$12*BTU_per_TOE*10^3</f>
        <v>51588169360.000008</v>
      </c>
      <c r="R92" s="111">
        <f>G92*'Unit Conversions'!$B$12*BTU_per_TOE*10^3</f>
        <v>68921794264.960007</v>
      </c>
      <c r="S92" s="111">
        <f>H92*'Unit Conversions'!$B$12*BTU_per_TOE*10^3</f>
        <v>330164283904.00006</v>
      </c>
      <c r="T92" s="111">
        <f>I92*'Unit Conversions'!$B$12*BTU_per_TOE*10^3</f>
        <v>198098570342.40002</v>
      </c>
      <c r="V92" t="s">
        <v>5</v>
      </c>
    </row>
    <row r="93" spans="1:22" x14ac:dyDescent="0.25">
      <c r="A93" s="88" t="s">
        <v>82</v>
      </c>
      <c r="B93" s="88" t="s">
        <v>111</v>
      </c>
      <c r="C93" s="89">
        <v>0</v>
      </c>
      <c r="D93" s="89">
        <v>0.01</v>
      </c>
      <c r="E93" s="89">
        <v>0.01</v>
      </c>
      <c r="F93" s="89">
        <v>0.04</v>
      </c>
      <c r="G93" s="89">
        <v>0.13</v>
      </c>
      <c r="H93" s="89">
        <v>0.4</v>
      </c>
      <c r="I93" s="89">
        <v>0.4</v>
      </c>
      <c r="L93" s="88" t="s">
        <v>82</v>
      </c>
      <c r="M93" s="88" t="s">
        <v>111</v>
      </c>
      <c r="N93" s="111">
        <f>C93*'Unit Conversions'!$B$12*BTU_per_TOE*10^3</f>
        <v>0</v>
      </c>
      <c r="O93" s="111">
        <f>D93*'Unit Conversions'!$B$12*BTU_per_TOE*10^3</f>
        <v>412705354.88000005</v>
      </c>
      <c r="P93" s="111">
        <f>E93*'Unit Conversions'!$B$12*BTU_per_TOE*10^3</f>
        <v>412705354.88000005</v>
      </c>
      <c r="Q93" s="111">
        <f>F93*'Unit Conversions'!$B$12*BTU_per_TOE*10^3</f>
        <v>1650821419.5200002</v>
      </c>
      <c r="R93" s="111">
        <f>G93*'Unit Conversions'!$B$12*BTU_per_TOE*10^3</f>
        <v>5365169613.4400015</v>
      </c>
      <c r="S93" s="111">
        <f>H93*'Unit Conversions'!$B$12*BTU_per_TOE*10^3</f>
        <v>16508214195.200003</v>
      </c>
      <c r="T93" s="111">
        <f>I93*'Unit Conversions'!$B$12*BTU_per_TOE*10^3</f>
        <v>16508214195.200003</v>
      </c>
      <c r="V93" t="s">
        <v>57</v>
      </c>
    </row>
    <row r="94" spans="1:22" x14ac:dyDescent="0.25">
      <c r="A94" s="88" t="s">
        <v>84</v>
      </c>
      <c r="B94" s="88" t="s">
        <v>112</v>
      </c>
      <c r="C94" s="89">
        <v>10.95</v>
      </c>
      <c r="D94" s="89">
        <v>10.94</v>
      </c>
      <c r="E94" s="89">
        <v>9.02</v>
      </c>
      <c r="F94" s="89">
        <v>12.04</v>
      </c>
      <c r="G94" s="89">
        <v>8.93</v>
      </c>
      <c r="H94" s="89">
        <v>10.8</v>
      </c>
      <c r="I94" s="89">
        <v>17.399999999999999</v>
      </c>
      <c r="L94" s="88" t="s">
        <v>84</v>
      </c>
      <c r="M94" s="88" t="s">
        <v>112</v>
      </c>
      <c r="N94" s="111">
        <f>C94*'Unit Conversions'!$B$12*BTU_per_TOE*10^3</f>
        <v>451912363593.60004</v>
      </c>
      <c r="O94" s="111">
        <f>D94*'Unit Conversions'!$B$12*BTU_per_TOE*10^3</f>
        <v>451499658238.71997</v>
      </c>
      <c r="P94" s="111">
        <f>E94*'Unit Conversions'!$B$12*BTU_per_TOE*10^3</f>
        <v>372260230101.76001</v>
      </c>
      <c r="Q94" s="111">
        <f>F94*'Unit Conversions'!$B$12*BTU_per_TOE*10^3</f>
        <v>496897247275.52002</v>
      </c>
      <c r="R94" s="111">
        <f>G94*'Unit Conversions'!$B$12*BTU_per_TOE*10^3</f>
        <v>368545881907.84003</v>
      </c>
      <c r="S94" s="111">
        <f>H94*'Unit Conversions'!$B$12*BTU_per_TOE*10^3</f>
        <v>445721783270.40002</v>
      </c>
      <c r="T94" s="111">
        <f>I94*'Unit Conversions'!$B$12*BTU_per_TOE*10^3</f>
        <v>718107317491.20007</v>
      </c>
      <c r="V94" t="s">
        <v>6</v>
      </c>
    </row>
    <row r="95" spans="1:22" x14ac:dyDescent="0.25">
      <c r="A95" s="88" t="s">
        <v>86</v>
      </c>
      <c r="B95" s="88" t="s">
        <v>113</v>
      </c>
      <c r="C95" s="89">
        <v>3.04</v>
      </c>
      <c r="D95" s="89">
        <v>3.75</v>
      </c>
      <c r="E95" s="89">
        <v>6.91</v>
      </c>
      <c r="F95" s="89">
        <v>3.32</v>
      </c>
      <c r="G95" s="89">
        <v>3.91</v>
      </c>
      <c r="H95" s="89">
        <v>31.7</v>
      </c>
      <c r="I95" s="89">
        <v>28.4</v>
      </c>
      <c r="L95" s="88" t="s">
        <v>86</v>
      </c>
      <c r="M95" s="88" t="s">
        <v>113</v>
      </c>
      <c r="N95" s="111">
        <f>C95*'Unit Conversions'!$B$12*BTU_per_TOE*10^3</f>
        <v>125462427883.52</v>
      </c>
      <c r="O95" s="111">
        <f>D95*'Unit Conversions'!$B$12*BTU_per_TOE*10^3</f>
        <v>154764508080</v>
      </c>
      <c r="P95" s="111">
        <f>E95*'Unit Conversions'!$B$12*BTU_per_TOE*10^3</f>
        <v>285179400222.08008</v>
      </c>
      <c r="Q95" s="111">
        <f>F95*'Unit Conversions'!$B$12*BTU_per_TOE*10^3</f>
        <v>137018177820.16</v>
      </c>
      <c r="R95" s="111">
        <f>G95*'Unit Conversions'!$B$12*BTU_per_TOE*10^3</f>
        <v>161367793758.08005</v>
      </c>
      <c r="S95" s="111">
        <f>H95*'Unit Conversions'!$B$12*BTU_per_TOE*10^3</f>
        <v>1308275974969.6001</v>
      </c>
      <c r="T95" s="111">
        <f>I95*'Unit Conversions'!$B$12*BTU_per_TOE*10^3</f>
        <v>1172083207859.2</v>
      </c>
      <c r="V95" t="s">
        <v>57</v>
      </c>
    </row>
    <row r="96" spans="1:22" x14ac:dyDescent="0.25">
      <c r="A96" s="88" t="s">
        <v>115</v>
      </c>
      <c r="B96" s="88" t="s">
        <v>116</v>
      </c>
      <c r="C96" s="89">
        <v>0.08</v>
      </c>
      <c r="D96" s="89">
        <v>0.05</v>
      </c>
      <c r="E96" s="89">
        <v>0</v>
      </c>
      <c r="F96" s="89">
        <v>0.24</v>
      </c>
      <c r="G96" s="89">
        <v>7.0000000000000007E-2</v>
      </c>
      <c r="H96" s="89">
        <v>0.7</v>
      </c>
      <c r="I96" s="89">
        <v>1</v>
      </c>
      <c r="L96" s="88" t="s">
        <v>115</v>
      </c>
      <c r="M96" s="88" t="s">
        <v>116</v>
      </c>
      <c r="N96" s="111">
        <f>C96*'Unit Conversions'!$B$12*BTU_per_TOE*10^3</f>
        <v>3301642839.0400004</v>
      </c>
      <c r="O96" s="111">
        <f>D96*'Unit Conversions'!$B$12*BTU_per_TOE*10^3</f>
        <v>2063526774.4000003</v>
      </c>
      <c r="P96" s="111">
        <f>E96*'Unit Conversions'!$B$12*BTU_per_TOE*10^3</f>
        <v>0</v>
      </c>
      <c r="Q96" s="111">
        <f>F96*'Unit Conversions'!$B$12*BTU_per_TOE*10^3</f>
        <v>9904928517.1200008</v>
      </c>
      <c r="R96" s="111">
        <f>G96*'Unit Conversions'!$B$12*BTU_per_TOE*10^3</f>
        <v>2888937484.1600003</v>
      </c>
      <c r="S96" s="111">
        <f>H96*'Unit Conversions'!$B$12*BTU_per_TOE*10^3</f>
        <v>28889374841.600002</v>
      </c>
      <c r="T96" s="111">
        <f>I96*'Unit Conversions'!$B$12*BTU_per_TOE*10^3</f>
        <v>41270535488.000008</v>
      </c>
      <c r="V96" t="s">
        <v>57</v>
      </c>
    </row>
    <row r="97" spans="1:22" x14ac:dyDescent="0.25">
      <c r="A97" s="88" t="s">
        <v>117</v>
      </c>
      <c r="B97" s="88" t="s">
        <v>81</v>
      </c>
      <c r="C97" s="89">
        <v>6.96</v>
      </c>
      <c r="D97" s="89">
        <v>1.32</v>
      </c>
      <c r="E97" s="89">
        <v>0.69</v>
      </c>
      <c r="F97" s="89">
        <v>4.0599999999999996</v>
      </c>
      <c r="G97" s="89">
        <v>2.14</v>
      </c>
      <c r="H97" s="89">
        <v>2.9</v>
      </c>
      <c r="I97" s="89">
        <v>6.1</v>
      </c>
      <c r="L97" s="88" t="s">
        <v>117</v>
      </c>
      <c r="M97" s="88" t="s">
        <v>81</v>
      </c>
      <c r="N97" s="111">
        <f>C97*'Unit Conversions'!$B$12*BTU_per_TOE*10^3</f>
        <v>287242926996.48004</v>
      </c>
      <c r="O97" s="111">
        <f>D97*'Unit Conversions'!$B$12*BTU_per_TOE*10^3</f>
        <v>54477106844.160004</v>
      </c>
      <c r="P97" s="111">
        <f>E97*'Unit Conversions'!$B$12*BTU_per_TOE*10^3</f>
        <v>28476669486.720005</v>
      </c>
      <c r="Q97" s="111">
        <f>F97*'Unit Conversions'!$B$12*BTU_per_TOE*10^3</f>
        <v>167558374081.28</v>
      </c>
      <c r="R97" s="111">
        <f>G97*'Unit Conversions'!$B$12*BTU_per_TOE*10^3</f>
        <v>88318945944.320007</v>
      </c>
      <c r="S97" s="111">
        <f>H97*'Unit Conversions'!$B$12*BTU_per_TOE*10^3</f>
        <v>119684552915.20001</v>
      </c>
      <c r="T97" s="111">
        <f>I97*'Unit Conversions'!$B$12*BTU_per_TOE*10^3</f>
        <v>251750266476.79999</v>
      </c>
      <c r="V97" t="s">
        <v>57</v>
      </c>
    </row>
    <row r="98" spans="1:22" x14ac:dyDescent="0.25">
      <c r="A98" s="88" t="s">
        <v>118</v>
      </c>
      <c r="B98" s="88" t="s">
        <v>87</v>
      </c>
      <c r="C98" s="89">
        <v>1.26</v>
      </c>
      <c r="D98" s="89">
        <v>1.1399999999999999</v>
      </c>
      <c r="E98" s="89">
        <v>1.05</v>
      </c>
      <c r="F98" s="89">
        <v>1.6</v>
      </c>
      <c r="G98" s="89">
        <v>1.81</v>
      </c>
      <c r="H98" s="89">
        <v>4.3</v>
      </c>
      <c r="I98" s="89">
        <v>4.5999999999999996</v>
      </c>
      <c r="L98" s="88" t="s">
        <v>118</v>
      </c>
      <c r="M98" s="88" t="s">
        <v>87</v>
      </c>
      <c r="N98" s="111">
        <f>C98*'Unit Conversions'!$B$12*BTU_per_TOE*10^3</f>
        <v>52000874714.880005</v>
      </c>
      <c r="O98" s="111">
        <f>D98*'Unit Conversions'!$B$12*BTU_per_TOE*10^3</f>
        <v>47048410456.32</v>
      </c>
      <c r="P98" s="111">
        <f>E98*'Unit Conversions'!$B$12*BTU_per_TOE*10^3</f>
        <v>43334062262.400009</v>
      </c>
      <c r="Q98" s="111">
        <f>F98*'Unit Conversions'!$B$12*BTU_per_TOE*10^3</f>
        <v>66032856780.800011</v>
      </c>
      <c r="R98" s="111">
        <f>G98*'Unit Conversions'!$B$12*BTU_per_TOE*10^3</f>
        <v>74699669233.279999</v>
      </c>
      <c r="S98" s="111">
        <f>H98*'Unit Conversions'!$B$12*BTU_per_TOE*10^3</f>
        <v>177463302598.39999</v>
      </c>
      <c r="T98" s="111">
        <f>I98*'Unit Conversions'!$B$12*BTU_per_TOE*10^3</f>
        <v>189844463244.79999</v>
      </c>
      <c r="V98" t="s">
        <v>57</v>
      </c>
    </row>
    <row r="99" spans="1:22" x14ac:dyDescent="0.25">
      <c r="A99" s="87">
        <v>6</v>
      </c>
      <c r="B99" s="88" t="s">
        <v>125</v>
      </c>
      <c r="C99" s="89">
        <v>0.76</v>
      </c>
      <c r="D99" s="89">
        <v>0.69</v>
      </c>
      <c r="E99" s="89">
        <v>3.81</v>
      </c>
      <c r="F99" s="89">
        <v>1.1100000000000001</v>
      </c>
      <c r="G99" s="89">
        <v>1.04</v>
      </c>
      <c r="H99" s="89"/>
      <c r="I99" s="89"/>
      <c r="L99" s="87">
        <v>6</v>
      </c>
      <c r="M99" s="88" t="s">
        <v>125</v>
      </c>
      <c r="N99" s="111">
        <f>C99*'Unit Conversions'!$B$12*BTU_per_TOE*10^3</f>
        <v>31365606970.880001</v>
      </c>
      <c r="O99" s="111">
        <f>D99*'Unit Conversions'!$B$12*BTU_per_TOE*10^3</f>
        <v>28476669486.720005</v>
      </c>
      <c r="P99" s="111">
        <f>E99*'Unit Conversions'!$B$12*BTU_per_TOE*10^3</f>
        <v>157240740209.28003</v>
      </c>
      <c r="Q99" s="111">
        <f>F99*'Unit Conversions'!$B$12*BTU_per_TOE*10^3</f>
        <v>45810294391.680008</v>
      </c>
      <c r="R99" s="111">
        <f>G99*'Unit Conversions'!$B$12*BTU_per_TOE*10^3</f>
        <v>42921356907.520012</v>
      </c>
      <c r="S99" s="111">
        <f>H99*'Unit Conversions'!$B$12*BTU_per_TOE*10^3</f>
        <v>0</v>
      </c>
      <c r="T99" s="111">
        <f>I99*'Unit Conversions'!$B$12*BTU_per_TOE*10^3</f>
        <v>0</v>
      </c>
    </row>
    <row r="100" spans="1:22" x14ac:dyDescent="0.25">
      <c r="A100" s="87">
        <v>7</v>
      </c>
      <c r="B100" s="88" t="s">
        <v>121</v>
      </c>
      <c r="C100" s="89">
        <v>174.64</v>
      </c>
      <c r="D100" s="89">
        <v>181.56</v>
      </c>
      <c r="E100" s="89">
        <v>164.83</v>
      </c>
      <c r="F100" s="89">
        <v>183.77</v>
      </c>
      <c r="G100" s="89">
        <v>202.54</v>
      </c>
      <c r="H100" s="89">
        <v>2.6</v>
      </c>
      <c r="I100" s="89">
        <v>33.299999999999997</v>
      </c>
      <c r="L100" s="87">
        <v>7</v>
      </c>
      <c r="M100" s="88" t="s">
        <v>121</v>
      </c>
      <c r="N100" s="111">
        <f>C100*'Unit Conversions'!$B$12*BTU_per_TOE*10^3</f>
        <v>7207486317624.3203</v>
      </c>
      <c r="O100" s="111">
        <f>D100*'Unit Conversions'!$B$12*BTU_per_TOE*10^3</f>
        <v>7493078423201.2813</v>
      </c>
      <c r="P100" s="111">
        <f>E100*'Unit Conversions'!$B$12*BTU_per_TOE*10^3</f>
        <v>6802622364487.04</v>
      </c>
      <c r="Q100" s="111">
        <f>F100*'Unit Conversions'!$B$12*BTU_per_TOE*10^3</f>
        <v>7584286306629.7617</v>
      </c>
      <c r="R100" s="111">
        <f>G100*'Unit Conversions'!$B$12*BTU_per_TOE*10^3</f>
        <v>8358934257739.5215</v>
      </c>
      <c r="S100" s="111">
        <f>H100*'Unit Conversions'!$B$12*BTU_per_TOE*10^3</f>
        <v>107303392268.80002</v>
      </c>
      <c r="T100" s="111">
        <f>I100*'Unit Conversions'!$B$12*BTU_per_TOE*10^3</f>
        <v>1374308831750.4001</v>
      </c>
      <c r="V100" t="s">
        <v>57</v>
      </c>
    </row>
    <row r="101" spans="1:22" x14ac:dyDescent="0.25">
      <c r="A101" s="90"/>
      <c r="B101" s="91" t="s">
        <v>90</v>
      </c>
      <c r="C101" s="92">
        <v>398.54</v>
      </c>
      <c r="D101" s="92">
        <v>386.32</v>
      </c>
      <c r="E101" s="92">
        <v>365.26</v>
      </c>
      <c r="F101" s="92">
        <v>407.06</v>
      </c>
      <c r="G101" s="92">
        <v>448.98</v>
      </c>
      <c r="H101" s="92">
        <v>206.9</v>
      </c>
      <c r="I101" s="92">
        <v>65.3</v>
      </c>
      <c r="L101" s="90"/>
      <c r="M101" s="91" t="s">
        <v>90</v>
      </c>
      <c r="N101" s="111">
        <f>C101*'Unit Conversions'!$B$12*BTU_per_TOE*10^3</f>
        <v>16447959213387.521</v>
      </c>
      <c r="O101" s="111">
        <f>D101*'Unit Conversions'!$B$12*BTU_per_TOE*10^3</f>
        <v>15943633269724.162</v>
      </c>
      <c r="P101" s="111">
        <f>E101*'Unit Conversions'!$B$12*BTU_per_TOE*10^3</f>
        <v>15074475792346.883</v>
      </c>
      <c r="Q101" s="111">
        <f>F101*'Unit Conversions'!$B$12*BTU_per_TOE*10^3</f>
        <v>16799584175745.281</v>
      </c>
      <c r="R101" s="111">
        <f>G101*'Unit Conversions'!$B$12*BTU_per_TOE*10^3</f>
        <v>18529645023402.242</v>
      </c>
      <c r="S101" s="111">
        <f>H101*'Unit Conversions'!$B$12*BTU_per_TOE*10^3</f>
        <v>8538873792467.2012</v>
      </c>
      <c r="T101" s="111">
        <f>I101*'Unit Conversions'!$B$12*BTU_per_TOE*10^3</f>
        <v>2694965967366.4004</v>
      </c>
    </row>
    <row r="102" spans="1:22" x14ac:dyDescent="0.25">
      <c r="A102" s="101">
        <v>8</v>
      </c>
      <c r="B102" s="94" t="s">
        <v>91</v>
      </c>
      <c r="C102" s="95">
        <v>0</v>
      </c>
      <c r="D102" s="95">
        <v>0</v>
      </c>
      <c r="E102" s="95">
        <v>0</v>
      </c>
      <c r="F102" s="95">
        <v>0</v>
      </c>
      <c r="G102" s="95">
        <v>0</v>
      </c>
      <c r="H102" s="95">
        <v>523.79999999999995</v>
      </c>
      <c r="I102" s="89">
        <v>598</v>
      </c>
      <c r="L102" s="101">
        <v>8</v>
      </c>
      <c r="M102" s="94" t="s">
        <v>91</v>
      </c>
      <c r="N102" s="111">
        <f>C102*'Unit Conversions'!$B$12*BTU_per_TOE*10^3</f>
        <v>0</v>
      </c>
      <c r="O102" s="111">
        <f>D102*'Unit Conversions'!$B$12*BTU_per_TOE*10^3</f>
        <v>0</v>
      </c>
      <c r="P102" s="111">
        <f>E102*'Unit Conversions'!$B$12*BTU_per_TOE*10^3</f>
        <v>0</v>
      </c>
      <c r="Q102" s="111">
        <f>F102*'Unit Conversions'!$B$12*BTU_per_TOE*10^3</f>
        <v>0</v>
      </c>
      <c r="R102" s="111">
        <f>G102*'Unit Conversions'!$B$12*BTU_per_TOE*10^3</f>
        <v>0</v>
      </c>
      <c r="S102" s="111">
        <f>H102*'Unit Conversions'!$B$12*BTU_per_TOE*10^3</f>
        <v>21617506488614.398</v>
      </c>
      <c r="T102" s="111">
        <f>I102*'Unit Conversions'!$B$12*BTU_per_TOE*10^3</f>
        <v>24679780221824.004</v>
      </c>
    </row>
    <row r="103" spans="1:22" x14ac:dyDescent="0.25">
      <c r="A103" s="102"/>
      <c r="B103" s="100" t="s">
        <v>92</v>
      </c>
      <c r="C103" s="96">
        <v>398.54</v>
      </c>
      <c r="D103" s="96">
        <v>386.32</v>
      </c>
      <c r="E103" s="96">
        <v>365.26</v>
      </c>
      <c r="F103" s="96">
        <v>407.06</v>
      </c>
      <c r="G103" s="96">
        <v>448.98</v>
      </c>
      <c r="H103" s="96">
        <v>523.79999999999995</v>
      </c>
      <c r="I103" s="96">
        <v>598</v>
      </c>
      <c r="L103" s="102"/>
      <c r="M103" s="439" t="s">
        <v>92</v>
      </c>
      <c r="N103" s="442">
        <f>C103*'Unit Conversions'!$B$12*BTU_per_TOE*10^3</f>
        <v>16447959213387.521</v>
      </c>
      <c r="O103" s="442">
        <f>D103*'Unit Conversions'!$B$12*BTU_per_TOE*10^3</f>
        <v>15943633269724.162</v>
      </c>
      <c r="P103" s="442">
        <f>E103*'Unit Conversions'!$B$12*BTU_per_TOE*10^3</f>
        <v>15074475792346.883</v>
      </c>
      <c r="Q103" s="442">
        <f>F103*'Unit Conversions'!$B$12*BTU_per_TOE*10^3</f>
        <v>16799584175745.281</v>
      </c>
      <c r="R103" s="442">
        <f>G103*'Unit Conversions'!$B$12*BTU_per_TOE*10^3</f>
        <v>18529645023402.242</v>
      </c>
      <c r="S103" s="442">
        <f>H103*'Unit Conversions'!$B$12*BTU_per_TOE*10^3</f>
        <v>21617506488614.398</v>
      </c>
      <c r="T103" s="442">
        <f>I103*'Unit Conversions'!$B$12*BTU_per_TOE*10^3</f>
        <v>24679780221824.004</v>
      </c>
    </row>
    <row r="104" spans="1:22" x14ac:dyDescent="0.25">
      <c r="A104" s="81" t="s">
        <v>93</v>
      </c>
      <c r="B104" s="41"/>
      <c r="C104" s="41"/>
      <c r="D104" s="41"/>
      <c r="E104" s="41"/>
      <c r="F104" s="41"/>
      <c r="G104" s="41"/>
      <c r="H104" s="41"/>
      <c r="I104" s="41"/>
      <c r="L104" s="81" t="s">
        <v>93</v>
      </c>
      <c r="M104" s="41"/>
      <c r="N104" s="41"/>
      <c r="O104" s="41"/>
      <c r="P104" s="41"/>
      <c r="Q104" s="41"/>
      <c r="R104" s="41"/>
      <c r="S104" s="41"/>
      <c r="T104" s="41"/>
    </row>
    <row r="105" spans="1:22" x14ac:dyDescent="0.25">
      <c r="A105" s="81" t="s">
        <v>94</v>
      </c>
      <c r="B105" s="41"/>
      <c r="C105" s="41"/>
      <c r="D105" s="41"/>
      <c r="E105" s="41"/>
      <c r="F105" s="41"/>
      <c r="G105" s="41"/>
      <c r="H105" s="41"/>
      <c r="I105" s="41"/>
      <c r="L105" s="81" t="s">
        <v>94</v>
      </c>
      <c r="M105" s="41"/>
      <c r="N105" s="41"/>
      <c r="O105" s="41"/>
      <c r="P105" s="41"/>
      <c r="Q105" s="41"/>
      <c r="R105" s="41"/>
      <c r="S105" s="41"/>
      <c r="T105" s="41"/>
    </row>
    <row r="107" spans="1:22" ht="15.75" x14ac:dyDescent="0.25">
      <c r="A107" s="502" t="s">
        <v>572</v>
      </c>
      <c r="B107" s="503"/>
      <c r="C107" s="503"/>
      <c r="D107" s="503"/>
      <c r="E107" s="503"/>
      <c r="F107" s="503"/>
      <c r="G107" s="503"/>
      <c r="H107" s="503"/>
      <c r="I107" s="504"/>
      <c r="L107" s="502" t="s">
        <v>572</v>
      </c>
      <c r="M107" s="503"/>
      <c r="N107" s="503"/>
      <c r="O107" s="503"/>
      <c r="P107" s="503"/>
      <c r="Q107" s="503"/>
      <c r="R107" s="503"/>
      <c r="S107" s="502"/>
      <c r="T107" s="503"/>
    </row>
    <row r="108" spans="1:22" x14ac:dyDescent="0.25">
      <c r="A108" s="499" t="s">
        <v>59</v>
      </c>
      <c r="B108" s="500"/>
      <c r="C108" s="500"/>
      <c r="D108" s="500"/>
      <c r="E108" s="500"/>
      <c r="F108" s="500"/>
      <c r="G108" s="500"/>
      <c r="H108" s="500"/>
      <c r="I108" s="501"/>
      <c r="L108" s="511" t="s">
        <v>135</v>
      </c>
      <c r="M108" s="500"/>
      <c r="N108" s="500"/>
      <c r="O108" s="500"/>
      <c r="P108" s="500"/>
      <c r="Q108" s="500"/>
      <c r="R108" s="500"/>
      <c r="S108" s="500"/>
      <c r="T108" s="501"/>
    </row>
    <row r="109" spans="1:22" x14ac:dyDescent="0.25">
      <c r="A109" s="505" t="s">
        <v>60</v>
      </c>
      <c r="B109" s="506"/>
      <c r="C109" s="82" t="s">
        <v>61</v>
      </c>
      <c r="D109" s="82" t="s">
        <v>62</v>
      </c>
      <c r="E109" s="82" t="s">
        <v>63</v>
      </c>
      <c r="F109" s="82" t="s">
        <v>64</v>
      </c>
      <c r="G109" s="388" t="s">
        <v>493</v>
      </c>
      <c r="H109" s="388" t="s">
        <v>565</v>
      </c>
      <c r="I109" s="388" t="s">
        <v>566</v>
      </c>
      <c r="L109" s="505" t="s">
        <v>60</v>
      </c>
      <c r="M109" s="506"/>
      <c r="N109" s="82" t="s">
        <v>61</v>
      </c>
      <c r="O109" s="82" t="s">
        <v>62</v>
      </c>
      <c r="P109" s="82" t="s">
        <v>63</v>
      </c>
      <c r="Q109" s="82" t="s">
        <v>64</v>
      </c>
      <c r="R109" s="388" t="s">
        <v>493</v>
      </c>
      <c r="S109" s="388" t="s">
        <v>565</v>
      </c>
      <c r="T109" s="388" t="s">
        <v>566</v>
      </c>
    </row>
    <row r="110" spans="1:22" x14ac:dyDescent="0.25">
      <c r="A110" s="507">
        <v>-1</v>
      </c>
      <c r="B110" s="508"/>
      <c r="C110" s="83">
        <v>-2</v>
      </c>
      <c r="D110" s="83">
        <v>-3</v>
      </c>
      <c r="E110" s="83">
        <v>-4</v>
      </c>
      <c r="F110" s="83">
        <v>-5</v>
      </c>
      <c r="G110" s="83">
        <v>-6</v>
      </c>
      <c r="H110" s="83">
        <v>-7</v>
      </c>
      <c r="I110" s="83">
        <v>-8</v>
      </c>
      <c r="L110" s="507">
        <v>-1</v>
      </c>
      <c r="M110" s="508"/>
      <c r="N110" s="83">
        <v>-2</v>
      </c>
      <c r="O110" s="83">
        <v>-3</v>
      </c>
      <c r="P110" s="83">
        <v>-4</v>
      </c>
      <c r="Q110" s="83">
        <v>-5</v>
      </c>
      <c r="R110" s="83">
        <v>-6</v>
      </c>
      <c r="S110" s="83">
        <v>-7</v>
      </c>
      <c r="T110" s="83">
        <v>-8</v>
      </c>
    </row>
    <row r="111" spans="1:22" x14ac:dyDescent="0.25">
      <c r="A111" s="84">
        <v>1</v>
      </c>
      <c r="B111" s="103" t="s">
        <v>126</v>
      </c>
      <c r="C111" s="86">
        <v>276.66000000000003</v>
      </c>
      <c r="D111" s="86">
        <v>315.33999999999997</v>
      </c>
      <c r="E111" s="86">
        <v>346.45</v>
      </c>
      <c r="F111" s="86">
        <v>379.5</v>
      </c>
      <c r="G111" s="86">
        <v>444.12</v>
      </c>
      <c r="H111" s="86">
        <v>600.80999999999995</v>
      </c>
      <c r="I111" s="89">
        <v>786.26</v>
      </c>
      <c r="L111" s="84">
        <v>1</v>
      </c>
      <c r="M111" s="103" t="s">
        <v>126</v>
      </c>
      <c r="N111" s="111">
        <f>C111*'Unit Conversions'!$B$13*BTU_per_TOE*10^3</f>
        <v>10539605859793.922</v>
      </c>
      <c r="O111" s="111">
        <f>D111*'Unit Conversions'!$B$13*BTU_per_TOE*10^3</f>
        <v>12013154456110.078</v>
      </c>
      <c r="P111" s="111">
        <f>E111*'Unit Conversions'!$B$13*BTU_per_TOE*10^3</f>
        <v>13198317249062.4</v>
      </c>
      <c r="Q111" s="111">
        <f>F111*'Unit Conversions'!$B$13*BTU_per_TOE*10^3</f>
        <v>14457386047104</v>
      </c>
      <c r="R111" s="111">
        <f>G111*'Unit Conversions'!$B$13*BTU_per_TOE*10^3</f>
        <v>16919141742397.439</v>
      </c>
      <c r="S111" s="111">
        <f>H111*'Unit Conversions'!$B$13*BTU_per_TOE*10^3</f>
        <v>22888385009118.719</v>
      </c>
      <c r="T111" s="111">
        <f>I111*'Unit Conversions'!$B$13*BTU_per_TOE*10^3</f>
        <v>29953265753349.121</v>
      </c>
    </row>
    <row r="112" spans="1:22" x14ac:dyDescent="0.25">
      <c r="A112" s="99" t="s">
        <v>68</v>
      </c>
      <c r="B112" s="91" t="s">
        <v>127</v>
      </c>
      <c r="C112" s="89">
        <v>1.35</v>
      </c>
      <c r="D112" s="89">
        <v>6.15</v>
      </c>
      <c r="E112" s="89">
        <v>10.17</v>
      </c>
      <c r="F112" s="89">
        <v>44.97</v>
      </c>
      <c r="G112" s="89">
        <v>36.94</v>
      </c>
      <c r="H112" s="89">
        <v>20.190000000000001</v>
      </c>
      <c r="I112" s="89">
        <v>109.95</v>
      </c>
      <c r="L112" s="99" t="s">
        <v>68</v>
      </c>
      <c r="M112" s="91" t="s">
        <v>127</v>
      </c>
      <c r="N112" s="111">
        <f>C112*'Unit Conversions'!$B$13*BTU_per_TOE*10^3</f>
        <v>51429436531.200005</v>
      </c>
      <c r="O112" s="111">
        <f>D112*'Unit Conversions'!$B$13*BTU_per_TOE*10^3</f>
        <v>234289655308.80002</v>
      </c>
      <c r="P112" s="111">
        <f>E112*'Unit Conversions'!$B$13*BTU_per_TOE*10^3</f>
        <v>387435088535.04004</v>
      </c>
      <c r="Q112" s="111">
        <f>F112*'Unit Conversions'!$B$13*BTU_per_TOE*10^3</f>
        <v>1713171674672.6401</v>
      </c>
      <c r="R112" s="111">
        <f>G112*'Unit Conversions'!$B$13*BTU_per_TOE*10^3</f>
        <v>1407261767009.28</v>
      </c>
      <c r="S112" s="111">
        <f>H112*'Unit Conversions'!$B$13*BTU_per_TOE*10^3</f>
        <v>769155795233.28003</v>
      </c>
      <c r="T112" s="111">
        <f>I112*'Unit Conversions'!$B$13*BTU_per_TOE*10^3</f>
        <v>4188641886374.3999</v>
      </c>
    </row>
    <row r="113" spans="1:22" x14ac:dyDescent="0.25">
      <c r="A113" s="88" t="s">
        <v>70</v>
      </c>
      <c r="B113" s="88" t="s">
        <v>104</v>
      </c>
      <c r="C113" s="89">
        <v>272.7</v>
      </c>
      <c r="D113" s="89">
        <v>306.74</v>
      </c>
      <c r="E113" s="89">
        <v>334.48</v>
      </c>
      <c r="F113" s="89">
        <v>332.63</v>
      </c>
      <c r="G113" s="89">
        <v>407.17</v>
      </c>
      <c r="H113" s="89">
        <v>580.62</v>
      </c>
      <c r="I113" s="89">
        <v>676.25</v>
      </c>
      <c r="L113" s="88" t="s">
        <v>70</v>
      </c>
      <c r="M113" s="88" t="s">
        <v>104</v>
      </c>
      <c r="N113" s="111">
        <f>C113*'Unit Conversions'!$B$13*BTU_per_TOE*10^3</f>
        <v>10388746179302.4</v>
      </c>
      <c r="O113" s="111">
        <f>D113*'Unit Conversions'!$B$13*BTU_per_TOE*10^3</f>
        <v>11685529897466.881</v>
      </c>
      <c r="P113" s="111">
        <f>E113*'Unit Conversions'!$B$13*BTU_per_TOE*10^3</f>
        <v>12742309578485.76</v>
      </c>
      <c r="Q113" s="111">
        <f>F113*'Unit Conversions'!$B$13*BTU_per_TOE*10^3</f>
        <v>12671832202498.561</v>
      </c>
      <c r="R113" s="111">
        <f>G113*'Unit Conversions'!$B$13*BTU_per_TOE*10^3</f>
        <v>15511499016599.041</v>
      </c>
      <c r="S113" s="111">
        <f>H113*'Unit Conversions'!$B$13*BTU_per_TOE*10^3</f>
        <v>22119229213885.441</v>
      </c>
      <c r="T113" s="111">
        <f>I113*'Unit Conversions'!$B$13*BTU_per_TOE*10^3</f>
        <v>25762338114239.996</v>
      </c>
    </row>
    <row r="114" spans="1:22" x14ac:dyDescent="0.25">
      <c r="A114" s="88" t="s">
        <v>78</v>
      </c>
      <c r="B114" s="88" t="s">
        <v>71</v>
      </c>
      <c r="C114" s="89">
        <v>2.6</v>
      </c>
      <c r="D114" s="89">
        <v>2.4500000000000002</v>
      </c>
      <c r="E114" s="89">
        <v>1.8</v>
      </c>
      <c r="F114" s="89">
        <v>1.9</v>
      </c>
      <c r="G114" s="89">
        <v>0.02</v>
      </c>
      <c r="H114" s="89">
        <v>0</v>
      </c>
      <c r="I114" s="89">
        <v>0.06</v>
      </c>
      <c r="L114" s="88" t="s">
        <v>78</v>
      </c>
      <c r="M114" s="88" t="s">
        <v>71</v>
      </c>
      <c r="N114" s="111">
        <f>C114*'Unit Conversions'!$B$13*BTU_per_TOE*10^3</f>
        <v>99049285171.200012</v>
      </c>
      <c r="O114" s="111">
        <f>D114*'Unit Conversions'!$B$13*BTU_per_TOE*10^3</f>
        <v>93334903334.399994</v>
      </c>
      <c r="P114" s="111">
        <f>E114*'Unit Conversions'!$B$13*BTU_per_TOE*10^3</f>
        <v>68572582041.600006</v>
      </c>
      <c r="Q114" s="111">
        <f>F114*'Unit Conversions'!$B$13*BTU_per_TOE*10^3</f>
        <v>72382169932.799988</v>
      </c>
      <c r="R114" s="111">
        <f>G114*'Unit Conversions'!$B$13*BTU_per_TOE*10^3</f>
        <v>761917578.23999989</v>
      </c>
      <c r="S114" s="111">
        <f>H114*'Unit Conversions'!$B$13*BTU_per_TOE*10^3</f>
        <v>0</v>
      </c>
      <c r="T114" s="111">
        <f>I114*'Unit Conversions'!$B$13*BTU_per_TOE*10^3</f>
        <v>2285752734.7200003</v>
      </c>
    </row>
    <row r="115" spans="1:22" x14ac:dyDescent="0.25">
      <c r="A115" s="88" t="s">
        <v>80</v>
      </c>
      <c r="B115" s="88" t="s">
        <v>128</v>
      </c>
      <c r="C115" s="89">
        <v>0</v>
      </c>
      <c r="D115" s="89">
        <v>0</v>
      </c>
      <c r="E115" s="89">
        <v>0</v>
      </c>
      <c r="F115" s="89">
        <v>0</v>
      </c>
      <c r="G115" s="89">
        <v>0</v>
      </c>
      <c r="H115" s="89">
        <v>0</v>
      </c>
      <c r="I115" s="89">
        <v>0</v>
      </c>
      <c r="L115" s="88" t="s">
        <v>80</v>
      </c>
      <c r="M115" s="88" t="s">
        <v>128</v>
      </c>
      <c r="N115" s="111">
        <f>C115*'Unit Conversions'!$B$13*BTU_per_TOE*10^3</f>
        <v>0</v>
      </c>
      <c r="O115" s="111">
        <f>D115*'Unit Conversions'!$B$13*BTU_per_TOE*10^3</f>
        <v>0</v>
      </c>
      <c r="P115" s="111">
        <f>E115*'Unit Conversions'!$B$13*BTU_per_TOE*10^3</f>
        <v>0</v>
      </c>
      <c r="Q115" s="111">
        <f>F115*'Unit Conversions'!$B$13*BTU_per_TOE*10^3</f>
        <v>0</v>
      </c>
      <c r="R115" s="111">
        <f>G115*'Unit Conversions'!$B$13*BTU_per_TOE*10^3</f>
        <v>0</v>
      </c>
      <c r="S115" s="111">
        <f>H115*'Unit Conversions'!$B$13*BTU_per_TOE*10^3</f>
        <v>0</v>
      </c>
      <c r="T115" s="111">
        <f>I115*'Unit Conversions'!$B$13*BTU_per_TOE*10^3</f>
        <v>0</v>
      </c>
    </row>
    <row r="116" spans="1:22" x14ac:dyDescent="0.25">
      <c r="A116" s="87">
        <v>2</v>
      </c>
      <c r="B116" s="88" t="s">
        <v>105</v>
      </c>
      <c r="C116" s="89">
        <v>79.16</v>
      </c>
      <c r="D116" s="89">
        <v>74.53</v>
      </c>
      <c r="E116" s="89">
        <v>55.62</v>
      </c>
      <c r="F116" s="89">
        <v>56.62</v>
      </c>
      <c r="G116" s="89">
        <v>51.41</v>
      </c>
      <c r="H116" s="89">
        <v>49.83</v>
      </c>
      <c r="I116" s="89">
        <v>78.459999999999994</v>
      </c>
      <c r="L116" s="87">
        <v>2</v>
      </c>
      <c r="M116" s="88" t="s">
        <v>105</v>
      </c>
      <c r="N116" s="111">
        <f>C116*'Unit Conversions'!$B$13*BTU_per_TOE*10^3</f>
        <v>3015669774673.9199</v>
      </c>
      <c r="O116" s="111">
        <f>D116*'Unit Conversions'!$B$13*BTU_per_TOE*10^3</f>
        <v>2839285855311.3604</v>
      </c>
      <c r="P116" s="111">
        <f>E116*'Unit Conversions'!$B$13*BTU_per_TOE*10^3</f>
        <v>2118892785085.4399</v>
      </c>
      <c r="Q116" s="111">
        <f>F116*'Unit Conversions'!$B$13*BTU_per_TOE*10^3</f>
        <v>2156988663997.4399</v>
      </c>
      <c r="R116" s="111">
        <f>G116*'Unit Conversions'!$B$13*BTU_per_TOE*10^3</f>
        <v>1958509134865.9199</v>
      </c>
      <c r="S116" s="111">
        <f>H116*'Unit Conversions'!$B$13*BTU_per_TOE*10^3</f>
        <v>1898317646184.9602</v>
      </c>
      <c r="T116" s="111">
        <f>I116*'Unit Conversions'!$B$13*BTU_per_TOE*10^3</f>
        <v>2989002659435.5195</v>
      </c>
      <c r="V116" t="s">
        <v>11</v>
      </c>
    </row>
    <row r="117" spans="1:22" x14ac:dyDescent="0.25">
      <c r="A117" s="87">
        <v>3</v>
      </c>
      <c r="B117" s="88" t="s">
        <v>72</v>
      </c>
      <c r="C117" s="89">
        <v>586.79</v>
      </c>
      <c r="D117" s="89">
        <v>535.67999999999995</v>
      </c>
      <c r="E117" s="89">
        <v>445.77</v>
      </c>
      <c r="F117" s="89">
        <v>430.36</v>
      </c>
      <c r="G117" s="89">
        <v>360.95</v>
      </c>
      <c r="H117" s="89">
        <v>313.83</v>
      </c>
      <c r="I117" s="89">
        <v>338.84</v>
      </c>
      <c r="L117" s="87">
        <v>3</v>
      </c>
      <c r="M117" s="88" t="s">
        <v>72</v>
      </c>
      <c r="N117" s="111">
        <f>C117*'Unit Conversions'!$B$13*BTU_per_TOE*10^3</f>
        <v>22354280786772.48</v>
      </c>
      <c r="O117" s="111">
        <f>D117*'Unit Conversions'!$B$13*BTU_per_TOE*10^3</f>
        <v>20407200415580.16</v>
      </c>
      <c r="P117" s="111">
        <f>E117*'Unit Conversions'!$B$13*BTU_per_TOE*10^3</f>
        <v>16981999942602.24</v>
      </c>
      <c r="Q117" s="111">
        <f>F117*'Unit Conversions'!$B$13*BTU_per_TOE*10^3</f>
        <v>16394942448568.32</v>
      </c>
      <c r="R117" s="111">
        <f>G117*'Unit Conversions'!$B$13*BTU_per_TOE*10^3</f>
        <v>13750707493286.402</v>
      </c>
      <c r="S117" s="111">
        <f>H117*'Unit Conversions'!$B$13*BTU_per_TOE*10^3</f>
        <v>11955629678952.961</v>
      </c>
      <c r="T117" s="111">
        <f>I117*'Unit Conversions'!$B$13*BTU_per_TOE*10^3</f>
        <v>12908407610542.08</v>
      </c>
    </row>
    <row r="118" spans="1:22" x14ac:dyDescent="0.25">
      <c r="A118" s="87">
        <v>4</v>
      </c>
      <c r="B118" s="88" t="s">
        <v>106</v>
      </c>
      <c r="C118" s="89">
        <v>12.45</v>
      </c>
      <c r="D118" s="89">
        <v>38.479999999999997</v>
      </c>
      <c r="E118" s="89">
        <v>45.1</v>
      </c>
      <c r="F118" s="89">
        <v>52.66</v>
      </c>
      <c r="G118" s="89">
        <v>71.45</v>
      </c>
      <c r="H118" s="89">
        <v>67.900000000000006</v>
      </c>
      <c r="I118" s="89">
        <v>54.27</v>
      </c>
      <c r="L118" s="87">
        <v>4</v>
      </c>
      <c r="M118" s="88" t="s">
        <v>106</v>
      </c>
      <c r="N118" s="111">
        <f>C118*'Unit Conversions'!$B$13*BTU_per_TOE*10^3</f>
        <v>474293692454.39996</v>
      </c>
      <c r="O118" s="111">
        <f>D118*'Unit Conversions'!$B$13*BTU_per_TOE*10^3</f>
        <v>1465929420533.7598</v>
      </c>
      <c r="P118" s="111">
        <f>E118*'Unit Conversions'!$B$13*BTU_per_TOE*10^3</f>
        <v>1718124138931.2</v>
      </c>
      <c r="Q118" s="111">
        <f>F118*'Unit Conversions'!$B$13*BTU_per_TOE*10^3</f>
        <v>2006128983505.9199</v>
      </c>
      <c r="R118" s="111">
        <f>G118*'Unit Conversions'!$B$13*BTU_per_TOE*10^3</f>
        <v>2721950548262.4004</v>
      </c>
      <c r="S118" s="111">
        <f>H118*'Unit Conversions'!$B$13*BTU_per_TOE*10^3</f>
        <v>2586710178124.8003</v>
      </c>
      <c r="T118" s="111">
        <f>I118*'Unit Conversions'!$B$13*BTU_per_TOE*10^3</f>
        <v>2067463348554.2402</v>
      </c>
      <c r="V118" t="s">
        <v>43</v>
      </c>
    </row>
    <row r="119" spans="1:22" x14ac:dyDescent="0.25">
      <c r="A119" s="87">
        <v>5</v>
      </c>
      <c r="B119" s="88" t="s">
        <v>129</v>
      </c>
      <c r="C119" s="89">
        <v>2018.99</v>
      </c>
      <c r="D119" s="89">
        <v>1833.32</v>
      </c>
      <c r="E119" s="89">
        <v>1748.42</v>
      </c>
      <c r="F119" s="89">
        <v>2136.4699999999998</v>
      </c>
      <c r="G119" s="89">
        <v>2491.75</v>
      </c>
      <c r="H119" s="89">
        <v>2345.88</v>
      </c>
      <c r="I119" s="89">
        <v>2577.39</v>
      </c>
      <c r="L119" s="87">
        <v>5</v>
      </c>
      <c r="M119" s="88" t="s">
        <v>129</v>
      </c>
      <c r="N119" s="111">
        <f>C119*'Unit Conversions'!$B$13*BTU_per_TOE*10^3</f>
        <v>76915198564538.875</v>
      </c>
      <c r="O119" s="111">
        <f>D119*'Unit Conversions'!$B$13*BTU_per_TOE*10^3</f>
        <v>69841936726947.828</v>
      </c>
      <c r="P119" s="111">
        <f>E119*'Unit Conversions'!$B$13*BTU_per_TOE*10^3</f>
        <v>66607596607319.039</v>
      </c>
      <c r="Q119" s="111">
        <f>F119*'Unit Conversions'!$B$13*BTU_per_TOE*10^3</f>
        <v>81390702419120.641</v>
      </c>
      <c r="R119" s="111">
        <f>G119*'Unit Conversions'!$B$13*BTU_per_TOE*10^3</f>
        <v>94925406278976</v>
      </c>
      <c r="S119" s="111">
        <f>H119*'Unit Conversions'!$B$13*BTU_per_TOE*10^3</f>
        <v>89368360422082.563</v>
      </c>
      <c r="T119" s="111">
        <f>I119*'Unit Conversions'!$B$13*BTU_per_TOE*10^3</f>
        <v>98187937348999.672</v>
      </c>
      <c r="V119" s="4" t="s">
        <v>57</v>
      </c>
    </row>
    <row r="120" spans="1:22" x14ac:dyDescent="0.25">
      <c r="A120" s="99" t="s">
        <v>68</v>
      </c>
      <c r="B120" s="88" t="s">
        <v>114</v>
      </c>
      <c r="C120" s="89">
        <v>59.03</v>
      </c>
      <c r="D120" s="89">
        <v>55.87</v>
      </c>
      <c r="E120" s="89">
        <v>32.78</v>
      </c>
      <c r="F120" s="89">
        <v>47.85</v>
      </c>
      <c r="G120" s="89">
        <v>49.63</v>
      </c>
      <c r="H120" s="89">
        <v>43.01</v>
      </c>
      <c r="I120" s="89">
        <v>52.06</v>
      </c>
      <c r="L120" s="99" t="s">
        <v>68</v>
      </c>
      <c r="M120" s="88" t="s">
        <v>114</v>
      </c>
      <c r="N120" s="111">
        <f>C120*'Unit Conversions'!$B$13*BTU_per_TOE*10^3</f>
        <v>2248799732175.3604</v>
      </c>
      <c r="O120" s="111">
        <f>D120*'Unit Conversions'!$B$13*BTU_per_TOE*10^3</f>
        <v>2128416754813.4402</v>
      </c>
      <c r="P120" s="111">
        <f>E120*'Unit Conversions'!$B$13*BTU_per_TOE*10^3</f>
        <v>1248782910735.3601</v>
      </c>
      <c r="Q120" s="111">
        <f>F120*'Unit Conversions'!$B$13*BTU_per_TOE*10^3</f>
        <v>1822887805939.2002</v>
      </c>
      <c r="R120" s="111">
        <f>G120*'Unit Conversions'!$B$13*BTU_per_TOE*10^3</f>
        <v>1890698470402.5603</v>
      </c>
      <c r="S120" s="111">
        <f>H120*'Unit Conversions'!$B$13*BTU_per_TOE*10^3</f>
        <v>1638503752005.1201</v>
      </c>
      <c r="T120" s="111">
        <f>I120*'Unit Conversions'!$B$13*BTU_per_TOE*10^3</f>
        <v>1983271456158.7202</v>
      </c>
      <c r="V120" t="s">
        <v>57</v>
      </c>
    </row>
    <row r="121" spans="1:22" x14ac:dyDescent="0.25">
      <c r="A121" s="88" t="s">
        <v>70</v>
      </c>
      <c r="B121" s="88" t="s">
        <v>83</v>
      </c>
      <c r="C121" s="89">
        <v>602.91</v>
      </c>
      <c r="D121" s="89">
        <v>549.88</v>
      </c>
      <c r="E121" s="89">
        <v>611.38</v>
      </c>
      <c r="F121" s="89">
        <v>763.95</v>
      </c>
      <c r="G121" s="89">
        <v>981.72</v>
      </c>
      <c r="H121" s="89">
        <v>930.59</v>
      </c>
      <c r="I121" s="89">
        <v>885.16</v>
      </c>
      <c r="L121" s="88" t="s">
        <v>70</v>
      </c>
      <c r="M121" s="88" t="s">
        <v>83</v>
      </c>
      <c r="N121" s="111">
        <f>C121*'Unit Conversions'!$B$13*BTU_per_TOE*10^3</f>
        <v>22968386354833.918</v>
      </c>
      <c r="O121" s="111">
        <f>D121*'Unit Conversions'!$B$13*BTU_per_TOE*10^3</f>
        <v>20948161896130.559</v>
      </c>
      <c r="P121" s="111">
        <f>E121*'Unit Conversions'!$B$13*BTU_per_TOE*10^3</f>
        <v>23291058449218.563</v>
      </c>
      <c r="Q121" s="111">
        <f>F121*'Unit Conversions'!$B$13*BTU_per_TOE*10^3</f>
        <v>29103346694822.402</v>
      </c>
      <c r="R121" s="111">
        <f>G121*'Unit Conversions'!$B$13*BTU_per_TOE*10^3</f>
        <v>37399486245488.641</v>
      </c>
      <c r="S121" s="111">
        <f>H121*'Unit Conversions'!$B$13*BTU_per_TOE*10^3</f>
        <v>35451643956718.086</v>
      </c>
      <c r="T121" s="111">
        <f>I121*'Unit Conversions'!$B$13*BTU_per_TOE*10^3</f>
        <v>33720948177745.918</v>
      </c>
      <c r="V121" t="s">
        <v>57</v>
      </c>
    </row>
    <row r="122" spans="1:22" x14ac:dyDescent="0.25">
      <c r="A122" s="88" t="s">
        <v>78</v>
      </c>
      <c r="B122" s="88" t="s">
        <v>124</v>
      </c>
      <c r="C122" s="89">
        <v>37.99</v>
      </c>
      <c r="D122" s="89">
        <v>57.75</v>
      </c>
      <c r="E122" s="89">
        <v>69.87</v>
      </c>
      <c r="F122" s="89">
        <v>68.36</v>
      </c>
      <c r="G122" s="89">
        <v>74.12</v>
      </c>
      <c r="H122" s="89">
        <v>45.68</v>
      </c>
      <c r="I122" s="89">
        <v>48.57</v>
      </c>
      <c r="L122" s="88" t="s">
        <v>78</v>
      </c>
      <c r="M122" s="88" t="s">
        <v>124</v>
      </c>
      <c r="N122" s="111">
        <f>C122*'Unit Conversions'!$B$13*BTU_per_TOE*10^3</f>
        <v>1447262439866.8799</v>
      </c>
      <c r="O122" s="111">
        <f>D122*'Unit Conversions'!$B$13*BTU_per_TOE*10^3</f>
        <v>2200037007168</v>
      </c>
      <c r="P122" s="111">
        <f>E122*'Unit Conversions'!$B$13*BTU_per_TOE*10^3</f>
        <v>2661759059581.4399</v>
      </c>
      <c r="Q122" s="111">
        <f>F122*'Unit Conversions'!$B$13*BTU_per_TOE*10^3</f>
        <v>2604234282424.3198</v>
      </c>
      <c r="R122" s="111">
        <f>G122*'Unit Conversions'!$B$13*BTU_per_TOE*10^3</f>
        <v>2823666544957.4404</v>
      </c>
      <c r="S122" s="111">
        <f>H122*'Unit Conversions'!$B$13*BTU_per_TOE*10^3</f>
        <v>1740219748700.1599</v>
      </c>
      <c r="T122" s="111">
        <f>I122*'Unit Conversions'!$B$13*BTU_per_TOE*10^3</f>
        <v>1850316838755.8403</v>
      </c>
      <c r="V122" t="s">
        <v>57</v>
      </c>
    </row>
    <row r="123" spans="1:22" x14ac:dyDescent="0.25">
      <c r="A123" s="88" t="s">
        <v>80</v>
      </c>
      <c r="B123" s="88" t="s">
        <v>110</v>
      </c>
      <c r="C123" s="89">
        <v>27.78</v>
      </c>
      <c r="D123" s="89">
        <v>13.08</v>
      </c>
      <c r="E123" s="89">
        <v>12.73</v>
      </c>
      <c r="F123" s="89">
        <v>14.66</v>
      </c>
      <c r="G123" s="89">
        <v>11.99</v>
      </c>
      <c r="H123" s="89">
        <v>13.66</v>
      </c>
      <c r="I123" s="89">
        <v>20.329999999999998</v>
      </c>
      <c r="L123" s="88" t="s">
        <v>80</v>
      </c>
      <c r="M123" s="88" t="s">
        <v>110</v>
      </c>
      <c r="N123" s="111">
        <f>C123*'Unit Conversions'!$B$13*BTU_per_TOE*10^3</f>
        <v>1058303516175.3601</v>
      </c>
      <c r="O123" s="111">
        <f>D123*'Unit Conversions'!$B$13*BTU_per_TOE*10^3</f>
        <v>498294096168.95996</v>
      </c>
      <c r="P123" s="111">
        <f>E123*'Unit Conversions'!$B$13*BTU_per_TOE*10^3</f>
        <v>484960538549.76007</v>
      </c>
      <c r="Q123" s="111">
        <f>F123*'Unit Conversions'!$B$13*BTU_per_TOE*10^3</f>
        <v>558485584849.92004</v>
      </c>
      <c r="R123" s="111">
        <f>G123*'Unit Conversions'!$B$13*BTU_per_TOE*10^3</f>
        <v>456769588154.88007</v>
      </c>
      <c r="S123" s="111">
        <f>H123*'Unit Conversions'!$B$13*BTU_per_TOE*10^3</f>
        <v>520389705937.92004</v>
      </c>
      <c r="T123" s="111">
        <f>I123*'Unit Conversions'!$B$13*BTU_per_TOE*10^3</f>
        <v>774489218280.95996</v>
      </c>
      <c r="V123" t="s">
        <v>5</v>
      </c>
    </row>
    <row r="124" spans="1:22" x14ac:dyDescent="0.25">
      <c r="A124" s="88" t="s">
        <v>82</v>
      </c>
      <c r="B124" s="88" t="s">
        <v>111</v>
      </c>
      <c r="C124" s="89">
        <v>145.66999999999999</v>
      </c>
      <c r="D124" s="89">
        <v>123.25</v>
      </c>
      <c r="E124" s="89">
        <v>87.91</v>
      </c>
      <c r="F124" s="89">
        <v>142.72</v>
      </c>
      <c r="G124" s="89">
        <v>171.04</v>
      </c>
      <c r="H124" s="89">
        <v>134.18</v>
      </c>
      <c r="I124" s="89">
        <v>202.46</v>
      </c>
      <c r="L124" s="88" t="s">
        <v>82</v>
      </c>
      <c r="M124" s="88" t="s">
        <v>111</v>
      </c>
      <c r="N124" s="111">
        <f>C124*'Unit Conversions'!$B$13*BTU_per_TOE*10^3</f>
        <v>5549426681111.04</v>
      </c>
      <c r="O124" s="111">
        <f>D124*'Unit Conversions'!$B$13*BTU_per_TOE*10^3</f>
        <v>4695317075904</v>
      </c>
      <c r="P124" s="111">
        <f>E124*'Unit Conversions'!$B$13*BTU_per_TOE*10^3</f>
        <v>3349008715153.9204</v>
      </c>
      <c r="Q124" s="111">
        <f>F124*'Unit Conversions'!$B$13*BTU_per_TOE*10^3</f>
        <v>5437043838320.6406</v>
      </c>
      <c r="R124" s="111">
        <f>G124*'Unit Conversions'!$B$13*BTU_per_TOE*10^3</f>
        <v>6515919129108.4805</v>
      </c>
      <c r="S124" s="111">
        <f>H124*'Unit Conversions'!$B$13*BTU_per_TOE*10^3</f>
        <v>5111705032412.1611</v>
      </c>
      <c r="T124" s="111">
        <f>I124*'Unit Conversions'!$B$13*BTU_per_TOE*10^3</f>
        <v>7712891644523.5215</v>
      </c>
      <c r="V124" t="s">
        <v>57</v>
      </c>
    </row>
    <row r="125" spans="1:22" x14ac:dyDescent="0.25">
      <c r="A125" s="88" t="s">
        <v>84</v>
      </c>
      <c r="B125" s="88" t="s">
        <v>112</v>
      </c>
      <c r="C125" s="89">
        <v>221.83</v>
      </c>
      <c r="D125" s="89">
        <v>201.29</v>
      </c>
      <c r="E125" s="89">
        <v>165.86</v>
      </c>
      <c r="F125" s="89">
        <v>193.13</v>
      </c>
      <c r="G125" s="89">
        <v>238.88</v>
      </c>
      <c r="H125" s="89">
        <v>242.67</v>
      </c>
      <c r="I125" s="89">
        <v>295.19</v>
      </c>
      <c r="L125" s="88" t="s">
        <v>84</v>
      </c>
      <c r="M125" s="88" t="s">
        <v>112</v>
      </c>
      <c r="N125" s="111">
        <f>C125*'Unit Conversions'!$B$13*BTU_per_TOE*10^3</f>
        <v>8450808819048.9619</v>
      </c>
      <c r="O125" s="111">
        <f>D125*'Unit Conversions'!$B$13*BTU_per_TOE*10^3</f>
        <v>7668319466196.4795</v>
      </c>
      <c r="P125" s="111">
        <f>E125*'Unit Conversions'!$B$13*BTU_per_TOE*10^3</f>
        <v>6318582476344.3213</v>
      </c>
      <c r="Q125" s="111">
        <f>F125*'Unit Conversions'!$B$13*BTU_per_TOE*10^3</f>
        <v>7357457094274.5596</v>
      </c>
      <c r="R125" s="111">
        <f>G125*'Unit Conversions'!$B$13*BTU_per_TOE*10^3</f>
        <v>9100343554498.5605</v>
      </c>
      <c r="S125" s="111">
        <f>H125*'Unit Conversions'!$B$13*BTU_per_TOE*10^3</f>
        <v>9244726935575.0391</v>
      </c>
      <c r="T125" s="111">
        <f>I125*'Unit Conversions'!$B$13*BTU_per_TOE*10^3</f>
        <v>11245522496033.279</v>
      </c>
      <c r="V125" t="s">
        <v>57</v>
      </c>
    </row>
    <row r="126" spans="1:22" x14ac:dyDescent="0.25">
      <c r="A126" s="88" t="s">
        <v>86</v>
      </c>
      <c r="B126" s="88" t="s">
        <v>113</v>
      </c>
      <c r="C126" s="89">
        <v>233.09</v>
      </c>
      <c r="D126" s="89">
        <v>231.61</v>
      </c>
      <c r="E126" s="89">
        <v>232.26</v>
      </c>
      <c r="F126" s="89">
        <v>218.48</v>
      </c>
      <c r="G126" s="89">
        <v>258.27999999999997</v>
      </c>
      <c r="H126" s="89">
        <v>238.3</v>
      </c>
      <c r="I126" s="89">
        <v>386.41</v>
      </c>
      <c r="L126" s="88" t="s">
        <v>86</v>
      </c>
      <c r="M126" s="88" t="s">
        <v>113</v>
      </c>
      <c r="N126" s="111">
        <f>C126*'Unit Conversions'!$B$13*BTU_per_TOE*10^3</f>
        <v>8879768415598.082</v>
      </c>
      <c r="O126" s="111">
        <f>D126*'Unit Conversions'!$B$13*BTU_per_TOE*10^3</f>
        <v>8823386514808.3203</v>
      </c>
      <c r="P126" s="111">
        <f>E126*'Unit Conversions'!$B$13*BTU_per_TOE*10^3</f>
        <v>8848148836101.1191</v>
      </c>
      <c r="Q126" s="111">
        <f>F126*'Unit Conversions'!$B$13*BTU_per_TOE*10^3</f>
        <v>8323187624693.7598</v>
      </c>
      <c r="R126" s="111">
        <f>G126*'Unit Conversions'!$B$13*BTU_per_TOE*10^3</f>
        <v>9839403605391.3594</v>
      </c>
      <c r="S126" s="111">
        <f>H126*'Unit Conversions'!$B$13*BTU_per_TOE*10^3</f>
        <v>9078247944729.6016</v>
      </c>
      <c r="T126" s="111">
        <f>I126*'Unit Conversions'!$B$13*BTU_per_TOE*10^3</f>
        <v>14720628570385.922</v>
      </c>
      <c r="V126" s="4" t="s">
        <v>57</v>
      </c>
    </row>
    <row r="127" spans="1:22" x14ac:dyDescent="0.25">
      <c r="A127" s="88" t="s">
        <v>115</v>
      </c>
      <c r="B127" s="88" t="s">
        <v>130</v>
      </c>
      <c r="C127" s="89">
        <v>30.35</v>
      </c>
      <c r="D127" s="89">
        <v>7.3</v>
      </c>
      <c r="E127" s="89">
        <v>1.65</v>
      </c>
      <c r="F127" s="89">
        <v>1.32</v>
      </c>
      <c r="G127" s="89">
        <v>1.62</v>
      </c>
      <c r="H127" s="89">
        <v>2.39</v>
      </c>
      <c r="I127" s="89">
        <v>3.26</v>
      </c>
      <c r="L127" s="88" t="s">
        <v>115</v>
      </c>
      <c r="M127" s="88" t="s">
        <v>130</v>
      </c>
      <c r="N127" s="111">
        <f>C127*'Unit Conversions'!$B$13*BTU_per_TOE*10^3</f>
        <v>1156209924979.2002</v>
      </c>
      <c r="O127" s="111">
        <f>D127*'Unit Conversions'!$B$13*BTU_per_TOE*10^3</f>
        <v>278099916057.60004</v>
      </c>
      <c r="P127" s="111">
        <f>E127*'Unit Conversions'!$B$13*BTU_per_TOE*10^3</f>
        <v>62858200204.800003</v>
      </c>
      <c r="Q127" s="111">
        <f>F127*'Unit Conversions'!$B$13*BTU_per_TOE*10^3</f>
        <v>50286560163.840012</v>
      </c>
      <c r="R127" s="111">
        <f>G127*'Unit Conversions'!$B$13*BTU_per_TOE*10^3</f>
        <v>61715323837.44001</v>
      </c>
      <c r="S127" s="111">
        <f>H127*'Unit Conversions'!$B$13*BTU_per_TOE*10^3</f>
        <v>91049150599.680008</v>
      </c>
      <c r="T127" s="111">
        <f>I127*'Unit Conversions'!$B$13*BTU_per_TOE*10^3</f>
        <v>124192565253.12</v>
      </c>
      <c r="V127" t="s">
        <v>57</v>
      </c>
    </row>
    <row r="128" spans="1:22" x14ac:dyDescent="0.25">
      <c r="A128" s="88" t="s">
        <v>117</v>
      </c>
      <c r="B128" s="88" t="s">
        <v>81</v>
      </c>
      <c r="C128" s="89">
        <v>21.95</v>
      </c>
      <c r="D128" s="89">
        <v>15.24</v>
      </c>
      <c r="E128" s="89">
        <v>10.92</v>
      </c>
      <c r="F128" s="89">
        <v>16.350000000000001</v>
      </c>
      <c r="G128" s="89">
        <v>16.63</v>
      </c>
      <c r="H128" s="89">
        <v>13.65</v>
      </c>
      <c r="I128" s="89">
        <v>27.47</v>
      </c>
      <c r="L128" s="88" t="s">
        <v>117</v>
      </c>
      <c r="M128" s="88" t="s">
        <v>81</v>
      </c>
      <c r="N128" s="111">
        <f>C128*'Unit Conversions'!$B$13*BTU_per_TOE*10^3</f>
        <v>836204542118.40002</v>
      </c>
      <c r="O128" s="111">
        <f>D128*'Unit Conversions'!$B$13*BTU_per_TOE*10^3</f>
        <v>580581194618.88</v>
      </c>
      <c r="P128" s="111">
        <f>E128*'Unit Conversions'!$B$13*BTU_per_TOE*10^3</f>
        <v>416006997719.04004</v>
      </c>
      <c r="Q128" s="111">
        <f>F128*'Unit Conversions'!$B$13*BTU_per_TOE*10^3</f>
        <v>622867620211.20007</v>
      </c>
      <c r="R128" s="111">
        <f>G128*'Unit Conversions'!$B$13*BTU_per_TOE*10^3</f>
        <v>633534466306.56006</v>
      </c>
      <c r="S128" s="111">
        <f>H128*'Unit Conversions'!$B$13*BTU_per_TOE*10^3</f>
        <v>520008747148.79999</v>
      </c>
      <c r="T128" s="111">
        <f>I128*'Unit Conversions'!$B$13*BTU_per_TOE*10^3</f>
        <v>1046493793712.64</v>
      </c>
      <c r="V128" t="s">
        <v>57</v>
      </c>
    </row>
    <row r="129" spans="1:22" x14ac:dyDescent="0.25">
      <c r="A129" s="88" t="s">
        <v>118</v>
      </c>
      <c r="B129" s="88" t="s">
        <v>119</v>
      </c>
      <c r="C129" s="89">
        <v>475.21</v>
      </c>
      <c r="D129" s="89">
        <v>408.08</v>
      </c>
      <c r="E129" s="89">
        <v>393.28</v>
      </c>
      <c r="F129" s="89">
        <v>476.45</v>
      </c>
      <c r="G129" s="89">
        <v>487.71</v>
      </c>
      <c r="H129" s="89">
        <v>518.41999999999996</v>
      </c>
      <c r="I129" s="89">
        <v>460.44</v>
      </c>
      <c r="L129" s="88" t="s">
        <v>118</v>
      </c>
      <c r="M129" s="88" t="s">
        <v>119</v>
      </c>
      <c r="N129" s="111">
        <f>C129*'Unit Conversions'!$B$13*BTU_per_TOE*10^3</f>
        <v>18103542617771.523</v>
      </c>
      <c r="O129" s="111">
        <f>D129*'Unit Conversions'!$B$13*BTU_per_TOE*10^3</f>
        <v>15546166266408.961</v>
      </c>
      <c r="P129" s="111">
        <f>E129*'Unit Conversions'!$B$13*BTU_per_TOE*10^3</f>
        <v>14982347258511.359</v>
      </c>
      <c r="Q129" s="111">
        <f>F129*'Unit Conversions'!$B$13*BTU_per_TOE*10^3</f>
        <v>18150781507622.402</v>
      </c>
      <c r="R129" s="111">
        <f>G129*'Unit Conversions'!$B$13*BTU_per_TOE*10^3</f>
        <v>18579741104171.52</v>
      </c>
      <c r="S129" s="111">
        <f>H129*'Unit Conversions'!$B$13*BTU_per_TOE*10^3</f>
        <v>19749665545559.039</v>
      </c>
      <c r="T129" s="111">
        <f>I129*'Unit Conversions'!$B$13*BTU_per_TOE*10^3</f>
        <v>17540866486241.279</v>
      </c>
      <c r="V129" t="s">
        <v>6</v>
      </c>
    </row>
    <row r="130" spans="1:22" x14ac:dyDescent="0.25">
      <c r="A130" s="88" t="s">
        <v>120</v>
      </c>
      <c r="B130" s="88" t="s">
        <v>131</v>
      </c>
      <c r="C130" s="89">
        <v>163.16999999999999</v>
      </c>
      <c r="D130" s="89">
        <v>169.99</v>
      </c>
      <c r="E130" s="89">
        <v>129.78</v>
      </c>
      <c r="F130" s="89">
        <v>193.19</v>
      </c>
      <c r="G130" s="89">
        <v>200.11</v>
      </c>
      <c r="H130" s="89">
        <v>163.34</v>
      </c>
      <c r="I130" s="89">
        <v>196.03</v>
      </c>
      <c r="L130" s="88" t="s">
        <v>120</v>
      </c>
      <c r="M130" s="88" t="s">
        <v>131</v>
      </c>
      <c r="N130" s="111">
        <f>C130*'Unit Conversions'!$B$13*BTU_per_TOE*10^3</f>
        <v>6216104562071.0391</v>
      </c>
      <c r="O130" s="111">
        <f>D130*'Unit Conversions'!$B$13*BTU_per_TOE*10^3</f>
        <v>6475918456250.8809</v>
      </c>
      <c r="P130" s="111">
        <f>E130*'Unit Conversions'!$B$13*BTU_per_TOE*10^3</f>
        <v>4944083165199.3604</v>
      </c>
      <c r="Q130" s="111">
        <f>F130*'Unit Conversions'!$B$13*BTU_per_TOE*10^3</f>
        <v>7359742847009.2803</v>
      </c>
      <c r="R130" s="111">
        <f>G130*'Unit Conversions'!$B$13*BTU_per_TOE*10^3</f>
        <v>7623366329080.3213</v>
      </c>
      <c r="S130" s="111">
        <f>H130*'Unit Conversions'!$B$13*BTU_per_TOE*10^3</f>
        <v>6222580861486.0801</v>
      </c>
      <c r="T130" s="111">
        <f>I130*'Unit Conversions'!$B$13*BTU_per_TOE*10^3</f>
        <v>7467935143119.3604</v>
      </c>
      <c r="V130" t="s">
        <v>57</v>
      </c>
    </row>
    <row r="131" spans="1:22" x14ac:dyDescent="0.25">
      <c r="A131" s="87">
        <v>6</v>
      </c>
      <c r="B131" s="88" t="s">
        <v>125</v>
      </c>
      <c r="C131" s="89">
        <v>351.28</v>
      </c>
      <c r="D131" s="89">
        <v>309.08999999999997</v>
      </c>
      <c r="E131" s="89">
        <v>196.87</v>
      </c>
      <c r="F131" s="89">
        <v>270.18</v>
      </c>
      <c r="G131" s="89">
        <v>357.27</v>
      </c>
      <c r="H131" s="89">
        <v>321.23</v>
      </c>
      <c r="I131" s="89">
        <v>298.41000000000003</v>
      </c>
      <c r="L131" s="87">
        <v>6</v>
      </c>
      <c r="M131" s="88" t="s">
        <v>125</v>
      </c>
      <c r="N131" s="111">
        <f>C131*'Unit Conversions'!$B$13*BTU_per_TOE*10^3</f>
        <v>13382320344207.359</v>
      </c>
      <c r="O131" s="111">
        <f>D131*'Unit Conversions'!$B$13*BTU_per_TOE*10^3</f>
        <v>11775055212910.08</v>
      </c>
      <c r="P131" s="111">
        <f>E131*'Unit Conversions'!$B$13*BTU_per_TOE*10^3</f>
        <v>7499935681405.4414</v>
      </c>
      <c r="Q131" s="111">
        <f>F131*'Unit Conversions'!$B$13*BTU_per_TOE*10^3</f>
        <v>10292744564444.16</v>
      </c>
      <c r="R131" s="111">
        <f>G131*'Unit Conversions'!$B$13*BTU_per_TOE*10^3</f>
        <v>13610514658890.242</v>
      </c>
      <c r="S131" s="111">
        <f>H131*'Unit Conversions'!$B$13*BTU_per_TOE*10^3</f>
        <v>12237539182901.762</v>
      </c>
      <c r="T131" s="111">
        <f>I131*'Unit Conversions'!$B$13*BTU_per_TOE*10^3</f>
        <v>11368191226129.924</v>
      </c>
      <c r="V131" t="s">
        <v>57</v>
      </c>
    </row>
    <row r="132" spans="1:22" x14ac:dyDescent="0.25">
      <c r="A132" s="87">
        <v>7</v>
      </c>
      <c r="B132" s="88" t="s">
        <v>121</v>
      </c>
      <c r="C132" s="89">
        <v>2356.88</v>
      </c>
      <c r="D132" s="89">
        <v>1984.69</v>
      </c>
      <c r="E132" s="89">
        <v>2175.37</v>
      </c>
      <c r="F132" s="89">
        <v>2564</v>
      </c>
      <c r="G132" s="89">
        <v>2485.35</v>
      </c>
      <c r="H132" s="89">
        <v>2233.5</v>
      </c>
      <c r="I132" s="89">
        <v>1449.48</v>
      </c>
      <c r="L132" s="87">
        <v>7</v>
      </c>
      <c r="M132" s="88" t="s">
        <v>121</v>
      </c>
      <c r="N132" s="111">
        <f>C132*'Unit Conversions'!$B$13*BTU_per_TOE*10^3</f>
        <v>89787415090114.563</v>
      </c>
      <c r="O132" s="111">
        <f>D132*'Unit Conversions'!$B$13*BTU_per_TOE*10^3</f>
        <v>75608509917857.281</v>
      </c>
      <c r="P132" s="111">
        <f>E132*'Unit Conversions'!$B$13*BTU_per_TOE*10^3</f>
        <v>82872632108797.438</v>
      </c>
      <c r="Q132" s="111">
        <f>F132*'Unit Conversions'!$B$13*BTU_per_TOE*10^3</f>
        <v>97677833530368.016</v>
      </c>
      <c r="R132" s="111">
        <f>G132*'Unit Conversions'!$B$13*BTU_per_TOE*10^3</f>
        <v>94681592653939.188</v>
      </c>
      <c r="S132" s="111">
        <f>H132*'Unit Conversions'!$B$13*BTU_per_TOE*10^3</f>
        <v>85087145549952</v>
      </c>
      <c r="T132" s="111">
        <f>I132*'Unit Conversions'!$B$13*BTU_per_TOE*10^3</f>
        <v>55219214565365.766</v>
      </c>
      <c r="V132" t="s">
        <v>57</v>
      </c>
    </row>
    <row r="133" spans="1:22" x14ac:dyDescent="0.25">
      <c r="A133" s="90"/>
      <c r="B133" s="91" t="s">
        <v>90</v>
      </c>
      <c r="C133" s="92">
        <v>5682.21</v>
      </c>
      <c r="D133" s="92">
        <v>5091.1400000000003</v>
      </c>
      <c r="E133" s="92">
        <v>5013.6000000000004</v>
      </c>
      <c r="F133" s="92">
        <v>5889.81</v>
      </c>
      <c r="G133" s="92">
        <v>6262.3</v>
      </c>
      <c r="H133" s="92">
        <v>5933</v>
      </c>
      <c r="I133" s="92">
        <v>5583.11</v>
      </c>
      <c r="L133" s="90"/>
      <c r="M133" s="91" t="s">
        <v>90</v>
      </c>
      <c r="N133" s="111">
        <f>C133*'Unit Conversions'!$B$13*BTU_per_TOE*10^3</f>
        <v>216468784112555.5</v>
      </c>
      <c r="O133" s="111">
        <f>D133*'Unit Conversions'!$B$13*BTU_per_TOE*10^3</f>
        <v>193951452964039.72</v>
      </c>
      <c r="P133" s="111">
        <f>E133*'Unit Conversions'!$B$13*BTU_per_TOE*10^3</f>
        <v>190997498513203.25</v>
      </c>
      <c r="Q133" s="111">
        <f>F133*'Unit Conversions'!$B$13*BTU_per_TOE*10^3</f>
        <v>224377488574686.75</v>
      </c>
      <c r="R133" s="111">
        <f>G133*'Unit Conversions'!$B$13*BTU_per_TOE*10^3</f>
        <v>238567822510617.63</v>
      </c>
      <c r="S133" s="111">
        <f>H133*'Unit Conversions'!$B$13*BTU_per_TOE*10^3</f>
        <v>226022849584896</v>
      </c>
      <c r="T133" s="111">
        <f>I133*'Unit Conversions'!$B$13*BTU_per_TOE*10^3</f>
        <v>212693482512376.31</v>
      </c>
    </row>
    <row r="134" spans="1:22" x14ac:dyDescent="0.25">
      <c r="A134" s="512">
        <v>8</v>
      </c>
      <c r="B134" s="94" t="s">
        <v>91</v>
      </c>
      <c r="C134" s="95">
        <v>608.29</v>
      </c>
      <c r="D134" s="95">
        <v>695.81</v>
      </c>
      <c r="E134" s="95">
        <v>570.04</v>
      </c>
      <c r="F134" s="95">
        <v>592.12</v>
      </c>
      <c r="G134" s="95">
        <v>783.88</v>
      </c>
      <c r="H134" s="95">
        <v>671.7</v>
      </c>
      <c r="I134" s="89">
        <v>611.41999999999996</v>
      </c>
      <c r="L134" s="512">
        <v>8</v>
      </c>
      <c r="M134" s="94" t="s">
        <v>91</v>
      </c>
      <c r="N134" s="111">
        <f>C134*'Unit Conversions'!$B$13*BTU_per_TOE*10^3</f>
        <v>23173342183380.48</v>
      </c>
      <c r="O134" s="111">
        <f>D134*'Unit Conversions'!$B$13*BTU_per_TOE*10^3</f>
        <v>26507493505758.719</v>
      </c>
      <c r="P134" s="111">
        <f>E134*'Unit Conversions'!$B$13*BTU_per_TOE*10^3</f>
        <v>21716174814996.48</v>
      </c>
      <c r="Q134" s="111">
        <f>F134*'Unit Conversions'!$B$13*BTU_per_TOE*10^3</f>
        <v>22557331821373.445</v>
      </c>
      <c r="R134" s="111">
        <f>G134*'Unit Conversions'!$B$13*BTU_per_TOE*10^3</f>
        <v>29862597561538.559</v>
      </c>
      <c r="S134" s="111">
        <f>H134*'Unit Conversions'!$B$13*BTU_per_TOE*10^3</f>
        <v>25589001865190.402</v>
      </c>
      <c r="T134" s="111">
        <f>I134*'Unit Conversions'!$B$13*BTU_per_TOE*10^3</f>
        <v>23292582284375.039</v>
      </c>
    </row>
    <row r="135" spans="1:22" x14ac:dyDescent="0.25">
      <c r="A135" s="513"/>
      <c r="B135" s="100" t="s">
        <v>92</v>
      </c>
      <c r="C135" s="96">
        <v>6290.5</v>
      </c>
      <c r="D135" s="96">
        <v>5786.95</v>
      </c>
      <c r="E135" s="96">
        <v>5583.64</v>
      </c>
      <c r="F135" s="96">
        <v>6481.93</v>
      </c>
      <c r="G135" s="96">
        <v>7046.18</v>
      </c>
      <c r="H135" s="96">
        <v>6604.7</v>
      </c>
      <c r="I135" s="96">
        <v>6194.53</v>
      </c>
      <c r="L135" s="513"/>
      <c r="M135" s="100" t="s">
        <v>92</v>
      </c>
      <c r="N135" s="441">
        <f>C135*'Unit Conversions'!$B$13*BTU_per_TOE*10^3</f>
        <v>239642126295936.03</v>
      </c>
      <c r="O135" s="441">
        <f>D135*'Unit Conversions'!$B$13*BTU_per_TOE*10^3</f>
        <v>220458946469798.41</v>
      </c>
      <c r="P135" s="441">
        <f>E135*'Unit Conversions'!$B$13*BTU_per_TOE*10^3</f>
        <v>212713673328199.69</v>
      </c>
      <c r="Q135" s="441">
        <f>F135*'Unit Conversions'!$B$13*BTU_per_TOE*10^3</f>
        <v>246934820396060.19</v>
      </c>
      <c r="R135" s="441">
        <f>G135*'Unit Conversions'!$B$13*BTU_per_TOE*10^3</f>
        <v>268430420072156.19</v>
      </c>
      <c r="S135" s="441">
        <f>H135*'Unit Conversions'!$B$13*BTU_per_TOE*10^3</f>
        <v>251611851450086.41</v>
      </c>
      <c r="T135" s="441">
        <f>I135*'Unit Conversions'!$B$13*BTU_per_TOE*10^3</f>
        <v>235986064796751.34</v>
      </c>
    </row>
    <row r="136" spans="1:22" x14ac:dyDescent="0.25">
      <c r="A136" s="81" t="s">
        <v>132</v>
      </c>
      <c r="B136" s="41"/>
      <c r="C136" s="41"/>
      <c r="D136" s="41"/>
      <c r="E136" s="41"/>
      <c r="F136" s="41"/>
      <c r="G136" s="41"/>
      <c r="H136" s="391"/>
      <c r="I136" s="41"/>
      <c r="L136" s="81" t="s">
        <v>132</v>
      </c>
      <c r="M136" s="41"/>
      <c r="N136" s="41"/>
      <c r="O136" s="41"/>
      <c r="P136" s="41"/>
      <c r="Q136" s="41"/>
      <c r="R136" s="41"/>
      <c r="S136" s="41"/>
      <c r="T136" s="41"/>
    </row>
    <row r="137" spans="1:22" x14ac:dyDescent="0.25">
      <c r="A137" s="41" t="s">
        <v>133</v>
      </c>
      <c r="B137" s="41"/>
      <c r="C137" s="41"/>
      <c r="D137" s="41"/>
      <c r="E137" s="41"/>
      <c r="F137" s="41"/>
      <c r="G137" s="41"/>
      <c r="H137" s="41"/>
      <c r="I137" s="41"/>
      <c r="L137" s="41" t="s">
        <v>133</v>
      </c>
      <c r="M137" s="41"/>
      <c r="N137" s="41"/>
      <c r="O137" s="41"/>
      <c r="P137" s="41"/>
      <c r="Q137" s="41"/>
      <c r="R137" s="41"/>
      <c r="S137" s="41"/>
      <c r="T137" s="41"/>
    </row>
    <row r="139" spans="1:22" ht="15.75" x14ac:dyDescent="0.25">
      <c r="A139" s="502" t="s">
        <v>573</v>
      </c>
      <c r="B139" s="503"/>
      <c r="C139" s="503"/>
      <c r="D139" s="503"/>
      <c r="E139" s="503"/>
      <c r="F139" s="503"/>
      <c r="G139" s="503"/>
      <c r="H139" s="503"/>
      <c r="I139" s="504"/>
      <c r="L139" s="502" t="s">
        <v>573</v>
      </c>
      <c r="M139" s="503"/>
      <c r="N139" s="503"/>
      <c r="O139" s="503"/>
      <c r="P139" s="503"/>
      <c r="Q139" s="503"/>
      <c r="R139" s="503"/>
      <c r="S139" s="502"/>
      <c r="T139" s="503"/>
    </row>
    <row r="140" spans="1:22" x14ac:dyDescent="0.25">
      <c r="A140" s="499" t="s">
        <v>59</v>
      </c>
      <c r="B140" s="500"/>
      <c r="C140" s="500"/>
      <c r="D140" s="500"/>
      <c r="E140" s="500"/>
      <c r="F140" s="500"/>
      <c r="G140" s="500"/>
      <c r="H140" s="500"/>
      <c r="I140" s="501"/>
      <c r="L140" s="511" t="s">
        <v>135</v>
      </c>
      <c r="M140" s="500"/>
      <c r="N140" s="500"/>
      <c r="O140" s="500"/>
      <c r="P140" s="500"/>
      <c r="Q140" s="500"/>
      <c r="R140" s="500"/>
      <c r="S140" s="500"/>
      <c r="T140" s="501"/>
    </row>
    <row r="141" spans="1:22" x14ac:dyDescent="0.25">
      <c r="A141" s="505" t="s">
        <v>60</v>
      </c>
      <c r="B141" s="506"/>
      <c r="C141" s="82" t="s">
        <v>61</v>
      </c>
      <c r="D141" s="82" t="s">
        <v>62</v>
      </c>
      <c r="E141" s="82" t="s">
        <v>63</v>
      </c>
      <c r="F141" s="82" t="s">
        <v>64</v>
      </c>
      <c r="G141" s="388" t="s">
        <v>493</v>
      </c>
      <c r="H141" s="388" t="s">
        <v>567</v>
      </c>
      <c r="I141" s="388" t="s">
        <v>566</v>
      </c>
      <c r="L141" s="505" t="s">
        <v>60</v>
      </c>
      <c r="M141" s="506"/>
      <c r="N141" s="82" t="s">
        <v>61</v>
      </c>
      <c r="O141" s="82" t="s">
        <v>62</v>
      </c>
      <c r="P141" s="82" t="s">
        <v>63</v>
      </c>
      <c r="Q141" s="82" t="s">
        <v>64</v>
      </c>
      <c r="R141" s="388" t="s">
        <v>493</v>
      </c>
      <c r="S141" s="388" t="s">
        <v>567</v>
      </c>
      <c r="T141" s="388" t="s">
        <v>568</v>
      </c>
    </row>
    <row r="142" spans="1:22" x14ac:dyDescent="0.25">
      <c r="A142" s="507">
        <v>-1</v>
      </c>
      <c r="B142" s="508"/>
      <c r="C142" s="83">
        <v>-2</v>
      </c>
      <c r="D142" s="83">
        <v>-3</v>
      </c>
      <c r="E142" s="83">
        <v>-4</v>
      </c>
      <c r="F142" s="83">
        <v>-5</v>
      </c>
      <c r="G142" s="83">
        <v>-6</v>
      </c>
      <c r="H142" s="83">
        <v>-7</v>
      </c>
      <c r="I142" s="83">
        <v>-8</v>
      </c>
      <c r="L142" s="507">
        <v>-1</v>
      </c>
      <c r="M142" s="508"/>
      <c r="N142" s="83">
        <v>-2</v>
      </c>
      <c r="O142" s="83">
        <v>-3</v>
      </c>
      <c r="P142" s="83">
        <v>-4</v>
      </c>
      <c r="Q142" s="83">
        <v>-5</v>
      </c>
      <c r="R142" s="83">
        <v>-6</v>
      </c>
      <c r="S142" s="83">
        <v>-7</v>
      </c>
      <c r="T142" s="83">
        <v>-8</v>
      </c>
    </row>
    <row r="143" spans="1:22" x14ac:dyDescent="0.25">
      <c r="A143" s="84">
        <v>1</v>
      </c>
      <c r="B143" s="85" t="s">
        <v>105</v>
      </c>
      <c r="C143" s="86">
        <v>0</v>
      </c>
      <c r="D143" s="86">
        <v>0</v>
      </c>
      <c r="E143" s="86">
        <v>0</v>
      </c>
      <c r="F143" s="86">
        <v>0</v>
      </c>
      <c r="G143" s="86">
        <v>0</v>
      </c>
      <c r="H143" s="86">
        <v>1.2</v>
      </c>
      <c r="I143" s="89">
        <v>7.9</v>
      </c>
      <c r="L143" s="84">
        <v>1</v>
      </c>
      <c r="M143" s="85" t="s">
        <v>105</v>
      </c>
      <c r="N143" s="111">
        <f>C143*'Unit Conversions'!$B$13*BTU_per_TOE*10^3</f>
        <v>0</v>
      </c>
      <c r="O143" s="111">
        <f>D143*'Unit Conversions'!$B$13*BTU_per_TOE*10^3</f>
        <v>0</v>
      </c>
      <c r="P143" s="111">
        <f>E143*'Unit Conversions'!$B$13*BTU_per_TOE*10^3</f>
        <v>0</v>
      </c>
      <c r="Q143" s="111">
        <f>F143*'Unit Conversions'!$B$13*BTU_per_TOE*10^3</f>
        <v>0</v>
      </c>
      <c r="R143" s="111">
        <f>G143*'Unit Conversions'!$B$13*BTU_per_TOE*10^3</f>
        <v>0</v>
      </c>
      <c r="S143" s="111">
        <f>H143*'Unit Conversions'!$B$13*BTU_per_TOE*10^3</f>
        <v>45715054694.399994</v>
      </c>
      <c r="T143" s="111">
        <f>I143*'Unit Conversions'!$B$13*BTU_per_TOE*10^3</f>
        <v>300957443404.79999</v>
      </c>
      <c r="V143" t="s">
        <v>11</v>
      </c>
    </row>
    <row r="144" spans="1:22" x14ac:dyDescent="0.25">
      <c r="A144" s="87">
        <v>2</v>
      </c>
      <c r="B144" s="88" t="s">
        <v>72</v>
      </c>
      <c r="C144" s="89">
        <v>438.98</v>
      </c>
      <c r="D144" s="89">
        <v>328.14</v>
      </c>
      <c r="E144" s="89">
        <v>226.18</v>
      </c>
      <c r="F144" s="89">
        <v>50.7</v>
      </c>
      <c r="G144" s="89">
        <v>16.43</v>
      </c>
      <c r="H144" s="89">
        <v>0</v>
      </c>
      <c r="I144" s="89">
        <v>9.3000000000000007</v>
      </c>
      <c r="L144" s="87">
        <v>2</v>
      </c>
      <c r="M144" s="88" t="s">
        <v>72</v>
      </c>
      <c r="N144" s="111">
        <f>C144*'Unit Conversions'!$B$13*BTU_per_TOE*10^3</f>
        <v>16723328924789.76</v>
      </c>
      <c r="O144" s="111">
        <f>D144*'Unit Conversions'!$B$13*BTU_per_TOE*10^3</f>
        <v>12500781706183.68</v>
      </c>
      <c r="P144" s="111">
        <f>E144*'Unit Conversions'!$B$13*BTU_per_TOE*10^3</f>
        <v>8616525892316.1602</v>
      </c>
      <c r="Q144" s="111">
        <f>F144*'Unit Conversions'!$B$13*BTU_per_TOE*10^3</f>
        <v>1931461060838.4004</v>
      </c>
      <c r="R144" s="111">
        <f>G144*'Unit Conversions'!$B$13*BTU_per_TOE*10^3</f>
        <v>625915290524.16003</v>
      </c>
      <c r="S144" s="111">
        <f>H144*'Unit Conversions'!$B$13*BTU_per_TOE*10^3</f>
        <v>0</v>
      </c>
      <c r="T144" s="111">
        <f>I144*'Unit Conversions'!$B$13*BTU_per_TOE*10^3</f>
        <v>354291673881.6001</v>
      </c>
    </row>
    <row r="145" spans="1:22" x14ac:dyDescent="0.25">
      <c r="A145" s="87">
        <v>3</v>
      </c>
      <c r="B145" s="88" t="s">
        <v>74</v>
      </c>
      <c r="C145" s="89">
        <v>0</v>
      </c>
      <c r="D145" s="89">
        <v>0</v>
      </c>
      <c r="E145" s="89">
        <v>0</v>
      </c>
      <c r="F145" s="89">
        <v>0</v>
      </c>
      <c r="G145" s="89">
        <v>0</v>
      </c>
      <c r="H145" s="89">
        <v>0.3</v>
      </c>
      <c r="I145" s="89">
        <v>0</v>
      </c>
      <c r="L145" s="87">
        <v>3</v>
      </c>
      <c r="M145" s="88" t="s">
        <v>74</v>
      </c>
      <c r="N145" s="111">
        <f>C145*'Unit Conversions'!$B$13*BTU_per_TOE*10^3</f>
        <v>0</v>
      </c>
      <c r="O145" s="111">
        <f>D145*'Unit Conversions'!$B$13*BTU_per_TOE*10^3</f>
        <v>0</v>
      </c>
      <c r="P145" s="111">
        <f>E145*'Unit Conversions'!$B$13*BTU_per_TOE*10^3</f>
        <v>0</v>
      </c>
      <c r="Q145" s="111">
        <f>F145*'Unit Conversions'!$B$13*BTU_per_TOE*10^3</f>
        <v>0</v>
      </c>
      <c r="R145" s="111">
        <f>G145*'Unit Conversions'!$B$13*BTU_per_TOE*10^3</f>
        <v>0</v>
      </c>
      <c r="S145" s="111">
        <f>H145*'Unit Conversions'!$B$13*BTU_per_TOE*10^3</f>
        <v>11428763673.599998</v>
      </c>
      <c r="T145" s="111">
        <f>I145*'Unit Conversions'!$B$13*BTU_per_TOE*10^3</f>
        <v>0</v>
      </c>
      <c r="V145" t="s">
        <v>43</v>
      </c>
    </row>
    <row r="146" spans="1:22" x14ac:dyDescent="0.25">
      <c r="A146" s="87">
        <v>4</v>
      </c>
      <c r="B146" s="88" t="s">
        <v>129</v>
      </c>
      <c r="C146" s="89">
        <v>778.01</v>
      </c>
      <c r="D146" s="89">
        <v>76.319999999999993</v>
      </c>
      <c r="E146" s="89">
        <v>103.59</v>
      </c>
      <c r="F146" s="89">
        <v>70.45</v>
      </c>
      <c r="G146" s="89">
        <v>50.88</v>
      </c>
      <c r="H146" s="89">
        <v>53.8</v>
      </c>
      <c r="I146" s="89">
        <v>175.1</v>
      </c>
      <c r="L146" s="87">
        <v>4</v>
      </c>
      <c r="M146" s="88" t="s">
        <v>129</v>
      </c>
      <c r="N146" s="111">
        <f>C146*'Unit Conversions'!$B$13*BTU_per_TOE*10^3</f>
        <v>29638974752325.121</v>
      </c>
      <c r="O146" s="111">
        <f>D146*'Unit Conversions'!$B$13*BTU_per_TOE*10^3</f>
        <v>2907477478563.8398</v>
      </c>
      <c r="P146" s="111">
        <f>E146*'Unit Conversions'!$B$13*BTU_per_TOE*10^3</f>
        <v>3946352096494.0801</v>
      </c>
      <c r="Q146" s="111">
        <f>F146*'Unit Conversions'!$B$13*BTU_per_TOE*10^3</f>
        <v>2683854669350.4004</v>
      </c>
      <c r="R146" s="111">
        <f>G146*'Unit Conversions'!$B$13*BTU_per_TOE*10^3</f>
        <v>1938318319042.5601</v>
      </c>
      <c r="S146" s="111">
        <f>H146*'Unit Conversions'!$B$13*BTU_per_TOE*10^3</f>
        <v>2049558285465.6001</v>
      </c>
      <c r="T146" s="111">
        <f>I146*'Unit Conversions'!$B$13*BTU_per_TOE*10^3</f>
        <v>6670588397491.1992</v>
      </c>
      <c r="V146" s="4" t="s">
        <v>57</v>
      </c>
    </row>
    <row r="147" spans="1:22" x14ac:dyDescent="0.25">
      <c r="A147" s="99" t="s">
        <v>68</v>
      </c>
      <c r="B147" s="88" t="s">
        <v>114</v>
      </c>
      <c r="C147" s="89">
        <v>0.25</v>
      </c>
      <c r="D147" s="89">
        <v>0</v>
      </c>
      <c r="E147" s="89">
        <v>0</v>
      </c>
      <c r="F147" s="89">
        <v>0</v>
      </c>
      <c r="G147" s="89">
        <v>0</v>
      </c>
      <c r="H147" s="89">
        <v>1.1000000000000001</v>
      </c>
      <c r="I147" s="89">
        <v>3.1</v>
      </c>
      <c r="L147" s="99" t="s">
        <v>68</v>
      </c>
      <c r="M147" s="88" t="s">
        <v>114</v>
      </c>
      <c r="N147" s="111">
        <f>C147*'Unit Conversions'!$B$13*BTU_per_TOE*10^3</f>
        <v>9523969728</v>
      </c>
      <c r="O147" s="111">
        <f>D147*'Unit Conversions'!$B$13*BTU_per_TOE*10^3</f>
        <v>0</v>
      </c>
      <c r="P147" s="111">
        <f>E147*'Unit Conversions'!$B$13*BTU_per_TOE*10^3</f>
        <v>0</v>
      </c>
      <c r="Q147" s="111">
        <f>F147*'Unit Conversions'!$B$13*BTU_per_TOE*10^3</f>
        <v>0</v>
      </c>
      <c r="R147" s="111">
        <f>G147*'Unit Conversions'!$B$13*BTU_per_TOE*10^3</f>
        <v>0</v>
      </c>
      <c r="S147" s="111">
        <f>H147*'Unit Conversions'!$B$13*BTU_per_TOE*10^3</f>
        <v>41905466803.200005</v>
      </c>
      <c r="T147" s="111">
        <f>I147*'Unit Conversions'!$B$13*BTU_per_TOE*10^3</f>
        <v>118097224627.20001</v>
      </c>
      <c r="V147" t="s">
        <v>57</v>
      </c>
    </row>
    <row r="148" spans="1:22" x14ac:dyDescent="0.25">
      <c r="A148" s="88" t="s">
        <v>70</v>
      </c>
      <c r="B148" s="88" t="s">
        <v>83</v>
      </c>
      <c r="C148" s="89">
        <v>9.86</v>
      </c>
      <c r="D148" s="89">
        <v>0.71</v>
      </c>
      <c r="E148" s="89">
        <v>0</v>
      </c>
      <c r="F148" s="89">
        <v>0</v>
      </c>
      <c r="G148" s="89">
        <v>0</v>
      </c>
      <c r="H148" s="89">
        <v>2.4</v>
      </c>
      <c r="I148" s="89">
        <v>60.3</v>
      </c>
      <c r="L148" s="88" t="s">
        <v>70</v>
      </c>
      <c r="M148" s="88" t="s">
        <v>83</v>
      </c>
      <c r="N148" s="111">
        <f>C148*'Unit Conversions'!$B$13*BTU_per_TOE*10^3</f>
        <v>375625366072.32001</v>
      </c>
      <c r="O148" s="111">
        <f>D148*'Unit Conversions'!$B$13*BTU_per_TOE*10^3</f>
        <v>27048074027.52</v>
      </c>
      <c r="P148" s="111">
        <f>E148*'Unit Conversions'!$B$13*BTU_per_TOE*10^3</f>
        <v>0</v>
      </c>
      <c r="Q148" s="111">
        <f>F148*'Unit Conversions'!$B$13*BTU_per_TOE*10^3</f>
        <v>0</v>
      </c>
      <c r="R148" s="111">
        <f>G148*'Unit Conversions'!$B$13*BTU_per_TOE*10^3</f>
        <v>0</v>
      </c>
      <c r="S148" s="111">
        <f>H148*'Unit Conversions'!$B$13*BTU_per_TOE*10^3</f>
        <v>91430109388.799988</v>
      </c>
      <c r="T148" s="111">
        <f>I148*'Unit Conversions'!$B$13*BTU_per_TOE*10^3</f>
        <v>2297181498393.6001</v>
      </c>
      <c r="V148" t="s">
        <v>57</v>
      </c>
    </row>
    <row r="149" spans="1:22" x14ac:dyDescent="0.25">
      <c r="A149" s="88" t="s">
        <v>78</v>
      </c>
      <c r="B149" s="88" t="s">
        <v>134</v>
      </c>
      <c r="C149" s="89">
        <v>52.22</v>
      </c>
      <c r="D149" s="89">
        <v>58.06</v>
      </c>
      <c r="E149" s="89">
        <v>55.32</v>
      </c>
      <c r="F149" s="89">
        <v>46.27</v>
      </c>
      <c r="G149" s="89">
        <v>45.91</v>
      </c>
      <c r="H149" s="89">
        <v>37.9</v>
      </c>
      <c r="I149" s="89">
        <v>71.900000000000006</v>
      </c>
      <c r="L149" s="88" t="s">
        <v>78</v>
      </c>
      <c r="M149" s="88" t="s">
        <v>134</v>
      </c>
      <c r="N149" s="111">
        <f>C149*'Unit Conversions'!$B$13*BTU_per_TOE*10^3</f>
        <v>1989366796784.6401</v>
      </c>
      <c r="O149" s="111">
        <f>D149*'Unit Conversions'!$B$13*BTU_per_TOE*10^3</f>
        <v>2211846729630.7202</v>
      </c>
      <c r="P149" s="111">
        <f>E149*'Unit Conversions'!$B$13*BTU_per_TOE*10^3</f>
        <v>2107464021411.8401</v>
      </c>
      <c r="Q149" s="111">
        <f>F149*'Unit Conversions'!$B$13*BTU_per_TOE*10^3</f>
        <v>1762696317258.2402</v>
      </c>
      <c r="R149" s="111">
        <f>G149*'Unit Conversions'!$B$13*BTU_per_TOE*10^3</f>
        <v>1748981800849.9197</v>
      </c>
      <c r="S149" s="111">
        <f>H149*'Unit Conversions'!$B$13*BTU_per_TOE*10^3</f>
        <v>1443833810764.8</v>
      </c>
      <c r="T149" s="111">
        <f>I149*'Unit Conversions'!$B$13*BTU_per_TOE*10^3</f>
        <v>2739093693772.8003</v>
      </c>
      <c r="V149" t="s">
        <v>18</v>
      </c>
    </row>
    <row r="150" spans="1:22" x14ac:dyDescent="0.25">
      <c r="A150" s="88" t="s">
        <v>80</v>
      </c>
      <c r="B150" s="88" t="s">
        <v>124</v>
      </c>
      <c r="C150" s="89">
        <v>0.31</v>
      </c>
      <c r="D150" s="89">
        <v>0</v>
      </c>
      <c r="E150" s="89">
        <v>0</v>
      </c>
      <c r="F150" s="89">
        <v>0</v>
      </c>
      <c r="G150" s="89">
        <v>0</v>
      </c>
      <c r="H150" s="89">
        <v>0.3</v>
      </c>
      <c r="I150" s="89">
        <v>2.7</v>
      </c>
      <c r="L150" s="88" t="s">
        <v>80</v>
      </c>
      <c r="M150" s="88" t="s">
        <v>124</v>
      </c>
      <c r="N150" s="111">
        <f>C150*'Unit Conversions'!$B$13*BTU_per_TOE*10^3</f>
        <v>11809722462.719999</v>
      </c>
      <c r="O150" s="111">
        <f>D150*'Unit Conversions'!$B$13*BTU_per_TOE*10^3</f>
        <v>0</v>
      </c>
      <c r="P150" s="111">
        <f>E150*'Unit Conversions'!$B$13*BTU_per_TOE*10^3</f>
        <v>0</v>
      </c>
      <c r="Q150" s="111">
        <f>F150*'Unit Conversions'!$B$13*BTU_per_TOE*10^3</f>
        <v>0</v>
      </c>
      <c r="R150" s="111">
        <f>G150*'Unit Conversions'!$B$13*BTU_per_TOE*10^3</f>
        <v>0</v>
      </c>
      <c r="S150" s="111">
        <f>H150*'Unit Conversions'!$B$13*BTU_per_TOE*10^3</f>
        <v>11428763673.599998</v>
      </c>
      <c r="T150" s="111">
        <f>I150*'Unit Conversions'!$B$13*BTU_per_TOE*10^3</f>
        <v>102858873062.40001</v>
      </c>
      <c r="V150" t="s">
        <v>57</v>
      </c>
    </row>
    <row r="151" spans="1:22" x14ac:dyDescent="0.25">
      <c r="A151" s="88" t="s">
        <v>82</v>
      </c>
      <c r="B151" s="88" t="s">
        <v>110</v>
      </c>
      <c r="C151" s="89">
        <v>0.61</v>
      </c>
      <c r="D151" s="89">
        <v>0.04</v>
      </c>
      <c r="E151" s="89">
        <v>0</v>
      </c>
      <c r="F151" s="89">
        <v>0.2</v>
      </c>
      <c r="G151" s="89">
        <v>0</v>
      </c>
      <c r="H151" s="89">
        <v>0.4</v>
      </c>
      <c r="I151" s="89">
        <v>0.9</v>
      </c>
      <c r="L151" s="88" t="s">
        <v>82</v>
      </c>
      <c r="M151" s="88" t="s">
        <v>110</v>
      </c>
      <c r="N151" s="111">
        <f>C151*'Unit Conversions'!$B$13*BTU_per_TOE*10^3</f>
        <v>23238486136.320004</v>
      </c>
      <c r="O151" s="111">
        <f>D151*'Unit Conversions'!$B$13*BTU_per_TOE*10^3</f>
        <v>1523835156.4799998</v>
      </c>
      <c r="P151" s="111">
        <f>E151*'Unit Conversions'!$B$13*BTU_per_TOE*10^3</f>
        <v>0</v>
      </c>
      <c r="Q151" s="111">
        <f>F151*'Unit Conversions'!$B$13*BTU_per_TOE*10^3</f>
        <v>7619175782.4000006</v>
      </c>
      <c r="R151" s="111">
        <f>G151*'Unit Conversions'!$B$13*BTU_per_TOE*10^3</f>
        <v>0</v>
      </c>
      <c r="S151" s="111">
        <f>H151*'Unit Conversions'!$B$13*BTU_per_TOE*10^3</f>
        <v>15238351564.800001</v>
      </c>
      <c r="T151" s="111">
        <f>I151*'Unit Conversions'!$B$13*BTU_per_TOE*10^3</f>
        <v>34286291020.800003</v>
      </c>
      <c r="V151" t="s">
        <v>5</v>
      </c>
    </row>
    <row r="152" spans="1:22" x14ac:dyDescent="0.25">
      <c r="A152" s="88" t="s">
        <v>84</v>
      </c>
      <c r="B152" s="88" t="s">
        <v>112</v>
      </c>
      <c r="C152" s="89">
        <v>6.01</v>
      </c>
      <c r="D152" s="89">
        <v>2.8</v>
      </c>
      <c r="E152" s="89">
        <v>46.62</v>
      </c>
      <c r="F152" s="89">
        <v>20.72</v>
      </c>
      <c r="G152" s="89">
        <v>3.71</v>
      </c>
      <c r="H152" s="89">
        <v>5.7</v>
      </c>
      <c r="I152" s="89">
        <v>13.6</v>
      </c>
      <c r="L152" s="88" t="s">
        <v>84</v>
      </c>
      <c r="M152" s="88" t="s">
        <v>112</v>
      </c>
      <c r="N152" s="111">
        <f>C152*'Unit Conversions'!$B$13*BTU_per_TOE*10^3</f>
        <v>228956232261.12</v>
      </c>
      <c r="O152" s="111">
        <f>D152*'Unit Conversions'!$B$13*BTU_per_TOE*10^3</f>
        <v>106668460953.60001</v>
      </c>
      <c r="P152" s="111">
        <f>E152*'Unit Conversions'!$B$13*BTU_per_TOE*10^3</f>
        <v>1776029874877.4399</v>
      </c>
      <c r="Q152" s="111">
        <f>F152*'Unit Conversions'!$B$13*BTU_per_TOE*10^3</f>
        <v>789346611056.64001</v>
      </c>
      <c r="R152" s="111">
        <f>G152*'Unit Conversions'!$B$13*BTU_per_TOE*10^3</f>
        <v>141335710763.51999</v>
      </c>
      <c r="S152" s="111">
        <f>H152*'Unit Conversions'!$B$13*BTU_per_TOE*10^3</f>
        <v>217146509798.39999</v>
      </c>
      <c r="T152" s="111">
        <f>I152*'Unit Conversions'!$B$13*BTU_per_TOE*10^3</f>
        <v>518103953203.20001</v>
      </c>
      <c r="V152" t="s">
        <v>6</v>
      </c>
    </row>
    <row r="153" spans="1:22" x14ac:dyDescent="0.25">
      <c r="A153" s="88" t="s">
        <v>86</v>
      </c>
      <c r="B153" s="88" t="s">
        <v>130</v>
      </c>
      <c r="C153" s="89">
        <v>20.5</v>
      </c>
      <c r="D153" s="89">
        <v>0</v>
      </c>
      <c r="E153" s="89">
        <v>0</v>
      </c>
      <c r="F153" s="89">
        <v>0</v>
      </c>
      <c r="G153" s="89">
        <v>0</v>
      </c>
      <c r="H153" s="89">
        <v>0.1</v>
      </c>
      <c r="I153" s="89">
        <v>0</v>
      </c>
      <c r="L153" s="88" t="s">
        <v>86</v>
      </c>
      <c r="M153" s="88" t="s">
        <v>130</v>
      </c>
      <c r="N153" s="111">
        <f>C153*'Unit Conversions'!$B$13*BTU_per_TOE*10^3</f>
        <v>780965517696.00012</v>
      </c>
      <c r="O153" s="111">
        <f>D153*'Unit Conversions'!$B$13*BTU_per_TOE*10^3</f>
        <v>0</v>
      </c>
      <c r="P153" s="111">
        <f>E153*'Unit Conversions'!$B$13*BTU_per_TOE*10^3</f>
        <v>0</v>
      </c>
      <c r="Q153" s="111">
        <f>F153*'Unit Conversions'!$B$13*BTU_per_TOE*10^3</f>
        <v>0</v>
      </c>
      <c r="R153" s="111">
        <f>G153*'Unit Conversions'!$B$13*BTU_per_TOE*10^3</f>
        <v>0</v>
      </c>
      <c r="S153" s="111">
        <f>H153*'Unit Conversions'!$B$13*BTU_per_TOE*10^3</f>
        <v>3809587891.2000003</v>
      </c>
      <c r="T153" s="111">
        <f>I153*'Unit Conversions'!$B$13*BTU_per_TOE*10^3</f>
        <v>0</v>
      </c>
      <c r="V153" t="s">
        <v>57</v>
      </c>
    </row>
    <row r="154" spans="1:22" x14ac:dyDescent="0.25">
      <c r="A154" s="88" t="s">
        <v>115</v>
      </c>
      <c r="B154" s="88" t="s">
        <v>81</v>
      </c>
      <c r="C154" s="89">
        <v>1.58</v>
      </c>
      <c r="D154" s="89">
        <v>0.05</v>
      </c>
      <c r="E154" s="89">
        <v>0.05</v>
      </c>
      <c r="F154" s="89">
        <v>0</v>
      </c>
      <c r="G154" s="89">
        <v>0</v>
      </c>
      <c r="H154" s="89">
        <v>0.1</v>
      </c>
      <c r="I154" s="89">
        <v>0.5</v>
      </c>
      <c r="L154" s="88" t="s">
        <v>115</v>
      </c>
      <c r="M154" s="88" t="s">
        <v>81</v>
      </c>
      <c r="N154" s="111">
        <f>C154*'Unit Conversions'!$B$13*BTU_per_TOE*10^3</f>
        <v>60191488680.959999</v>
      </c>
      <c r="O154" s="111">
        <f>D154*'Unit Conversions'!$B$13*BTU_per_TOE*10^3</f>
        <v>1904793945.6000001</v>
      </c>
      <c r="P154" s="111">
        <f>E154*'Unit Conversions'!$B$13*BTU_per_TOE*10^3</f>
        <v>1904793945.6000001</v>
      </c>
      <c r="Q154" s="111">
        <f>F154*'Unit Conversions'!$B$13*BTU_per_TOE*10^3</f>
        <v>0</v>
      </c>
      <c r="R154" s="111">
        <f>G154*'Unit Conversions'!$B$13*BTU_per_TOE*10^3</f>
        <v>0</v>
      </c>
      <c r="S154" s="111">
        <f>H154*'Unit Conversions'!$B$13*BTU_per_TOE*10^3</f>
        <v>3809587891.2000003</v>
      </c>
      <c r="T154" s="111">
        <f>I154*'Unit Conversions'!$B$13*BTU_per_TOE*10^3</f>
        <v>19047939456</v>
      </c>
      <c r="V154" t="s">
        <v>57</v>
      </c>
    </row>
    <row r="155" spans="1:22" x14ac:dyDescent="0.25">
      <c r="A155" s="88" t="s">
        <v>117</v>
      </c>
      <c r="B155" s="88" t="s">
        <v>119</v>
      </c>
      <c r="C155" s="89">
        <v>684.93</v>
      </c>
      <c r="D155" s="89">
        <v>14.66</v>
      </c>
      <c r="E155" s="89">
        <v>1.6</v>
      </c>
      <c r="F155" s="89">
        <v>3.27</v>
      </c>
      <c r="G155" s="89">
        <v>1.27</v>
      </c>
      <c r="H155" s="89">
        <v>0.5</v>
      </c>
      <c r="I155" s="89">
        <v>0.5</v>
      </c>
      <c r="L155" s="88" t="s">
        <v>117</v>
      </c>
      <c r="M155" s="88" t="s">
        <v>119</v>
      </c>
      <c r="N155" s="111">
        <f>C155*'Unit Conversions'!$B$13*BTU_per_TOE*10^3</f>
        <v>26093010343196.16</v>
      </c>
      <c r="O155" s="111">
        <f>D155*'Unit Conversions'!$B$13*BTU_per_TOE*10^3</f>
        <v>558485584849.92004</v>
      </c>
      <c r="P155" s="111">
        <f>E155*'Unit Conversions'!$B$13*BTU_per_TOE*10^3</f>
        <v>60953406259.200005</v>
      </c>
      <c r="Q155" s="111">
        <f>F155*'Unit Conversions'!$B$13*BTU_per_TOE*10^3</f>
        <v>124573524042.23999</v>
      </c>
      <c r="R155" s="111">
        <f>G155*'Unit Conversions'!$B$13*BTU_per_TOE*10^3</f>
        <v>48381766218.240005</v>
      </c>
      <c r="S155" s="111">
        <f>H155*'Unit Conversions'!$B$13*BTU_per_TOE*10^3</f>
        <v>19047939456</v>
      </c>
      <c r="T155" s="111">
        <f>I155*'Unit Conversions'!$B$13*BTU_per_TOE*10^3</f>
        <v>19047939456</v>
      </c>
      <c r="V155" t="s">
        <v>6</v>
      </c>
    </row>
    <row r="156" spans="1:22" x14ac:dyDescent="0.25">
      <c r="A156" s="88" t="s">
        <v>118</v>
      </c>
      <c r="B156" s="88" t="s">
        <v>131</v>
      </c>
      <c r="C156" s="89">
        <v>1.75</v>
      </c>
      <c r="D156" s="89">
        <v>0</v>
      </c>
      <c r="E156" s="89">
        <v>0</v>
      </c>
      <c r="F156" s="89">
        <v>0</v>
      </c>
      <c r="G156" s="89">
        <v>0</v>
      </c>
      <c r="H156" s="89">
        <v>5.3</v>
      </c>
      <c r="I156" s="89">
        <v>21.5</v>
      </c>
      <c r="L156" s="88" t="s">
        <v>118</v>
      </c>
      <c r="M156" s="88" t="s">
        <v>131</v>
      </c>
      <c r="N156" s="111">
        <f>C156*'Unit Conversions'!$B$13*BTU_per_TOE*10^3</f>
        <v>66667788096</v>
      </c>
      <c r="O156" s="111">
        <f>D156*'Unit Conversions'!$B$13*BTU_per_TOE*10^3</f>
        <v>0</v>
      </c>
      <c r="P156" s="111">
        <f>E156*'Unit Conversions'!$B$13*BTU_per_TOE*10^3</f>
        <v>0</v>
      </c>
      <c r="Q156" s="111">
        <f>F156*'Unit Conversions'!$B$13*BTU_per_TOE*10^3</f>
        <v>0</v>
      </c>
      <c r="R156" s="111">
        <f>G156*'Unit Conversions'!$B$13*BTU_per_TOE*10^3</f>
        <v>0</v>
      </c>
      <c r="S156" s="111">
        <f>H156*'Unit Conversions'!$B$13*BTU_per_TOE*10^3</f>
        <v>201908158233.60001</v>
      </c>
      <c r="T156" s="111">
        <f>I156*'Unit Conversions'!$B$13*BTU_per_TOE*10^3</f>
        <v>819061396608</v>
      </c>
      <c r="V156" t="s">
        <v>57</v>
      </c>
    </row>
    <row r="157" spans="1:22" x14ac:dyDescent="0.25">
      <c r="A157" s="87">
        <v>5</v>
      </c>
      <c r="B157" s="88" t="s">
        <v>121</v>
      </c>
      <c r="C157" s="89">
        <v>149</v>
      </c>
      <c r="D157" s="89">
        <v>44.25</v>
      </c>
      <c r="E157" s="89">
        <v>47.5</v>
      </c>
      <c r="F157" s="89">
        <v>29.23</v>
      </c>
      <c r="G157" s="89">
        <v>36.909999999999997</v>
      </c>
      <c r="H157" s="89">
        <v>46.3</v>
      </c>
      <c r="I157" s="89">
        <v>128.69999999999999</v>
      </c>
      <c r="L157" s="87">
        <v>5</v>
      </c>
      <c r="M157" s="88" t="s">
        <v>121</v>
      </c>
      <c r="N157" s="111">
        <f>C157*'Unit Conversions'!$B$13*BTU_per_TOE*10^3</f>
        <v>5676285957888</v>
      </c>
      <c r="O157" s="111">
        <f>D157*'Unit Conversions'!$B$13*BTU_per_TOE*10^3</f>
        <v>1685742641856</v>
      </c>
      <c r="P157" s="111">
        <f>E157*'Unit Conversions'!$B$13*BTU_per_TOE*10^3</f>
        <v>1809554248320.0002</v>
      </c>
      <c r="Q157" s="111">
        <f>F157*'Unit Conversions'!$B$13*BTU_per_TOE*10^3</f>
        <v>1113542540597.7603</v>
      </c>
      <c r="R157" s="111">
        <f>G157*'Unit Conversions'!$B$13*BTU_per_TOE*10^3</f>
        <v>1406118890641.9202</v>
      </c>
      <c r="S157" s="111">
        <f>H157*'Unit Conversions'!$B$13*BTU_per_TOE*10^3</f>
        <v>1763839193625.5999</v>
      </c>
      <c r="T157" s="111">
        <f>I157*'Unit Conversions'!$B$13*BTU_per_TOE*10^3</f>
        <v>4902939615974.3994</v>
      </c>
      <c r="V157" t="s">
        <v>57</v>
      </c>
    </row>
    <row r="158" spans="1:22" s="4" customFormat="1" x14ac:dyDescent="0.25">
      <c r="A158" s="206">
        <v>6</v>
      </c>
      <c r="B158" s="88" t="s">
        <v>494</v>
      </c>
      <c r="C158" s="89">
        <v>0</v>
      </c>
      <c r="D158" s="89">
        <v>0</v>
      </c>
      <c r="E158" s="89">
        <v>0</v>
      </c>
      <c r="F158" s="89">
        <v>0</v>
      </c>
      <c r="G158" s="89">
        <v>0</v>
      </c>
      <c r="H158" s="89">
        <v>14.7</v>
      </c>
      <c r="I158" s="89">
        <v>48</v>
      </c>
      <c r="L158" s="206">
        <v>6</v>
      </c>
      <c r="M158" s="88" t="s">
        <v>494</v>
      </c>
      <c r="N158" s="111">
        <f>C158*'Unit Conversions'!$B$13*BTU_per_TOE*10^3</f>
        <v>0</v>
      </c>
      <c r="O158" s="111">
        <f>D158*'Unit Conversions'!$B$13*BTU_per_TOE*10^3</f>
        <v>0</v>
      </c>
      <c r="P158" s="111">
        <f>E158*'Unit Conversions'!$B$13*BTU_per_TOE*10^3</f>
        <v>0</v>
      </c>
      <c r="Q158" s="111">
        <f>F158*'Unit Conversions'!$B$13*BTU_per_TOE*10^3</f>
        <v>0</v>
      </c>
      <c r="R158" s="111">
        <f>G158*'Unit Conversions'!$B$13*BTU_per_TOE*10^3</f>
        <v>0</v>
      </c>
      <c r="S158" s="111">
        <f>H158*'Unit Conversions'!$B$13*BTU_per_TOE*10^3</f>
        <v>560009420006.40002</v>
      </c>
      <c r="T158" s="111">
        <f>I158*'Unit Conversions'!$B$13*BTU_per_TOE*10^3</f>
        <v>1828602187776</v>
      </c>
    </row>
    <row r="159" spans="1:22" x14ac:dyDescent="0.25">
      <c r="A159" s="90"/>
      <c r="B159" s="91" t="s">
        <v>90</v>
      </c>
      <c r="C159" s="92">
        <v>1365.99</v>
      </c>
      <c r="D159" s="92">
        <v>448.71</v>
      </c>
      <c r="E159" s="92">
        <v>377.26</v>
      </c>
      <c r="F159" s="92">
        <v>150.38</v>
      </c>
      <c r="G159" s="92">
        <v>104.23</v>
      </c>
      <c r="H159" s="92">
        <v>116.3</v>
      </c>
      <c r="I159" s="92">
        <v>369</v>
      </c>
      <c r="L159" s="90"/>
      <c r="M159" s="91" t="s">
        <v>90</v>
      </c>
      <c r="N159" s="111">
        <f>C159*'Unit Conversions'!$B$13*BTU_per_TOE*10^3</f>
        <v>52038589635002.883</v>
      </c>
      <c r="O159" s="111">
        <f>D159*'Unit Conversions'!$B$13*BTU_per_TOE*10^3</f>
        <v>17094001826603.521</v>
      </c>
      <c r="P159" s="111">
        <f>E159*'Unit Conversions'!$B$13*BTU_per_TOE*10^3</f>
        <v>14372051278341.121</v>
      </c>
      <c r="Q159" s="111">
        <f>F159*'Unit Conversions'!$B$13*BTU_per_TOE*10^3</f>
        <v>5728858270786.5605</v>
      </c>
      <c r="R159" s="111">
        <f>G159*'Unit Conversions'!$B$13*BTU_per_TOE*10^3</f>
        <v>3970733458997.7603</v>
      </c>
      <c r="S159" s="111">
        <f>H159*'Unit Conversions'!$B$13*BTU_per_TOE*10^3</f>
        <v>4430550717465.5996</v>
      </c>
      <c r="T159" s="111">
        <f>I159*'Unit Conversions'!$B$13*BTU_per_TOE*10^3</f>
        <v>14057379318528.002</v>
      </c>
    </row>
    <row r="160" spans="1:22" x14ac:dyDescent="0.25">
      <c r="A160" s="101">
        <v>7</v>
      </c>
      <c r="B160" s="94" t="s">
        <v>91</v>
      </c>
      <c r="C160" s="95">
        <v>0</v>
      </c>
      <c r="D160" s="95">
        <v>0</v>
      </c>
      <c r="E160" s="95">
        <v>0</v>
      </c>
      <c r="F160" s="95">
        <v>0</v>
      </c>
      <c r="G160" s="95">
        <v>0</v>
      </c>
      <c r="H160" s="95">
        <v>0</v>
      </c>
      <c r="I160" s="89">
        <v>0</v>
      </c>
      <c r="L160" s="101">
        <v>7</v>
      </c>
      <c r="M160" s="94" t="s">
        <v>91</v>
      </c>
      <c r="N160" s="111">
        <f>C160*'Unit Conversions'!$B$13*BTU_per_TOE*10^3</f>
        <v>0</v>
      </c>
      <c r="O160" s="111">
        <f>D160*'Unit Conversions'!$B$13*BTU_per_TOE*10^3</f>
        <v>0</v>
      </c>
      <c r="P160" s="111">
        <f>E160*'Unit Conversions'!$B$13*BTU_per_TOE*10^3</f>
        <v>0</v>
      </c>
      <c r="Q160" s="111">
        <f>F160*'Unit Conversions'!$B$13*BTU_per_TOE*10^3</f>
        <v>0</v>
      </c>
      <c r="R160" s="111">
        <f>G160*'Unit Conversions'!$B$13*BTU_per_TOE*10^3</f>
        <v>0</v>
      </c>
      <c r="S160" s="111">
        <f>H160*'Unit Conversions'!$B$13*BTU_per_TOE*10^3</f>
        <v>0</v>
      </c>
      <c r="T160" s="111">
        <f>I160*'Unit Conversions'!$B$13*BTU_per_TOE*10^3</f>
        <v>0</v>
      </c>
    </row>
    <row r="161" spans="1:22" x14ac:dyDescent="0.25">
      <c r="A161" s="102"/>
      <c r="B161" s="100" t="s">
        <v>92</v>
      </c>
      <c r="C161" s="96">
        <v>1365.99</v>
      </c>
      <c r="D161" s="96">
        <v>448.71</v>
      </c>
      <c r="E161" s="96">
        <v>377.26</v>
      </c>
      <c r="F161" s="96">
        <v>150.38</v>
      </c>
      <c r="G161" s="96">
        <v>104.23</v>
      </c>
      <c r="H161" s="96">
        <v>116.3</v>
      </c>
      <c r="I161" s="96">
        <v>369</v>
      </c>
      <c r="L161" s="102"/>
      <c r="M161" s="439" t="s">
        <v>92</v>
      </c>
      <c r="N161" s="442">
        <f>C161*'Unit Conversions'!$B$13*BTU_per_TOE*10^3</f>
        <v>52038589635002.883</v>
      </c>
      <c r="O161" s="442">
        <f>D161*'Unit Conversions'!$B$13*BTU_per_TOE*10^3</f>
        <v>17094001826603.521</v>
      </c>
      <c r="P161" s="442">
        <f>E161*'Unit Conversions'!$B$13*BTU_per_TOE*10^3</f>
        <v>14372051278341.121</v>
      </c>
      <c r="Q161" s="442">
        <f>F161*'Unit Conversions'!$B$13*BTU_per_TOE*10^3</f>
        <v>5728858270786.5605</v>
      </c>
      <c r="R161" s="442">
        <f>G161*'Unit Conversions'!$B$13*BTU_per_TOE*10^3</f>
        <v>3970733458997.7603</v>
      </c>
      <c r="S161" s="442">
        <f>H161*'Unit Conversions'!$B$13*BTU_per_TOE*10^3</f>
        <v>4430550717465.5996</v>
      </c>
      <c r="T161" s="442">
        <f>I161*'Unit Conversions'!$B$13*BTU_per_TOE*10^3</f>
        <v>14057379318528.002</v>
      </c>
    </row>
    <row r="162" spans="1:22" s="4" customFormat="1" x14ac:dyDescent="0.25">
      <c r="A162" s="41"/>
      <c r="B162" s="405"/>
      <c r="C162" s="406"/>
      <c r="D162" s="406"/>
      <c r="E162" s="406"/>
      <c r="F162" s="406"/>
      <c r="G162" s="406"/>
      <c r="H162" s="406"/>
      <c r="I162" s="104"/>
      <c r="L162" s="41"/>
      <c r="M162" s="405"/>
      <c r="N162" s="407"/>
      <c r="O162" s="407"/>
      <c r="P162" s="407"/>
      <c r="Q162" s="407"/>
      <c r="R162" s="407"/>
      <c r="S162" s="407"/>
      <c r="T162" s="407"/>
    </row>
    <row r="163" spans="1:22" x14ac:dyDescent="0.25">
      <c r="A163" s="81" t="s">
        <v>101</v>
      </c>
      <c r="B163" s="41"/>
      <c r="C163" s="41"/>
      <c r="D163" s="41"/>
      <c r="E163" s="41"/>
      <c r="F163" s="41"/>
      <c r="G163" s="41"/>
      <c r="H163" s="41"/>
      <c r="I163" s="41"/>
      <c r="L163" s="81" t="s">
        <v>101</v>
      </c>
      <c r="M163" s="41"/>
      <c r="N163" s="41"/>
      <c r="O163" s="41"/>
      <c r="P163" s="41"/>
      <c r="Q163" s="41"/>
      <c r="R163" s="41"/>
      <c r="S163" s="41"/>
      <c r="T163" s="41"/>
    </row>
    <row r="164" spans="1:22" x14ac:dyDescent="0.25">
      <c r="A164" s="81" t="s">
        <v>94</v>
      </c>
      <c r="B164" s="41"/>
      <c r="C164" s="41"/>
      <c r="D164" s="41"/>
      <c r="E164" s="41"/>
      <c r="F164" s="41"/>
      <c r="G164" s="41"/>
      <c r="H164" s="41"/>
      <c r="I164" s="41"/>
      <c r="L164" s="81" t="s">
        <v>94</v>
      </c>
      <c r="M164" s="41"/>
      <c r="N164" s="41"/>
      <c r="O164" s="41"/>
      <c r="P164" s="41"/>
      <c r="Q164" s="41"/>
      <c r="R164" s="41"/>
      <c r="S164" s="41"/>
      <c r="T164" s="41"/>
    </row>
    <row r="166" spans="1:22" ht="15.75" x14ac:dyDescent="0.25">
      <c r="A166" s="502" t="s">
        <v>574</v>
      </c>
      <c r="B166" s="503"/>
      <c r="C166" s="503"/>
      <c r="D166" s="503"/>
      <c r="E166" s="503"/>
      <c r="F166" s="503"/>
      <c r="G166" s="503"/>
      <c r="H166" s="503"/>
      <c r="L166" s="502" t="s">
        <v>574</v>
      </c>
      <c r="M166" s="503"/>
      <c r="N166" s="503"/>
      <c r="O166" s="503"/>
      <c r="P166" s="503"/>
      <c r="Q166" s="503"/>
      <c r="R166" s="503"/>
    </row>
    <row r="167" spans="1:22" x14ac:dyDescent="0.25">
      <c r="A167" s="527" t="s">
        <v>178</v>
      </c>
      <c r="B167" s="528"/>
      <c r="C167" s="528"/>
      <c r="D167" s="528"/>
      <c r="E167" s="528"/>
      <c r="F167" s="528"/>
      <c r="G167" s="528"/>
      <c r="H167" s="529"/>
      <c r="L167" s="524" t="s">
        <v>240</v>
      </c>
      <c r="M167" s="525"/>
      <c r="N167" s="525"/>
      <c r="O167" s="525"/>
      <c r="P167" s="525"/>
      <c r="Q167" s="525"/>
      <c r="R167" s="526"/>
    </row>
    <row r="168" spans="1:22" s="4" customFormat="1" x14ac:dyDescent="0.25">
      <c r="A168" s="119" t="s">
        <v>179</v>
      </c>
      <c r="B168" s="82" t="s">
        <v>61</v>
      </c>
      <c r="C168" s="82" t="s">
        <v>62</v>
      </c>
      <c r="D168" s="82" t="s">
        <v>63</v>
      </c>
      <c r="E168" s="82" t="s">
        <v>64</v>
      </c>
      <c r="F168" s="388" t="s">
        <v>493</v>
      </c>
      <c r="G168" s="388" t="s">
        <v>567</v>
      </c>
      <c r="H168" s="388" t="s">
        <v>566</v>
      </c>
      <c r="I168" s="104"/>
      <c r="L168" s="119" t="s">
        <v>179</v>
      </c>
      <c r="M168" s="82" t="s">
        <v>61</v>
      </c>
      <c r="N168" s="82" t="s">
        <v>62</v>
      </c>
      <c r="O168" s="82" t="s">
        <v>63</v>
      </c>
      <c r="P168" s="82" t="s">
        <v>64</v>
      </c>
      <c r="Q168" s="388" t="s">
        <v>493</v>
      </c>
      <c r="R168" s="388" t="s">
        <v>565</v>
      </c>
      <c r="S168" s="388" t="s">
        <v>566</v>
      </c>
      <c r="T168" s="104"/>
    </row>
    <row r="169" spans="1:22" s="4" customFormat="1" x14ac:dyDescent="0.25">
      <c r="A169" s="120">
        <v>-1</v>
      </c>
      <c r="B169" s="120">
        <v>-2</v>
      </c>
      <c r="C169" s="120">
        <v>-3</v>
      </c>
      <c r="D169" s="120">
        <v>-4</v>
      </c>
      <c r="E169" s="120">
        <v>-5</v>
      </c>
      <c r="F169" s="120">
        <v>-6</v>
      </c>
      <c r="G169" s="120">
        <v>-7</v>
      </c>
      <c r="H169" s="120">
        <v>-8</v>
      </c>
      <c r="I169" s="104"/>
      <c r="L169" s="409">
        <v>-1</v>
      </c>
      <c r="M169" s="409">
        <v>-2</v>
      </c>
      <c r="N169" s="409">
        <v>-3</v>
      </c>
      <c r="O169" s="409">
        <v>-4</v>
      </c>
      <c r="P169" s="409">
        <v>-5</v>
      </c>
      <c r="Q169" s="409">
        <v>-6</v>
      </c>
      <c r="R169" s="409">
        <v>-7</v>
      </c>
      <c r="S169" s="409">
        <v>-8</v>
      </c>
      <c r="T169" s="104"/>
    </row>
    <row r="170" spans="1:22" s="4" customFormat="1" x14ac:dyDescent="0.25">
      <c r="A170" s="530" t="s">
        <v>180</v>
      </c>
      <c r="B170" s="531"/>
      <c r="C170" s="531"/>
      <c r="D170" s="531"/>
      <c r="E170" s="531"/>
      <c r="F170" s="531"/>
      <c r="G170" s="531"/>
      <c r="H170" s="532"/>
      <c r="I170" s="104"/>
      <c r="L170" s="521" t="s">
        <v>180</v>
      </c>
      <c r="M170" s="522"/>
      <c r="N170" s="522"/>
      <c r="O170" s="522"/>
      <c r="P170" s="522"/>
      <c r="Q170" s="522"/>
      <c r="R170" s="522"/>
      <c r="S170" s="523"/>
      <c r="T170" s="104"/>
    </row>
    <row r="171" spans="1:22" s="4" customFormat="1" x14ac:dyDescent="0.25">
      <c r="A171" s="121" t="s">
        <v>181</v>
      </c>
      <c r="B171" s="443">
        <v>16078</v>
      </c>
      <c r="C171" s="443">
        <v>11284</v>
      </c>
      <c r="D171" s="443">
        <v>10720</v>
      </c>
      <c r="E171" s="443">
        <v>10889</v>
      </c>
      <c r="F171" s="446">
        <v>11616</v>
      </c>
      <c r="G171" s="446">
        <v>12028</v>
      </c>
      <c r="H171" s="122">
        <v>12005</v>
      </c>
      <c r="I171" s="104"/>
      <c r="L171" s="123" t="s">
        <v>181</v>
      </c>
      <c r="M171" s="410">
        <f>B171*'Unit Conversions'!$I$28/10^3</f>
        <v>578808000000000</v>
      </c>
      <c r="N171" s="410">
        <f>C171*'Unit Conversions'!$I$28/10^3</f>
        <v>406224000000000</v>
      </c>
      <c r="O171" s="410">
        <f>D171*'Unit Conversions'!$I$28/10^3</f>
        <v>385920000000000</v>
      </c>
      <c r="P171" s="410">
        <f>E171*'Unit Conversions'!$I$28/10^3</f>
        <v>392004000000000</v>
      </c>
      <c r="Q171" s="410">
        <f>F171*'Unit Conversions'!$I$28/10^3</f>
        <v>418176000000000</v>
      </c>
      <c r="R171" s="410">
        <f>G171*'Unit Conversions'!$I$28/10^3</f>
        <v>433008000000000</v>
      </c>
      <c r="S171" s="410">
        <f>H171*'Unit Conversions'!$I$28/10^3</f>
        <v>432180000000000</v>
      </c>
      <c r="T171" s="104"/>
    </row>
    <row r="172" spans="1:22" s="4" customFormat="1" x14ac:dyDescent="0.25">
      <c r="A172" s="123" t="s">
        <v>182</v>
      </c>
      <c r="B172" s="444">
        <v>269</v>
      </c>
      <c r="C172" s="444">
        <v>156</v>
      </c>
      <c r="D172" s="444">
        <v>395</v>
      </c>
      <c r="E172" s="444">
        <v>401</v>
      </c>
      <c r="F172" s="447">
        <v>688</v>
      </c>
      <c r="G172" s="447">
        <v>873</v>
      </c>
      <c r="H172" s="124">
        <v>944</v>
      </c>
      <c r="I172" s="104"/>
      <c r="L172" s="123" t="s">
        <v>182</v>
      </c>
      <c r="M172" s="410">
        <f>B172*'Unit Conversions'!$I$28/10^3</f>
        <v>9684000000000</v>
      </c>
      <c r="N172" s="410">
        <f>C172*'Unit Conversions'!$I$28/10^3</f>
        <v>5616000000000</v>
      </c>
      <c r="O172" s="410">
        <f>D172*'Unit Conversions'!$I$28/10^3</f>
        <v>14220000000000</v>
      </c>
      <c r="P172" s="410">
        <f>E172*'Unit Conversions'!$I$28/10^3</f>
        <v>14436000000000</v>
      </c>
      <c r="Q172" s="410">
        <f>F172*'Unit Conversions'!$I$28/10^3</f>
        <v>24768000000000</v>
      </c>
      <c r="R172" s="410">
        <f>G172*'Unit Conversions'!$I$28/10^3</f>
        <v>31428000000000</v>
      </c>
      <c r="S172" s="410">
        <f>H172*'Unit Conversions'!$I$28/10^3</f>
        <v>33984000000000</v>
      </c>
      <c r="T172" s="104"/>
      <c r="V172" s="4" t="s">
        <v>57</v>
      </c>
    </row>
    <row r="173" spans="1:22" s="4" customFormat="1" x14ac:dyDescent="0.25">
      <c r="A173" s="123" t="s">
        <v>183</v>
      </c>
      <c r="B173" s="444">
        <v>0</v>
      </c>
      <c r="C173" s="444">
        <v>105</v>
      </c>
      <c r="D173" s="444">
        <v>138</v>
      </c>
      <c r="E173" s="444">
        <v>144</v>
      </c>
      <c r="F173" s="447">
        <v>105</v>
      </c>
      <c r="G173" s="447">
        <v>126</v>
      </c>
      <c r="H173" s="124">
        <v>142</v>
      </c>
      <c r="I173" s="104"/>
      <c r="L173" s="123" t="s">
        <v>183</v>
      </c>
      <c r="M173" s="410">
        <f>B173*'Unit Conversions'!$I$28/10^3</f>
        <v>0</v>
      </c>
      <c r="N173" s="410">
        <f>C173*'Unit Conversions'!$I$28/10^3</f>
        <v>3780000000000</v>
      </c>
      <c r="O173" s="410">
        <f>D173*'Unit Conversions'!$I$28/10^3</f>
        <v>4968000000000</v>
      </c>
      <c r="P173" s="410">
        <f>E173*'Unit Conversions'!$I$28/10^3</f>
        <v>5184000000000</v>
      </c>
      <c r="Q173" s="410">
        <f>F173*'Unit Conversions'!$I$28/10^3</f>
        <v>3780000000000</v>
      </c>
      <c r="R173" s="410">
        <f>G173*'Unit Conversions'!$I$28/10^3</f>
        <v>4536000000000</v>
      </c>
      <c r="S173" s="410">
        <f>H173*'Unit Conversions'!$I$28/10^3</f>
        <v>5112000000000</v>
      </c>
      <c r="T173" s="104"/>
      <c r="V173" s="4" t="s">
        <v>57</v>
      </c>
    </row>
    <row r="174" spans="1:22" s="4" customFormat="1" x14ac:dyDescent="0.25">
      <c r="A174" s="123" t="s">
        <v>184</v>
      </c>
      <c r="B174" s="444">
        <v>0</v>
      </c>
      <c r="C174" s="444">
        <v>66.3</v>
      </c>
      <c r="D174" s="444">
        <v>0.02</v>
      </c>
      <c r="E174" s="444">
        <v>0</v>
      </c>
      <c r="F174" s="447">
        <v>0</v>
      </c>
      <c r="G174" s="447">
        <v>0</v>
      </c>
      <c r="H174" s="124">
        <v>0</v>
      </c>
      <c r="I174" s="104"/>
      <c r="L174" s="123" t="s">
        <v>184</v>
      </c>
      <c r="M174" s="410">
        <f>B174*'Unit Conversions'!$I$28/10^3</f>
        <v>0</v>
      </c>
      <c r="N174" s="410">
        <f>C174*'Unit Conversions'!$I$28/10^3</f>
        <v>2386800000000</v>
      </c>
      <c r="O174" s="410">
        <f>D174*'Unit Conversions'!$I$28/10^3</f>
        <v>720000000</v>
      </c>
      <c r="P174" s="410">
        <f>E174*'Unit Conversions'!$I$28/10^3</f>
        <v>0</v>
      </c>
      <c r="Q174" s="410">
        <f>F174*'Unit Conversions'!$I$28/10^3</f>
        <v>0</v>
      </c>
      <c r="R174" s="410">
        <f>G174*'Unit Conversions'!$I$28/10^3</f>
        <v>0</v>
      </c>
      <c r="S174" s="410">
        <f>H174*'Unit Conversions'!$I$28/10^3</f>
        <v>0</v>
      </c>
      <c r="T174" s="104"/>
    </row>
    <row r="175" spans="1:22" s="4" customFormat="1" ht="25.5" x14ac:dyDescent="0.25">
      <c r="A175" s="408" t="s">
        <v>495</v>
      </c>
      <c r="B175" s="444">
        <v>5780</v>
      </c>
      <c r="C175" s="444">
        <v>5904</v>
      </c>
      <c r="D175" s="444">
        <v>5416</v>
      </c>
      <c r="E175" s="444">
        <v>5464</v>
      </c>
      <c r="F175" s="447">
        <v>7350</v>
      </c>
      <c r="G175" s="447">
        <v>8585</v>
      </c>
      <c r="H175" s="124">
        <v>9206</v>
      </c>
      <c r="I175" s="104"/>
      <c r="L175" s="408" t="s">
        <v>496</v>
      </c>
      <c r="M175" s="410">
        <f>B175*'Unit Conversions'!$I$28/10^3</f>
        <v>208080000000000</v>
      </c>
      <c r="N175" s="410">
        <f>C175*'Unit Conversions'!$I$28/10^3</f>
        <v>212544000000000</v>
      </c>
      <c r="O175" s="410">
        <f>D175*'Unit Conversions'!$I$28/10^3</f>
        <v>194976000000000</v>
      </c>
      <c r="P175" s="410">
        <f>E175*'Unit Conversions'!$I$28/10^3</f>
        <v>196704000000000</v>
      </c>
      <c r="Q175" s="410">
        <f>F175*'Unit Conversions'!$I$28/10^3</f>
        <v>264600000000000</v>
      </c>
      <c r="R175" s="410">
        <f>G175*'Unit Conversions'!$I$28/10^3</f>
        <v>309060000000000</v>
      </c>
      <c r="S175" s="410">
        <f>H175*'Unit Conversions'!$I$28/10^3</f>
        <v>331416000000000</v>
      </c>
      <c r="T175" s="104"/>
    </row>
    <row r="176" spans="1:22" s="4" customFormat="1" x14ac:dyDescent="0.25">
      <c r="A176" s="123" t="s">
        <v>185</v>
      </c>
      <c r="B176" s="444">
        <v>182</v>
      </c>
      <c r="C176" s="444">
        <v>196</v>
      </c>
      <c r="D176" s="444">
        <v>180</v>
      </c>
      <c r="E176" s="444">
        <v>0</v>
      </c>
      <c r="F176" s="447">
        <v>0</v>
      </c>
      <c r="G176" s="447">
        <v>189</v>
      </c>
      <c r="H176" s="124">
        <v>192</v>
      </c>
      <c r="I176" s="104"/>
      <c r="L176" s="123" t="s">
        <v>185</v>
      </c>
      <c r="M176" s="410">
        <f>B176*'Unit Conversions'!$I$28/10^3</f>
        <v>6552000000000</v>
      </c>
      <c r="N176" s="410">
        <f>C176*'Unit Conversions'!$I$28/10^3</f>
        <v>7056000000000</v>
      </c>
      <c r="O176" s="410">
        <f>D176*'Unit Conversions'!$I$28/10^3</f>
        <v>6480000000000</v>
      </c>
      <c r="P176" s="410">
        <f>E176*'Unit Conversions'!$I$28/10^3</f>
        <v>0</v>
      </c>
      <c r="Q176" s="410">
        <f>F176*'Unit Conversions'!$I$28/10^3</f>
        <v>0</v>
      </c>
      <c r="R176" s="410">
        <f>G176*'Unit Conversions'!$I$28/10^3</f>
        <v>6804000000000</v>
      </c>
      <c r="S176" s="410">
        <f>H176*'Unit Conversions'!$I$28/10^3</f>
        <v>6912000000000</v>
      </c>
      <c r="T176" s="104"/>
      <c r="V176" s="4" t="s">
        <v>57</v>
      </c>
    </row>
    <row r="177" spans="1:22" s="4" customFormat="1" x14ac:dyDescent="0.25">
      <c r="A177" s="145" t="s">
        <v>241</v>
      </c>
      <c r="B177" s="444">
        <v>387</v>
      </c>
      <c r="C177" s="444">
        <v>372</v>
      </c>
      <c r="D177" s="444">
        <v>351</v>
      </c>
      <c r="E177" s="444">
        <v>410</v>
      </c>
      <c r="F177" s="447">
        <v>471</v>
      </c>
      <c r="G177" s="447">
        <v>496</v>
      </c>
      <c r="H177" s="124">
        <v>541</v>
      </c>
      <c r="I177" s="104"/>
      <c r="L177" s="145" t="s">
        <v>241</v>
      </c>
      <c r="M177" s="410">
        <f>B177*'Unit Conversions'!$I$28/10^3</f>
        <v>13932000000000</v>
      </c>
      <c r="N177" s="410">
        <f>C177*'Unit Conversions'!$I$28/10^3</f>
        <v>13392000000000</v>
      </c>
      <c r="O177" s="410">
        <f>D177*'Unit Conversions'!$I$28/10^3</f>
        <v>12636000000000</v>
      </c>
      <c r="P177" s="410">
        <f>E177*'Unit Conversions'!$I$28/10^3</f>
        <v>14760000000000</v>
      </c>
      <c r="Q177" s="410">
        <f>F177*'Unit Conversions'!$I$28/10^3</f>
        <v>16956000000000</v>
      </c>
      <c r="R177" s="410">
        <f>G177*'Unit Conversions'!$I$28/10^3</f>
        <v>17856000000000</v>
      </c>
      <c r="S177" s="410">
        <f>H177*'Unit Conversions'!$I$28/10^3</f>
        <v>19476000000000</v>
      </c>
      <c r="T177" s="104"/>
      <c r="V177" s="4" t="s">
        <v>170</v>
      </c>
    </row>
    <row r="178" spans="1:22" s="4" customFormat="1" x14ac:dyDescent="0.25">
      <c r="A178" s="123" t="s">
        <v>186</v>
      </c>
      <c r="B178" s="444">
        <v>3891</v>
      </c>
      <c r="C178" s="444">
        <v>3968</v>
      </c>
      <c r="D178" s="444">
        <v>4575</v>
      </c>
      <c r="E178" s="444">
        <v>5077</v>
      </c>
      <c r="F178" s="447">
        <v>5374</v>
      </c>
      <c r="G178" s="447">
        <v>6533</v>
      </c>
      <c r="H178" s="124">
        <v>7047</v>
      </c>
      <c r="I178" s="104"/>
      <c r="L178" s="123" t="s">
        <v>186</v>
      </c>
      <c r="M178" s="410">
        <f>B178*'Unit Conversions'!$I$28/10^3</f>
        <v>140076000000000</v>
      </c>
      <c r="N178" s="410">
        <f>C178*'Unit Conversions'!$I$28/10^3</f>
        <v>142848000000000</v>
      </c>
      <c r="O178" s="410">
        <f>D178*'Unit Conversions'!$I$28/10^3</f>
        <v>164700000000000</v>
      </c>
      <c r="P178" s="410">
        <f>E178*'Unit Conversions'!$I$28/10^3</f>
        <v>182772000000000</v>
      </c>
      <c r="Q178" s="410">
        <f>F178*'Unit Conversions'!$I$28/10^3</f>
        <v>193464000000000</v>
      </c>
      <c r="R178" s="410">
        <f>G178*'Unit Conversions'!$I$28/10^3</f>
        <v>235188000000000</v>
      </c>
      <c r="S178" s="410">
        <f>H178*'Unit Conversions'!$I$28/10^3</f>
        <v>253692000000000</v>
      </c>
      <c r="T178" s="104"/>
      <c r="V178" s="4" t="s">
        <v>170</v>
      </c>
    </row>
    <row r="179" spans="1:22" s="4" customFormat="1" x14ac:dyDescent="0.25">
      <c r="A179" s="125" t="s">
        <v>187</v>
      </c>
      <c r="B179" s="445">
        <v>7976</v>
      </c>
      <c r="C179" s="445">
        <v>7479</v>
      </c>
      <c r="D179" s="445">
        <v>5941</v>
      </c>
      <c r="E179" s="445">
        <v>4298</v>
      </c>
      <c r="F179" s="448">
        <v>3929</v>
      </c>
      <c r="G179" s="448">
        <v>3226</v>
      </c>
      <c r="H179" s="126">
        <v>3393</v>
      </c>
      <c r="I179" s="104"/>
      <c r="L179" s="125" t="s">
        <v>187</v>
      </c>
      <c r="M179" s="410">
        <f>B179*'Unit Conversions'!$I$28/10^3</f>
        <v>287136000000000</v>
      </c>
      <c r="N179" s="410">
        <f>C179*'Unit Conversions'!$I$28/10^3</f>
        <v>269244000000000</v>
      </c>
      <c r="O179" s="410">
        <f>D179*'Unit Conversions'!$I$28/10^3</f>
        <v>213876000000000</v>
      </c>
      <c r="P179" s="410">
        <f>E179*'Unit Conversions'!$I$28/10^3</f>
        <v>154728000000000</v>
      </c>
      <c r="Q179" s="410">
        <f>F179*'Unit Conversions'!$I$28/10^3</f>
        <v>141444000000000</v>
      </c>
      <c r="R179" s="410">
        <f>G179*'Unit Conversions'!$I$28/10^3</f>
        <v>116136000000000</v>
      </c>
      <c r="S179" s="410">
        <f>H179*'Unit Conversions'!$I$28/10^3</f>
        <v>122148000000000</v>
      </c>
      <c r="T179" s="104"/>
      <c r="V179" s="4" t="s">
        <v>57</v>
      </c>
    </row>
    <row r="180" spans="1:22" s="4" customFormat="1" x14ac:dyDescent="0.25">
      <c r="A180" s="127" t="s">
        <v>188</v>
      </c>
      <c r="B180" s="128">
        <v>34562</v>
      </c>
      <c r="C180" s="128">
        <v>29464</v>
      </c>
      <c r="D180" s="128">
        <v>27716</v>
      </c>
      <c r="E180" s="128">
        <v>26683</v>
      </c>
      <c r="F180" s="128">
        <v>29535</v>
      </c>
      <c r="G180" s="128">
        <v>32057</v>
      </c>
      <c r="H180" s="128">
        <v>33470</v>
      </c>
      <c r="I180" s="104"/>
      <c r="L180" s="207" t="s">
        <v>188</v>
      </c>
      <c r="M180" s="449">
        <f>B180*'Unit Conversions'!$I$28/10^3</f>
        <v>1244232000000000</v>
      </c>
      <c r="N180" s="449">
        <f>C180*'Unit Conversions'!$I$28/10^3</f>
        <v>1060704000000000</v>
      </c>
      <c r="O180" s="449">
        <f>D180*'Unit Conversions'!$I$28/10^3</f>
        <v>997776000000000</v>
      </c>
      <c r="P180" s="449">
        <f>E180*'Unit Conversions'!$I$28/10^3</f>
        <v>960588000000000</v>
      </c>
      <c r="Q180" s="449">
        <f>F180*'Unit Conversions'!$I$28/10^3</f>
        <v>1063260000000000</v>
      </c>
      <c r="R180" s="449">
        <f>G180*'Unit Conversions'!$I$28/10^3</f>
        <v>1154052000000000</v>
      </c>
      <c r="S180" s="449">
        <f>H180*'Unit Conversions'!$I$28/10^3</f>
        <v>1204920000000000</v>
      </c>
      <c r="T180" s="104"/>
    </row>
    <row r="181" spans="1:22" s="4" customFormat="1" x14ac:dyDescent="0.25">
      <c r="A181" s="518" t="s">
        <v>189</v>
      </c>
      <c r="B181" s="519"/>
      <c r="C181" s="519"/>
      <c r="D181" s="519"/>
      <c r="E181" s="519"/>
      <c r="F181" s="519"/>
      <c r="G181" s="519"/>
      <c r="H181" s="520"/>
      <c r="I181" s="104"/>
      <c r="L181" s="518" t="s">
        <v>189</v>
      </c>
      <c r="M181" s="519"/>
      <c r="N181" s="519"/>
      <c r="O181" s="519"/>
      <c r="P181" s="519"/>
      <c r="Q181" s="519"/>
      <c r="R181" s="519"/>
      <c r="S181" s="520"/>
      <c r="T181" s="104"/>
    </row>
    <row r="182" spans="1:22" s="4" customFormat="1" x14ac:dyDescent="0.25">
      <c r="A182" s="121" t="s">
        <v>190</v>
      </c>
      <c r="B182" s="122">
        <v>14733</v>
      </c>
      <c r="C182" s="122">
        <v>15869</v>
      </c>
      <c r="D182" s="122">
        <v>15190</v>
      </c>
      <c r="E182" s="122">
        <v>16135</v>
      </c>
      <c r="F182" s="122">
        <v>15429</v>
      </c>
      <c r="G182" s="122">
        <v>14676</v>
      </c>
      <c r="H182" s="122">
        <v>14987</v>
      </c>
      <c r="I182" s="104"/>
      <c r="L182" s="121" t="s">
        <v>190</v>
      </c>
      <c r="M182" s="144">
        <f>B182*'Unit Conversions'!$I$28/10^3</f>
        <v>530388000000000</v>
      </c>
      <c r="N182" s="144">
        <f>C182*'Unit Conversions'!$I$28/10^3</f>
        <v>571284000000000</v>
      </c>
      <c r="O182" s="144">
        <f>D182*'Unit Conversions'!$I$28/10^3</f>
        <v>546840000000000</v>
      </c>
      <c r="P182" s="144">
        <f>E182*'Unit Conversions'!$I$28/10^3</f>
        <v>580860000000000</v>
      </c>
      <c r="Q182" s="144">
        <f>F182*'Unit Conversions'!$I$28/10^3</f>
        <v>555444000000000</v>
      </c>
      <c r="R182" s="144">
        <f>G182*'Unit Conversions'!$I$28/10^3</f>
        <v>528336000000000</v>
      </c>
      <c r="S182" s="144">
        <f>H182*'Unit Conversions'!$I$28/10^3</f>
        <v>539532000000000</v>
      </c>
      <c r="T182" s="104"/>
      <c r="V182" s="4" t="s">
        <v>6</v>
      </c>
    </row>
    <row r="183" spans="1:22" s="4" customFormat="1" x14ac:dyDescent="0.25">
      <c r="A183" s="123" t="s">
        <v>191</v>
      </c>
      <c r="B183" s="124">
        <v>2486</v>
      </c>
      <c r="C183" s="124">
        <v>2405</v>
      </c>
      <c r="D183" s="124">
        <v>2890</v>
      </c>
      <c r="E183" s="124">
        <v>3733</v>
      </c>
      <c r="F183" s="124">
        <v>4170</v>
      </c>
      <c r="G183" s="124">
        <v>4024</v>
      </c>
      <c r="H183" s="124">
        <v>3386</v>
      </c>
      <c r="I183" s="104"/>
      <c r="L183" s="123" t="s">
        <v>191</v>
      </c>
      <c r="M183" s="144">
        <f>B183*'Unit Conversions'!$I$28/10^3</f>
        <v>89496000000000</v>
      </c>
      <c r="N183" s="144">
        <f>C183*'Unit Conversions'!$I$28/10^3</f>
        <v>86580000000000</v>
      </c>
      <c r="O183" s="144">
        <f>D183*'Unit Conversions'!$I$28/10^3</f>
        <v>104040000000000</v>
      </c>
      <c r="P183" s="144">
        <f>E183*'Unit Conversions'!$I$28/10^3</f>
        <v>134388000000000</v>
      </c>
      <c r="Q183" s="144">
        <f>F183*'Unit Conversions'!$I$28/10^3</f>
        <v>150120000000000</v>
      </c>
      <c r="R183" s="144">
        <f>G183*'Unit Conversions'!$I$28/10^3</f>
        <v>144864000000000</v>
      </c>
      <c r="S183" s="144">
        <f>H183*'Unit Conversions'!$I$28/10^3</f>
        <v>121896000000000</v>
      </c>
      <c r="T183" s="104"/>
      <c r="V183" s="4" t="s">
        <v>6</v>
      </c>
    </row>
    <row r="184" spans="1:22" s="4" customFormat="1" x14ac:dyDescent="0.25">
      <c r="A184" s="123" t="s">
        <v>192</v>
      </c>
      <c r="B184" s="124">
        <v>1106</v>
      </c>
      <c r="C184" s="124">
        <v>274</v>
      </c>
      <c r="D184" s="124">
        <v>154</v>
      </c>
      <c r="E184" s="124">
        <v>544</v>
      </c>
      <c r="F184" s="124">
        <v>885</v>
      </c>
      <c r="G184" s="124">
        <v>1278</v>
      </c>
      <c r="H184" s="124">
        <v>1124</v>
      </c>
      <c r="I184" s="104"/>
      <c r="L184" s="123" t="s">
        <v>192</v>
      </c>
      <c r="M184" s="144">
        <f>B184*'Unit Conversions'!$I$28/10^3</f>
        <v>39816000000000</v>
      </c>
      <c r="N184" s="144">
        <f>C184*'Unit Conversions'!$I$28/10^3</f>
        <v>9864000000000</v>
      </c>
      <c r="O184" s="144">
        <f>D184*'Unit Conversions'!$I$28/10^3</f>
        <v>5544000000000</v>
      </c>
      <c r="P184" s="144">
        <f>E184*'Unit Conversions'!$I$28/10^3</f>
        <v>19584000000000</v>
      </c>
      <c r="Q184" s="144">
        <f>F184*'Unit Conversions'!$I$28/10^3</f>
        <v>31860000000000</v>
      </c>
      <c r="R184" s="144">
        <f>G184*'Unit Conversions'!$I$28/10^3</f>
        <v>46008000000000</v>
      </c>
      <c r="S184" s="144">
        <f>H184*'Unit Conversions'!$I$28/10^3</f>
        <v>40464000000000</v>
      </c>
      <c r="T184" s="104"/>
      <c r="V184" s="4" t="s">
        <v>18</v>
      </c>
    </row>
    <row r="185" spans="1:22" s="4" customFormat="1" x14ac:dyDescent="0.25">
      <c r="A185" s="125" t="s">
        <v>193</v>
      </c>
      <c r="B185" s="126">
        <v>1027</v>
      </c>
      <c r="C185" s="126">
        <v>982</v>
      </c>
      <c r="D185" s="126">
        <v>1005</v>
      </c>
      <c r="E185" s="126">
        <v>754</v>
      </c>
      <c r="F185" s="126">
        <v>759</v>
      </c>
      <c r="G185" s="126">
        <v>798</v>
      </c>
      <c r="H185" s="126">
        <v>874</v>
      </c>
      <c r="I185" s="104"/>
      <c r="L185" s="125" t="s">
        <v>193</v>
      </c>
      <c r="M185" s="144">
        <f>B185*'Unit Conversions'!$I$28/10^3</f>
        <v>36972000000000</v>
      </c>
      <c r="N185" s="144">
        <f>C185*'Unit Conversions'!$I$28/10^3</f>
        <v>35352000000000</v>
      </c>
      <c r="O185" s="144">
        <f>D185*'Unit Conversions'!$I$28/10^3</f>
        <v>36180000000000</v>
      </c>
      <c r="P185" s="144">
        <f>E185*'Unit Conversions'!$I$28/10^3</f>
        <v>27144000000000</v>
      </c>
      <c r="Q185" s="144">
        <f>F185*'Unit Conversions'!$I$28/10^3</f>
        <v>27324000000000</v>
      </c>
      <c r="R185" s="144">
        <f>G185*'Unit Conversions'!$I$28/10^3</f>
        <v>28728000000000</v>
      </c>
      <c r="S185" s="144">
        <f>H185*'Unit Conversions'!$I$28/10^3</f>
        <v>31464000000000</v>
      </c>
      <c r="T185" s="104"/>
      <c r="V185" s="4" t="s">
        <v>170</v>
      </c>
    </row>
    <row r="186" spans="1:22" s="4" customFormat="1" x14ac:dyDescent="0.25">
      <c r="A186" s="127" t="s">
        <v>194</v>
      </c>
      <c r="B186" s="128">
        <v>19352</v>
      </c>
      <c r="C186" s="128">
        <v>19530</v>
      </c>
      <c r="D186" s="128">
        <v>19239</v>
      </c>
      <c r="E186" s="128">
        <v>21166</v>
      </c>
      <c r="F186" s="128">
        <v>21243</v>
      </c>
      <c r="G186" s="128">
        <v>20776</v>
      </c>
      <c r="H186" s="128">
        <v>20370</v>
      </c>
      <c r="I186" s="104"/>
      <c r="L186" s="127" t="s">
        <v>194</v>
      </c>
      <c r="M186" s="144">
        <f>B186*'Unit Conversions'!$I$28/10^3</f>
        <v>696672000000000</v>
      </c>
      <c r="N186" s="144">
        <f>C186*'Unit Conversions'!$I$28/10^3</f>
        <v>703080000000000</v>
      </c>
      <c r="O186" s="144">
        <f>D186*'Unit Conversions'!$I$28/10^3</f>
        <v>692604000000000</v>
      </c>
      <c r="P186" s="144">
        <f>E186*'Unit Conversions'!$I$28/10^3</f>
        <v>761976000000000</v>
      </c>
      <c r="Q186" s="144">
        <f>F186*'Unit Conversions'!$I$28/10^3</f>
        <v>764748000000000</v>
      </c>
      <c r="R186" s="144">
        <f>G186*'Unit Conversions'!$I$28/10^3</f>
        <v>747936000000000</v>
      </c>
      <c r="S186" s="144">
        <f>H186*'Unit Conversions'!$I$28/10^3</f>
        <v>733320000000000</v>
      </c>
      <c r="T186" s="104"/>
    </row>
    <row r="187" spans="1:22" s="4" customFormat="1" x14ac:dyDescent="0.25">
      <c r="A187" s="127" t="s">
        <v>195</v>
      </c>
      <c r="B187" s="128">
        <v>53915</v>
      </c>
      <c r="C187" s="128">
        <v>48994</v>
      </c>
      <c r="D187" s="128">
        <v>46955</v>
      </c>
      <c r="E187" s="128">
        <v>47849</v>
      </c>
      <c r="F187" s="128">
        <v>50778</v>
      </c>
      <c r="G187" s="128">
        <v>52832</v>
      </c>
      <c r="H187" s="128">
        <v>53840</v>
      </c>
      <c r="I187" s="104"/>
      <c r="L187" s="127" t="s">
        <v>195</v>
      </c>
      <c r="M187" s="144">
        <f>B187*'Unit Conversions'!$I$28/10^3</f>
        <v>1940940000000000</v>
      </c>
      <c r="N187" s="144">
        <f>C187*'Unit Conversions'!$I$28/10^3</f>
        <v>1763784000000000</v>
      </c>
      <c r="O187" s="144">
        <f>D187*'Unit Conversions'!$I$28/10^3</f>
        <v>1690380000000000</v>
      </c>
      <c r="P187" s="144">
        <f>E187*'Unit Conversions'!$I$28/10^3</f>
        <v>1722564000000000</v>
      </c>
      <c r="Q187" s="144">
        <f>F187*'Unit Conversions'!$I$28/10^3</f>
        <v>1828008000000000</v>
      </c>
      <c r="R187" s="144">
        <f>G187*'Unit Conversions'!$I$28/10^3</f>
        <v>1901952000000000</v>
      </c>
      <c r="S187" s="144">
        <f>H187*'Unit Conversions'!$I$28/10^3</f>
        <v>1938240000000000</v>
      </c>
      <c r="T187" s="104"/>
    </row>
    <row r="188" spans="1:22" s="4" customFormat="1" x14ac:dyDescent="0.25">
      <c r="A188" s="127" t="s">
        <v>196</v>
      </c>
      <c r="B188" s="128">
        <v>157.16999999999999</v>
      </c>
      <c r="C188" s="128">
        <v>143.49</v>
      </c>
      <c r="D188" s="128">
        <v>140.55000000000001</v>
      </c>
      <c r="E188" s="128">
        <v>143.49</v>
      </c>
      <c r="F188" s="128">
        <v>152.59</v>
      </c>
      <c r="G188" s="128">
        <v>162.11000000000001</v>
      </c>
      <c r="H188" s="128">
        <v>166.57</v>
      </c>
      <c r="I188" s="104"/>
      <c r="L188" s="207" t="s">
        <v>196</v>
      </c>
      <c r="M188" s="449">
        <f>B188*'Unit Conversions'!$I$28/10^3</f>
        <v>5658120000000</v>
      </c>
      <c r="N188" s="449">
        <f>C188*'Unit Conversions'!$I$28/10^3</f>
        <v>5165640000000</v>
      </c>
      <c r="O188" s="449">
        <f>D188*'Unit Conversions'!$I$28/10^3</f>
        <v>5059800000000</v>
      </c>
      <c r="P188" s="449">
        <f>E188*'Unit Conversions'!$I$28/10^3</f>
        <v>5165640000000</v>
      </c>
      <c r="Q188" s="449">
        <f>F188*'Unit Conversions'!$I$28/10^3</f>
        <v>5493240000000</v>
      </c>
      <c r="R188" s="449">
        <f>G188*'Unit Conversions'!$I$28/10^3</f>
        <v>5835960000000</v>
      </c>
      <c r="S188" s="449">
        <f>H188*'Unit Conversions'!$I$28/10^3</f>
        <v>5996520000000</v>
      </c>
      <c r="T188" s="104"/>
    </row>
    <row r="189" spans="1:22" s="4" customFormat="1" x14ac:dyDescent="0.25">
      <c r="A189" s="81" t="s">
        <v>197</v>
      </c>
      <c r="B189" s="41"/>
      <c r="C189" s="41"/>
      <c r="D189" s="41"/>
      <c r="E189" s="41"/>
      <c r="F189" s="41"/>
      <c r="G189" s="41"/>
      <c r="H189" s="104"/>
      <c r="I189" s="104"/>
      <c r="L189" s="81" t="s">
        <v>197</v>
      </c>
      <c r="M189" s="41"/>
      <c r="N189" s="41"/>
      <c r="O189" s="41"/>
      <c r="P189" s="41"/>
      <c r="Q189" s="41"/>
      <c r="R189" s="41"/>
      <c r="S189" s="104"/>
      <c r="T189" s="104"/>
    </row>
    <row r="190" spans="1:22" x14ac:dyDescent="0.25">
      <c r="A190" s="81" t="s">
        <v>198</v>
      </c>
      <c r="B190" s="41"/>
      <c r="C190" s="41"/>
      <c r="D190" s="41"/>
      <c r="E190" s="41"/>
      <c r="F190" s="41"/>
      <c r="G190" s="41"/>
      <c r="L190" s="81" t="s">
        <v>198</v>
      </c>
      <c r="M190" s="41"/>
      <c r="N190" s="41"/>
      <c r="O190" s="41"/>
      <c r="P190" s="41"/>
      <c r="Q190" s="41"/>
      <c r="R190" s="41"/>
    </row>
    <row r="191" spans="1:22" x14ac:dyDescent="0.25">
      <c r="G191" s="4"/>
    </row>
    <row r="192" spans="1:22" ht="15.75" x14ac:dyDescent="0.25">
      <c r="A192" s="130" t="s">
        <v>497</v>
      </c>
      <c r="B192" s="129"/>
      <c r="C192" s="129"/>
      <c r="D192" s="129"/>
      <c r="E192" s="129"/>
      <c r="F192" s="129"/>
      <c r="G192" s="4"/>
      <c r="L192" s="502" t="s">
        <v>531</v>
      </c>
      <c r="M192" s="503"/>
      <c r="N192" s="503"/>
      <c r="O192" s="503"/>
      <c r="P192" s="503"/>
      <c r="Q192" s="503"/>
      <c r="R192" s="503"/>
    </row>
    <row r="193" spans="1:22" x14ac:dyDescent="0.25">
      <c r="A193" s="104" t="s">
        <v>199</v>
      </c>
      <c r="B193" s="104" t="s">
        <v>200</v>
      </c>
      <c r="C193" s="104" t="s">
        <v>201</v>
      </c>
      <c r="D193" s="411" t="s">
        <v>536</v>
      </c>
      <c r="E193" s="411" t="s">
        <v>537</v>
      </c>
      <c r="F193" s="411" t="s">
        <v>538</v>
      </c>
      <c r="G193" s="4"/>
      <c r="L193" s="119" t="s">
        <v>535</v>
      </c>
      <c r="M193" s="415" t="s">
        <v>307</v>
      </c>
    </row>
    <row r="194" spans="1:22" x14ac:dyDescent="0.25">
      <c r="A194" s="4" t="s">
        <v>5</v>
      </c>
      <c r="B194" s="115">
        <f>SUMIF($V$48:$V$103,A194,$T$48:$T$103)</f>
        <v>10663274606712.002</v>
      </c>
      <c r="C194" s="104">
        <f>SUMIF($V$171:$V$188,A194,$S$171:$S$188)</f>
        <v>0</v>
      </c>
      <c r="D194" s="104">
        <f>SUMIF($V$194,A194,$M$194)</f>
        <v>0</v>
      </c>
      <c r="E194" s="482">
        <f t="shared" ref="E194:E200" si="0">SUMIF($V$111:$V$161,A194,$T$111:$T$161)</f>
        <v>808775509301.76001</v>
      </c>
      <c r="F194" s="482">
        <f t="shared" ref="F194:F200" si="1">SUMIF($V$5:$V$24,A194,$T$5:$T$24)</f>
        <v>0</v>
      </c>
      <c r="G194" s="4"/>
      <c r="H194" s="115"/>
      <c r="L194" s="413" t="str">
        <f>A195</f>
        <v>Natural Gas and Petroleum Systems</v>
      </c>
      <c r="M194" s="414">
        <f>'Crude Oil'!C3</f>
        <v>1.10833998E+16</v>
      </c>
      <c r="V194" t="str">
        <f>V185</f>
        <v>Natural Gas and Petroleum Systems</v>
      </c>
    </row>
    <row r="195" spans="1:22" x14ac:dyDescent="0.25">
      <c r="A195" s="4" t="s">
        <v>170</v>
      </c>
      <c r="B195" s="115">
        <f t="shared" ref="B195:B201" si="2">SUMIF($V$48:$V$103,A195,$T$48:$T$103)</f>
        <v>0</v>
      </c>
      <c r="C195" s="104">
        <f>SUMIF($V$171:$V$188,A195,$S$171:$S$188)</f>
        <v>304632000000000</v>
      </c>
      <c r="D195" s="411">
        <f>SUMIF($V$194,A195,$M$194)</f>
        <v>1.10833998E+16</v>
      </c>
      <c r="E195" s="482">
        <f t="shared" si="0"/>
        <v>0</v>
      </c>
      <c r="F195" s="482">
        <f t="shared" si="1"/>
        <v>0</v>
      </c>
      <c r="G195" s="4"/>
      <c r="H195" s="115"/>
      <c r="L195" s="416"/>
      <c r="M195" s="417"/>
    </row>
    <row r="196" spans="1:22" x14ac:dyDescent="0.25">
      <c r="A196" s="4" t="s">
        <v>27</v>
      </c>
      <c r="B196" s="115">
        <f t="shared" si="2"/>
        <v>6086888102786.4004</v>
      </c>
      <c r="C196" s="104">
        <f t="shared" ref="C196:C201" si="3">SUMIF($V$171:$V$188,A196,$S$171:$S$188)</f>
        <v>40464000000000</v>
      </c>
      <c r="D196" s="411">
        <f t="shared" ref="D196:D201" si="4">SUMIF($V$194,A196,$M$194)</f>
        <v>0</v>
      </c>
      <c r="E196" s="482">
        <f t="shared" si="0"/>
        <v>2739093693772.8003</v>
      </c>
      <c r="F196" s="482">
        <f t="shared" si="1"/>
        <v>0</v>
      </c>
      <c r="G196" s="4"/>
      <c r="H196" s="115"/>
      <c r="L196" s="416"/>
      <c r="M196" s="417"/>
    </row>
    <row r="197" spans="1:22" x14ac:dyDescent="0.25">
      <c r="A197" s="4" t="s">
        <v>6</v>
      </c>
      <c r="B197" s="115">
        <f t="shared" si="2"/>
        <v>5839800613155.6016</v>
      </c>
      <c r="C197" s="104">
        <f>SUMIF($V$171:$V$188,A197,$S$171:$S$188)</f>
        <v>661428000000000</v>
      </c>
      <c r="D197" s="411">
        <f t="shared" si="4"/>
        <v>0</v>
      </c>
      <c r="E197" s="482">
        <f t="shared" si="0"/>
        <v>18078018378900.48</v>
      </c>
      <c r="F197" s="482">
        <f t="shared" si="1"/>
        <v>1085176984091.1998</v>
      </c>
      <c r="G197" s="4"/>
      <c r="H197" s="115"/>
      <c r="L197" s="416"/>
      <c r="M197" s="417"/>
    </row>
    <row r="198" spans="1:22" x14ac:dyDescent="0.25">
      <c r="A198" s="4" t="s">
        <v>43</v>
      </c>
      <c r="B198" s="115">
        <f t="shared" si="2"/>
        <v>61095114992111.211</v>
      </c>
      <c r="C198" s="104">
        <f t="shared" si="3"/>
        <v>0</v>
      </c>
      <c r="D198" s="411">
        <f t="shared" si="4"/>
        <v>0</v>
      </c>
      <c r="E198" s="482">
        <f t="shared" si="0"/>
        <v>2067463348554.2402</v>
      </c>
      <c r="F198" s="482">
        <f t="shared" si="1"/>
        <v>13452607240.799999</v>
      </c>
      <c r="G198" s="4"/>
      <c r="H198" s="115"/>
      <c r="L198" s="416"/>
      <c r="M198" s="417"/>
    </row>
    <row r="199" spans="1:22" x14ac:dyDescent="0.25">
      <c r="A199" s="4" t="s">
        <v>44</v>
      </c>
      <c r="B199" s="115">
        <f t="shared" si="2"/>
        <v>0</v>
      </c>
      <c r="C199" s="104">
        <f t="shared" si="3"/>
        <v>0</v>
      </c>
      <c r="D199" s="411">
        <f t="shared" si="4"/>
        <v>0</v>
      </c>
      <c r="E199" s="482">
        <f t="shared" si="0"/>
        <v>0</v>
      </c>
      <c r="F199" s="482">
        <f t="shared" si="1"/>
        <v>0</v>
      </c>
      <c r="H199" s="115"/>
      <c r="L199" s="416"/>
      <c r="M199" s="417"/>
    </row>
    <row r="200" spans="1:22" x14ac:dyDescent="0.25">
      <c r="A200" s="4" t="s">
        <v>11</v>
      </c>
      <c r="B200" s="115">
        <f t="shared" si="2"/>
        <v>26876583047605.207</v>
      </c>
      <c r="C200" s="104">
        <f t="shared" si="3"/>
        <v>0</v>
      </c>
      <c r="D200" s="411">
        <f t="shared" si="4"/>
        <v>0</v>
      </c>
      <c r="E200" s="482">
        <f t="shared" si="0"/>
        <v>3289960102840.3193</v>
      </c>
      <c r="F200" s="482">
        <f t="shared" si="1"/>
        <v>986524530992.00012</v>
      </c>
      <c r="H200" s="115"/>
      <c r="L200" s="416"/>
      <c r="M200" s="417"/>
    </row>
    <row r="201" spans="1:22" x14ac:dyDescent="0.25">
      <c r="A201" s="104" t="s">
        <v>57</v>
      </c>
      <c r="B201" s="115">
        <f t="shared" si="2"/>
        <v>176620054287003.59</v>
      </c>
      <c r="C201" s="104">
        <f t="shared" si="3"/>
        <v>168156000000000</v>
      </c>
      <c r="D201" s="411">
        <f t="shared" si="4"/>
        <v>0</v>
      </c>
      <c r="E201" s="411">
        <f>SUMIF($V$111:$V$161,A201,$T$111:$T$161)</f>
        <v>259577318771796.47</v>
      </c>
      <c r="F201" s="411">
        <f>SUMIF($V$5:$V$24,A201,$T$5:$T$24)</f>
        <v>21219245821155.199</v>
      </c>
      <c r="H201" s="115"/>
      <c r="L201" s="416"/>
      <c r="M201" s="417"/>
    </row>
    <row r="202" spans="1:22" x14ac:dyDescent="0.25">
      <c r="M202" s="411"/>
    </row>
    <row r="203" spans="1:22" x14ac:dyDescent="0.25">
      <c r="A203" s="130" t="s">
        <v>562</v>
      </c>
      <c r="B203" s="129"/>
      <c r="C203" s="129"/>
      <c r="D203" s="129"/>
      <c r="E203" s="129"/>
      <c r="F203" s="129"/>
    </row>
    <row r="204" spans="1:22" x14ac:dyDescent="0.25">
      <c r="A204" s="420" t="s">
        <v>199</v>
      </c>
      <c r="B204" s="420" t="s">
        <v>200</v>
      </c>
      <c r="C204" s="420" t="s">
        <v>537</v>
      </c>
      <c r="D204" s="420" t="s">
        <v>538</v>
      </c>
      <c r="H204"/>
      <c r="I204"/>
      <c r="J204" s="104"/>
      <c r="K204" s="104"/>
      <c r="S204"/>
      <c r="T204"/>
    </row>
    <row r="205" spans="1:22" x14ac:dyDescent="0.25">
      <c r="A205" s="4" t="s">
        <v>5</v>
      </c>
      <c r="B205" s="115">
        <f>B194/SUM($B194,$E194,$F194)</f>
        <v>0.92950035075484938</v>
      </c>
      <c r="C205" s="115">
        <f>E194/SUM($B194,$E194,$F194)</f>
        <v>7.0499649245150647E-2</v>
      </c>
      <c r="D205" s="115">
        <f>F194/SUM($B194,$E194,$F194)</f>
        <v>0</v>
      </c>
      <c r="H205"/>
      <c r="I205"/>
      <c r="J205" s="104"/>
      <c r="K205" s="104"/>
      <c r="S205"/>
      <c r="T205"/>
    </row>
    <row r="206" spans="1:22" x14ac:dyDescent="0.25">
      <c r="A206" s="4" t="s">
        <v>170</v>
      </c>
      <c r="B206" s="115">
        <v>0</v>
      </c>
      <c r="C206" s="115">
        <v>0</v>
      </c>
      <c r="D206" s="115">
        <v>0</v>
      </c>
      <c r="H206"/>
      <c r="I206"/>
      <c r="J206" s="104"/>
      <c r="K206" s="104"/>
      <c r="S206"/>
      <c r="T206"/>
    </row>
    <row r="207" spans="1:22" x14ac:dyDescent="0.25">
      <c r="A207" s="4" t="s">
        <v>27</v>
      </c>
      <c r="B207" s="115">
        <f t="shared" ref="B207:B211" si="5">B196/SUM($B196,$E196,$F196)</f>
        <v>0.68965563753591319</v>
      </c>
      <c r="C207" s="115">
        <f t="shared" ref="C207:C212" si="6">E196/SUM($B196,$E196,$F196)</f>
        <v>0.31034436246408675</v>
      </c>
      <c r="D207" s="115">
        <f>F196/SUM($B196,$E196,$F196)</f>
        <v>0</v>
      </c>
      <c r="H207"/>
      <c r="I207"/>
      <c r="J207" s="104"/>
      <c r="K207" s="104"/>
      <c r="S207"/>
      <c r="T207"/>
    </row>
    <row r="208" spans="1:22" x14ac:dyDescent="0.25">
      <c r="A208" s="4" t="s">
        <v>6</v>
      </c>
      <c r="B208" s="115">
        <f t="shared" si="5"/>
        <v>0.23356403443518284</v>
      </c>
      <c r="C208" s="115">
        <f t="shared" si="6"/>
        <v>0.72303408744083342</v>
      </c>
      <c r="D208" s="115">
        <f t="shared" ref="D208:D212" si="7">F197/SUM($B197,$E197,$F197)</f>
        <v>4.3401878123983724E-2</v>
      </c>
      <c r="H208"/>
      <c r="I208"/>
      <c r="J208" s="104"/>
      <c r="K208" s="104"/>
      <c r="S208"/>
      <c r="T208"/>
    </row>
    <row r="209" spans="1:20" x14ac:dyDescent="0.25">
      <c r="A209" s="4" t="s">
        <v>43</v>
      </c>
      <c r="B209" s="115">
        <f t="shared" si="5"/>
        <v>0.9670616225082117</v>
      </c>
      <c r="C209" s="115">
        <f t="shared" si="6"/>
        <v>3.2725439023844838E-2</v>
      </c>
      <c r="D209" s="115">
        <f>F198/SUM($B198,$E198,$F198)</f>
        <v>2.1293846794352692E-4</v>
      </c>
      <c r="H209"/>
      <c r="I209"/>
      <c r="J209" s="104"/>
      <c r="K209" s="104"/>
      <c r="S209"/>
      <c r="T209"/>
    </row>
    <row r="210" spans="1:20" x14ac:dyDescent="0.25">
      <c r="A210" s="4" t="s">
        <v>44</v>
      </c>
      <c r="B210" s="115">
        <v>0</v>
      </c>
      <c r="C210" s="115">
        <v>0</v>
      </c>
      <c r="D210" s="115">
        <v>0</v>
      </c>
      <c r="H210"/>
      <c r="I210"/>
      <c r="J210" s="104"/>
      <c r="K210" s="104"/>
      <c r="S210"/>
      <c r="T210"/>
    </row>
    <row r="211" spans="1:20" x14ac:dyDescent="0.25">
      <c r="A211" s="4" t="s">
        <v>11</v>
      </c>
      <c r="B211" s="115">
        <f t="shared" si="5"/>
        <v>0.86272669267879343</v>
      </c>
      <c r="C211" s="115">
        <f t="shared" si="6"/>
        <v>0.10560629651251435</v>
      </c>
      <c r="D211" s="115">
        <f t="shared" si="7"/>
        <v>3.1667010808692143E-2</v>
      </c>
      <c r="H211"/>
      <c r="I211"/>
      <c r="J211" s="104"/>
      <c r="K211" s="104"/>
      <c r="S211"/>
      <c r="T211"/>
    </row>
    <row r="212" spans="1:20" x14ac:dyDescent="0.25">
      <c r="A212" s="420" t="s">
        <v>57</v>
      </c>
      <c r="B212" s="115">
        <f>B201/SUM($B201,$E201,$F201)</f>
        <v>0.3861251362477407</v>
      </c>
      <c r="C212" s="115">
        <f t="shared" si="6"/>
        <v>0.56748554393892747</v>
      </c>
      <c r="D212" s="115">
        <f t="shared" si="7"/>
        <v>4.6389319813331907E-2</v>
      </c>
      <c r="H212"/>
      <c r="I212"/>
      <c r="J212" s="104"/>
      <c r="K212" s="104"/>
      <c r="S212"/>
      <c r="T212"/>
    </row>
    <row r="214" spans="1:20" x14ac:dyDescent="0.25">
      <c r="A214" s="130" t="s">
        <v>556</v>
      </c>
      <c r="B214" s="129"/>
      <c r="C214" s="129"/>
      <c r="D214" s="129"/>
      <c r="E214" s="129"/>
      <c r="F214" s="129"/>
    </row>
    <row r="215" spans="1:20" x14ac:dyDescent="0.25">
      <c r="A215" s="420" t="s">
        <v>199</v>
      </c>
      <c r="B215" s="420" t="s">
        <v>201</v>
      </c>
      <c r="C215" s="420"/>
      <c r="D215" s="420"/>
      <c r="E215" s="420"/>
      <c r="F215" s="420"/>
    </row>
    <row r="216" spans="1:20" x14ac:dyDescent="0.25">
      <c r="A216" s="4" t="s">
        <v>5</v>
      </c>
      <c r="B216" s="420">
        <f>C194/SUM($C$194:$C$201)</f>
        <v>0</v>
      </c>
      <c r="C216" s="115"/>
      <c r="D216" s="115"/>
      <c r="E216" s="420"/>
      <c r="F216" s="420"/>
    </row>
    <row r="217" spans="1:20" x14ac:dyDescent="0.25">
      <c r="A217" s="4" t="s">
        <v>170</v>
      </c>
      <c r="B217" s="420">
        <f t="shared" ref="B217:B223" si="8">C195/SUM($C$194:$C$201)</f>
        <v>0.25933190315660437</v>
      </c>
      <c r="C217" s="115"/>
      <c r="D217" s="115"/>
      <c r="E217" s="420"/>
      <c r="F217" s="420"/>
    </row>
    <row r="218" spans="1:20" x14ac:dyDescent="0.25">
      <c r="A218" s="4" t="s">
        <v>27</v>
      </c>
      <c r="B218" s="420">
        <f t="shared" si="8"/>
        <v>3.4446828072326081E-2</v>
      </c>
      <c r="C218" s="115"/>
      <c r="D218" s="115"/>
      <c r="E218" s="420"/>
      <c r="F218" s="420"/>
    </row>
    <row r="219" spans="1:20" x14ac:dyDescent="0.25">
      <c r="A219" s="4" t="s">
        <v>6</v>
      </c>
      <c r="B219" s="420">
        <f>C197/SUM($C$194:$C$201)</f>
        <v>0.56307079374808455</v>
      </c>
      <c r="C219" s="115"/>
      <c r="D219" s="115"/>
      <c r="E219" s="420"/>
      <c r="F219" s="420"/>
    </row>
    <row r="220" spans="1:20" x14ac:dyDescent="0.25">
      <c r="A220" s="4" t="s">
        <v>43</v>
      </c>
      <c r="B220" s="420">
        <f t="shared" si="8"/>
        <v>0</v>
      </c>
      <c r="C220" s="115"/>
      <c r="D220" s="115"/>
      <c r="E220" s="420"/>
      <c r="F220" s="420"/>
    </row>
    <row r="221" spans="1:20" x14ac:dyDescent="0.25">
      <c r="A221" s="4" t="s">
        <v>44</v>
      </c>
      <c r="B221" s="420">
        <f t="shared" si="8"/>
        <v>0</v>
      </c>
      <c r="C221" s="115"/>
      <c r="D221" s="115"/>
      <c r="E221" s="420"/>
      <c r="F221" s="420"/>
    </row>
    <row r="222" spans="1:20" x14ac:dyDescent="0.25">
      <c r="A222" s="4" t="s">
        <v>11</v>
      </c>
      <c r="B222" s="420">
        <f t="shared" si="8"/>
        <v>0</v>
      </c>
      <c r="C222" s="115"/>
      <c r="D222" s="115"/>
      <c r="E222" s="420"/>
      <c r="F222" s="420"/>
    </row>
    <row r="223" spans="1:20" x14ac:dyDescent="0.25">
      <c r="A223" s="420" t="s">
        <v>57</v>
      </c>
      <c r="B223" s="420">
        <f t="shared" si="8"/>
        <v>0.14315047502298497</v>
      </c>
      <c r="C223" s="115"/>
      <c r="D223" s="115"/>
      <c r="E223" s="420"/>
      <c r="F223" s="420"/>
    </row>
  </sheetData>
  <mergeCells count="73">
    <mergeCell ref="L29:R29"/>
    <mergeCell ref="S29:T29"/>
    <mergeCell ref="L1:R1"/>
    <mergeCell ref="S1:T1"/>
    <mergeCell ref="L192:R192"/>
    <mergeCell ref="L139:R139"/>
    <mergeCell ref="S139:T139"/>
    <mergeCell ref="L107:R107"/>
    <mergeCell ref="S107:T107"/>
    <mergeCell ref="L142:M142"/>
    <mergeCell ref="L78:M78"/>
    <mergeCell ref="L79:M79"/>
    <mergeCell ref="L80:T80"/>
    <mergeCell ref="L108:T108"/>
    <mergeCell ref="L109:M109"/>
    <mergeCell ref="L110:M110"/>
    <mergeCell ref="A181:H181"/>
    <mergeCell ref="L170:S170"/>
    <mergeCell ref="L181:S181"/>
    <mergeCell ref="L166:R166"/>
    <mergeCell ref="L167:R167"/>
    <mergeCell ref="A166:H166"/>
    <mergeCell ref="A167:H167"/>
    <mergeCell ref="A170:H170"/>
    <mergeCell ref="L134:L135"/>
    <mergeCell ref="L140:T140"/>
    <mergeCell ref="L141:M141"/>
    <mergeCell ref="L77:T77"/>
    <mergeCell ref="L30:T30"/>
    <mergeCell ref="L31:M31"/>
    <mergeCell ref="L32:M32"/>
    <mergeCell ref="L40:M40"/>
    <mergeCell ref="L45:T45"/>
    <mergeCell ref="L46:M46"/>
    <mergeCell ref="L47:M47"/>
    <mergeCell ref="L71:L72"/>
    <mergeCell ref="L76:R76"/>
    <mergeCell ref="S76:T76"/>
    <mergeCell ref="L44:R44"/>
    <mergeCell ref="S44:T44"/>
    <mergeCell ref="A134:A135"/>
    <mergeCell ref="A139:I139"/>
    <mergeCell ref="A140:I140"/>
    <mergeCell ref="A141:B141"/>
    <mergeCell ref="A142:B142"/>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45:I45"/>
    <mergeCell ref="A1:I1"/>
    <mergeCell ref="A2:I2"/>
    <mergeCell ref="A3:B3"/>
    <mergeCell ref="A4:B4"/>
    <mergeCell ref="A25:B25"/>
    <mergeCell ref="A29:I29"/>
    <mergeCell ref="A30:I30"/>
    <mergeCell ref="A31:B31"/>
    <mergeCell ref="A32:B32"/>
    <mergeCell ref="A40:B40"/>
    <mergeCell ref="A44:I4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election activeCell="G14" sqref="G14"/>
    </sheetView>
  </sheetViews>
  <sheetFormatPr defaultColWidth="9" defaultRowHeight="15" x14ac:dyDescent="0.25"/>
  <cols>
    <col min="1" max="1" width="22.5703125" style="418" customWidth="1"/>
    <col min="2" max="2" width="9" style="418"/>
    <col min="3" max="3" width="12" style="418" bestFit="1" customWidth="1"/>
    <col min="4" max="4" width="10" style="418" bestFit="1" customWidth="1"/>
    <col min="5" max="5" width="10.5703125" style="418" customWidth="1"/>
    <col min="6" max="16384" width="9" style="418"/>
  </cols>
  <sheetData>
    <row r="1" spans="1:7" x14ac:dyDescent="0.25">
      <c r="A1" s="450" t="s">
        <v>579</v>
      </c>
    </row>
    <row r="2" spans="1:7" x14ac:dyDescent="0.25">
      <c r="A2" s="418" t="s">
        <v>547</v>
      </c>
      <c r="C2" s="418" t="s">
        <v>307</v>
      </c>
      <c r="E2" s="418" t="s">
        <v>545</v>
      </c>
    </row>
    <row r="3" spans="1:7" x14ac:dyDescent="0.25">
      <c r="A3" s="418" t="s">
        <v>548</v>
      </c>
      <c r="C3" s="418">
        <f>C9*E4*E3</f>
        <v>1.10833998E+16</v>
      </c>
      <c r="E3" s="418">
        <v>5800000</v>
      </c>
      <c r="F3" s="418" t="s">
        <v>554</v>
      </c>
      <c r="G3" s="418" t="s">
        <v>546</v>
      </c>
    </row>
    <row r="4" spans="1:7" x14ac:dyDescent="0.25">
      <c r="E4" s="418">
        <v>7.33</v>
      </c>
      <c r="F4" s="418" t="s">
        <v>555</v>
      </c>
    </row>
    <row r="5" spans="1:7" x14ac:dyDescent="0.25">
      <c r="A5" s="418" t="s">
        <v>549</v>
      </c>
    </row>
    <row r="6" spans="1:7" x14ac:dyDescent="0.25">
      <c r="C6" s="418" t="s">
        <v>541</v>
      </c>
    </row>
    <row r="7" spans="1:7" x14ac:dyDescent="0.25">
      <c r="A7" s="418" t="s">
        <v>540</v>
      </c>
      <c r="C7" s="418">
        <v>34.200000000000003</v>
      </c>
      <c r="D7" s="418" t="s">
        <v>576</v>
      </c>
    </row>
    <row r="8" spans="1:7" x14ac:dyDescent="0.25">
      <c r="A8" s="418" t="s">
        <v>542</v>
      </c>
      <c r="C8" s="418">
        <v>226.5</v>
      </c>
      <c r="D8" s="418" t="s">
        <v>577</v>
      </c>
    </row>
    <row r="9" spans="1:7" x14ac:dyDescent="0.25">
      <c r="A9" s="418" t="s">
        <v>543</v>
      </c>
      <c r="C9" s="418">
        <f>SUM(C7:C8)*10^6</f>
        <v>260700000</v>
      </c>
      <c r="D9" s="418" t="s">
        <v>544</v>
      </c>
    </row>
    <row r="10" spans="1:7" x14ac:dyDescent="0.25">
      <c r="A10" s="419" t="s">
        <v>578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2"/>
  <sheetViews>
    <sheetView topLeftCell="A4" zoomScaleNormal="100" workbookViewId="0">
      <selection activeCell="M29" sqref="M29:M36"/>
    </sheetView>
  </sheetViews>
  <sheetFormatPr defaultColWidth="11.42578125" defaultRowHeight="15" x14ac:dyDescent="0.25"/>
  <cols>
    <col min="1" max="10" width="11.42578125" style="4"/>
    <col min="11" max="11" width="22.5703125" style="4" customWidth="1"/>
    <col min="12" max="12" width="16.5703125" style="4" customWidth="1"/>
    <col min="13" max="13" width="12" style="4" bestFit="1" customWidth="1"/>
    <col min="14" max="14" width="11.42578125" style="4"/>
    <col min="15" max="15" width="12" style="4" bestFit="1" customWidth="1"/>
    <col min="16" max="16384" width="11.42578125" style="4"/>
  </cols>
  <sheetData>
    <row r="1" spans="1:16" x14ac:dyDescent="0.25">
      <c r="A1" s="536"/>
      <c r="B1" s="536"/>
      <c r="C1" s="536"/>
      <c r="D1" s="536"/>
      <c r="E1" s="536"/>
      <c r="F1" s="536"/>
      <c r="G1" s="536"/>
      <c r="H1" s="536"/>
    </row>
    <row r="2" spans="1:16" ht="15.75" x14ac:dyDescent="0.25">
      <c r="A2" s="78" t="s">
        <v>29</v>
      </c>
      <c r="B2" s="41"/>
      <c r="C2" s="41"/>
      <c r="D2" s="41"/>
      <c r="E2" s="41"/>
      <c r="F2" s="41"/>
      <c r="G2" s="41"/>
      <c r="H2" s="41"/>
    </row>
    <row r="3" spans="1:16" ht="15.75" x14ac:dyDescent="0.25">
      <c r="A3" s="78" t="s">
        <v>584</v>
      </c>
      <c r="B3" s="41"/>
      <c r="C3" s="41"/>
      <c r="D3" s="41"/>
      <c r="E3" s="41"/>
      <c r="F3" s="41"/>
      <c r="G3" s="41"/>
      <c r="H3" s="41"/>
    </row>
    <row r="4" spans="1:16" x14ac:dyDescent="0.25">
      <c r="A4" s="42" t="s">
        <v>30</v>
      </c>
      <c r="B4" s="41"/>
      <c r="C4" s="41"/>
      <c r="D4" s="41"/>
      <c r="E4" s="41"/>
      <c r="F4" s="41"/>
      <c r="G4" s="41"/>
      <c r="H4" s="41"/>
    </row>
    <row r="5" spans="1:16" x14ac:dyDescent="0.25">
      <c r="A5" s="43" t="s">
        <v>553</v>
      </c>
      <c r="B5" s="41"/>
      <c r="C5" s="41"/>
      <c r="D5" s="41"/>
      <c r="E5" s="41"/>
      <c r="F5" s="41"/>
      <c r="G5" s="41"/>
      <c r="H5" s="41"/>
    </row>
    <row r="6" spans="1:16" ht="14.25" customHeight="1" x14ac:dyDescent="0.25">
      <c r="A6" s="537" t="s">
        <v>31</v>
      </c>
      <c r="B6" s="540" t="s">
        <v>32</v>
      </c>
      <c r="C6" s="541"/>
      <c r="D6" s="541"/>
      <c r="E6" s="541"/>
      <c r="F6" s="541"/>
      <c r="G6" s="541"/>
      <c r="H6" s="542"/>
      <c r="K6" s="3" t="s">
        <v>56</v>
      </c>
      <c r="L6" s="3"/>
      <c r="M6" s="3"/>
    </row>
    <row r="7" spans="1:16" ht="25.5" x14ac:dyDescent="0.25">
      <c r="A7" s="538"/>
      <c r="B7" s="540" t="s">
        <v>33</v>
      </c>
      <c r="C7" s="542"/>
      <c r="D7" s="543" t="s">
        <v>34</v>
      </c>
      <c r="E7" s="544"/>
      <c r="F7" s="44" t="s">
        <v>35</v>
      </c>
      <c r="G7" s="44" t="s">
        <v>36</v>
      </c>
      <c r="H7" s="44" t="s">
        <v>37</v>
      </c>
      <c r="L7" s="47" t="s">
        <v>49</v>
      </c>
      <c r="M7" s="47" t="s">
        <v>50</v>
      </c>
    </row>
    <row r="8" spans="1:16" ht="25.5" x14ac:dyDescent="0.25">
      <c r="A8" s="539"/>
      <c r="B8" s="44" t="s">
        <v>38</v>
      </c>
      <c r="C8" s="44" t="s">
        <v>39</v>
      </c>
      <c r="D8" s="44" t="s">
        <v>40</v>
      </c>
      <c r="E8" s="44" t="s">
        <v>39</v>
      </c>
      <c r="F8" s="44" t="s">
        <v>39</v>
      </c>
      <c r="G8" s="44" t="s">
        <v>39</v>
      </c>
      <c r="H8" s="44" t="s">
        <v>39</v>
      </c>
      <c r="K8" s="4" t="s">
        <v>5</v>
      </c>
      <c r="L8" s="7">
        <v>23941</v>
      </c>
      <c r="M8" s="7">
        <v>23949</v>
      </c>
      <c r="O8" s="453"/>
    </row>
    <row r="9" spans="1:16" x14ac:dyDescent="0.25">
      <c r="A9" s="50">
        <v>163</v>
      </c>
      <c r="B9" s="51">
        <v>0</v>
      </c>
      <c r="C9" s="51">
        <v>11</v>
      </c>
      <c r="D9" s="51">
        <v>658837</v>
      </c>
      <c r="E9" s="51">
        <v>5057527</v>
      </c>
      <c r="F9" s="51">
        <v>449053</v>
      </c>
      <c r="G9" s="51">
        <v>63716</v>
      </c>
      <c r="H9" s="51">
        <v>5570307</v>
      </c>
      <c r="K9" s="4" t="s">
        <v>42</v>
      </c>
      <c r="L9" s="46" t="s">
        <v>558</v>
      </c>
      <c r="M9" s="46" t="s">
        <v>559</v>
      </c>
    </row>
    <row r="10" spans="1:16" x14ac:dyDescent="0.25">
      <c r="A10" s="52">
        <v>164</v>
      </c>
      <c r="B10" s="48">
        <v>0</v>
      </c>
      <c r="C10" s="48">
        <v>0</v>
      </c>
      <c r="D10" s="48">
        <v>117975</v>
      </c>
      <c r="E10" s="48">
        <v>913917</v>
      </c>
      <c r="F10" s="48">
        <v>270853</v>
      </c>
      <c r="G10" s="48">
        <v>32386</v>
      </c>
      <c r="H10" s="48">
        <v>1217157</v>
      </c>
      <c r="K10" s="4" t="s">
        <v>27</v>
      </c>
      <c r="L10" s="7">
        <v>24101</v>
      </c>
      <c r="M10" s="7">
        <v>24109</v>
      </c>
    </row>
    <row r="11" spans="1:16" x14ac:dyDescent="0.25">
      <c r="A11" s="422">
        <v>893</v>
      </c>
      <c r="B11" s="423">
        <v>39</v>
      </c>
      <c r="C11" s="423">
        <v>215905</v>
      </c>
      <c r="D11" s="423">
        <v>56252</v>
      </c>
      <c r="E11" s="423">
        <v>471066</v>
      </c>
      <c r="F11" s="423">
        <v>224113</v>
      </c>
      <c r="G11" s="423">
        <v>4469</v>
      </c>
      <c r="H11" s="423">
        <v>915553</v>
      </c>
      <c r="K11" s="4" t="s">
        <v>6</v>
      </c>
      <c r="L11" s="7">
        <v>20111</v>
      </c>
      <c r="M11" s="7">
        <v>20304</v>
      </c>
      <c r="P11" s="453"/>
    </row>
    <row r="12" spans="1:16" x14ac:dyDescent="0.25">
      <c r="A12" s="423">
        <v>1010</v>
      </c>
      <c r="B12" s="423">
        <v>0</v>
      </c>
      <c r="C12" s="423">
        <v>497</v>
      </c>
      <c r="D12" s="423">
        <v>456440</v>
      </c>
      <c r="E12" s="423">
        <v>3778279</v>
      </c>
      <c r="F12" s="423">
        <v>1392183</v>
      </c>
      <c r="G12" s="423">
        <v>263947</v>
      </c>
      <c r="H12" s="423">
        <v>5434906</v>
      </c>
      <c r="K12" s="4" t="s">
        <v>43</v>
      </c>
      <c r="L12" s="46" t="s">
        <v>45</v>
      </c>
      <c r="M12" s="46" t="s">
        <v>46</v>
      </c>
      <c r="P12" s="453"/>
    </row>
    <row r="13" spans="1:16" x14ac:dyDescent="0.25">
      <c r="A13" s="423">
        <v>1020</v>
      </c>
      <c r="B13" s="423">
        <v>10</v>
      </c>
      <c r="C13" s="423">
        <v>54714</v>
      </c>
      <c r="D13" s="423">
        <v>872452</v>
      </c>
      <c r="E13" s="423">
        <v>7127192</v>
      </c>
      <c r="F13" s="423">
        <v>1912262</v>
      </c>
      <c r="G13" s="423">
        <v>757533</v>
      </c>
      <c r="H13" s="423">
        <v>9851701</v>
      </c>
      <c r="K13" s="4" t="s">
        <v>44</v>
      </c>
      <c r="L13" s="7">
        <v>36000</v>
      </c>
      <c r="M13" s="7">
        <v>38300</v>
      </c>
    </row>
    <row r="14" spans="1:16" x14ac:dyDescent="0.25">
      <c r="A14" s="423">
        <v>1030</v>
      </c>
      <c r="B14" s="423">
        <v>97</v>
      </c>
      <c r="C14" s="423">
        <v>518159</v>
      </c>
      <c r="D14" s="423">
        <v>548216</v>
      </c>
      <c r="E14" s="423">
        <v>4368309</v>
      </c>
      <c r="F14" s="423">
        <v>1045610</v>
      </c>
      <c r="G14" s="423">
        <v>826901</v>
      </c>
      <c r="H14" s="423">
        <v>6758979</v>
      </c>
      <c r="K14" s="4" t="s">
        <v>11</v>
      </c>
      <c r="L14" s="46" t="s">
        <v>47</v>
      </c>
      <c r="M14" s="46" t="s">
        <v>48</v>
      </c>
    </row>
    <row r="15" spans="1:16" x14ac:dyDescent="0.25">
      <c r="A15" s="423">
        <v>1040</v>
      </c>
      <c r="B15" s="423">
        <v>854</v>
      </c>
      <c r="C15" s="423">
        <v>3932267</v>
      </c>
      <c r="D15" s="423">
        <v>2535179</v>
      </c>
      <c r="E15" s="423">
        <v>20885886</v>
      </c>
      <c r="F15" s="423">
        <v>5341788</v>
      </c>
      <c r="G15" s="423">
        <v>5737478</v>
      </c>
      <c r="H15" s="423">
        <v>35897419</v>
      </c>
    </row>
    <row r="16" spans="1:16" x14ac:dyDescent="0.25">
      <c r="A16" s="423">
        <v>1050</v>
      </c>
      <c r="B16" s="423">
        <v>322</v>
      </c>
      <c r="C16" s="423">
        <v>1876201</v>
      </c>
      <c r="D16" s="423">
        <v>2429705</v>
      </c>
      <c r="E16" s="423">
        <v>19356761</v>
      </c>
      <c r="F16" s="423">
        <v>6786221</v>
      </c>
      <c r="G16" s="423">
        <v>4301204</v>
      </c>
      <c r="H16" s="423">
        <v>32320388</v>
      </c>
      <c r="K16" s="3" t="s">
        <v>585</v>
      </c>
      <c r="L16" s="3"/>
      <c r="M16" s="3"/>
      <c r="N16" s="79"/>
    </row>
    <row r="17" spans="1:19" x14ac:dyDescent="0.25">
      <c r="A17" s="423">
        <v>1061</v>
      </c>
      <c r="B17" s="423">
        <v>8</v>
      </c>
      <c r="C17" s="423">
        <v>90017</v>
      </c>
      <c r="D17" s="423">
        <v>5868335</v>
      </c>
      <c r="E17" s="423">
        <v>46787303</v>
      </c>
      <c r="F17" s="423">
        <v>5465078</v>
      </c>
      <c r="G17" s="423">
        <v>1278573</v>
      </c>
      <c r="H17" s="423">
        <v>53620970</v>
      </c>
      <c r="L17" s="4" t="s">
        <v>53</v>
      </c>
      <c r="M17" s="4" t="s">
        <v>55</v>
      </c>
    </row>
    <row r="18" spans="1:19" x14ac:dyDescent="0.25">
      <c r="A18" s="423">
        <v>1062</v>
      </c>
      <c r="B18" s="423">
        <v>242</v>
      </c>
      <c r="C18" s="423">
        <v>1961454</v>
      </c>
      <c r="D18" s="423">
        <v>559823</v>
      </c>
      <c r="E18" s="423">
        <v>4209825</v>
      </c>
      <c r="F18" s="423">
        <v>1148715</v>
      </c>
      <c r="G18" s="423">
        <v>1510158</v>
      </c>
      <c r="H18" s="423">
        <v>8830151</v>
      </c>
      <c r="K18" s="4" t="s">
        <v>5</v>
      </c>
      <c r="L18" s="4">
        <f>SUMIF($A$9:$A$158,LEFT($L$8,4),$D$9:$D$158)</f>
        <v>12079420</v>
      </c>
      <c r="M18" s="4">
        <f>SUMIF($A$9:$A$158,LEFT($L$8,4),$B$9:$B$158)</f>
        <v>23069</v>
      </c>
      <c r="O18" s="478">
        <f>SUM(M18:M25)</f>
        <v>119155</v>
      </c>
      <c r="S18" s="477"/>
    </row>
    <row r="19" spans="1:19" x14ac:dyDescent="0.25">
      <c r="A19" s="423">
        <v>1071</v>
      </c>
      <c r="B19" s="423">
        <v>5</v>
      </c>
      <c r="C19" s="423">
        <v>39796</v>
      </c>
      <c r="D19" s="423">
        <v>819825</v>
      </c>
      <c r="E19" s="423">
        <v>6574798</v>
      </c>
      <c r="F19" s="423">
        <v>5137686</v>
      </c>
      <c r="G19" s="423">
        <v>5129522</v>
      </c>
      <c r="H19" s="423">
        <v>16881802</v>
      </c>
      <c r="K19" s="4" t="s">
        <v>54</v>
      </c>
      <c r="L19" s="80">
        <v>0</v>
      </c>
      <c r="M19" s="80">
        <v>0</v>
      </c>
      <c r="O19" s="477"/>
      <c r="S19" s="477"/>
    </row>
    <row r="20" spans="1:19" x14ac:dyDescent="0.25">
      <c r="A20" s="423">
        <v>1072</v>
      </c>
      <c r="B20" s="423">
        <v>511</v>
      </c>
      <c r="C20" s="423">
        <v>3130934</v>
      </c>
      <c r="D20" s="423">
        <v>1954600</v>
      </c>
      <c r="E20" s="423">
        <v>15435538</v>
      </c>
      <c r="F20" s="423">
        <v>3054095</v>
      </c>
      <c r="G20" s="423">
        <v>13459008</v>
      </c>
      <c r="H20" s="423">
        <v>35079575</v>
      </c>
      <c r="K20" s="4" t="s">
        <v>18</v>
      </c>
      <c r="L20" s="4">
        <f>SUMIF($A$9:$A$158,LEFT($L$10,4),$D$9:$D$158)</f>
        <v>64760919</v>
      </c>
      <c r="M20" s="4">
        <f>SUMIF($A$9:$A$158,LEFT($L$10,4),$B$9:$B$158)</f>
        <v>23627</v>
      </c>
      <c r="O20" s="477"/>
      <c r="S20" s="477"/>
    </row>
    <row r="21" spans="1:19" x14ac:dyDescent="0.25">
      <c r="A21" s="423">
        <v>1073</v>
      </c>
      <c r="B21" s="423">
        <v>32</v>
      </c>
      <c r="C21" s="423">
        <v>206424</v>
      </c>
      <c r="D21" s="423">
        <v>436257</v>
      </c>
      <c r="E21" s="423">
        <v>3176880</v>
      </c>
      <c r="F21" s="423">
        <v>906773</v>
      </c>
      <c r="G21" s="423">
        <v>892585</v>
      </c>
      <c r="H21" s="423">
        <v>5182661</v>
      </c>
      <c r="K21" s="4" t="s">
        <v>6</v>
      </c>
      <c r="L21" s="4">
        <f>SUMIFS($D$9:$D$158,$A$9:$A$158,"&gt;="&amp;LEFT($L$11,4),$A$9:$A$158,"&lt;="&amp;LEFT($M$11,4))</f>
        <v>23028249</v>
      </c>
      <c r="M21" s="4">
        <f>SUMIFS($B$9:$B$158,$A$9:$A$158,"&gt;="&amp;LEFT($L$11,4),$A$9:$A$158,"&lt;="&amp;LEFT($M$11,4))</f>
        <v>10666</v>
      </c>
      <c r="O21" s="477"/>
      <c r="S21" s="477"/>
    </row>
    <row r="22" spans="1:19" x14ac:dyDescent="0.25">
      <c r="A22" s="423">
        <v>1074</v>
      </c>
      <c r="B22" s="423">
        <v>0</v>
      </c>
      <c r="C22" s="423">
        <v>3479</v>
      </c>
      <c r="D22" s="423">
        <v>69352</v>
      </c>
      <c r="E22" s="423">
        <v>518389</v>
      </c>
      <c r="F22" s="423">
        <v>524784</v>
      </c>
      <c r="G22" s="423">
        <v>184389</v>
      </c>
      <c r="H22" s="423">
        <v>1231041</v>
      </c>
      <c r="K22" s="4" t="s">
        <v>43</v>
      </c>
      <c r="L22" s="80">
        <v>0</v>
      </c>
      <c r="M22" s="80">
        <v>0</v>
      </c>
      <c r="O22" s="477"/>
      <c r="S22" s="477"/>
    </row>
    <row r="23" spans="1:19" x14ac:dyDescent="0.25">
      <c r="A23" s="423">
        <v>1075</v>
      </c>
      <c r="B23" s="423">
        <v>0</v>
      </c>
      <c r="C23" s="423">
        <v>4376</v>
      </c>
      <c r="D23" s="423">
        <v>133718</v>
      </c>
      <c r="E23" s="423">
        <v>1188602</v>
      </c>
      <c r="F23" s="423">
        <v>264807</v>
      </c>
      <c r="G23" s="423">
        <v>530129</v>
      </c>
      <c r="H23" s="423">
        <v>1987914</v>
      </c>
      <c r="K23" s="4" t="s">
        <v>44</v>
      </c>
      <c r="L23" s="4">
        <f>SUMIFS($D$9:$D$158,$A$9:$A$158,"&gt;="&amp;LEFT($L$13,4),$A$9:$A$158,"&lt;="&amp;LEFT($M$13,4))</f>
        <v>331443</v>
      </c>
      <c r="M23" s="4">
        <f>SUMIFS($B$9:$B$158,$A$9:$A$158,"&gt;="&amp;LEFT($L$13,4),$A$9:$A$158,"&lt;="&amp;LEFT($M$13,4))</f>
        <v>39</v>
      </c>
      <c r="O23" s="477"/>
      <c r="S23" s="477"/>
    </row>
    <row r="24" spans="1:19" x14ac:dyDescent="0.25">
      <c r="A24" s="423">
        <v>1079</v>
      </c>
      <c r="B24" s="423">
        <v>660</v>
      </c>
      <c r="C24" s="423">
        <v>5677962</v>
      </c>
      <c r="D24" s="423">
        <v>2304804</v>
      </c>
      <c r="E24" s="423">
        <v>19394100</v>
      </c>
      <c r="F24" s="423">
        <v>6781399</v>
      </c>
      <c r="G24" s="423">
        <v>6000851</v>
      </c>
      <c r="H24" s="423">
        <v>37854311</v>
      </c>
      <c r="K24" s="4" t="s">
        <v>11</v>
      </c>
      <c r="L24" s="454">
        <f>SUMIFS($D$9:$D$158,$A$9:$A$158,"&gt;="&amp;LEFT($L$14,4),$A$9:$A$158,"&lt;="&amp;LEFT($M$14,4))</f>
        <v>776812</v>
      </c>
      <c r="M24" s="454">
        <f>SUMIFS($B$9:$B$158,$A$9:$A$158,"&gt;="&amp;LEFT($L$14,4),$A$9:$A$158,"&lt;="&amp;LEFT($M$14,4))</f>
        <v>0</v>
      </c>
      <c r="O24" s="477"/>
      <c r="P24" s="453"/>
      <c r="S24" s="477"/>
    </row>
    <row r="25" spans="1:19" x14ac:dyDescent="0.25">
      <c r="A25" s="423">
        <v>1080</v>
      </c>
      <c r="B25" s="423">
        <v>27</v>
      </c>
      <c r="C25" s="423">
        <v>141270</v>
      </c>
      <c r="D25" s="423">
        <v>1089578</v>
      </c>
      <c r="E25" s="423">
        <v>8296027</v>
      </c>
      <c r="F25" s="423">
        <v>2253983</v>
      </c>
      <c r="G25" s="423">
        <v>1101697</v>
      </c>
      <c r="H25" s="423">
        <v>11792976</v>
      </c>
      <c r="K25" s="117" t="s">
        <v>57</v>
      </c>
      <c r="L25" s="118">
        <f>D158-SUM(L18:L24)</f>
        <v>163499730</v>
      </c>
      <c r="M25" s="118">
        <f>B158-SUM(M18:M24)</f>
        <v>61754</v>
      </c>
      <c r="O25" s="477"/>
      <c r="S25" s="477"/>
    </row>
    <row r="26" spans="1:19" x14ac:dyDescent="0.25">
      <c r="A26" s="423">
        <v>1101</v>
      </c>
      <c r="B26" s="423">
        <v>986</v>
      </c>
      <c r="C26" s="423">
        <v>4871521</v>
      </c>
      <c r="D26" s="423">
        <v>660431</v>
      </c>
      <c r="E26" s="423">
        <v>5081977</v>
      </c>
      <c r="F26" s="423">
        <v>2146719</v>
      </c>
      <c r="G26" s="423">
        <v>3723625</v>
      </c>
      <c r="H26" s="423">
        <v>15823843</v>
      </c>
    </row>
    <row r="27" spans="1:19" x14ac:dyDescent="0.25">
      <c r="A27" s="423">
        <v>1102</v>
      </c>
      <c r="B27" s="423">
        <v>0</v>
      </c>
      <c r="C27" s="423">
        <v>0</v>
      </c>
      <c r="D27" s="423">
        <v>24109</v>
      </c>
      <c r="E27" s="423">
        <v>184516</v>
      </c>
      <c r="F27" s="423">
        <v>51141</v>
      </c>
      <c r="G27" s="423">
        <v>145</v>
      </c>
      <c r="H27" s="423">
        <v>235802</v>
      </c>
      <c r="K27" s="3" t="s">
        <v>586</v>
      </c>
      <c r="L27" s="3"/>
      <c r="M27" s="3"/>
      <c r="N27" s="79"/>
    </row>
    <row r="28" spans="1:19" x14ac:dyDescent="0.25">
      <c r="A28" s="423">
        <v>1103</v>
      </c>
      <c r="B28" s="423">
        <v>66</v>
      </c>
      <c r="C28" s="423">
        <v>488644</v>
      </c>
      <c r="D28" s="423">
        <v>387441</v>
      </c>
      <c r="E28" s="423">
        <v>2990986</v>
      </c>
      <c r="F28" s="423">
        <v>757731</v>
      </c>
      <c r="G28" s="423">
        <v>2054759</v>
      </c>
      <c r="H28" s="423">
        <v>6292120</v>
      </c>
      <c r="L28" s="4" t="s">
        <v>53</v>
      </c>
      <c r="M28" s="4" t="s">
        <v>561</v>
      </c>
    </row>
    <row r="29" spans="1:19" x14ac:dyDescent="0.25">
      <c r="A29" s="423">
        <v>1104</v>
      </c>
      <c r="B29" s="423">
        <v>5</v>
      </c>
      <c r="C29" s="423">
        <v>42115</v>
      </c>
      <c r="D29" s="423">
        <v>935156</v>
      </c>
      <c r="E29" s="423">
        <v>7424508</v>
      </c>
      <c r="F29" s="423">
        <v>1834203</v>
      </c>
      <c r="G29" s="423">
        <v>451278</v>
      </c>
      <c r="H29" s="423">
        <v>9752104</v>
      </c>
      <c r="K29" s="4" t="s">
        <v>5</v>
      </c>
      <c r="L29" s="4">
        <f>L18*'Unit Conversions'!$A$26</f>
        <v>41216691848254.602</v>
      </c>
      <c r="M29" s="4">
        <f>M18*'Unit Conversions'!$B$34*10^3</f>
        <v>330812884853357.25</v>
      </c>
      <c r="O29" s="4" t="e">
        <f>L29*#REF!</f>
        <v>#REF!</v>
      </c>
    </row>
    <row r="30" spans="1:19" x14ac:dyDescent="0.25">
      <c r="A30" s="423">
        <v>1200</v>
      </c>
      <c r="B30" s="423">
        <v>41</v>
      </c>
      <c r="C30" s="423">
        <v>215039</v>
      </c>
      <c r="D30" s="423">
        <v>282306</v>
      </c>
      <c r="E30" s="423">
        <v>2318890</v>
      </c>
      <c r="F30" s="423">
        <v>1021375</v>
      </c>
      <c r="G30" s="423">
        <v>383458</v>
      </c>
      <c r="H30" s="423">
        <v>3938763</v>
      </c>
      <c r="K30" s="4" t="s">
        <v>54</v>
      </c>
      <c r="L30" s="4">
        <f>L19*'Unit Conversions'!$A$26</f>
        <v>0</v>
      </c>
      <c r="M30" s="4">
        <f>M19*'Unit Conversions'!$B$34*10^3</f>
        <v>0</v>
      </c>
      <c r="O30" s="4" t="e">
        <f>L30*#REF!</f>
        <v>#REF!</v>
      </c>
    </row>
    <row r="31" spans="1:19" x14ac:dyDescent="0.25">
      <c r="A31" s="423">
        <v>1311</v>
      </c>
      <c r="B31" s="423">
        <v>1415</v>
      </c>
      <c r="C31" s="423">
        <v>6846098</v>
      </c>
      <c r="D31" s="423">
        <v>19794076</v>
      </c>
      <c r="E31" s="423">
        <v>137050287</v>
      </c>
      <c r="F31" s="423">
        <v>14129316</v>
      </c>
      <c r="G31" s="423">
        <v>4609363</v>
      </c>
      <c r="H31" s="423">
        <v>162635063</v>
      </c>
      <c r="K31" s="4" t="s">
        <v>18</v>
      </c>
      <c r="L31" s="4">
        <f>L20*'Unit Conversions'!$A$26</f>
        <v>220973427716957.97</v>
      </c>
      <c r="M31" s="4">
        <f>M20*'Unit Conversions'!$B$34*10^3</f>
        <v>338814687694753.63</v>
      </c>
      <c r="O31" s="4" t="e">
        <f>L31*#REF!</f>
        <v>#REF!</v>
      </c>
    </row>
    <row r="32" spans="1:19" x14ac:dyDescent="0.25">
      <c r="A32" s="423">
        <v>1312</v>
      </c>
      <c r="B32" s="423">
        <v>673</v>
      </c>
      <c r="C32" s="423">
        <v>4675453</v>
      </c>
      <c r="D32" s="423">
        <v>4729240</v>
      </c>
      <c r="E32" s="423">
        <v>32116255</v>
      </c>
      <c r="F32" s="423">
        <v>6397230</v>
      </c>
      <c r="G32" s="423">
        <v>3401858</v>
      </c>
      <c r="H32" s="423">
        <v>46590796</v>
      </c>
      <c r="K32" s="4" t="s">
        <v>6</v>
      </c>
      <c r="L32" s="4">
        <f>L21*'Unit Conversions'!$A$26</f>
        <v>78575647078905.875</v>
      </c>
      <c r="M32" s="4">
        <f>M21*'Unit Conversions'!$B$34*10^3</f>
        <v>152952023488053.59</v>
      </c>
      <c r="O32" s="4" t="e">
        <f>L32*#REF!</f>
        <v>#REF!</v>
      </c>
    </row>
    <row r="33" spans="1:15" x14ac:dyDescent="0.25">
      <c r="A33" s="423">
        <v>1313</v>
      </c>
      <c r="B33" s="423">
        <v>6073</v>
      </c>
      <c r="C33" s="423">
        <v>28203176</v>
      </c>
      <c r="D33" s="423">
        <v>4217054</v>
      </c>
      <c r="E33" s="423">
        <v>32361589</v>
      </c>
      <c r="F33" s="423">
        <v>4074857</v>
      </c>
      <c r="G33" s="423">
        <v>7224581</v>
      </c>
      <c r="H33" s="423">
        <v>71864203</v>
      </c>
      <c r="K33" s="4" t="s">
        <v>43</v>
      </c>
      <c r="L33" s="4">
        <f>L22*'Unit Conversions'!$A$26</f>
        <v>0</v>
      </c>
      <c r="M33" s="4">
        <f>M22*'Unit Conversions'!$B$34*10^3</f>
        <v>0</v>
      </c>
      <c r="O33" s="4" t="e">
        <f>L33*#REF!</f>
        <v>#REF!</v>
      </c>
    </row>
    <row r="34" spans="1:15" x14ac:dyDescent="0.25">
      <c r="A34" s="423">
        <v>1391</v>
      </c>
      <c r="B34" s="423">
        <v>81</v>
      </c>
      <c r="C34" s="423">
        <v>451993</v>
      </c>
      <c r="D34" s="423">
        <v>475116</v>
      </c>
      <c r="E34" s="423">
        <v>3745517</v>
      </c>
      <c r="F34" s="423">
        <v>539874</v>
      </c>
      <c r="G34" s="423">
        <v>267370</v>
      </c>
      <c r="H34" s="423">
        <v>5004754</v>
      </c>
      <c r="K34" s="4" t="s">
        <v>44</v>
      </c>
      <c r="L34" s="4">
        <f>L23*'Unit Conversions'!$A$26</f>
        <v>1130930458272.0898</v>
      </c>
      <c r="M34" s="4">
        <f>M23*'Unit Conversions'!$B$34*10^3</f>
        <v>559265789990.07019</v>
      </c>
      <c r="O34" s="4" t="e">
        <f>L34*#REF!</f>
        <v>#REF!</v>
      </c>
    </row>
    <row r="35" spans="1:15" x14ac:dyDescent="0.25">
      <c r="A35" s="423">
        <v>1392</v>
      </c>
      <c r="B35" s="423">
        <v>155</v>
      </c>
      <c r="C35" s="423">
        <v>940461</v>
      </c>
      <c r="D35" s="423">
        <v>1186903</v>
      </c>
      <c r="E35" s="423">
        <v>9423003</v>
      </c>
      <c r="F35" s="423">
        <v>1704753</v>
      </c>
      <c r="G35" s="423">
        <v>1333137</v>
      </c>
      <c r="H35" s="423">
        <v>13401354</v>
      </c>
      <c r="K35" s="4" t="s">
        <v>11</v>
      </c>
      <c r="L35" s="4">
        <f>L24*'Unit Conversions'!$A$26</f>
        <v>2650592563883.5601</v>
      </c>
      <c r="M35" s="4">
        <f>M24*'Unit Conversions'!$B$34*10^3</f>
        <v>0</v>
      </c>
      <c r="O35" s="4" t="e">
        <f>L35*#REF!</f>
        <v>#REF!</v>
      </c>
    </row>
    <row r="36" spans="1:15" x14ac:dyDescent="0.25">
      <c r="A36" s="423">
        <v>1393</v>
      </c>
      <c r="B36" s="423">
        <v>8</v>
      </c>
      <c r="C36" s="423">
        <v>88367</v>
      </c>
      <c r="D36" s="423">
        <v>200444</v>
      </c>
      <c r="E36" s="423">
        <v>1592263</v>
      </c>
      <c r="F36" s="423">
        <v>719199</v>
      </c>
      <c r="G36" s="423">
        <v>316331</v>
      </c>
      <c r="H36" s="423">
        <v>2716159</v>
      </c>
      <c r="K36" s="117" t="s">
        <v>57</v>
      </c>
      <c r="L36" s="4">
        <f>L25*'Unit Conversions'!$A$26</f>
        <v>557884235226759.88</v>
      </c>
      <c r="M36" s="4">
        <f>M25*'Unit Conversions'!$B$34*10^3</f>
        <v>885561528078123</v>
      </c>
      <c r="O36" s="4" t="e">
        <f>L36*#REF!</f>
        <v>#REF!</v>
      </c>
    </row>
    <row r="37" spans="1:15" x14ac:dyDescent="0.25">
      <c r="A37" s="423">
        <v>1394</v>
      </c>
      <c r="B37" s="423">
        <v>4</v>
      </c>
      <c r="C37" s="423">
        <v>17374</v>
      </c>
      <c r="D37" s="423">
        <v>392475</v>
      </c>
      <c r="E37" s="423">
        <v>2943008</v>
      </c>
      <c r="F37" s="423">
        <v>613129</v>
      </c>
      <c r="G37" s="423">
        <v>255169</v>
      </c>
      <c r="H37" s="423">
        <v>3828680</v>
      </c>
    </row>
    <row r="38" spans="1:15" x14ac:dyDescent="0.25">
      <c r="A38" s="423">
        <v>1399</v>
      </c>
      <c r="B38" s="423">
        <v>69</v>
      </c>
      <c r="C38" s="423">
        <v>871936</v>
      </c>
      <c r="D38" s="423">
        <v>1111298</v>
      </c>
      <c r="E38" s="423">
        <v>8468650</v>
      </c>
      <c r="F38" s="423">
        <v>823475</v>
      </c>
      <c r="G38" s="423">
        <v>721870</v>
      </c>
      <c r="H38" s="423">
        <v>10885930</v>
      </c>
      <c r="O38" s="4" t="e">
        <f>SUM(O29:O36)</f>
        <v>#REF!</v>
      </c>
    </row>
    <row r="39" spans="1:15" x14ac:dyDescent="0.25">
      <c r="A39" s="423">
        <v>1410</v>
      </c>
      <c r="B39" s="423">
        <v>130</v>
      </c>
      <c r="C39" s="423">
        <v>519183</v>
      </c>
      <c r="D39" s="423">
        <v>1363443</v>
      </c>
      <c r="E39" s="423">
        <v>11189168</v>
      </c>
      <c r="F39" s="423">
        <v>4325921</v>
      </c>
      <c r="G39" s="423">
        <v>536151</v>
      </c>
      <c r="H39" s="423">
        <v>16570424</v>
      </c>
      <c r="O39" s="4" t="e">
        <f>O38/('Unit Conversions'!A26*1000000)</f>
        <v>#REF!</v>
      </c>
    </row>
    <row r="40" spans="1:15" x14ac:dyDescent="0.25">
      <c r="A40" s="423">
        <v>1420</v>
      </c>
      <c r="B40" s="423">
        <v>0</v>
      </c>
      <c r="C40" s="423">
        <v>0</v>
      </c>
      <c r="D40" s="423">
        <v>3530</v>
      </c>
      <c r="E40" s="423">
        <v>26610</v>
      </c>
      <c r="F40" s="423">
        <v>2677</v>
      </c>
      <c r="G40" s="423">
        <v>522</v>
      </c>
      <c r="H40" s="423">
        <v>29809</v>
      </c>
    </row>
    <row r="41" spans="1:15" x14ac:dyDescent="0.25">
      <c r="A41" s="423">
        <v>1430</v>
      </c>
      <c r="B41" s="423">
        <v>6</v>
      </c>
      <c r="C41" s="423">
        <v>34209</v>
      </c>
      <c r="D41" s="423">
        <v>890997</v>
      </c>
      <c r="E41" s="423">
        <v>6525053</v>
      </c>
      <c r="F41" s="423">
        <v>2402389</v>
      </c>
      <c r="G41" s="423">
        <v>539219</v>
      </c>
      <c r="H41" s="423">
        <v>9500870</v>
      </c>
    </row>
    <row r="42" spans="1:15" x14ac:dyDescent="0.25">
      <c r="A42" s="423">
        <v>1511</v>
      </c>
      <c r="B42" s="423">
        <v>17</v>
      </c>
      <c r="C42" s="423">
        <v>164322</v>
      </c>
      <c r="D42" s="423">
        <v>223438</v>
      </c>
      <c r="E42" s="423">
        <v>1821595</v>
      </c>
      <c r="F42" s="423">
        <v>466460</v>
      </c>
      <c r="G42" s="423">
        <v>141919</v>
      </c>
      <c r="H42" s="423">
        <v>2594295</v>
      </c>
    </row>
    <row r="43" spans="1:15" x14ac:dyDescent="0.25">
      <c r="A43" s="423">
        <v>1512</v>
      </c>
      <c r="B43" s="423">
        <v>0</v>
      </c>
      <c r="C43" s="423">
        <v>1754</v>
      </c>
      <c r="D43" s="423">
        <v>108166</v>
      </c>
      <c r="E43" s="423">
        <v>871961</v>
      </c>
      <c r="F43" s="423">
        <v>241995</v>
      </c>
      <c r="G43" s="423">
        <v>4439</v>
      </c>
      <c r="H43" s="423">
        <v>1120149</v>
      </c>
    </row>
    <row r="44" spans="1:15" x14ac:dyDescent="0.25">
      <c r="A44" s="423">
        <v>1520</v>
      </c>
      <c r="B44" s="423">
        <v>7</v>
      </c>
      <c r="C44" s="423">
        <v>63354</v>
      </c>
      <c r="D44" s="423">
        <v>905841</v>
      </c>
      <c r="E44" s="423">
        <v>7579971</v>
      </c>
      <c r="F44" s="423">
        <v>1609503</v>
      </c>
      <c r="G44" s="423">
        <v>175535</v>
      </c>
      <c r="H44" s="423">
        <v>9428364</v>
      </c>
    </row>
    <row r="45" spans="1:15" x14ac:dyDescent="0.25">
      <c r="A45" s="423">
        <v>1610</v>
      </c>
      <c r="B45" s="423">
        <v>0</v>
      </c>
      <c r="C45" s="423">
        <v>15994</v>
      </c>
      <c r="D45" s="423">
        <v>36223</v>
      </c>
      <c r="E45" s="423">
        <v>284077</v>
      </c>
      <c r="F45" s="423">
        <v>56504</v>
      </c>
      <c r="G45" s="423">
        <v>2183</v>
      </c>
      <c r="H45" s="423">
        <v>358758</v>
      </c>
    </row>
    <row r="46" spans="1:15" x14ac:dyDescent="0.25">
      <c r="A46" s="423">
        <v>1621</v>
      </c>
      <c r="B46" s="423">
        <v>63</v>
      </c>
      <c r="C46" s="423">
        <v>314217</v>
      </c>
      <c r="D46" s="423">
        <v>828203</v>
      </c>
      <c r="E46" s="423">
        <v>6248233</v>
      </c>
      <c r="F46" s="423">
        <v>996745</v>
      </c>
      <c r="G46" s="423">
        <v>519390</v>
      </c>
      <c r="H46" s="423">
        <v>8078584</v>
      </c>
    </row>
    <row r="47" spans="1:15" x14ac:dyDescent="0.25">
      <c r="A47" s="423">
        <v>1622</v>
      </c>
      <c r="B47" s="423">
        <v>0</v>
      </c>
      <c r="C47" s="423">
        <v>1076</v>
      </c>
      <c r="D47" s="423">
        <v>23570</v>
      </c>
      <c r="E47" s="423">
        <v>158998</v>
      </c>
      <c r="F47" s="423">
        <v>105855</v>
      </c>
      <c r="G47" s="423">
        <v>73806</v>
      </c>
      <c r="H47" s="423">
        <v>339736</v>
      </c>
    </row>
    <row r="48" spans="1:15" x14ac:dyDescent="0.25">
      <c r="A48" s="423">
        <v>1623</v>
      </c>
      <c r="B48" s="423">
        <v>45</v>
      </c>
      <c r="C48" s="423">
        <v>142627</v>
      </c>
      <c r="D48" s="423">
        <v>20886</v>
      </c>
      <c r="E48" s="423">
        <v>157665</v>
      </c>
      <c r="F48" s="423">
        <v>72245</v>
      </c>
      <c r="G48" s="423">
        <v>13583</v>
      </c>
      <c r="H48" s="423">
        <v>386120</v>
      </c>
    </row>
    <row r="49" spans="1:8" x14ac:dyDescent="0.25">
      <c r="A49" s="423">
        <v>1629</v>
      </c>
      <c r="B49" s="423">
        <v>0</v>
      </c>
      <c r="C49" s="423">
        <v>2107</v>
      </c>
      <c r="D49" s="423">
        <v>66299</v>
      </c>
      <c r="E49" s="423">
        <v>497262</v>
      </c>
      <c r="F49" s="423">
        <v>77505</v>
      </c>
      <c r="G49" s="423">
        <v>215940</v>
      </c>
      <c r="H49" s="423">
        <v>792815</v>
      </c>
    </row>
    <row r="50" spans="1:8" x14ac:dyDescent="0.25">
      <c r="A50" s="424">
        <v>1701</v>
      </c>
      <c r="B50" s="424">
        <v>5005</v>
      </c>
      <c r="C50" s="424">
        <v>24450209</v>
      </c>
      <c r="D50" s="424">
        <v>3690233</v>
      </c>
      <c r="E50" s="424">
        <v>27970610</v>
      </c>
      <c r="F50" s="424">
        <v>6118344</v>
      </c>
      <c r="G50" s="424">
        <v>7218829</v>
      </c>
      <c r="H50" s="424">
        <v>65757992</v>
      </c>
    </row>
    <row r="51" spans="1:8" x14ac:dyDescent="0.25">
      <c r="A51" s="425">
        <v>1702</v>
      </c>
      <c r="B51" s="425">
        <v>206</v>
      </c>
      <c r="C51" s="425">
        <v>1602453</v>
      </c>
      <c r="D51" s="425">
        <v>1348132</v>
      </c>
      <c r="E51" s="425">
        <v>9995248</v>
      </c>
      <c r="F51" s="425">
        <v>2251261</v>
      </c>
      <c r="G51" s="425">
        <v>1723138</v>
      </c>
      <c r="H51" s="425">
        <v>15572099</v>
      </c>
    </row>
    <row r="52" spans="1:8" x14ac:dyDescent="0.25">
      <c r="A52" s="423">
        <v>1709</v>
      </c>
      <c r="B52" s="423">
        <v>865</v>
      </c>
      <c r="C52" s="423">
        <v>5625983</v>
      </c>
      <c r="D52" s="423">
        <v>1012393</v>
      </c>
      <c r="E52" s="423">
        <v>7375543</v>
      </c>
      <c r="F52" s="423">
        <v>1539001</v>
      </c>
      <c r="G52" s="423">
        <v>2165891</v>
      </c>
      <c r="H52" s="423">
        <v>16706418</v>
      </c>
    </row>
    <row r="53" spans="1:8" x14ac:dyDescent="0.25">
      <c r="A53" s="423">
        <v>1811</v>
      </c>
      <c r="B53" s="426">
        <v>0</v>
      </c>
      <c r="C53" s="423">
        <v>0</v>
      </c>
      <c r="D53" s="423">
        <v>944505</v>
      </c>
      <c r="E53" s="423">
        <v>8135282</v>
      </c>
      <c r="F53" s="423">
        <v>1426503</v>
      </c>
      <c r="G53" s="423">
        <v>207769</v>
      </c>
      <c r="H53" s="423">
        <v>9769554</v>
      </c>
    </row>
    <row r="54" spans="1:8" x14ac:dyDescent="0.25">
      <c r="A54" s="423">
        <v>1812</v>
      </c>
      <c r="B54" s="426">
        <v>0</v>
      </c>
      <c r="C54" s="423">
        <v>0</v>
      </c>
      <c r="D54" s="423">
        <v>56732</v>
      </c>
      <c r="E54" s="423">
        <v>451888</v>
      </c>
      <c r="F54" s="423">
        <v>107591</v>
      </c>
      <c r="G54" s="423">
        <v>3338</v>
      </c>
      <c r="H54" s="423">
        <v>562817</v>
      </c>
    </row>
    <row r="55" spans="1:8" x14ac:dyDescent="0.25">
      <c r="A55" s="423">
        <v>1820</v>
      </c>
      <c r="B55" s="426">
        <v>0</v>
      </c>
      <c r="C55" s="426">
        <v>0</v>
      </c>
      <c r="D55" s="426">
        <v>2409</v>
      </c>
      <c r="E55" s="423">
        <v>18231</v>
      </c>
      <c r="F55" s="423">
        <v>3762</v>
      </c>
      <c r="G55" s="426">
        <v>0</v>
      </c>
      <c r="H55" s="423">
        <v>21993</v>
      </c>
    </row>
    <row r="56" spans="1:8" x14ac:dyDescent="0.25">
      <c r="A56" s="423">
        <v>1910</v>
      </c>
      <c r="B56" s="423">
        <v>6</v>
      </c>
      <c r="C56" s="423">
        <v>28542</v>
      </c>
      <c r="D56" s="423">
        <v>280055</v>
      </c>
      <c r="E56" s="423">
        <v>1940008</v>
      </c>
      <c r="F56" s="423">
        <v>653534</v>
      </c>
      <c r="G56" s="423">
        <v>94205</v>
      </c>
      <c r="H56" s="423">
        <v>2716289</v>
      </c>
    </row>
    <row r="57" spans="1:8" x14ac:dyDescent="0.25">
      <c r="A57" s="423">
        <v>1920</v>
      </c>
      <c r="B57" s="423">
        <v>1936</v>
      </c>
      <c r="C57" s="423">
        <v>8880973</v>
      </c>
      <c r="D57" s="423">
        <v>5258790</v>
      </c>
      <c r="E57" s="423">
        <v>44333713</v>
      </c>
      <c r="F57" s="423">
        <v>83250552</v>
      </c>
      <c r="G57" s="423">
        <v>41891662</v>
      </c>
      <c r="H57" s="423">
        <v>178356899</v>
      </c>
    </row>
    <row r="58" spans="1:8" x14ac:dyDescent="0.25">
      <c r="A58" s="45">
        <v>2011</v>
      </c>
      <c r="B58" s="45">
        <v>5523</v>
      </c>
      <c r="C58" s="45">
        <v>28447032</v>
      </c>
      <c r="D58" s="45">
        <v>9175693</v>
      </c>
      <c r="E58" s="45">
        <v>68473191</v>
      </c>
      <c r="F58" s="45">
        <v>20866155</v>
      </c>
      <c r="G58" s="45">
        <v>45607303</v>
      </c>
      <c r="H58" s="45">
        <v>163393680</v>
      </c>
    </row>
    <row r="59" spans="1:8" x14ac:dyDescent="0.25">
      <c r="A59" s="45">
        <v>2012</v>
      </c>
      <c r="B59" s="45">
        <v>2682</v>
      </c>
      <c r="C59" s="45">
        <v>13344490</v>
      </c>
      <c r="D59" s="45">
        <v>2902168</v>
      </c>
      <c r="E59" s="45">
        <v>22709108</v>
      </c>
      <c r="F59" s="45">
        <v>13313006</v>
      </c>
      <c r="G59" s="45">
        <v>72033248</v>
      </c>
      <c r="H59" s="45">
        <v>121399852</v>
      </c>
    </row>
    <row r="60" spans="1:8" x14ac:dyDescent="0.25">
      <c r="A60" s="45">
        <v>2013</v>
      </c>
      <c r="B60" s="45">
        <v>170</v>
      </c>
      <c r="C60" s="45">
        <v>851074</v>
      </c>
      <c r="D60" s="45">
        <v>4009274</v>
      </c>
      <c r="E60" s="45">
        <v>22832528</v>
      </c>
      <c r="F60" s="45">
        <v>1709090</v>
      </c>
      <c r="G60" s="45">
        <v>18139520</v>
      </c>
      <c r="H60" s="45">
        <v>43532211</v>
      </c>
    </row>
    <row r="61" spans="1:8" x14ac:dyDescent="0.25">
      <c r="A61" s="45">
        <v>2021</v>
      </c>
      <c r="B61" s="45">
        <v>279</v>
      </c>
      <c r="C61" s="45">
        <v>1635278</v>
      </c>
      <c r="D61" s="45">
        <v>861891</v>
      </c>
      <c r="E61" s="45">
        <v>7110262</v>
      </c>
      <c r="F61" s="45">
        <v>2347660</v>
      </c>
      <c r="G61" s="45">
        <v>1834875</v>
      </c>
      <c r="H61" s="45">
        <v>12928075</v>
      </c>
    </row>
    <row r="62" spans="1:8" x14ac:dyDescent="0.25">
      <c r="A62" s="45">
        <v>2022</v>
      </c>
      <c r="B62" s="45">
        <v>175</v>
      </c>
      <c r="C62" s="45">
        <v>1141379</v>
      </c>
      <c r="D62" s="45">
        <v>633103</v>
      </c>
      <c r="E62" s="45">
        <v>4933363</v>
      </c>
      <c r="F62" s="45">
        <v>1651068</v>
      </c>
      <c r="G62" s="45">
        <v>1179656</v>
      </c>
      <c r="H62" s="45">
        <v>8905466</v>
      </c>
    </row>
    <row r="63" spans="1:8" x14ac:dyDescent="0.25">
      <c r="A63" s="45">
        <v>2023</v>
      </c>
      <c r="B63" s="45">
        <v>337</v>
      </c>
      <c r="C63" s="45">
        <v>5155978</v>
      </c>
      <c r="D63" s="45">
        <v>1323919</v>
      </c>
      <c r="E63" s="45">
        <v>9880879</v>
      </c>
      <c r="F63" s="45">
        <v>2544354</v>
      </c>
      <c r="G63" s="45">
        <v>1366027</v>
      </c>
      <c r="H63" s="45">
        <v>18947238</v>
      </c>
    </row>
    <row r="64" spans="1:8" x14ac:dyDescent="0.25">
      <c r="A64" s="45">
        <v>2029</v>
      </c>
      <c r="B64" s="45">
        <v>505</v>
      </c>
      <c r="C64" s="45">
        <v>3121344</v>
      </c>
      <c r="D64" s="45">
        <v>2065241</v>
      </c>
      <c r="E64" s="45">
        <v>18120438</v>
      </c>
      <c r="F64" s="45">
        <v>2665898</v>
      </c>
      <c r="G64" s="45">
        <v>3258322</v>
      </c>
      <c r="H64" s="45">
        <v>27166003</v>
      </c>
    </row>
    <row r="65" spans="1:8" x14ac:dyDescent="0.25">
      <c r="A65" s="45">
        <v>2030</v>
      </c>
      <c r="B65" s="45">
        <v>995</v>
      </c>
      <c r="C65" s="45">
        <v>4759809</v>
      </c>
      <c r="D65" s="45">
        <v>2056960</v>
      </c>
      <c r="E65" s="45">
        <v>13995941</v>
      </c>
      <c r="F65" s="45">
        <v>2402100</v>
      </c>
      <c r="G65" s="45">
        <v>2691552</v>
      </c>
      <c r="H65" s="45">
        <v>23849400</v>
      </c>
    </row>
    <row r="66" spans="1:8" x14ac:dyDescent="0.25">
      <c r="A66" s="423">
        <v>2100</v>
      </c>
      <c r="B66" s="423">
        <v>1032</v>
      </c>
      <c r="C66" s="423">
        <v>5128372</v>
      </c>
      <c r="D66" s="423">
        <v>8366546</v>
      </c>
      <c r="E66" s="423">
        <v>63064152</v>
      </c>
      <c r="F66" s="423">
        <v>15516388</v>
      </c>
      <c r="G66" s="423">
        <v>8373179</v>
      </c>
      <c r="H66" s="423">
        <v>92082090</v>
      </c>
    </row>
    <row r="67" spans="1:8" x14ac:dyDescent="0.25">
      <c r="A67" s="423">
        <v>2211</v>
      </c>
      <c r="B67" s="423">
        <v>735</v>
      </c>
      <c r="C67" s="423">
        <v>4616732</v>
      </c>
      <c r="D67" s="423">
        <v>2355487</v>
      </c>
      <c r="E67" s="423">
        <v>17602646</v>
      </c>
      <c r="F67" s="423">
        <v>3675118</v>
      </c>
      <c r="G67" s="423">
        <v>1287991</v>
      </c>
      <c r="H67" s="423">
        <v>27182488</v>
      </c>
    </row>
    <row r="68" spans="1:8" x14ac:dyDescent="0.25">
      <c r="A68" s="423">
        <v>2219</v>
      </c>
      <c r="B68" s="426">
        <v>18</v>
      </c>
      <c r="C68" s="423">
        <v>122133</v>
      </c>
      <c r="D68" s="423">
        <v>1153562</v>
      </c>
      <c r="E68" s="423">
        <v>9002207</v>
      </c>
      <c r="F68" s="423">
        <v>2322632</v>
      </c>
      <c r="G68" s="423">
        <v>804344</v>
      </c>
      <c r="H68" s="423">
        <v>12251315</v>
      </c>
    </row>
    <row r="69" spans="1:8" x14ac:dyDescent="0.25">
      <c r="A69" s="423">
        <v>2220</v>
      </c>
      <c r="B69" s="423">
        <v>142</v>
      </c>
      <c r="C69" s="423">
        <v>1399770</v>
      </c>
      <c r="D69" s="423">
        <v>9665966</v>
      </c>
      <c r="E69" s="423">
        <v>70873812</v>
      </c>
      <c r="F69" s="423">
        <v>9990707</v>
      </c>
      <c r="G69" s="423">
        <v>2756673</v>
      </c>
      <c r="H69" s="423">
        <v>85020963</v>
      </c>
    </row>
    <row r="70" spans="1:8" x14ac:dyDescent="0.25">
      <c r="A70" s="423">
        <v>2310</v>
      </c>
      <c r="B70" s="426">
        <v>128</v>
      </c>
      <c r="C70" s="423">
        <v>678605</v>
      </c>
      <c r="D70" s="423">
        <v>2349685</v>
      </c>
      <c r="E70" s="423">
        <v>17380072</v>
      </c>
      <c r="F70" s="423">
        <v>5335311</v>
      </c>
      <c r="G70" s="423">
        <v>16077832</v>
      </c>
      <c r="H70" s="423">
        <v>39471819</v>
      </c>
    </row>
    <row r="71" spans="1:8" x14ac:dyDescent="0.25">
      <c r="A71" s="423">
        <v>2391</v>
      </c>
      <c r="B71" s="423">
        <v>261</v>
      </c>
      <c r="C71" s="423">
        <v>1916152</v>
      </c>
      <c r="D71" s="423">
        <v>987430</v>
      </c>
      <c r="E71" s="423">
        <v>7513063</v>
      </c>
      <c r="F71" s="423">
        <v>3572873</v>
      </c>
      <c r="G71" s="423">
        <v>6927378</v>
      </c>
      <c r="H71" s="423">
        <v>19929465</v>
      </c>
    </row>
    <row r="72" spans="1:8" x14ac:dyDescent="0.25">
      <c r="A72" s="423">
        <v>2392</v>
      </c>
      <c r="B72" s="423">
        <v>1822</v>
      </c>
      <c r="C72" s="423">
        <v>15587286</v>
      </c>
      <c r="D72" s="423">
        <v>246666</v>
      </c>
      <c r="E72" s="423">
        <v>1878793</v>
      </c>
      <c r="F72" s="423">
        <v>1411878</v>
      </c>
      <c r="G72" s="423">
        <v>5334392</v>
      </c>
      <c r="H72" s="423">
        <v>24212348</v>
      </c>
    </row>
    <row r="73" spans="1:8" x14ac:dyDescent="0.25">
      <c r="A73" s="423">
        <v>2393</v>
      </c>
      <c r="B73" s="423">
        <v>4472</v>
      </c>
      <c r="C73" s="423">
        <v>25743206</v>
      </c>
      <c r="D73" s="423">
        <v>3106439</v>
      </c>
      <c r="E73" s="423">
        <v>23857304</v>
      </c>
      <c r="F73" s="423">
        <v>2475185</v>
      </c>
      <c r="G73" s="423">
        <v>24823135</v>
      </c>
      <c r="H73" s="423">
        <v>76898830</v>
      </c>
    </row>
    <row r="74" spans="1:8" x14ac:dyDescent="0.25">
      <c r="A74" s="48">
        <v>2394</v>
      </c>
      <c r="B74" s="48">
        <v>23069</v>
      </c>
      <c r="C74" s="48">
        <v>134914291</v>
      </c>
      <c r="D74" s="48">
        <v>12079420</v>
      </c>
      <c r="E74" s="48">
        <v>88101569</v>
      </c>
      <c r="F74" s="48">
        <v>14303588</v>
      </c>
      <c r="G74" s="48">
        <v>20053365</v>
      </c>
      <c r="H74" s="48">
        <v>257372813</v>
      </c>
    </row>
    <row r="75" spans="1:8" x14ac:dyDescent="0.25">
      <c r="A75" s="423">
        <v>2395</v>
      </c>
      <c r="B75" s="426">
        <v>42</v>
      </c>
      <c r="C75" s="423">
        <v>245479</v>
      </c>
      <c r="D75" s="423">
        <v>751350</v>
      </c>
      <c r="E75" s="423">
        <v>6837641</v>
      </c>
      <c r="F75" s="423">
        <v>6238667</v>
      </c>
      <c r="G75" s="423">
        <v>815510</v>
      </c>
      <c r="H75" s="423">
        <v>14137297</v>
      </c>
    </row>
    <row r="76" spans="1:8" x14ac:dyDescent="0.25">
      <c r="A76" s="423">
        <v>2396</v>
      </c>
      <c r="B76" s="426">
        <v>0</v>
      </c>
      <c r="C76" s="423">
        <v>0</v>
      </c>
      <c r="D76" s="423">
        <v>2046631</v>
      </c>
      <c r="E76" s="423">
        <v>15220450</v>
      </c>
      <c r="F76" s="423">
        <v>8697344</v>
      </c>
      <c r="G76" s="423">
        <v>1092716</v>
      </c>
      <c r="H76" s="423">
        <v>25010511</v>
      </c>
    </row>
    <row r="77" spans="1:8" x14ac:dyDescent="0.25">
      <c r="A77" s="423">
        <v>2399</v>
      </c>
      <c r="B77" s="423">
        <v>166</v>
      </c>
      <c r="C77" s="423">
        <v>966546</v>
      </c>
      <c r="D77" s="423">
        <v>1206329</v>
      </c>
      <c r="E77" s="423">
        <v>9286254</v>
      </c>
      <c r="F77" s="423">
        <v>2539026</v>
      </c>
      <c r="G77" s="423">
        <v>1025038</v>
      </c>
      <c r="H77" s="423">
        <v>13816863</v>
      </c>
    </row>
    <row r="78" spans="1:8" x14ac:dyDescent="0.25">
      <c r="A78" s="48">
        <v>2410</v>
      </c>
      <c r="B78" s="48">
        <v>23627</v>
      </c>
      <c r="C78" s="48">
        <v>153759559</v>
      </c>
      <c r="D78" s="48">
        <v>64760919</v>
      </c>
      <c r="E78" s="48">
        <v>425028749</v>
      </c>
      <c r="F78" s="48">
        <v>45507357</v>
      </c>
      <c r="G78" s="48">
        <v>77939483</v>
      </c>
      <c r="H78" s="48">
        <v>702235148</v>
      </c>
    </row>
    <row r="79" spans="1:8" x14ac:dyDescent="0.25">
      <c r="A79" s="423">
        <v>2420</v>
      </c>
      <c r="B79" s="423">
        <v>27620</v>
      </c>
      <c r="C79" s="423">
        <v>87883172</v>
      </c>
      <c r="D79" s="423">
        <v>17555292</v>
      </c>
      <c r="E79" s="423">
        <v>85095048</v>
      </c>
      <c r="F79" s="423">
        <v>19195097</v>
      </c>
      <c r="G79" s="423">
        <v>9900098</v>
      </c>
      <c r="H79" s="423">
        <v>202073415</v>
      </c>
    </row>
    <row r="80" spans="1:8" x14ac:dyDescent="0.25">
      <c r="A80" s="423">
        <v>2431</v>
      </c>
      <c r="B80" s="423">
        <v>485</v>
      </c>
      <c r="C80" s="423">
        <v>3756956</v>
      </c>
      <c r="D80" s="423">
        <v>6711902</v>
      </c>
      <c r="E80" s="423">
        <v>53819676</v>
      </c>
      <c r="F80" s="423">
        <v>5811590</v>
      </c>
      <c r="G80" s="423">
        <v>2773579</v>
      </c>
      <c r="H80" s="423">
        <v>66161801</v>
      </c>
    </row>
    <row r="81" spans="1:8" x14ac:dyDescent="0.25">
      <c r="A81" s="423">
        <v>2432</v>
      </c>
      <c r="B81" s="426">
        <v>44</v>
      </c>
      <c r="C81" s="423">
        <v>106473</v>
      </c>
      <c r="D81" s="423">
        <v>403843</v>
      </c>
      <c r="E81" s="423">
        <v>3342108</v>
      </c>
      <c r="F81" s="423">
        <v>830196</v>
      </c>
      <c r="G81" s="423">
        <v>399053</v>
      </c>
      <c r="H81" s="423">
        <v>4677830</v>
      </c>
    </row>
    <row r="82" spans="1:8" x14ac:dyDescent="0.25">
      <c r="A82" s="423">
        <v>2511</v>
      </c>
      <c r="B82" s="426">
        <v>81</v>
      </c>
      <c r="C82" s="423">
        <v>469982</v>
      </c>
      <c r="D82" s="423">
        <v>1128999</v>
      </c>
      <c r="E82" s="423">
        <v>8324149</v>
      </c>
      <c r="F82" s="423">
        <v>2621208</v>
      </c>
      <c r="G82" s="423">
        <v>2865780</v>
      </c>
      <c r="H82" s="423">
        <v>14281119</v>
      </c>
    </row>
    <row r="83" spans="1:8" x14ac:dyDescent="0.25">
      <c r="A83" s="423">
        <v>2512</v>
      </c>
      <c r="B83" s="426">
        <v>3</v>
      </c>
      <c r="C83" s="423">
        <v>22026</v>
      </c>
      <c r="D83" s="423">
        <v>321837</v>
      </c>
      <c r="E83" s="423">
        <v>2484149</v>
      </c>
      <c r="F83" s="423">
        <v>789063</v>
      </c>
      <c r="G83" s="423">
        <v>436106</v>
      </c>
      <c r="H83" s="423">
        <v>3731344</v>
      </c>
    </row>
    <row r="84" spans="1:8" x14ac:dyDescent="0.25">
      <c r="A84" s="423">
        <v>2513</v>
      </c>
      <c r="B84" s="426">
        <v>20</v>
      </c>
      <c r="C84" s="423">
        <v>118935</v>
      </c>
      <c r="D84" s="423">
        <v>110332</v>
      </c>
      <c r="E84" s="423">
        <v>950609</v>
      </c>
      <c r="F84" s="423">
        <v>613846</v>
      </c>
      <c r="G84" s="423">
        <v>507980</v>
      </c>
      <c r="H84" s="423">
        <v>2191370</v>
      </c>
    </row>
    <row r="85" spans="1:8" x14ac:dyDescent="0.25">
      <c r="A85" s="423">
        <v>2520</v>
      </c>
      <c r="B85" s="426">
        <v>0</v>
      </c>
      <c r="C85" s="426">
        <v>155</v>
      </c>
      <c r="D85" s="426">
        <v>19218</v>
      </c>
      <c r="E85" s="423">
        <v>168157</v>
      </c>
      <c r="F85" s="423">
        <v>40699</v>
      </c>
      <c r="G85" s="426">
        <v>28127</v>
      </c>
      <c r="H85" s="423">
        <v>237137</v>
      </c>
    </row>
    <row r="86" spans="1:8" x14ac:dyDescent="0.25">
      <c r="A86" s="423">
        <v>2591</v>
      </c>
      <c r="B86" s="426">
        <v>31</v>
      </c>
      <c r="C86" s="423">
        <v>180218</v>
      </c>
      <c r="D86" s="423">
        <v>938323</v>
      </c>
      <c r="E86" s="423">
        <v>7501072</v>
      </c>
      <c r="F86" s="423">
        <v>2232355</v>
      </c>
      <c r="G86" s="423">
        <v>1620361</v>
      </c>
      <c r="H86" s="423">
        <v>11534007</v>
      </c>
    </row>
    <row r="87" spans="1:8" x14ac:dyDescent="0.25">
      <c r="A87" s="423">
        <v>2592</v>
      </c>
      <c r="B87" s="426">
        <v>0</v>
      </c>
      <c r="C87" s="423">
        <v>393</v>
      </c>
      <c r="D87" s="423">
        <v>537132</v>
      </c>
      <c r="E87" s="423">
        <v>4299680</v>
      </c>
      <c r="F87" s="423">
        <v>954047</v>
      </c>
      <c r="G87" s="423">
        <v>872452</v>
      </c>
      <c r="H87" s="423">
        <v>6126572</v>
      </c>
    </row>
    <row r="88" spans="1:8" x14ac:dyDescent="0.25">
      <c r="A88" s="423">
        <v>2593</v>
      </c>
      <c r="B88" s="426">
        <v>10</v>
      </c>
      <c r="C88" s="423">
        <v>93864</v>
      </c>
      <c r="D88" s="423">
        <v>483946</v>
      </c>
      <c r="E88" s="423">
        <v>3994583</v>
      </c>
      <c r="F88" s="423">
        <v>1814944</v>
      </c>
      <c r="G88" s="423">
        <v>463103</v>
      </c>
      <c r="H88" s="423">
        <v>6366494</v>
      </c>
    </row>
    <row r="89" spans="1:8" x14ac:dyDescent="0.25">
      <c r="A89" s="423">
        <v>2599</v>
      </c>
      <c r="B89" s="426">
        <v>12</v>
      </c>
      <c r="C89" s="423">
        <v>113426</v>
      </c>
      <c r="D89" s="423">
        <v>1603176</v>
      </c>
      <c r="E89" s="423">
        <v>12935030</v>
      </c>
      <c r="F89" s="423">
        <v>3994175</v>
      </c>
      <c r="G89" s="423">
        <v>936189</v>
      </c>
      <c r="H89" s="423">
        <v>17978821</v>
      </c>
    </row>
    <row r="90" spans="1:8" x14ac:dyDescent="0.25">
      <c r="A90" s="423">
        <v>2610</v>
      </c>
      <c r="B90" s="426">
        <v>0</v>
      </c>
      <c r="C90" s="426">
        <v>0</v>
      </c>
      <c r="D90" s="423">
        <v>453418</v>
      </c>
      <c r="E90" s="423">
        <v>3604883</v>
      </c>
      <c r="F90" s="423">
        <v>630740</v>
      </c>
      <c r="G90" s="423">
        <v>53207</v>
      </c>
      <c r="H90" s="423">
        <v>4288830</v>
      </c>
    </row>
    <row r="91" spans="1:8" x14ac:dyDescent="0.25">
      <c r="A91" s="423">
        <v>2620</v>
      </c>
      <c r="B91" s="426">
        <v>0</v>
      </c>
      <c r="C91" s="426">
        <v>0</v>
      </c>
      <c r="D91" s="423">
        <v>207444</v>
      </c>
      <c r="E91" s="423">
        <v>1312681</v>
      </c>
      <c r="F91" s="423">
        <v>635986</v>
      </c>
      <c r="G91" s="423">
        <v>40</v>
      </c>
      <c r="H91" s="423">
        <v>1948707</v>
      </c>
    </row>
    <row r="92" spans="1:8" x14ac:dyDescent="0.25">
      <c r="A92" s="424">
        <v>2630</v>
      </c>
      <c r="B92" s="427">
        <v>0</v>
      </c>
      <c r="C92" s="427">
        <v>77</v>
      </c>
      <c r="D92" s="424">
        <v>210792</v>
      </c>
      <c r="E92" s="424">
        <v>1668683</v>
      </c>
      <c r="F92" s="424">
        <v>736564</v>
      </c>
      <c r="G92" s="424">
        <v>12225</v>
      </c>
      <c r="H92" s="424">
        <v>2417549</v>
      </c>
    </row>
    <row r="93" spans="1:8" x14ac:dyDescent="0.25">
      <c r="A93" s="425">
        <v>2640</v>
      </c>
      <c r="B93" s="428">
        <v>0</v>
      </c>
      <c r="C93" s="428">
        <v>0</v>
      </c>
      <c r="D93" s="425">
        <v>70255</v>
      </c>
      <c r="E93" s="425">
        <v>576881</v>
      </c>
      <c r="F93" s="425">
        <v>231202</v>
      </c>
      <c r="G93" s="425">
        <v>89394</v>
      </c>
      <c r="H93" s="425">
        <v>897478</v>
      </c>
    </row>
    <row r="94" spans="1:8" x14ac:dyDescent="0.25">
      <c r="A94" s="423">
        <v>2651</v>
      </c>
      <c r="B94" s="426">
        <v>0</v>
      </c>
      <c r="C94" s="426">
        <v>423</v>
      </c>
      <c r="D94" s="423">
        <v>178008</v>
      </c>
      <c r="E94" s="423">
        <v>1555843</v>
      </c>
      <c r="F94" s="423">
        <v>214337</v>
      </c>
      <c r="G94" s="423">
        <v>8795</v>
      </c>
      <c r="H94" s="423">
        <v>1779398</v>
      </c>
    </row>
    <row r="95" spans="1:8" x14ac:dyDescent="0.25">
      <c r="A95" s="423">
        <v>2652</v>
      </c>
      <c r="B95" s="426">
        <v>0</v>
      </c>
      <c r="C95" s="426">
        <v>395</v>
      </c>
      <c r="D95" s="423">
        <v>51802</v>
      </c>
      <c r="E95" s="423">
        <v>407414</v>
      </c>
      <c r="F95" s="423">
        <v>61522</v>
      </c>
      <c r="G95" s="423">
        <v>4318</v>
      </c>
      <c r="H95" s="423">
        <v>473648</v>
      </c>
    </row>
    <row r="96" spans="1:8" x14ac:dyDescent="0.25">
      <c r="A96" s="423">
        <v>2660</v>
      </c>
      <c r="B96" s="426">
        <v>0</v>
      </c>
      <c r="C96" s="426">
        <v>0</v>
      </c>
      <c r="D96" s="423">
        <v>18593</v>
      </c>
      <c r="E96" s="423">
        <v>163443</v>
      </c>
      <c r="F96" s="423">
        <v>612692</v>
      </c>
      <c r="G96" s="423">
        <v>6913</v>
      </c>
      <c r="H96" s="423">
        <v>783048</v>
      </c>
    </row>
    <row r="97" spans="1:8" x14ac:dyDescent="0.25">
      <c r="A97" s="423">
        <v>2670</v>
      </c>
      <c r="B97" s="426">
        <v>0</v>
      </c>
      <c r="C97" s="426">
        <v>0</v>
      </c>
      <c r="D97" s="423">
        <v>14500</v>
      </c>
      <c r="E97" s="423">
        <v>100703</v>
      </c>
      <c r="F97" s="423">
        <v>14885</v>
      </c>
      <c r="G97" s="426">
        <v>317</v>
      </c>
      <c r="H97" s="423">
        <v>115905</v>
      </c>
    </row>
    <row r="98" spans="1:8" x14ac:dyDescent="0.25">
      <c r="A98" s="423">
        <v>2680</v>
      </c>
      <c r="B98" s="426">
        <v>0</v>
      </c>
      <c r="C98" s="426">
        <v>0</v>
      </c>
      <c r="D98" s="426">
        <v>26499</v>
      </c>
      <c r="E98" s="423">
        <v>213112</v>
      </c>
      <c r="F98" s="426">
        <v>8616</v>
      </c>
      <c r="G98" s="426">
        <v>0</v>
      </c>
      <c r="H98" s="423">
        <v>221728</v>
      </c>
    </row>
    <row r="99" spans="1:8" x14ac:dyDescent="0.25">
      <c r="A99" s="423">
        <v>2710</v>
      </c>
      <c r="B99" s="426">
        <v>1</v>
      </c>
      <c r="C99" s="423">
        <v>8490</v>
      </c>
      <c r="D99" s="423">
        <v>1027556</v>
      </c>
      <c r="E99" s="423">
        <v>8475705</v>
      </c>
      <c r="F99" s="423">
        <v>2331098</v>
      </c>
      <c r="G99" s="423">
        <v>428872</v>
      </c>
      <c r="H99" s="423">
        <v>11244164</v>
      </c>
    </row>
    <row r="100" spans="1:8" x14ac:dyDescent="0.25">
      <c r="A100" s="423">
        <v>2720</v>
      </c>
      <c r="B100" s="426">
        <v>6</v>
      </c>
      <c r="C100" s="423">
        <v>24037</v>
      </c>
      <c r="D100" s="423">
        <v>912205</v>
      </c>
      <c r="E100" s="423">
        <v>7494675</v>
      </c>
      <c r="F100" s="423">
        <v>708653</v>
      </c>
      <c r="G100" s="423">
        <v>557571</v>
      </c>
      <c r="H100" s="423">
        <v>8784937</v>
      </c>
    </row>
    <row r="101" spans="1:8" x14ac:dyDescent="0.25">
      <c r="A101" s="423">
        <v>2731</v>
      </c>
      <c r="B101" s="426">
        <v>0</v>
      </c>
      <c r="C101" s="426">
        <v>0</v>
      </c>
      <c r="D101" s="423">
        <v>208974</v>
      </c>
      <c r="E101" s="423">
        <v>1448323</v>
      </c>
      <c r="F101" s="423">
        <v>314687</v>
      </c>
      <c r="G101" s="426">
        <v>1221</v>
      </c>
      <c r="H101" s="423">
        <v>1764231</v>
      </c>
    </row>
    <row r="102" spans="1:8" x14ac:dyDescent="0.25">
      <c r="A102" s="423">
        <v>2732</v>
      </c>
      <c r="B102" s="426">
        <v>2</v>
      </c>
      <c r="C102" s="426">
        <v>25031</v>
      </c>
      <c r="D102" s="423">
        <v>1083686</v>
      </c>
      <c r="E102" s="423">
        <v>7836903</v>
      </c>
      <c r="F102" s="423">
        <v>3181682</v>
      </c>
      <c r="G102" s="423">
        <v>133024</v>
      </c>
      <c r="H102" s="423">
        <v>11176641</v>
      </c>
    </row>
    <row r="103" spans="1:8" x14ac:dyDescent="0.25">
      <c r="A103" s="423">
        <v>2733</v>
      </c>
      <c r="B103" s="426">
        <v>0</v>
      </c>
      <c r="C103" s="426">
        <v>0</v>
      </c>
      <c r="D103" s="423">
        <v>128484</v>
      </c>
      <c r="E103" s="423">
        <v>937367</v>
      </c>
      <c r="F103" s="423">
        <v>141103</v>
      </c>
      <c r="G103" s="423">
        <v>9974</v>
      </c>
      <c r="H103" s="423">
        <v>1088443</v>
      </c>
    </row>
    <row r="104" spans="1:8" x14ac:dyDescent="0.25">
      <c r="A104" s="423">
        <v>2740</v>
      </c>
      <c r="B104" s="426">
        <v>0</v>
      </c>
      <c r="C104" s="423">
        <v>0</v>
      </c>
      <c r="D104" s="423">
        <v>418159</v>
      </c>
      <c r="E104" s="423">
        <v>3221215</v>
      </c>
      <c r="F104" s="423">
        <v>470543</v>
      </c>
      <c r="G104" s="423">
        <v>738737</v>
      </c>
      <c r="H104" s="423">
        <v>4430495</v>
      </c>
    </row>
    <row r="105" spans="1:8" x14ac:dyDescent="0.25">
      <c r="A105" s="423">
        <v>2750</v>
      </c>
      <c r="B105" s="426">
        <v>0</v>
      </c>
      <c r="C105" s="423">
        <v>330</v>
      </c>
      <c r="D105" s="423">
        <v>349335</v>
      </c>
      <c r="E105" s="423">
        <v>2674545</v>
      </c>
      <c r="F105" s="423">
        <v>841359</v>
      </c>
      <c r="G105" s="423">
        <v>51338</v>
      </c>
      <c r="H105" s="423">
        <v>3567572</v>
      </c>
    </row>
    <row r="106" spans="1:8" x14ac:dyDescent="0.25">
      <c r="A106" s="423">
        <v>2790</v>
      </c>
      <c r="B106" s="426">
        <v>1</v>
      </c>
      <c r="C106" s="423">
        <v>4679</v>
      </c>
      <c r="D106" s="423">
        <v>314261</v>
      </c>
      <c r="E106" s="423">
        <v>2643319</v>
      </c>
      <c r="F106" s="423">
        <v>571316</v>
      </c>
      <c r="G106" s="423">
        <v>93478</v>
      </c>
      <c r="H106" s="423">
        <v>3312792</v>
      </c>
    </row>
    <row r="107" spans="1:8" x14ac:dyDescent="0.25">
      <c r="A107" s="423">
        <v>2811</v>
      </c>
      <c r="B107" s="426">
        <v>1</v>
      </c>
      <c r="C107" s="423">
        <v>8512</v>
      </c>
      <c r="D107" s="423">
        <v>569247</v>
      </c>
      <c r="E107" s="423">
        <v>4803937</v>
      </c>
      <c r="F107" s="423">
        <v>713706</v>
      </c>
      <c r="G107" s="423">
        <v>257689</v>
      </c>
      <c r="H107" s="423">
        <v>5783844</v>
      </c>
    </row>
    <row r="108" spans="1:8" x14ac:dyDescent="0.25">
      <c r="A108" s="423">
        <v>2812</v>
      </c>
      <c r="B108" s="426">
        <v>5</v>
      </c>
      <c r="C108" s="423">
        <v>31015</v>
      </c>
      <c r="D108" s="423">
        <v>163173</v>
      </c>
      <c r="E108" s="423">
        <v>1287452</v>
      </c>
      <c r="F108" s="423">
        <v>269360</v>
      </c>
      <c r="G108" s="423">
        <v>2930</v>
      </c>
      <c r="H108" s="423">
        <v>1590757</v>
      </c>
    </row>
    <row r="109" spans="1:8" x14ac:dyDescent="0.25">
      <c r="A109" s="423">
        <v>2813</v>
      </c>
      <c r="B109" s="423">
        <v>5</v>
      </c>
      <c r="C109" s="423">
        <v>57951</v>
      </c>
      <c r="D109" s="423">
        <v>643377</v>
      </c>
      <c r="E109" s="423">
        <v>4950850</v>
      </c>
      <c r="F109" s="423">
        <v>1099800</v>
      </c>
      <c r="G109" s="423">
        <v>80800</v>
      </c>
      <c r="H109" s="423">
        <v>6189401</v>
      </c>
    </row>
    <row r="110" spans="1:8" x14ac:dyDescent="0.25">
      <c r="A110" s="423">
        <v>2814</v>
      </c>
      <c r="B110" s="426">
        <v>2</v>
      </c>
      <c r="C110" s="423">
        <v>12607</v>
      </c>
      <c r="D110" s="423">
        <v>1006585</v>
      </c>
      <c r="E110" s="423">
        <v>8036631</v>
      </c>
      <c r="F110" s="423">
        <v>1010412</v>
      </c>
      <c r="G110" s="423">
        <v>323226</v>
      </c>
      <c r="H110" s="423">
        <v>9382876</v>
      </c>
    </row>
    <row r="111" spans="1:8" x14ac:dyDescent="0.25">
      <c r="A111" s="423">
        <v>2815</v>
      </c>
      <c r="B111" s="426">
        <v>0</v>
      </c>
      <c r="C111" s="423">
        <v>0</v>
      </c>
      <c r="D111" s="423">
        <v>45920</v>
      </c>
      <c r="E111" s="423">
        <v>343427</v>
      </c>
      <c r="F111" s="423">
        <v>96994</v>
      </c>
      <c r="G111" s="423">
        <v>113647</v>
      </c>
      <c r="H111" s="423">
        <v>554067</v>
      </c>
    </row>
    <row r="112" spans="1:8" x14ac:dyDescent="0.25">
      <c r="A112" s="423">
        <v>2816</v>
      </c>
      <c r="B112" s="426">
        <v>1</v>
      </c>
      <c r="C112" s="426">
        <v>5641</v>
      </c>
      <c r="D112" s="423">
        <v>139475</v>
      </c>
      <c r="E112" s="423">
        <v>1122009</v>
      </c>
      <c r="F112" s="423">
        <v>695887</v>
      </c>
      <c r="G112" s="423">
        <v>133578</v>
      </c>
      <c r="H112" s="423">
        <v>1957116</v>
      </c>
    </row>
    <row r="113" spans="1:16" x14ac:dyDescent="0.25">
      <c r="A113" s="423">
        <v>2817</v>
      </c>
      <c r="B113" s="426">
        <v>0</v>
      </c>
      <c r="C113" s="426">
        <v>0</v>
      </c>
      <c r="D113" s="426">
        <v>17468</v>
      </c>
      <c r="E113" s="423">
        <v>125716</v>
      </c>
      <c r="F113" s="423">
        <v>44918</v>
      </c>
      <c r="G113" s="423">
        <v>27156</v>
      </c>
      <c r="H113" s="423">
        <v>197790</v>
      </c>
    </row>
    <row r="114" spans="1:16" x14ac:dyDescent="0.25">
      <c r="A114" s="423">
        <v>2818</v>
      </c>
      <c r="B114" s="426">
        <v>0</v>
      </c>
      <c r="C114" s="426">
        <v>0</v>
      </c>
      <c r="D114" s="423">
        <v>29830</v>
      </c>
      <c r="E114" s="423">
        <v>227468</v>
      </c>
      <c r="F114" s="423">
        <v>29860</v>
      </c>
      <c r="G114" s="423">
        <v>5420</v>
      </c>
      <c r="H114" s="423">
        <v>262748</v>
      </c>
    </row>
    <row r="115" spans="1:16" x14ac:dyDescent="0.25">
      <c r="A115" s="423">
        <v>2819</v>
      </c>
      <c r="B115" s="426">
        <v>1</v>
      </c>
      <c r="C115" s="423">
        <v>7563</v>
      </c>
      <c r="D115" s="423">
        <v>409117</v>
      </c>
      <c r="E115" s="423">
        <v>3307843</v>
      </c>
      <c r="F115" s="423">
        <v>708339</v>
      </c>
      <c r="G115" s="423">
        <v>251326</v>
      </c>
      <c r="H115" s="423">
        <v>4275071</v>
      </c>
    </row>
    <row r="116" spans="1:16" x14ac:dyDescent="0.25">
      <c r="A116" s="423">
        <v>2821</v>
      </c>
      <c r="B116" s="426">
        <v>18</v>
      </c>
      <c r="C116" s="423">
        <v>182706</v>
      </c>
      <c r="D116" s="423">
        <v>688143</v>
      </c>
      <c r="E116" s="423">
        <v>5230639</v>
      </c>
      <c r="F116" s="423">
        <v>1874184</v>
      </c>
      <c r="G116" s="423">
        <v>351480</v>
      </c>
      <c r="H116" s="423">
        <v>7639008</v>
      </c>
    </row>
    <row r="117" spans="1:16" x14ac:dyDescent="0.25">
      <c r="A117" s="423">
        <v>2822</v>
      </c>
      <c r="B117" s="426">
        <v>2</v>
      </c>
      <c r="C117" s="423">
        <v>29735</v>
      </c>
      <c r="D117" s="423">
        <v>531528</v>
      </c>
      <c r="E117" s="423">
        <v>4077422</v>
      </c>
      <c r="F117" s="423">
        <v>778700</v>
      </c>
      <c r="G117" s="423">
        <v>136535</v>
      </c>
      <c r="H117" s="423">
        <v>5022393</v>
      </c>
    </row>
    <row r="118" spans="1:16" x14ac:dyDescent="0.25">
      <c r="A118" s="423">
        <v>2823</v>
      </c>
      <c r="B118" s="426">
        <v>0</v>
      </c>
      <c r="C118" s="423">
        <v>0</v>
      </c>
      <c r="D118" s="423">
        <v>75552</v>
      </c>
      <c r="E118" s="423">
        <v>612404</v>
      </c>
      <c r="F118" s="423">
        <v>84209</v>
      </c>
      <c r="G118" s="423">
        <v>6532</v>
      </c>
      <c r="H118" s="423">
        <v>703144</v>
      </c>
    </row>
    <row r="119" spans="1:16" x14ac:dyDescent="0.25">
      <c r="A119" s="423">
        <v>2824</v>
      </c>
      <c r="B119" s="426">
        <v>0</v>
      </c>
      <c r="C119" s="426">
        <v>2962</v>
      </c>
      <c r="D119" s="423">
        <v>296178</v>
      </c>
      <c r="E119" s="423">
        <v>2473800</v>
      </c>
      <c r="F119" s="423">
        <v>527375</v>
      </c>
      <c r="G119" s="423">
        <v>383104</v>
      </c>
      <c r="H119" s="423">
        <v>3387241</v>
      </c>
    </row>
    <row r="120" spans="1:16" x14ac:dyDescent="0.25">
      <c r="A120" s="423">
        <v>2825</v>
      </c>
      <c r="B120" s="426">
        <v>3</v>
      </c>
      <c r="C120" s="423">
        <v>37821</v>
      </c>
      <c r="D120" s="423">
        <v>78252</v>
      </c>
      <c r="E120" s="423">
        <v>654825</v>
      </c>
      <c r="F120" s="423">
        <v>168976</v>
      </c>
      <c r="G120" s="423">
        <v>21553</v>
      </c>
      <c r="H120" s="423">
        <v>883176</v>
      </c>
    </row>
    <row r="121" spans="1:16" x14ac:dyDescent="0.25">
      <c r="A121" s="423">
        <v>2826</v>
      </c>
      <c r="B121" s="426">
        <v>2</v>
      </c>
      <c r="C121" s="423">
        <v>15599</v>
      </c>
      <c r="D121" s="423">
        <v>303922</v>
      </c>
      <c r="E121" s="423">
        <v>2308926</v>
      </c>
      <c r="F121" s="423">
        <v>453011</v>
      </c>
      <c r="G121" s="423">
        <v>83077</v>
      </c>
      <c r="H121" s="423">
        <v>2860614</v>
      </c>
    </row>
    <row r="122" spans="1:16" x14ac:dyDescent="0.25">
      <c r="A122" s="423">
        <v>2829</v>
      </c>
      <c r="B122" s="426">
        <v>1</v>
      </c>
      <c r="C122" s="423">
        <v>6181</v>
      </c>
      <c r="D122" s="423">
        <v>453167</v>
      </c>
      <c r="E122" s="423">
        <v>3868930</v>
      </c>
      <c r="F122" s="423">
        <v>748207</v>
      </c>
      <c r="G122" s="423">
        <v>239159</v>
      </c>
      <c r="H122" s="423">
        <v>4862478</v>
      </c>
    </row>
    <row r="123" spans="1:16" x14ac:dyDescent="0.25">
      <c r="A123" s="423">
        <v>2910</v>
      </c>
      <c r="B123" s="426">
        <v>3</v>
      </c>
      <c r="C123" s="423">
        <v>43312</v>
      </c>
      <c r="D123" s="423">
        <v>1876682</v>
      </c>
      <c r="E123" s="423">
        <v>15707615</v>
      </c>
      <c r="F123" s="423">
        <v>4067148</v>
      </c>
      <c r="G123" s="423">
        <v>8393287</v>
      </c>
      <c r="H123" s="423">
        <v>28211362</v>
      </c>
      <c r="O123" s="203"/>
      <c r="P123" s="203"/>
    </row>
    <row r="124" spans="1:16" x14ac:dyDescent="0.25">
      <c r="A124" s="423">
        <v>2920</v>
      </c>
      <c r="B124" s="426">
        <v>0</v>
      </c>
      <c r="C124" s="426">
        <v>2669</v>
      </c>
      <c r="D124" s="423">
        <v>326372</v>
      </c>
      <c r="E124" s="423">
        <v>2705975</v>
      </c>
      <c r="F124" s="423">
        <v>602069</v>
      </c>
      <c r="G124" s="423">
        <v>444160</v>
      </c>
      <c r="H124" s="423">
        <v>3754873</v>
      </c>
    </row>
    <row r="125" spans="1:16" x14ac:dyDescent="0.25">
      <c r="A125" s="423">
        <v>2930</v>
      </c>
      <c r="B125" s="426">
        <v>39</v>
      </c>
      <c r="C125" s="423">
        <v>196349</v>
      </c>
      <c r="D125" s="423">
        <v>7681585</v>
      </c>
      <c r="E125" s="423">
        <v>60487415</v>
      </c>
      <c r="F125" s="423">
        <v>11903407</v>
      </c>
      <c r="G125" s="423">
        <v>4182538</v>
      </c>
      <c r="H125" s="423">
        <v>76769709</v>
      </c>
    </row>
    <row r="126" spans="1:16" x14ac:dyDescent="0.25">
      <c r="A126" s="423">
        <v>3011</v>
      </c>
      <c r="B126" s="426">
        <v>0</v>
      </c>
      <c r="C126" s="426">
        <v>0</v>
      </c>
      <c r="D126" s="423">
        <v>66784</v>
      </c>
      <c r="E126" s="423">
        <v>492742</v>
      </c>
      <c r="F126" s="423">
        <v>80668</v>
      </c>
      <c r="G126" s="423">
        <v>134697</v>
      </c>
      <c r="H126" s="423">
        <v>708107</v>
      </c>
      <c r="O126" s="203"/>
      <c r="P126" s="203"/>
    </row>
    <row r="127" spans="1:16" x14ac:dyDescent="0.25">
      <c r="A127" s="423">
        <v>3012</v>
      </c>
      <c r="B127" s="426">
        <v>0</v>
      </c>
      <c r="C127" s="426">
        <v>0</v>
      </c>
      <c r="D127" s="426">
        <v>784</v>
      </c>
      <c r="E127" s="423">
        <v>7443</v>
      </c>
      <c r="F127" s="423">
        <v>1432</v>
      </c>
      <c r="G127" s="426">
        <v>0</v>
      </c>
      <c r="H127" s="423">
        <v>8875</v>
      </c>
    </row>
    <row r="128" spans="1:16" x14ac:dyDescent="0.25">
      <c r="A128" s="423">
        <v>3020</v>
      </c>
      <c r="B128" s="426">
        <v>2</v>
      </c>
      <c r="C128" s="423">
        <v>155926</v>
      </c>
      <c r="D128" s="423">
        <v>329588</v>
      </c>
      <c r="E128" s="423">
        <v>2583945</v>
      </c>
      <c r="F128" s="423">
        <v>454671</v>
      </c>
      <c r="G128" s="423">
        <v>251557</v>
      </c>
      <c r="H128" s="423">
        <v>3446100</v>
      </c>
      <c r="O128" s="203"/>
      <c r="P128" s="203"/>
    </row>
    <row r="129" spans="1:8" x14ac:dyDescent="0.25">
      <c r="A129" s="423">
        <v>3030</v>
      </c>
      <c r="B129" s="426">
        <v>0</v>
      </c>
      <c r="C129" s="426">
        <v>0</v>
      </c>
      <c r="D129" s="423">
        <v>117023</v>
      </c>
      <c r="E129" s="423">
        <v>938231</v>
      </c>
      <c r="F129" s="423">
        <v>125735</v>
      </c>
      <c r="G129" s="423">
        <v>15353</v>
      </c>
      <c r="H129" s="423">
        <v>1079319</v>
      </c>
    </row>
    <row r="130" spans="1:8" x14ac:dyDescent="0.25">
      <c r="A130" s="423">
        <v>3040</v>
      </c>
      <c r="B130" s="426">
        <v>0</v>
      </c>
      <c r="C130" s="426">
        <v>7</v>
      </c>
      <c r="D130" s="426">
        <v>2178</v>
      </c>
      <c r="E130" s="423">
        <v>11582</v>
      </c>
      <c r="F130" s="423">
        <v>13516</v>
      </c>
      <c r="G130" s="426">
        <v>1422</v>
      </c>
      <c r="H130" s="423">
        <v>26526</v>
      </c>
    </row>
    <row r="131" spans="1:8" x14ac:dyDescent="0.25">
      <c r="A131" s="423">
        <v>3091</v>
      </c>
      <c r="B131" s="426">
        <v>0</v>
      </c>
      <c r="C131" s="426">
        <v>0</v>
      </c>
      <c r="D131" s="423">
        <v>1851871</v>
      </c>
      <c r="E131" s="423">
        <v>14278126</v>
      </c>
      <c r="F131" s="423">
        <v>3517556</v>
      </c>
      <c r="G131" s="423">
        <v>30299530</v>
      </c>
      <c r="H131" s="423">
        <v>48095212</v>
      </c>
    </row>
    <row r="132" spans="1:8" x14ac:dyDescent="0.25">
      <c r="A132" s="423">
        <v>3092</v>
      </c>
      <c r="B132" s="426">
        <v>0</v>
      </c>
      <c r="C132" s="423">
        <v>1804</v>
      </c>
      <c r="D132" s="423">
        <v>192316</v>
      </c>
      <c r="E132" s="423">
        <v>1510010</v>
      </c>
      <c r="F132" s="423">
        <v>992981</v>
      </c>
      <c r="G132" s="423">
        <v>89846</v>
      </c>
      <c r="H132" s="423">
        <v>2594642</v>
      </c>
    </row>
    <row r="133" spans="1:8" x14ac:dyDescent="0.25">
      <c r="A133" s="423">
        <v>3099</v>
      </c>
      <c r="B133" s="426">
        <v>0</v>
      </c>
      <c r="C133" s="426">
        <v>139</v>
      </c>
      <c r="D133" s="423">
        <v>27947</v>
      </c>
      <c r="E133" s="423">
        <v>236142</v>
      </c>
      <c r="F133" s="423">
        <v>23978</v>
      </c>
      <c r="G133" s="423">
        <v>35877</v>
      </c>
      <c r="H133" s="423">
        <v>296136</v>
      </c>
    </row>
    <row r="134" spans="1:8" x14ac:dyDescent="0.25">
      <c r="A134" s="424">
        <v>3100</v>
      </c>
      <c r="B134" s="427">
        <v>3</v>
      </c>
      <c r="C134" s="424">
        <v>13192</v>
      </c>
      <c r="D134" s="424">
        <v>371242</v>
      </c>
      <c r="E134" s="424">
        <v>3019510</v>
      </c>
      <c r="F134" s="424">
        <v>720705</v>
      </c>
      <c r="G134" s="424">
        <v>251532</v>
      </c>
      <c r="H134" s="424">
        <v>4004938</v>
      </c>
    </row>
    <row r="135" spans="1:8" x14ac:dyDescent="0.25">
      <c r="A135" s="425">
        <v>3211</v>
      </c>
      <c r="B135" s="428">
        <v>0</v>
      </c>
      <c r="C135" s="425">
        <v>3193</v>
      </c>
      <c r="D135" s="425">
        <v>373796</v>
      </c>
      <c r="E135" s="425">
        <v>3459361</v>
      </c>
      <c r="F135" s="425">
        <v>338154</v>
      </c>
      <c r="G135" s="425">
        <v>29033</v>
      </c>
      <c r="H135" s="425">
        <v>3829742</v>
      </c>
    </row>
    <row r="136" spans="1:8" x14ac:dyDescent="0.25">
      <c r="A136" s="423">
        <v>3212</v>
      </c>
      <c r="B136" s="426">
        <v>0</v>
      </c>
      <c r="C136" s="426">
        <v>1505</v>
      </c>
      <c r="D136" s="426">
        <v>26882</v>
      </c>
      <c r="E136" s="423">
        <v>252944</v>
      </c>
      <c r="F136" s="423">
        <v>237784</v>
      </c>
      <c r="G136" s="423">
        <v>100408</v>
      </c>
      <c r="H136" s="423">
        <v>592642</v>
      </c>
    </row>
    <row r="137" spans="1:8" x14ac:dyDescent="0.25">
      <c r="A137" s="423">
        <v>3220</v>
      </c>
      <c r="B137" s="426">
        <v>0</v>
      </c>
      <c r="C137" s="426">
        <v>0</v>
      </c>
      <c r="D137" s="426">
        <v>539</v>
      </c>
      <c r="E137" s="423">
        <v>4500</v>
      </c>
      <c r="F137" s="423">
        <v>3732</v>
      </c>
      <c r="G137" s="426">
        <v>8</v>
      </c>
      <c r="H137" s="423">
        <v>8240</v>
      </c>
    </row>
    <row r="138" spans="1:8" x14ac:dyDescent="0.25">
      <c r="A138" s="423">
        <v>3230</v>
      </c>
      <c r="B138" s="426">
        <v>3</v>
      </c>
      <c r="C138" s="423">
        <v>28822</v>
      </c>
      <c r="D138" s="423">
        <v>31318</v>
      </c>
      <c r="E138" s="423">
        <v>242714</v>
      </c>
      <c r="F138" s="423">
        <v>98500</v>
      </c>
      <c r="G138" s="423">
        <v>21961</v>
      </c>
      <c r="H138" s="423">
        <v>391997</v>
      </c>
    </row>
    <row r="139" spans="1:8" x14ac:dyDescent="0.25">
      <c r="A139" s="423">
        <v>3240</v>
      </c>
      <c r="B139" s="426">
        <v>0</v>
      </c>
      <c r="C139" s="426">
        <v>0</v>
      </c>
      <c r="D139" s="423">
        <v>23018</v>
      </c>
      <c r="E139" s="423">
        <v>186162</v>
      </c>
      <c r="F139" s="423">
        <v>29992</v>
      </c>
      <c r="G139" s="426">
        <v>2361</v>
      </c>
      <c r="H139" s="423">
        <v>218516</v>
      </c>
    </row>
    <row r="140" spans="1:8" x14ac:dyDescent="0.25">
      <c r="A140" s="423">
        <v>3250</v>
      </c>
      <c r="B140" s="426">
        <v>0</v>
      </c>
      <c r="C140" s="423">
        <v>1303</v>
      </c>
      <c r="D140" s="423">
        <v>286130</v>
      </c>
      <c r="E140" s="423">
        <v>2216754</v>
      </c>
      <c r="F140" s="423">
        <v>708694</v>
      </c>
      <c r="G140" s="423">
        <v>189078</v>
      </c>
      <c r="H140" s="423">
        <v>3115830</v>
      </c>
    </row>
    <row r="141" spans="1:8" x14ac:dyDescent="0.25">
      <c r="A141" s="423">
        <v>3290</v>
      </c>
      <c r="B141" s="426">
        <v>0</v>
      </c>
      <c r="C141" s="426">
        <v>32</v>
      </c>
      <c r="D141" s="423">
        <v>528363</v>
      </c>
      <c r="E141" s="423">
        <v>3648792</v>
      </c>
      <c r="F141" s="423">
        <v>1019775</v>
      </c>
      <c r="G141" s="423">
        <v>233909</v>
      </c>
      <c r="H141" s="423">
        <v>4902508</v>
      </c>
    </row>
    <row r="142" spans="1:8" x14ac:dyDescent="0.25">
      <c r="A142" s="423">
        <v>3311</v>
      </c>
      <c r="B142" s="426">
        <v>0</v>
      </c>
      <c r="C142" s="426">
        <v>0</v>
      </c>
      <c r="D142" s="426">
        <v>26846</v>
      </c>
      <c r="E142" s="423">
        <v>203443</v>
      </c>
      <c r="F142" s="423">
        <v>71116</v>
      </c>
      <c r="G142" s="423">
        <v>5222</v>
      </c>
      <c r="H142" s="423">
        <v>279782</v>
      </c>
    </row>
    <row r="143" spans="1:8" x14ac:dyDescent="0.25">
      <c r="A143" s="423">
        <v>3312</v>
      </c>
      <c r="B143" s="426">
        <v>0</v>
      </c>
      <c r="C143" s="426">
        <v>0</v>
      </c>
      <c r="D143" s="423">
        <v>18137</v>
      </c>
      <c r="E143" s="423">
        <v>148576</v>
      </c>
      <c r="F143" s="423">
        <v>95041</v>
      </c>
      <c r="G143" s="423">
        <v>62091</v>
      </c>
      <c r="H143" s="423">
        <v>305708</v>
      </c>
    </row>
    <row r="144" spans="1:8" x14ac:dyDescent="0.25">
      <c r="A144" s="423">
        <v>3313</v>
      </c>
      <c r="B144" s="426">
        <v>0</v>
      </c>
      <c r="C144" s="426">
        <v>0</v>
      </c>
      <c r="D144" s="426">
        <v>301</v>
      </c>
      <c r="E144" s="423">
        <v>2865</v>
      </c>
      <c r="F144" s="423">
        <v>1831</v>
      </c>
      <c r="G144" s="426">
        <v>0</v>
      </c>
      <c r="H144" s="423">
        <v>4696</v>
      </c>
    </row>
    <row r="145" spans="1:8" x14ac:dyDescent="0.25">
      <c r="A145" s="423">
        <v>3314</v>
      </c>
      <c r="B145" s="426">
        <v>0</v>
      </c>
      <c r="C145" s="426">
        <v>0</v>
      </c>
      <c r="D145" s="426">
        <v>4431</v>
      </c>
      <c r="E145" s="423">
        <v>40875</v>
      </c>
      <c r="F145" s="423">
        <v>9734</v>
      </c>
      <c r="G145" s="423">
        <v>745</v>
      </c>
      <c r="H145" s="423">
        <v>51355</v>
      </c>
    </row>
    <row r="146" spans="1:8" x14ac:dyDescent="0.25">
      <c r="A146" s="423">
        <v>3315</v>
      </c>
      <c r="B146" s="426">
        <v>0</v>
      </c>
      <c r="C146" s="426">
        <v>728</v>
      </c>
      <c r="D146" s="423">
        <v>18361</v>
      </c>
      <c r="E146" s="423">
        <v>167934</v>
      </c>
      <c r="F146" s="423">
        <v>97914</v>
      </c>
      <c r="G146" s="423">
        <v>128616</v>
      </c>
      <c r="H146" s="423">
        <v>395193</v>
      </c>
    </row>
    <row r="147" spans="1:8" x14ac:dyDescent="0.25">
      <c r="A147" s="423">
        <v>3319</v>
      </c>
      <c r="B147" s="426">
        <v>0</v>
      </c>
      <c r="C147" s="426">
        <v>0</v>
      </c>
      <c r="D147" s="426">
        <v>37303</v>
      </c>
      <c r="E147" s="423">
        <v>374163</v>
      </c>
      <c r="F147" s="423">
        <v>109500</v>
      </c>
      <c r="G147" s="426">
        <v>0</v>
      </c>
      <c r="H147" s="423">
        <v>483663</v>
      </c>
    </row>
    <row r="148" spans="1:8" x14ac:dyDescent="0.25">
      <c r="A148" s="423">
        <v>3320</v>
      </c>
      <c r="B148" s="426">
        <v>0</v>
      </c>
      <c r="C148" s="426">
        <v>0</v>
      </c>
      <c r="D148" s="423">
        <v>11770</v>
      </c>
      <c r="E148" s="423">
        <v>93710</v>
      </c>
      <c r="F148" s="423">
        <v>26488</v>
      </c>
      <c r="G148" s="423">
        <v>99</v>
      </c>
      <c r="H148" s="423">
        <v>120297</v>
      </c>
    </row>
    <row r="149" spans="1:8" x14ac:dyDescent="0.25">
      <c r="A149" s="48">
        <v>3811</v>
      </c>
      <c r="B149" s="49">
        <v>0</v>
      </c>
      <c r="C149" s="49">
        <v>0</v>
      </c>
      <c r="D149" s="49">
        <v>2820</v>
      </c>
      <c r="E149" s="48">
        <v>19888</v>
      </c>
      <c r="F149" s="48">
        <v>14436</v>
      </c>
      <c r="G149" s="48">
        <v>1116</v>
      </c>
      <c r="H149" s="48">
        <v>35440</v>
      </c>
    </row>
    <row r="150" spans="1:8" x14ac:dyDescent="0.25">
      <c r="A150" s="48">
        <v>3812</v>
      </c>
      <c r="B150" s="49">
        <v>0</v>
      </c>
      <c r="C150" s="49">
        <v>0</v>
      </c>
      <c r="D150" s="49">
        <v>647</v>
      </c>
      <c r="E150" s="49">
        <v>5029</v>
      </c>
      <c r="F150" s="48">
        <v>3673</v>
      </c>
      <c r="G150" s="49">
        <v>3644</v>
      </c>
      <c r="H150" s="48">
        <v>12346</v>
      </c>
    </row>
    <row r="151" spans="1:8" x14ac:dyDescent="0.25">
      <c r="A151" s="48">
        <v>3821</v>
      </c>
      <c r="B151" s="49">
        <v>38</v>
      </c>
      <c r="C151" s="48">
        <v>157433</v>
      </c>
      <c r="D151" s="48">
        <v>55254</v>
      </c>
      <c r="E151" s="48">
        <v>443576</v>
      </c>
      <c r="F151" s="48">
        <v>315913</v>
      </c>
      <c r="G151" s="48">
        <v>38130</v>
      </c>
      <c r="H151" s="48">
        <v>955052</v>
      </c>
    </row>
    <row r="152" spans="1:8" x14ac:dyDescent="0.25">
      <c r="A152" s="48">
        <v>3822</v>
      </c>
      <c r="B152" s="49">
        <v>0</v>
      </c>
      <c r="C152" s="48">
        <v>0</v>
      </c>
      <c r="D152" s="48">
        <v>60395</v>
      </c>
      <c r="E152" s="48">
        <v>464370</v>
      </c>
      <c r="F152" s="48">
        <v>164296</v>
      </c>
      <c r="G152" s="48">
        <v>147753</v>
      </c>
      <c r="H152" s="48">
        <v>776419</v>
      </c>
    </row>
    <row r="153" spans="1:8" x14ac:dyDescent="0.25">
      <c r="A153" s="48">
        <v>3830</v>
      </c>
      <c r="B153" s="49">
        <v>1</v>
      </c>
      <c r="C153" s="48">
        <v>5728</v>
      </c>
      <c r="D153" s="48">
        <v>212327</v>
      </c>
      <c r="E153" s="48">
        <v>1805847</v>
      </c>
      <c r="F153" s="48">
        <v>1674159</v>
      </c>
      <c r="G153" s="48">
        <v>1049703</v>
      </c>
      <c r="H153" s="48">
        <v>4535436</v>
      </c>
    </row>
    <row r="154" spans="1:8" x14ac:dyDescent="0.25">
      <c r="A154" s="423">
        <v>5811</v>
      </c>
      <c r="B154" s="426">
        <v>0</v>
      </c>
      <c r="C154" s="426">
        <v>0</v>
      </c>
      <c r="D154" s="423">
        <v>19452</v>
      </c>
      <c r="E154" s="423">
        <v>97503</v>
      </c>
      <c r="F154" s="423">
        <v>89380</v>
      </c>
      <c r="G154" s="426">
        <v>0</v>
      </c>
      <c r="H154" s="423">
        <v>186883</v>
      </c>
    </row>
    <row r="155" spans="1:8" x14ac:dyDescent="0.25">
      <c r="A155" s="423">
        <v>5813</v>
      </c>
      <c r="B155" s="426">
        <v>0</v>
      </c>
      <c r="C155" s="426">
        <v>0</v>
      </c>
      <c r="D155" s="426">
        <v>124964</v>
      </c>
      <c r="E155" s="423">
        <v>987283</v>
      </c>
      <c r="F155" s="426">
        <v>223318</v>
      </c>
      <c r="G155" s="426">
        <v>6442</v>
      </c>
      <c r="H155" s="423">
        <v>1217042</v>
      </c>
    </row>
    <row r="156" spans="1:8" x14ac:dyDescent="0.25">
      <c r="A156" s="423">
        <v>5819</v>
      </c>
      <c r="B156" s="426">
        <v>0</v>
      </c>
      <c r="C156" s="426">
        <v>0</v>
      </c>
      <c r="D156" s="423">
        <v>1426</v>
      </c>
      <c r="E156" s="423">
        <v>10573</v>
      </c>
      <c r="F156" s="423">
        <v>13665</v>
      </c>
      <c r="G156" s="423">
        <v>18</v>
      </c>
      <c r="H156" s="423">
        <v>24256</v>
      </c>
    </row>
    <row r="157" spans="1:8" x14ac:dyDescent="0.25">
      <c r="A157" s="429" t="s">
        <v>41</v>
      </c>
      <c r="B157" s="426">
        <v>3856</v>
      </c>
      <c r="C157" s="426">
        <v>10429542</v>
      </c>
      <c r="D157" s="426">
        <v>4352886</v>
      </c>
      <c r="E157" s="426">
        <v>34252708</v>
      </c>
      <c r="F157" s="426">
        <v>11687977</v>
      </c>
      <c r="G157" s="426">
        <v>29155534</v>
      </c>
      <c r="H157" s="426">
        <v>85525761</v>
      </c>
    </row>
    <row r="158" spans="1:8" x14ac:dyDescent="0.25">
      <c r="A158" s="429" t="s">
        <v>557</v>
      </c>
      <c r="B158" s="424">
        <v>119155</v>
      </c>
      <c r="C158" s="424">
        <v>615196205</v>
      </c>
      <c r="D158" s="424">
        <v>264476573</v>
      </c>
      <c r="E158" s="424">
        <v>1894315928</v>
      </c>
      <c r="F158" s="424">
        <v>452013237</v>
      </c>
      <c r="G158" s="424">
        <v>536451672</v>
      </c>
      <c r="H158" s="424">
        <v>3497977042</v>
      </c>
    </row>
    <row r="162" spans="1:1" x14ac:dyDescent="0.25">
      <c r="A162" s="4" t="s">
        <v>551</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D7" sqref="D7"/>
    </sheetView>
  </sheetViews>
  <sheetFormatPr defaultRowHeight="15" x14ac:dyDescent="0.25"/>
  <cols>
    <col min="1" max="1" width="34.5703125" customWidth="1"/>
    <col min="2" max="2" width="15" customWidth="1"/>
    <col min="3" max="3" width="18.28515625" customWidth="1"/>
    <col min="4" max="4" width="75" customWidth="1"/>
  </cols>
  <sheetData>
    <row r="1" spans="1:4" x14ac:dyDescent="0.25">
      <c r="A1" s="208" t="s">
        <v>299</v>
      </c>
      <c r="B1" s="208"/>
      <c r="C1" s="208"/>
      <c r="D1" s="209"/>
    </row>
    <row r="2" spans="1:4" x14ac:dyDescent="0.25">
      <c r="A2" s="3"/>
      <c r="B2" s="3" t="s">
        <v>300</v>
      </c>
      <c r="C2" s="3" t="s">
        <v>281</v>
      </c>
      <c r="D2" s="3" t="s">
        <v>250</v>
      </c>
    </row>
    <row r="3" spans="1:4" x14ac:dyDescent="0.25">
      <c r="A3" s="4" t="s">
        <v>301</v>
      </c>
      <c r="B3" s="4">
        <v>98.49</v>
      </c>
      <c r="C3" s="4" t="s">
        <v>302</v>
      </c>
      <c r="D3" t="s">
        <v>486</v>
      </c>
    </row>
    <row r="4" spans="1:4" ht="60" x14ac:dyDescent="0.25">
      <c r="A4" s="4" t="s">
        <v>303</v>
      </c>
      <c r="B4" s="116">
        <f>'GREET1 Fuel_Specs'!D81</f>
        <v>15774000</v>
      </c>
      <c r="C4" s="4" t="s">
        <v>304</v>
      </c>
      <c r="D4" s="6" t="s">
        <v>498</v>
      </c>
    </row>
    <row r="5" spans="1:4" x14ac:dyDescent="0.25">
      <c r="A5" s="4" t="s">
        <v>303</v>
      </c>
      <c r="B5" s="116">
        <f>B4*'GREET1 Fuel_Specs'!F132</f>
        <v>14309932.088760002</v>
      </c>
      <c r="C5" s="4" t="s">
        <v>305</v>
      </c>
      <c r="D5" t="s">
        <v>487</v>
      </c>
    </row>
    <row r="6" spans="1:4" x14ac:dyDescent="0.25">
      <c r="A6" s="4" t="s">
        <v>306</v>
      </c>
      <c r="B6" s="116">
        <f>B3*B5*10^6</f>
        <v>1409385211421972.5</v>
      </c>
      <c r="C6" s="4" t="s">
        <v>307</v>
      </c>
      <c r="D6" t="s">
        <v>488</v>
      </c>
    </row>
    <row r="8" spans="1:4" x14ac:dyDescent="0.25">
      <c r="A8" t="s">
        <v>489</v>
      </c>
    </row>
    <row r="9" spans="1:4" x14ac:dyDescent="0.25">
      <c r="A9" t="s">
        <v>490</v>
      </c>
    </row>
    <row r="10" spans="1:4" x14ac:dyDescent="0.25">
      <c r="A10" t="s">
        <v>491</v>
      </c>
    </row>
    <row r="11" spans="1:4" x14ac:dyDescent="0.25">
      <c r="A11" t="s">
        <v>492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1F9699F1D82E8489539652D1D3605E0" ma:contentTypeVersion="17" ma:contentTypeDescription="Create a new document." ma:contentTypeScope="" ma:versionID="d9beb7d2dcc3a763e4f6e08e0afcdcee">
  <xsd:schema xmlns:xsd="http://www.w3.org/2001/XMLSchema" xmlns:xs="http://www.w3.org/2001/XMLSchema" xmlns:p="http://schemas.microsoft.com/office/2006/metadata/properties" xmlns:ns1="http://schemas.microsoft.com/sharepoint/v3" xmlns:ns2="0f2b0006-c2ac-4c37-974f-93953e9e2787" xmlns:ns3="f1a64cc1-e1f5-4dc9-b425-36e48be156d1" targetNamespace="http://schemas.microsoft.com/office/2006/metadata/properties" ma:root="true" ma:fieldsID="9081579eb20b52d63b9dedce7867af6d" ns1:_="" ns2:_="" ns3:_="">
    <xsd:import namespace="http://schemas.microsoft.com/sharepoint/v3"/>
    <xsd:import namespace="0f2b0006-c2ac-4c37-974f-93953e9e2787"/>
    <xsd:import namespace="f1a64cc1-e1f5-4dc9-b425-36e48be156d1"/>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description="" ma:hidden="true" ma:internalName="_ip_UnifiedCompliancePolicyProperties">
      <xsd:simpleType>
        <xsd:restriction base="dms:Note"/>
      </xsd:simpleType>
    </xsd:element>
    <xsd:element name="_ip_UnifiedCompliancePolicyUIAction" ma:index="13"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2b0006-c2ac-4c37-974f-93953e9e278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1a64cc1-e1f5-4dc9-b425-36e48be156d1"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1D571A-A795-4AE5-A59E-DAB81A4C0652}">
  <ds:schemaRefs>
    <ds:schemaRef ds:uri="http://schemas.microsoft.com/sharepoint/v3/contenttype/forms"/>
  </ds:schemaRefs>
</ds:datastoreItem>
</file>

<file path=customXml/itemProps2.xml><?xml version="1.0" encoding="utf-8"?>
<ds:datastoreItem xmlns:ds="http://schemas.openxmlformats.org/officeDocument/2006/customXml" ds:itemID="{8E2D9378-2A61-4518-80AD-CED14D831D11}">
  <ds:schemaRefs>
    <ds:schemaRef ds:uri="http://purl.org/dc/dcmitype/"/>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f1a64cc1-e1f5-4dc9-b425-36e48be156d1"/>
    <ds:schemaRef ds:uri="0f2b0006-c2ac-4c37-974f-93953e9e2787"/>
    <ds:schemaRef ds:uri="http://schemas.microsoft.com/sharepoint/v3"/>
  </ds:schemaRefs>
</ds:datastoreItem>
</file>

<file path=customXml/itemProps3.xml><?xml version="1.0" encoding="utf-8"?>
<ds:datastoreItem xmlns:ds="http://schemas.openxmlformats.org/officeDocument/2006/customXml" ds:itemID="{B42EBF49-DBE2-46EC-A448-A34ED09C2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f2b0006-c2ac-4c37-974f-93953e9e2787"/>
    <ds:schemaRef ds:uri="f1a64cc1-e1f5-4dc9-b425-36e48be15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About</vt:lpstr>
      <vt:lpstr>Unit Conversions</vt:lpstr>
      <vt:lpstr>Heat content of coal</vt:lpstr>
      <vt:lpstr>Elec Use</vt:lpstr>
      <vt:lpstr>Coal</vt:lpstr>
      <vt:lpstr>Min. of Petr. &amp; NG</vt:lpstr>
      <vt:lpstr>Crude Oil</vt:lpstr>
      <vt:lpstr>Annual Survey of Industries</vt:lpstr>
      <vt:lpstr>India Crop Residue Burning</vt:lpstr>
      <vt:lpstr>GREET1 Fuel_Specs</vt:lpstr>
      <vt:lpstr>Future Year Scaling</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2022-01-25T20:38:44Z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0x010100D1F9699F1D82E8489539652D1D3605E0</vt:lpwstr>
  </property>
</Properties>
</file>