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8_{5A920A70-FCC4-46E1-9103-18BC191CDE5D}" xr6:coauthVersionLast="47" xr6:coauthVersionMax="47" xr10:uidLastSave="{00000000-0000-0000-0000-000000000000}"/>
  <bookViews>
    <workbookView xWindow="-120" yWindow="-120" windowWidth="29040" windowHeight="17640" xr2:uid="{00000000-000D-0000-FFFF-FFFF00000000}"/>
  </bookViews>
  <sheets>
    <sheet name="About" sheetId="1" r:id="rId1"/>
    <sheet name="Unit Conversions" sheetId="41" r:id="rId2"/>
    <sheet name="Min. of Petr. &amp; NG" sheetId="40" r:id="rId3"/>
    <sheet name="Crude Oil" sheetId="52" r:id="rId4"/>
    <sheet name="Annual Survey of Industries" sheetId="36" r:id="rId5"/>
    <sheet name="India Crop Residue Burning" sheetId="44" r:id="rId6"/>
    <sheet name="GREET1 Fuel_Specs" sheetId="47" r:id="rId7"/>
    <sheet name="Future Year Scaling" sheetId="43" r:id="rId8"/>
    <sheet name="Start Year Fuel Use Adjustments" sheetId="46" r:id="rId9"/>
    <sheet name="Aggregate Calcs" sheetId="42" r:id="rId10"/>
    <sheet name="BIFUbC-electricity" sheetId="15" r:id="rId11"/>
    <sheet name="BIFUbC-coal" sheetId="16" r:id="rId12"/>
    <sheet name="BIFUbC-natural-gas" sheetId="17" r:id="rId13"/>
    <sheet name="BIFUbC-biomass" sheetId="18" r:id="rId14"/>
    <sheet name="BIFUbC-petroleum-diesel" sheetId="19" r:id="rId15"/>
    <sheet name="BIFUbC-heat" sheetId="20" r:id="rId16"/>
    <sheet name="BIFUbC-crude-oil" sheetId="48" r:id="rId17"/>
    <sheet name="BIFUbC-heavy-or-residual-oil" sheetId="49" r:id="rId18"/>
    <sheet name="BIFUbC-LPG-propane-or-butane" sheetId="50" r:id="rId19"/>
    <sheet name="BIFUbC-hydrogen" sheetId="51" r:id="rId20"/>
  </sheets>
  <externalReferences>
    <externalReference r:id="rId21"/>
    <externalReference r:id="rId22"/>
    <externalReference r:id="rId23"/>
    <externalReference r:id="rId24"/>
    <externalReference r:id="rId25"/>
    <externalReference r:id="rId26"/>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[6]Conversions!$F$25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46" l="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F3" i="42" l="1"/>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M30" i="36"/>
  <c r="M33" i="36"/>
  <c r="L30" i="36"/>
  <c r="O30" i="36" s="1"/>
  <c r="L33" i="36"/>
  <c r="O33" i="36" s="1"/>
  <c r="Q5" i="43" l="1"/>
  <c r="Q6" i="43" s="1"/>
  <c r="C9" i="52" l="1"/>
  <c r="C3" i="52" s="1"/>
  <c r="M194" i="40" s="1"/>
  <c r="M24" i="36" l="1"/>
  <c r="M35" i="36" s="1"/>
  <c r="L24" i="36"/>
  <c r="L35" i="36" s="1"/>
  <c r="M23" i="36"/>
  <c r="M34" i="36" s="1"/>
  <c r="F15" i="42" s="1"/>
  <c r="L23" i="36"/>
  <c r="L34" i="36" s="1"/>
  <c r="M21" i="36"/>
  <c r="M32" i="36" s="1"/>
  <c r="F13" i="42" s="1"/>
  <c r="L21" i="36"/>
  <c r="L32" i="36" s="1"/>
  <c r="M20" i="36"/>
  <c r="M31" i="36" s="1"/>
  <c r="L20" i="36"/>
  <c r="L31" i="36" s="1"/>
  <c r="M18" i="36"/>
  <c r="M29" i="36" s="1"/>
  <c r="L18" i="36"/>
  <c r="L25" i="36" l="1"/>
  <c r="L36" i="36" s="1"/>
  <c r="O32" i="36"/>
  <c r="F5" i="42"/>
  <c r="C8" i="46"/>
  <c r="F8" i="42" s="1"/>
  <c r="C4" i="46"/>
  <c r="F4" i="42" s="1"/>
  <c r="O34" i="36"/>
  <c r="F7" i="42"/>
  <c r="L29" i="36"/>
  <c r="M25" i="36"/>
  <c r="C12" i="46"/>
  <c r="F12" i="42" s="1"/>
  <c r="O31" i="36" l="1"/>
  <c r="C2" i="46"/>
  <c r="F2" i="42" s="1"/>
  <c r="O35" i="36"/>
  <c r="M36"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F199" i="40"/>
  <c r="E194" i="40"/>
  <c r="E195" i="40"/>
  <c r="E199" i="40"/>
  <c r="B195" i="40"/>
  <c r="B199" i="40"/>
  <c r="O29" i="36" l="1"/>
  <c r="C9" i="46"/>
  <c r="O36" i="36" s="1"/>
  <c r="F10" i="42"/>
  <c r="C17" i="46"/>
  <c r="F17" i="42" s="1"/>
  <c r="H199" i="40"/>
  <c r="H195" i="40"/>
  <c r="B4" i="48"/>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O38" i="36" l="1"/>
  <c r="O39" i="36" s="1"/>
  <c r="F9" i="42"/>
  <c r="F84" i="42"/>
  <c r="F88" i="42"/>
  <c r="B3" i="48"/>
  <c r="G50" i="42"/>
  <c r="B2" i="48"/>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B8" i="48"/>
  <c r="B6" i="48"/>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B7" i="48"/>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B9" i="48"/>
  <c r="B5" i="48"/>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C4" i="48"/>
  <c r="C5" i="48" l="1"/>
  <c r="F63" i="42"/>
  <c r="F71" i="42"/>
  <c r="B7" i="50" s="1"/>
  <c r="F59" i="42"/>
  <c r="F67" i="42"/>
  <c r="B3" i="50" s="1"/>
  <c r="F35" i="42"/>
  <c r="B3" i="19" s="1"/>
  <c r="F39" i="42"/>
  <c r="B7" i="19" s="1"/>
  <c r="C2" i="48"/>
  <c r="H50" i="42"/>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C7" i="48"/>
  <c r="D7" i="48"/>
  <c r="D4" i="48"/>
  <c r="D5" i="48"/>
  <c r="B3" i="49" l="1"/>
  <c r="B7" i="49"/>
  <c r="D2" i="48"/>
  <c r="E4" i="48"/>
  <c r="E5" i="48"/>
  <c r="E7" i="48"/>
  <c r="C198" i="40"/>
  <c r="C199" i="40"/>
  <c r="C200" i="40"/>
  <c r="E197" i="40"/>
  <c r="B197" i="40"/>
  <c r="E2" i="48" l="1"/>
  <c r="F194" i="40"/>
  <c r="B196" i="40"/>
  <c r="E201" i="40"/>
  <c r="E198" i="40"/>
  <c r="B198" i="40"/>
  <c r="F201" i="40"/>
  <c r="E200" i="40"/>
  <c r="B194" i="40"/>
  <c r="F197" i="40"/>
  <c r="F198" i="40"/>
  <c r="F196" i="40"/>
  <c r="B200" i="40"/>
  <c r="F200" i="40"/>
  <c r="B201" i="40"/>
  <c r="F5" i="48"/>
  <c r="F4" i="48"/>
  <c r="F2" i="48"/>
  <c r="F7" i="48"/>
  <c r="B4" i="44"/>
  <c r="B5" i="44" s="1"/>
  <c r="C33" i="42"/>
  <c r="D33" i="42" s="1"/>
  <c r="E33" i="42" s="1"/>
  <c r="F33" i="42" s="1"/>
  <c r="C31" i="42"/>
  <c r="D31" i="42" s="1"/>
  <c r="C30" i="42"/>
  <c r="D30" i="42" s="1"/>
  <c r="C29" i="42"/>
  <c r="D29" i="42" s="1"/>
  <c r="C28" i="42"/>
  <c r="D28" i="42" s="1"/>
  <c r="C27" i="42"/>
  <c r="D27" i="42" s="1"/>
  <c r="C26" i="42"/>
  <c r="D26" i="42" s="1"/>
  <c r="D207" i="40" l="1"/>
  <c r="D205" i="40"/>
  <c r="D209" i="40"/>
  <c r="D211" i="40"/>
  <c r="C208" i="40"/>
  <c r="D208" i="40"/>
  <c r="D212" i="40"/>
  <c r="C205" i="40"/>
  <c r="B209" i="40"/>
  <c r="C207" i="40"/>
  <c r="C212" i="40"/>
  <c r="C211" i="40"/>
  <c r="C209" i="40"/>
  <c r="B205" i="40"/>
  <c r="B212" i="40"/>
  <c r="H197" i="40"/>
  <c r="F86" i="42" s="1"/>
  <c r="B208" i="40"/>
  <c r="B211" i="40"/>
  <c r="B207" i="40"/>
  <c r="C34" i="46"/>
  <c r="C36" i="46"/>
  <c r="C64" i="46"/>
  <c r="C40" i="46"/>
  <c r="H196" i="40"/>
  <c r="H198" i="40"/>
  <c r="H201" i="40"/>
  <c r="H200" i="40"/>
  <c r="H194" i="40"/>
  <c r="F8" i="46"/>
  <c r="F4" i="46"/>
  <c r="F2" i="46"/>
  <c r="C72" i="46"/>
  <c r="C66" i="46"/>
  <c r="C68" i="46"/>
  <c r="G33" i="42"/>
  <c r="B9" i="18"/>
  <c r="G4" i="48"/>
  <c r="G7" i="48"/>
  <c r="G2" i="48"/>
  <c r="G5" i="48"/>
  <c r="B6" i="44"/>
  <c r="F49" i="42"/>
  <c r="F48" i="42"/>
  <c r="F47" i="42"/>
  <c r="F46" i="42"/>
  <c r="F45" i="42"/>
  <c r="F44" i="42"/>
  <c r="F43" i="42"/>
  <c r="F42" i="42"/>
  <c r="E31" i="42"/>
  <c r="E30" i="42"/>
  <c r="E29" i="42"/>
  <c r="F29" i="42" s="1"/>
  <c r="B5" i="18" s="1"/>
  <c r="E28" i="42"/>
  <c r="F28" i="42" s="1"/>
  <c r="B4" i="18" s="1"/>
  <c r="E27" i="42"/>
  <c r="F27" i="42" s="1"/>
  <c r="B3" i="18"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H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U127" i="43" l="1"/>
  <c r="AG270" i="43"/>
  <c r="S117" i="43"/>
  <c r="W265" i="43"/>
  <c r="AD123" i="43"/>
  <c r="AD198" i="43" s="1"/>
  <c r="W156" i="43"/>
  <c r="W264" i="43"/>
  <c r="W159" i="43"/>
  <c r="W234" i="43" s="1"/>
  <c r="W267" i="43"/>
  <c r="G160" i="43"/>
  <c r="G268" i="43"/>
  <c r="O160" i="43"/>
  <c r="O235" i="43" s="1"/>
  <c r="O268" i="43"/>
  <c r="W160" i="43"/>
  <c r="W268" i="43"/>
  <c r="U88" i="42" s="1"/>
  <c r="AE160" i="43"/>
  <c r="AE235" i="43" s="1"/>
  <c r="AE268" i="43"/>
  <c r="AM160" i="43"/>
  <c r="AM268" i="43"/>
  <c r="AK88" i="42" s="1"/>
  <c r="N135" i="43"/>
  <c r="N210" i="43" s="1"/>
  <c r="H155" i="43"/>
  <c r="H263" i="43"/>
  <c r="H157" i="43"/>
  <c r="H165" i="43" s="1"/>
  <c r="H265" i="43"/>
  <c r="H158" i="43"/>
  <c r="H166" i="43" s="1"/>
  <c r="H266" i="43"/>
  <c r="H159" i="43"/>
  <c r="H234" i="43" s="1"/>
  <c r="H267" i="43"/>
  <c r="D160" i="43"/>
  <c r="D268" i="43"/>
  <c r="L160" i="43"/>
  <c r="L235" i="43" s="1"/>
  <c r="L268" i="43"/>
  <c r="J88" i="42" s="1"/>
  <c r="T160" i="43"/>
  <c r="T268" i="43"/>
  <c r="X160" i="43"/>
  <c r="X268" i="43"/>
  <c r="V88" i="42" s="1"/>
  <c r="AF160" i="43"/>
  <c r="AF268" i="43"/>
  <c r="AN160" i="43"/>
  <c r="AN168" i="43" s="1"/>
  <c r="AN268" i="43"/>
  <c r="AL88" i="42" s="1"/>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K88" i="42" s="1"/>
  <c r="Q160" i="43"/>
  <c r="Q235" i="43" s="1"/>
  <c r="Q268" i="43"/>
  <c r="U160" i="43"/>
  <c r="U268" i="43"/>
  <c r="S88" i="42" s="1"/>
  <c r="Y160" i="43"/>
  <c r="Y235" i="43" s="1"/>
  <c r="Y268" i="43"/>
  <c r="AC160" i="43"/>
  <c r="AC268" i="43"/>
  <c r="AA88" i="42" s="1"/>
  <c r="AG160" i="43"/>
  <c r="AG235" i="43" s="1"/>
  <c r="AG268" i="43"/>
  <c r="AK160" i="43"/>
  <c r="AK268" i="43"/>
  <c r="AI88" i="42" s="1"/>
  <c r="AO160" i="43"/>
  <c r="AO235" i="43" s="1"/>
  <c r="AO268" i="43"/>
  <c r="R269" i="43"/>
  <c r="AM153" i="43"/>
  <c r="AL269" i="43"/>
  <c r="R270" i="43"/>
  <c r="AL162" i="43"/>
  <c r="AL270" i="43"/>
  <c r="W155" i="43"/>
  <c r="W230" i="43" s="1"/>
  <c r="W263" i="43"/>
  <c r="W158" i="43"/>
  <c r="W166" i="43" s="1"/>
  <c r="W266" i="43"/>
  <c r="K160" i="43"/>
  <c r="K168" i="43" s="1"/>
  <c r="K268" i="43"/>
  <c r="S160" i="43"/>
  <c r="S268" i="43"/>
  <c r="Q88" i="42" s="1"/>
  <c r="AA160" i="43"/>
  <c r="AA168" i="43" s="1"/>
  <c r="AA268" i="43"/>
  <c r="AI160" i="43"/>
  <c r="AI268" i="43"/>
  <c r="AG88" i="42" s="1"/>
  <c r="AC126" i="43"/>
  <c r="AC201" i="43" s="1"/>
  <c r="AH135" i="43"/>
  <c r="AB157" i="43"/>
  <c r="AB232" i="43" s="1"/>
  <c r="AB265" i="43"/>
  <c r="AB158" i="43"/>
  <c r="AB166" i="43" s="1"/>
  <c r="AB266" i="43"/>
  <c r="AB159" i="43"/>
  <c r="AB267" i="43"/>
  <c r="H160" i="43"/>
  <c r="H168" i="43" s="1"/>
  <c r="H268" i="43"/>
  <c r="P160" i="43"/>
  <c r="P268" i="43"/>
  <c r="N88" i="42" s="1"/>
  <c r="AB160" i="43"/>
  <c r="AB168" i="43" s="1"/>
  <c r="AB268" i="43"/>
  <c r="AJ160" i="43"/>
  <c r="AJ268" i="43"/>
  <c r="AH88" i="42" s="1"/>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H88" i="42" s="1"/>
  <c r="N160" i="43"/>
  <c r="N268" i="43"/>
  <c r="R160" i="43"/>
  <c r="R268" i="43"/>
  <c r="P88" i="42" s="1"/>
  <c r="V160" i="43"/>
  <c r="V268" i="43"/>
  <c r="Z160" i="43"/>
  <c r="Z268" i="43"/>
  <c r="X88" i="42" s="1"/>
  <c r="AD160" i="43"/>
  <c r="AD268" i="43"/>
  <c r="AH160" i="43"/>
  <c r="AH268" i="43"/>
  <c r="AF88" i="42" s="1"/>
  <c r="AL160" i="43"/>
  <c r="AL268" i="43"/>
  <c r="W269" i="43"/>
  <c r="W270" i="43"/>
  <c r="F69" i="42"/>
  <c r="B5" i="50" s="1"/>
  <c r="F61" i="42"/>
  <c r="F37" i="42"/>
  <c r="B5" i="19" s="1"/>
  <c r="F85" i="42"/>
  <c r="F89" i="42"/>
  <c r="F87" i="42"/>
  <c r="F83" i="42"/>
  <c r="C65" i="46"/>
  <c r="C41" i="46"/>
  <c r="F9" i="46"/>
  <c r="C73" i="46"/>
  <c r="D118" i="43"/>
  <c r="D193" i="43" s="1"/>
  <c r="E126" i="43"/>
  <c r="E201" i="43" s="1"/>
  <c r="AC153" i="43"/>
  <c r="T117" i="43"/>
  <c r="T192" i="43" s="1"/>
  <c r="AJ192" i="43"/>
  <c r="AI121" i="43"/>
  <c r="AC123" i="43"/>
  <c r="AC154" i="43"/>
  <c r="AC270" i="43" s="1"/>
  <c r="G43" i="42"/>
  <c r="B3" i="20"/>
  <c r="B5" i="20"/>
  <c r="G45" i="42"/>
  <c r="B6" i="20"/>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B7" i="20"/>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B8" i="20"/>
  <c r="G49" i="42"/>
  <c r="B9" i="20"/>
  <c r="B2" i="20"/>
  <c r="G42" i="42"/>
  <c r="B4" i="20"/>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9" i="48"/>
  <c r="C6" i="48"/>
  <c r="C8" i="48"/>
  <c r="C223" i="43"/>
  <c r="C156" i="43"/>
  <c r="C196" i="40"/>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H33" i="42"/>
  <c r="C9" i="18"/>
  <c r="H2" i="48"/>
  <c r="H7" i="48"/>
  <c r="H5" i="48"/>
  <c r="H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M12" i="42"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H15" i="42" s="1"/>
  <c r="N203" i="43"/>
  <c r="R203" i="43"/>
  <c r="V203" i="43"/>
  <c r="T15" i="42" s="1"/>
  <c r="Z203" i="43"/>
  <c r="X15" i="42" s="1"/>
  <c r="AD203" i="43"/>
  <c r="AH203" i="43"/>
  <c r="AL203" i="43"/>
  <c r="AJ15" i="42" s="1"/>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AG12" i="42"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U15" i="42" s="1"/>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L12" i="42" s="1"/>
  <c r="AK126" i="43"/>
  <c r="AK201" i="43" s="1"/>
  <c r="D127" i="43"/>
  <c r="D202" i="43" s="1"/>
  <c r="H203" i="43"/>
  <c r="AB203" i="43"/>
  <c r="Z15" i="42" s="1"/>
  <c r="AN203" i="43"/>
  <c r="AL15" i="42" s="1"/>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X16" i="42" s="1"/>
  <c r="AA129" i="43"/>
  <c r="AA204" i="43" s="1"/>
  <c r="AB204" i="43"/>
  <c r="Z16" i="42" s="1"/>
  <c r="Y129" i="43"/>
  <c r="Y204" i="43" s="1"/>
  <c r="W16" i="42" s="1"/>
  <c r="X129" i="43"/>
  <c r="X204" i="43" s="1"/>
  <c r="V16" i="42"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B8" i="18" s="1"/>
  <c r="F121" i="43"/>
  <c r="I121" i="43"/>
  <c r="E121" i="43"/>
  <c r="H196" i="43"/>
  <c r="G121" i="43"/>
  <c r="L121" i="43"/>
  <c r="D121" i="43"/>
  <c r="K121" i="43"/>
  <c r="AI196" i="43"/>
  <c r="H204" i="43"/>
  <c r="F129" i="43"/>
  <c r="F204" i="43" s="1"/>
  <c r="G129" i="43"/>
  <c r="G204" i="43" s="1"/>
  <c r="E129" i="43"/>
  <c r="E204" i="43" s="1"/>
  <c r="D129" i="43"/>
  <c r="D204" i="43" s="1"/>
  <c r="I129" i="43"/>
  <c r="I204" i="43" s="1"/>
  <c r="G16" i="42" s="1"/>
  <c r="R205" i="43"/>
  <c r="P17" i="42" s="1"/>
  <c r="S130" i="43"/>
  <c r="S205" i="43" s="1"/>
  <c r="Q17" i="42" s="1"/>
  <c r="O130" i="43"/>
  <c r="O205" i="43" s="1"/>
  <c r="V130" i="43"/>
  <c r="V205" i="43" s="1"/>
  <c r="Q130" i="43"/>
  <c r="Q205" i="43" s="1"/>
  <c r="O17" i="42" s="1"/>
  <c r="U130" i="43"/>
  <c r="U205" i="43" s="1"/>
  <c r="P130" i="43"/>
  <c r="P205" i="43" s="1"/>
  <c r="N130" i="43"/>
  <c r="N205" i="43" s="1"/>
  <c r="T130" i="43"/>
  <c r="T205" i="43" s="1"/>
  <c r="R17" i="42" s="1"/>
  <c r="AL205" i="43"/>
  <c r="AJ17" i="42" s="1"/>
  <c r="AM130" i="43"/>
  <c r="AM205" i="43" s="1"/>
  <c r="AI130" i="43"/>
  <c r="AI205" i="43" s="1"/>
  <c r="AK130" i="43"/>
  <c r="AK205" i="43" s="1"/>
  <c r="AI17" i="42" s="1"/>
  <c r="AO130" i="43"/>
  <c r="AO205" i="43" s="1"/>
  <c r="AJ130" i="43"/>
  <c r="AJ205" i="43" s="1"/>
  <c r="AH130" i="43"/>
  <c r="AH205" i="43" s="1"/>
  <c r="AN130" i="43"/>
  <c r="AN205" i="43" s="1"/>
  <c r="AL17" i="42"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V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G17" i="42" s="1"/>
  <c r="AB205" i="43"/>
  <c r="Z17" i="42" s="1"/>
  <c r="AA130" i="43"/>
  <c r="AA205" i="43" s="1"/>
  <c r="Z130" i="43"/>
  <c r="Z205" i="43" s="1"/>
  <c r="X17" i="42" s="1"/>
  <c r="Y130" i="43"/>
  <c r="Y205" i="43" s="1"/>
  <c r="W17" i="42" s="1"/>
  <c r="X130" i="43"/>
  <c r="X205" i="43" s="1"/>
  <c r="V17" i="42"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Q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K16" i="42" s="1"/>
  <c r="N129" i="43"/>
  <c r="N204" i="43" s="1"/>
  <c r="L16" i="42" s="1"/>
  <c r="J129" i="43"/>
  <c r="J204" i="43" s="1"/>
  <c r="H16" i="42" s="1"/>
  <c r="Q129" i="43"/>
  <c r="Q204" i="43" s="1"/>
  <c r="O16" i="42" s="1"/>
  <c r="L129" i="43"/>
  <c r="L204" i="43" s="1"/>
  <c r="J16" i="42" s="1"/>
  <c r="P129" i="43"/>
  <c r="P204" i="43" s="1"/>
  <c r="N16" i="42" s="1"/>
  <c r="K129" i="43"/>
  <c r="K204" i="43" s="1"/>
  <c r="I16" i="42" s="1"/>
  <c r="V129" i="43"/>
  <c r="V204" i="43" s="1"/>
  <c r="T16" i="42" s="1"/>
  <c r="W204" i="43"/>
  <c r="U16" i="42" s="1"/>
  <c r="U129" i="43"/>
  <c r="U204" i="43" s="1"/>
  <c r="S16" i="42" s="1"/>
  <c r="T129" i="43"/>
  <c r="T204" i="43" s="1"/>
  <c r="R16" i="42" s="1"/>
  <c r="AH129" i="43"/>
  <c r="AH204" i="43" s="1"/>
  <c r="AF16" i="42" s="1"/>
  <c r="AD129" i="43"/>
  <c r="AD204" i="43" s="1"/>
  <c r="AB16" i="42" s="1"/>
  <c r="AG204" i="43"/>
  <c r="AE16" i="42" s="1"/>
  <c r="AO129" i="43"/>
  <c r="AO204" i="43" s="1"/>
  <c r="AM16" i="42" s="1"/>
  <c r="AK129" i="43"/>
  <c r="AK204" i="43" s="1"/>
  <c r="AI16" i="42" s="1"/>
  <c r="AF129" i="43"/>
  <c r="AF204" i="43" s="1"/>
  <c r="AD16" i="42" s="1"/>
  <c r="AN129" i="43"/>
  <c r="AN204" i="43" s="1"/>
  <c r="AL16" i="42" s="1"/>
  <c r="AJ129" i="43"/>
  <c r="AJ204" i="43" s="1"/>
  <c r="AH16" i="42" s="1"/>
  <c r="AE129" i="43"/>
  <c r="AE204" i="43" s="1"/>
  <c r="AC16" i="42" s="1"/>
  <c r="M205" i="43"/>
  <c r="K17" i="42" s="1"/>
  <c r="K130" i="43"/>
  <c r="K205" i="43" s="1"/>
  <c r="I17" i="42" s="1"/>
  <c r="L130" i="43"/>
  <c r="L205" i="43" s="1"/>
  <c r="J17" i="42" s="1"/>
  <c r="J130" i="43"/>
  <c r="J205" i="43" s="1"/>
  <c r="AG205" i="43"/>
  <c r="AE17" i="42" s="1"/>
  <c r="AE130" i="43"/>
  <c r="AE205" i="43" s="1"/>
  <c r="AC17" i="42" s="1"/>
  <c r="AF130" i="43"/>
  <c r="AF205" i="43" s="1"/>
  <c r="AD17" i="42"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X86" i="42" s="1"/>
  <c r="X69" i="42"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V15" i="42" s="1"/>
  <c r="G203" i="43"/>
  <c r="K203" i="43"/>
  <c r="I15" i="42" s="1"/>
  <c r="O203" i="43"/>
  <c r="M15" i="42" s="1"/>
  <c r="S203" i="43"/>
  <c r="Q15" i="42" s="1"/>
  <c r="AA203" i="43"/>
  <c r="Y15" i="42" s="1"/>
  <c r="AE203" i="43"/>
  <c r="AC15" i="42" s="1"/>
  <c r="AI203" i="43"/>
  <c r="AG15" i="42" s="1"/>
  <c r="AM203" i="43"/>
  <c r="AK15" i="42" s="1"/>
  <c r="O129" i="43"/>
  <c r="O204" i="43" s="1"/>
  <c r="M16" i="42" s="1"/>
  <c r="AI129" i="43"/>
  <c r="AI204" i="43" s="1"/>
  <c r="AG16" i="42"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G8" i="18" s="1"/>
  <c r="Q121" i="43"/>
  <c r="AG220" i="43"/>
  <c r="AE32" i="42" s="1"/>
  <c r="AA8" i="18" s="1"/>
  <c r="AG196" i="43"/>
  <c r="AK121" i="43"/>
  <c r="AO121" i="43"/>
  <c r="V122" i="43"/>
  <c r="V197" i="43" s="1"/>
  <c r="G123" i="43"/>
  <c r="G198" i="43" s="1"/>
  <c r="W198" i="43"/>
  <c r="AA123" i="43"/>
  <c r="AA198" i="43" s="1"/>
  <c r="Q125" i="43"/>
  <c r="Q200" i="43" s="1"/>
  <c r="AK125" i="43"/>
  <c r="AK200" i="43" s="1"/>
  <c r="AO125" i="43"/>
  <c r="AO200" i="43" s="1"/>
  <c r="M202" i="43"/>
  <c r="L127" i="43"/>
  <c r="L202" i="43" s="1"/>
  <c r="J14" i="42" s="1"/>
  <c r="R202" i="43"/>
  <c r="P127" i="43"/>
  <c r="P202" i="43" s="1"/>
  <c r="W202" i="43"/>
  <c r="X127" i="43"/>
  <c r="X202" i="43" s="1"/>
  <c r="V14" i="42" s="1"/>
  <c r="T127" i="43"/>
  <c r="T202" i="43" s="1"/>
  <c r="AG202" i="43"/>
  <c r="AF127" i="43"/>
  <c r="AF202" i="43" s="1"/>
  <c r="AL202" i="43"/>
  <c r="AJ14" i="42" s="1"/>
  <c r="AN127" i="43"/>
  <c r="AN202" i="43" s="1"/>
  <c r="AL14" i="42" s="1"/>
  <c r="AJ127" i="43"/>
  <c r="AJ202" i="43" s="1"/>
  <c r="D203" i="43"/>
  <c r="P203" i="43"/>
  <c r="N15" i="42" s="1"/>
  <c r="T203" i="43"/>
  <c r="R15" i="42" s="1"/>
  <c r="AF203" i="43"/>
  <c r="AD15" i="42" s="1"/>
  <c r="AJ203" i="43"/>
  <c r="AH15" i="42" s="1"/>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M86" i="42" s="1"/>
  <c r="M69" i="42"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19" i="43"/>
  <c r="D194" i="43" s="1"/>
  <c r="H194" i="43"/>
  <c r="T119" i="43"/>
  <c r="T194" i="43" s="1"/>
  <c r="AB194" i="43"/>
  <c r="E195" i="43"/>
  <c r="I195" i="43"/>
  <c r="M195" i="43"/>
  <c r="Q195" i="43"/>
  <c r="U195" i="43"/>
  <c r="Y195" i="43"/>
  <c r="AC195" i="43"/>
  <c r="AG195" i="43"/>
  <c r="AK195" i="43"/>
  <c r="AO195" i="43"/>
  <c r="J121" i="43"/>
  <c r="N121" i="43"/>
  <c r="R220" i="43"/>
  <c r="P32" i="42" s="1"/>
  <c r="L8" i="18" s="1"/>
  <c r="R196" i="43"/>
  <c r="AD121" i="43"/>
  <c r="AH121" i="43"/>
  <c r="AL220" i="43"/>
  <c r="AJ32" i="42" s="1"/>
  <c r="AF8" i="18" s="1"/>
  <c r="AL196" i="43"/>
  <c r="O122" i="43"/>
  <c r="O197" i="43" s="1"/>
  <c r="S122" i="43"/>
  <c r="S197" i="43" s="1"/>
  <c r="W197" i="43"/>
  <c r="AI122" i="43"/>
  <c r="AI197" i="43" s="1"/>
  <c r="D123" i="43"/>
  <c r="D198" i="43" s="1"/>
  <c r="H198" i="43"/>
  <c r="AB10" i="42" s="1"/>
  <c r="T123" i="43"/>
  <c r="T198" i="43" s="1"/>
  <c r="X123" i="43"/>
  <c r="X198" i="43" s="1"/>
  <c r="AB198" i="43"/>
  <c r="J125" i="43"/>
  <c r="J200" i="43" s="1"/>
  <c r="R200" i="43"/>
  <c r="P12" i="42" s="1"/>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G14" i="42" s="1"/>
  <c r="N127" i="43"/>
  <c r="N202" i="43" s="1"/>
  <c r="S127" i="43"/>
  <c r="S202" i="43" s="1"/>
  <c r="Y127" i="43"/>
  <c r="Y202" i="43" s="1"/>
  <c r="AC127" i="43"/>
  <c r="AC202" i="43" s="1"/>
  <c r="AA14" i="42" s="1"/>
  <c r="AH127" i="43"/>
  <c r="AH202" i="43" s="1"/>
  <c r="AF14" i="42"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A86" i="42" s="1"/>
  <c r="AA69" i="42" s="1"/>
  <c r="AO150" i="43"/>
  <c r="AO266" i="43" s="1"/>
  <c r="AM86" i="42" s="1"/>
  <c r="AM69" i="42" s="1"/>
  <c r="H226" i="43"/>
  <c r="C227" i="43"/>
  <c r="AC227" i="43"/>
  <c r="M227" i="43"/>
  <c r="G227" i="43"/>
  <c r="K227" i="43"/>
  <c r="O227" i="43"/>
  <c r="S227" i="43"/>
  <c r="W227" i="43"/>
  <c r="AA227" i="43"/>
  <c r="AE227" i="43"/>
  <c r="AI227" i="43"/>
  <c r="AM227" i="43"/>
  <c r="AG201" i="43"/>
  <c r="H211" i="43"/>
  <c r="R225" i="43"/>
  <c r="W201" i="43"/>
  <c r="H202" i="43"/>
  <c r="AB202" i="43"/>
  <c r="Z14" i="42" s="1"/>
  <c r="E203" i="43"/>
  <c r="I203" i="43"/>
  <c r="G15" i="42" s="1"/>
  <c r="M203" i="43"/>
  <c r="K15" i="42" s="1"/>
  <c r="Q203" i="43"/>
  <c r="O15" i="42" s="1"/>
  <c r="U203" i="43"/>
  <c r="S15" i="42" s="1"/>
  <c r="Y203" i="43"/>
  <c r="W15" i="42" s="1"/>
  <c r="AC203" i="43"/>
  <c r="AA15" i="42" s="1"/>
  <c r="AG203" i="43"/>
  <c r="AE15" i="42" s="1"/>
  <c r="AK203" i="43"/>
  <c r="AI15" i="42" s="1"/>
  <c r="AO203" i="43"/>
  <c r="AM15" i="42" s="1"/>
  <c r="R204" i="43"/>
  <c r="P16" i="42" s="1"/>
  <c r="AL204" i="43"/>
  <c r="AJ16" i="42" s="1"/>
  <c r="W205" i="43"/>
  <c r="U17" i="42" s="1"/>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F31" i="42"/>
  <c r="B7" i="18" s="1"/>
  <c r="G28" i="42"/>
  <c r="G29" i="42"/>
  <c r="G27" i="42"/>
  <c r="C3" i="18" s="1"/>
  <c r="F26" i="42"/>
  <c r="B2" i="18" s="1"/>
  <c r="F30" i="42"/>
  <c r="B6" i="18" s="1"/>
  <c r="AK16" i="42" l="1"/>
  <c r="Q16" i="42"/>
  <c r="L14" i="42"/>
  <c r="R14" i="42"/>
  <c r="AB14" i="42"/>
  <c r="AL234" i="43"/>
  <c r="AH14" i="42"/>
  <c r="N14" i="42"/>
  <c r="P14" i="42"/>
  <c r="I14" i="42"/>
  <c r="Y14" i="42"/>
  <c r="M14" i="42"/>
  <c r="W14" i="42"/>
  <c r="O14" i="42"/>
  <c r="AE14" i="42"/>
  <c r="AB207" i="43"/>
  <c r="Y132" i="43"/>
  <c r="H191" i="43"/>
  <c r="AB191" i="43"/>
  <c r="AC162" i="43"/>
  <c r="AM17" i="42"/>
  <c r="S17" i="42"/>
  <c r="AC229" i="43"/>
  <c r="L86" i="42"/>
  <c r="L69" i="42" s="1"/>
  <c r="W86" i="42"/>
  <c r="W69" i="42" s="1"/>
  <c r="AC86" i="42"/>
  <c r="AC69" i="42" s="1"/>
  <c r="AE86" i="42"/>
  <c r="AE69" i="42" s="1"/>
  <c r="G86" i="42"/>
  <c r="G69" i="42" s="1"/>
  <c r="T86" i="42"/>
  <c r="T69" i="42" s="1"/>
  <c r="AK13" i="42"/>
  <c r="R233" i="43"/>
  <c r="I86" i="42"/>
  <c r="I69" i="42" s="1"/>
  <c r="H86" i="42"/>
  <c r="H69" i="42" s="1"/>
  <c r="J86" i="42"/>
  <c r="J69" i="42" s="1"/>
  <c r="R86" i="42"/>
  <c r="R69" i="42" s="1"/>
  <c r="AD86" i="42"/>
  <c r="AD69" i="42" s="1"/>
  <c r="AH86" i="42"/>
  <c r="AH69" i="42" s="1"/>
  <c r="O86" i="42"/>
  <c r="O69" i="42" s="1"/>
  <c r="Q86" i="42"/>
  <c r="Q69" i="42" s="1"/>
  <c r="V86" i="42"/>
  <c r="V69" i="42" s="1"/>
  <c r="AF86" i="42"/>
  <c r="AF69" i="42" s="1"/>
  <c r="AL86" i="42"/>
  <c r="AL69" i="42" s="1"/>
  <c r="Y86" i="42"/>
  <c r="Y69" i="42" s="1"/>
  <c r="AJ86" i="42"/>
  <c r="AJ69" i="42" s="1"/>
  <c r="S86" i="42"/>
  <c r="S69" i="42" s="1"/>
  <c r="AG86" i="42"/>
  <c r="AG69" i="42" s="1"/>
  <c r="K86" i="42"/>
  <c r="K69" i="42" s="1"/>
  <c r="AK86" i="42"/>
  <c r="AK69" i="42" s="1"/>
  <c r="AB86" i="42"/>
  <c r="AB69" i="42" s="1"/>
  <c r="P86" i="42"/>
  <c r="P69" i="42" s="1"/>
  <c r="AF12" i="42"/>
  <c r="X12" i="42"/>
  <c r="AB165" i="43"/>
  <c r="AG165" i="43"/>
  <c r="H12" i="42"/>
  <c r="K12" i="42"/>
  <c r="I12" i="42"/>
  <c r="AM12" i="42"/>
  <c r="AC12" i="42"/>
  <c r="AK12" i="42"/>
  <c r="AI12" i="42"/>
  <c r="S12" i="42"/>
  <c r="Y12" i="42"/>
  <c r="N12" i="42"/>
  <c r="H232" i="43"/>
  <c r="AJ12" i="42"/>
  <c r="T12" i="42"/>
  <c r="G12" i="42"/>
  <c r="W12" i="42"/>
  <c r="Q12" i="42"/>
  <c r="O12" i="42"/>
  <c r="AB12" i="42"/>
  <c r="U12" i="42"/>
  <c r="U13" i="42"/>
  <c r="AA13" i="42"/>
  <c r="U86" i="42"/>
  <c r="U69" i="42" s="1"/>
  <c r="P13" i="42"/>
  <c r="AE13" i="42"/>
  <c r="Z86" i="42"/>
  <c r="Z69" i="42" s="1"/>
  <c r="AI86" i="42"/>
  <c r="AI69" i="42" s="1"/>
  <c r="S10" i="42"/>
  <c r="Q10" i="42"/>
  <c r="AJ148" i="43"/>
  <c r="AJ264" i="43" s="1"/>
  <c r="AG264" i="43"/>
  <c r="AE84" i="42" s="1"/>
  <c r="M156" i="43"/>
  <c r="M264" i="43"/>
  <c r="AI13" i="42"/>
  <c r="Y148" i="43"/>
  <c r="Y264" i="43" s="1"/>
  <c r="AB264" i="43"/>
  <c r="H156" i="43"/>
  <c r="H164" i="43" s="1"/>
  <c r="H264" i="43"/>
  <c r="AH13" i="42"/>
  <c r="G13" i="42"/>
  <c r="R13" i="42"/>
  <c r="AM13" i="42"/>
  <c r="O10" i="42"/>
  <c r="X71" i="42"/>
  <c r="X39" i="42"/>
  <c r="X63" i="42"/>
  <c r="H71" i="42"/>
  <c r="H39" i="42"/>
  <c r="H63" i="42"/>
  <c r="D7" i="49" s="1"/>
  <c r="V71" i="42"/>
  <c r="V39" i="42"/>
  <c r="V63" i="42"/>
  <c r="AC13" i="42"/>
  <c r="X13" i="42"/>
  <c r="AB199" i="43"/>
  <c r="P158" i="43"/>
  <c r="P166" i="43" s="1"/>
  <c r="P266" i="43"/>
  <c r="N86" i="42" s="1"/>
  <c r="N69" i="42" s="1"/>
  <c r="O13" i="42"/>
  <c r="V162" i="43"/>
  <c r="V237" i="43" s="1"/>
  <c r="V270" i="43"/>
  <c r="AE168" i="43"/>
  <c r="O168" i="43"/>
  <c r="W167" i="43"/>
  <c r="W242" i="43" s="1"/>
  <c r="W163" i="43"/>
  <c r="AH162" i="43"/>
  <c r="AH270" i="43"/>
  <c r="K13" i="42"/>
  <c r="V10" i="42"/>
  <c r="E116" i="43"/>
  <c r="E191" i="43" s="1"/>
  <c r="AD10" i="42"/>
  <c r="J10" i="42"/>
  <c r="G148" i="43"/>
  <c r="G264" i="43" s="1"/>
  <c r="P84" i="42" s="1"/>
  <c r="AL10" i="42"/>
  <c r="P10" i="42"/>
  <c r="AB223" i="43"/>
  <c r="AF17" i="42"/>
  <c r="AG17" i="42"/>
  <c r="L17" i="42"/>
  <c r="T17" i="42"/>
  <c r="J12" i="42"/>
  <c r="V12" i="42"/>
  <c r="AA12" i="42"/>
  <c r="H10" i="42"/>
  <c r="R12" i="42"/>
  <c r="AC159" i="43"/>
  <c r="AC267" i="43"/>
  <c r="AA87" i="42" s="1"/>
  <c r="AA70" i="42" s="1"/>
  <c r="Q157" i="43"/>
  <c r="Q265" i="43"/>
  <c r="X10" i="42"/>
  <c r="AC14" i="42"/>
  <c r="AJ10" i="42"/>
  <c r="AL12" i="42"/>
  <c r="S13" i="42"/>
  <c r="AA10" i="42"/>
  <c r="T13" i="42"/>
  <c r="AF15" i="42"/>
  <c r="P15" i="42"/>
  <c r="AL13" i="42"/>
  <c r="AE12" i="42"/>
  <c r="P157" i="43"/>
  <c r="P232" i="43" s="1"/>
  <c r="P265" i="43"/>
  <c r="U161" i="43"/>
  <c r="U236" i="43" s="1"/>
  <c r="U269" i="43"/>
  <c r="W233" i="43"/>
  <c r="U157" i="43"/>
  <c r="U165" i="43" s="1"/>
  <c r="U265" i="43"/>
  <c r="L168" i="43"/>
  <c r="H167" i="43"/>
  <c r="H242" i="43" s="1"/>
  <c r="AE155" i="43"/>
  <c r="AE263" i="43"/>
  <c r="AC83" i="42" s="1"/>
  <c r="AC66" i="42" s="1"/>
  <c r="AF161" i="43"/>
  <c r="AF269" i="43"/>
  <c r="X14" i="42"/>
  <c r="H235" i="43"/>
  <c r="AO168" i="43"/>
  <c r="AG168" i="43"/>
  <c r="Y168" i="43"/>
  <c r="Q168" i="43"/>
  <c r="Q243" i="43" s="1"/>
  <c r="I168" i="43"/>
  <c r="AG167" i="43"/>
  <c r="AG175" i="43" s="1"/>
  <c r="M165" i="43"/>
  <c r="M240" i="43" s="1"/>
  <c r="M230" i="43"/>
  <c r="AJ88" i="42"/>
  <c r="AB88" i="42"/>
  <c r="T88" i="42"/>
  <c r="L88" i="42"/>
  <c r="AJ84" i="42"/>
  <c r="AD88" i="42"/>
  <c r="R88" i="42"/>
  <c r="U10" i="42"/>
  <c r="AM10" i="42"/>
  <c r="AK10" i="42"/>
  <c r="AF13" i="42"/>
  <c r="V13" i="42"/>
  <c r="W13" i="42"/>
  <c r="AO157" i="43"/>
  <c r="AO232" i="43" s="1"/>
  <c r="AO265" i="43"/>
  <c r="H13" i="42"/>
  <c r="K155" i="43"/>
  <c r="K263" i="43"/>
  <c r="AB13" i="42"/>
  <c r="AF71" i="42"/>
  <c r="AF39" i="42"/>
  <c r="AF63" i="42"/>
  <c r="P71" i="42"/>
  <c r="P39" i="42"/>
  <c r="P63" i="42"/>
  <c r="AL71" i="42"/>
  <c r="AL39" i="42"/>
  <c r="AL63" i="42"/>
  <c r="J71" i="42"/>
  <c r="J39" i="42"/>
  <c r="J63" i="42"/>
  <c r="F7" i="49" s="1"/>
  <c r="I13" i="42"/>
  <c r="Z10" i="42"/>
  <c r="E148" i="43"/>
  <c r="E264" i="43" s="1"/>
  <c r="AC10" i="42"/>
  <c r="I10" i="42"/>
  <c r="AH10" i="42"/>
  <c r="N10" i="42"/>
  <c r="X148" i="43"/>
  <c r="X264" i="43" s="1"/>
  <c r="AI10" i="42"/>
  <c r="AK159" i="43"/>
  <c r="AK267" i="43"/>
  <c r="AI87" i="42" s="1"/>
  <c r="AI70" i="42" s="1"/>
  <c r="AF10" i="42"/>
  <c r="J13" i="42"/>
  <c r="L13" i="42"/>
  <c r="AH71" i="42"/>
  <c r="AH39" i="42"/>
  <c r="AH63" i="42"/>
  <c r="N71" i="42"/>
  <c r="N39" i="42"/>
  <c r="N63" i="42"/>
  <c r="AG71" i="42"/>
  <c r="AG39" i="42"/>
  <c r="AG63" i="42"/>
  <c r="Q71" i="42"/>
  <c r="Q39" i="42"/>
  <c r="Q63" i="42"/>
  <c r="AM161" i="43"/>
  <c r="AM269" i="43"/>
  <c r="AK89" i="42" s="1"/>
  <c r="AK72" i="42" s="1"/>
  <c r="AI71" i="42"/>
  <c r="AI39" i="42"/>
  <c r="AI63" i="42"/>
  <c r="AA71" i="42"/>
  <c r="AA39" i="42"/>
  <c r="AA63" i="42"/>
  <c r="S71" i="42"/>
  <c r="S39" i="42"/>
  <c r="S63" i="42"/>
  <c r="K71" i="42"/>
  <c r="K39" i="42"/>
  <c r="K63" i="42"/>
  <c r="G7" i="49" s="1"/>
  <c r="AK71" i="42"/>
  <c r="AK39" i="42"/>
  <c r="AK63" i="42"/>
  <c r="U71" i="42"/>
  <c r="U39" i="42"/>
  <c r="U63" i="42"/>
  <c r="M13" i="42"/>
  <c r="AK14" i="42"/>
  <c r="Q14" i="42"/>
  <c r="AG13" i="42"/>
  <c r="Q13" i="42"/>
  <c r="R10" i="42"/>
  <c r="AD14" i="42"/>
  <c r="U14" i="42"/>
  <c r="K14" i="42"/>
  <c r="Y10" i="42"/>
  <c r="U124" i="43"/>
  <c r="AE10" i="42"/>
  <c r="K10" i="42"/>
  <c r="AM220" i="43"/>
  <c r="AK32" i="42" s="1"/>
  <c r="AG8" i="18" s="1"/>
  <c r="AK226" i="43"/>
  <c r="AB17" i="42"/>
  <c r="H17" i="42"/>
  <c r="AG10" i="42"/>
  <c r="M10" i="42"/>
  <c r="D116" i="43"/>
  <c r="D191" i="43" s="1"/>
  <c r="D148" i="43"/>
  <c r="D264" i="43" s="1"/>
  <c r="AA17" i="42"/>
  <c r="Y17" i="42"/>
  <c r="AH17" i="42"/>
  <c r="AK17" i="42"/>
  <c r="N17" i="42"/>
  <c r="M17" i="42"/>
  <c r="AA16" i="42"/>
  <c r="Y16" i="42"/>
  <c r="AD12" i="42"/>
  <c r="Z12" i="42"/>
  <c r="Y13" i="42"/>
  <c r="Z13" i="42"/>
  <c r="AI14" i="42"/>
  <c r="W10" i="42"/>
  <c r="AG14" i="42"/>
  <c r="G10" i="42"/>
  <c r="AL191" i="43"/>
  <c r="H14" i="42"/>
  <c r="AH12" i="42"/>
  <c r="J15" i="42"/>
  <c r="L10" i="42"/>
  <c r="S14" i="42"/>
  <c r="N13" i="42"/>
  <c r="AB15" i="42"/>
  <c r="L15" i="42"/>
  <c r="AD13" i="42"/>
  <c r="AJ13" i="42"/>
  <c r="T10" i="42"/>
  <c r="T14" i="42"/>
  <c r="AM228" i="43"/>
  <c r="AK157" i="43"/>
  <c r="AK232" i="43" s="1"/>
  <c r="AK265" i="43"/>
  <c r="AM14" i="42"/>
  <c r="S161" i="43"/>
  <c r="S236" i="43" s="1"/>
  <c r="S269" i="43"/>
  <c r="Q159" i="43"/>
  <c r="Q167" i="43" s="1"/>
  <c r="Q267" i="43"/>
  <c r="O87" i="42" s="1"/>
  <c r="O70" i="42" s="1"/>
  <c r="AJ157" i="43"/>
  <c r="AJ232" i="43" s="1"/>
  <c r="AJ265" i="43"/>
  <c r="AH85" i="42" s="1"/>
  <c r="AH68" i="42" s="1"/>
  <c r="AC161" i="43"/>
  <c r="AC169" i="43" s="1"/>
  <c r="AC269" i="43"/>
  <c r="AA89" i="42" s="1"/>
  <c r="AA72" i="42" s="1"/>
  <c r="Z88" i="42"/>
  <c r="Y88" i="42"/>
  <c r="I88" i="42"/>
  <c r="AM88" i="42"/>
  <c r="AE88" i="42"/>
  <c r="W88" i="42"/>
  <c r="O88" i="42"/>
  <c r="G88" i="42"/>
  <c r="AC88" i="42"/>
  <c r="M88" i="42"/>
  <c r="F64" i="42"/>
  <c r="B8" i="49" s="1"/>
  <c r="F72" i="42"/>
  <c r="B8" i="50" s="1"/>
  <c r="F62" i="42"/>
  <c r="B6" i="49" s="1"/>
  <c r="F70" i="42"/>
  <c r="B6" i="50" s="1"/>
  <c r="F60" i="42"/>
  <c r="F68" i="42"/>
  <c r="B4" i="50" s="1"/>
  <c r="F58" i="42"/>
  <c r="F66" i="42"/>
  <c r="B2" i="50" s="1"/>
  <c r="AM37" i="42"/>
  <c r="AM61" i="42"/>
  <c r="X37" i="42"/>
  <c r="X61" i="42"/>
  <c r="W61" i="42"/>
  <c r="AA37" i="42"/>
  <c r="AA61" i="42"/>
  <c r="M37" i="42"/>
  <c r="M61" i="42"/>
  <c r="F38" i="42"/>
  <c r="B6" i="19" s="1"/>
  <c r="F40" i="42"/>
  <c r="B8" i="19" s="1"/>
  <c r="F36" i="42"/>
  <c r="B4" i="19" s="1"/>
  <c r="F34" i="42"/>
  <c r="G83" i="42"/>
  <c r="G66" i="42" s="1"/>
  <c r="H83" i="42"/>
  <c r="H66" i="42" s="1"/>
  <c r="P83" i="42"/>
  <c r="P66" i="42" s="1"/>
  <c r="X83" i="42"/>
  <c r="X66" i="42" s="1"/>
  <c r="AF83" i="42"/>
  <c r="AF66" i="42" s="1"/>
  <c r="I83" i="42"/>
  <c r="I66" i="42" s="1"/>
  <c r="Q83" i="42"/>
  <c r="Q66" i="42" s="1"/>
  <c r="Y83" i="42"/>
  <c r="Y66" i="42" s="1"/>
  <c r="AG83" i="42"/>
  <c r="AG66" i="42" s="1"/>
  <c r="J83" i="42"/>
  <c r="J66" i="42" s="1"/>
  <c r="R83" i="42"/>
  <c r="R66" i="42" s="1"/>
  <c r="Z83" i="42"/>
  <c r="Z66" i="42" s="1"/>
  <c r="AH83" i="42"/>
  <c r="AH66" i="42" s="1"/>
  <c r="K83" i="42"/>
  <c r="K66" i="42" s="1"/>
  <c r="S83" i="42"/>
  <c r="S66" i="42" s="1"/>
  <c r="AA83" i="42"/>
  <c r="AA66" i="42" s="1"/>
  <c r="AI83" i="42"/>
  <c r="AI66" i="42" s="1"/>
  <c r="AM83" i="42"/>
  <c r="AM66" i="42" s="1"/>
  <c r="L83" i="42"/>
  <c r="L66" i="42" s="1"/>
  <c r="T83" i="42"/>
  <c r="T66" i="42" s="1"/>
  <c r="AB83" i="42"/>
  <c r="AB66" i="42" s="1"/>
  <c r="AJ83" i="42"/>
  <c r="AJ66" i="42" s="1"/>
  <c r="AE83" i="42"/>
  <c r="AE66" i="42" s="1"/>
  <c r="M83" i="42"/>
  <c r="M66" i="42" s="1"/>
  <c r="U83" i="42"/>
  <c r="U66" i="42" s="1"/>
  <c r="AK83" i="42"/>
  <c r="AK66" i="42" s="1"/>
  <c r="W83" i="42"/>
  <c r="W66" i="42" s="1"/>
  <c r="N83" i="42"/>
  <c r="N66" i="42" s="1"/>
  <c r="V83" i="42"/>
  <c r="V66" i="42" s="1"/>
  <c r="AD83" i="42"/>
  <c r="AD66" i="42" s="1"/>
  <c r="AL83" i="42"/>
  <c r="AL66" i="42" s="1"/>
  <c r="O83" i="42"/>
  <c r="O66" i="42" s="1"/>
  <c r="G87" i="42"/>
  <c r="G70" i="42" s="1"/>
  <c r="H87" i="42"/>
  <c r="H70" i="42" s="1"/>
  <c r="P87" i="42"/>
  <c r="P70" i="42" s="1"/>
  <c r="X87" i="42"/>
  <c r="X70" i="42" s="1"/>
  <c r="AF87" i="42"/>
  <c r="AF70" i="42" s="1"/>
  <c r="W87" i="42"/>
  <c r="W70" i="42" s="1"/>
  <c r="I87" i="42"/>
  <c r="I70" i="42" s="1"/>
  <c r="Q87" i="42"/>
  <c r="Q70" i="42" s="1"/>
  <c r="Y87" i="42"/>
  <c r="Y70" i="42" s="1"/>
  <c r="AG87" i="42"/>
  <c r="AG70" i="42" s="1"/>
  <c r="AM87" i="42"/>
  <c r="AM70" i="42" s="1"/>
  <c r="J87" i="42"/>
  <c r="J70" i="42" s="1"/>
  <c r="R87" i="42"/>
  <c r="R70" i="42" s="1"/>
  <c r="Z87" i="42"/>
  <c r="Z70" i="42" s="1"/>
  <c r="AH87" i="42"/>
  <c r="AH70" i="42" s="1"/>
  <c r="K87" i="42"/>
  <c r="K70" i="42" s="1"/>
  <c r="S87" i="42"/>
  <c r="S70" i="42" s="1"/>
  <c r="L87" i="42"/>
  <c r="L70" i="42" s="1"/>
  <c r="T87" i="42"/>
  <c r="T70" i="42" s="1"/>
  <c r="AB87" i="42"/>
  <c r="AB70" i="42" s="1"/>
  <c r="AJ87" i="42"/>
  <c r="AJ70" i="42" s="1"/>
  <c r="M87" i="42"/>
  <c r="M70" i="42" s="1"/>
  <c r="U87" i="42"/>
  <c r="U70" i="42" s="1"/>
  <c r="AC87" i="42"/>
  <c r="AC70" i="42" s="1"/>
  <c r="AK87" i="42"/>
  <c r="AK70" i="42" s="1"/>
  <c r="N87" i="42"/>
  <c r="N70" i="42" s="1"/>
  <c r="V87" i="42"/>
  <c r="V70" i="42" s="1"/>
  <c r="AD87" i="42"/>
  <c r="AD70" i="42" s="1"/>
  <c r="AL87" i="42"/>
  <c r="AL70" i="42" s="1"/>
  <c r="AE87" i="42"/>
  <c r="AE70" i="42" s="1"/>
  <c r="G89" i="42"/>
  <c r="G72" i="42" s="1"/>
  <c r="H89" i="42"/>
  <c r="H72" i="42" s="1"/>
  <c r="P89" i="42"/>
  <c r="P72" i="42" s="1"/>
  <c r="X89" i="42"/>
  <c r="X72" i="42" s="1"/>
  <c r="AF89" i="42"/>
  <c r="AF72" i="42" s="1"/>
  <c r="AM89" i="42"/>
  <c r="AM72" i="42" s="1"/>
  <c r="I89" i="42"/>
  <c r="I72" i="42" s="1"/>
  <c r="Q89" i="42"/>
  <c r="Q72" i="42" s="1"/>
  <c r="Y89" i="42"/>
  <c r="Y72" i="42" s="1"/>
  <c r="AG89" i="42"/>
  <c r="AG72" i="42" s="1"/>
  <c r="J89" i="42"/>
  <c r="J72" i="42" s="1"/>
  <c r="R89" i="42"/>
  <c r="R72" i="42" s="1"/>
  <c r="Z89" i="42"/>
  <c r="Z72" i="42" s="1"/>
  <c r="AH89" i="42"/>
  <c r="AH72" i="42" s="1"/>
  <c r="W89" i="42"/>
  <c r="W72" i="42" s="1"/>
  <c r="K89" i="42"/>
  <c r="K72" i="42" s="1"/>
  <c r="S89" i="42"/>
  <c r="S72" i="42" s="1"/>
  <c r="AI89" i="42"/>
  <c r="AI72" i="42" s="1"/>
  <c r="AE89" i="42"/>
  <c r="AE72" i="42" s="1"/>
  <c r="L89" i="42"/>
  <c r="L72" i="42" s="1"/>
  <c r="T89" i="42"/>
  <c r="T72" i="42" s="1"/>
  <c r="AB89" i="42"/>
  <c r="AB72" i="42" s="1"/>
  <c r="AJ89" i="42"/>
  <c r="AJ72" i="42" s="1"/>
  <c r="M89" i="42"/>
  <c r="M72" i="42" s="1"/>
  <c r="U89" i="42"/>
  <c r="U72" i="42" s="1"/>
  <c r="AC89" i="42"/>
  <c r="AC72" i="42" s="1"/>
  <c r="N89" i="42"/>
  <c r="N72" i="42" s="1"/>
  <c r="V89" i="42"/>
  <c r="V72" i="42" s="1"/>
  <c r="AD89" i="42"/>
  <c r="AD72" i="42" s="1"/>
  <c r="AL89" i="42"/>
  <c r="AL72" i="42" s="1"/>
  <c r="O89" i="42"/>
  <c r="O72" i="42" s="1"/>
  <c r="G85" i="42"/>
  <c r="G68" i="42" s="1"/>
  <c r="H85" i="42"/>
  <c r="H68" i="42" s="1"/>
  <c r="P85" i="42"/>
  <c r="P68" i="42" s="1"/>
  <c r="X85" i="42"/>
  <c r="X68" i="42" s="1"/>
  <c r="AF85" i="42"/>
  <c r="AF68" i="42" s="1"/>
  <c r="I85" i="42"/>
  <c r="I68" i="42" s="1"/>
  <c r="Q85" i="42"/>
  <c r="Q68" i="42" s="1"/>
  <c r="Y85" i="42"/>
  <c r="Y68" i="42" s="1"/>
  <c r="AG85" i="42"/>
  <c r="AG68" i="42" s="1"/>
  <c r="J85" i="42"/>
  <c r="J68" i="42" s="1"/>
  <c r="R85" i="42"/>
  <c r="R68" i="42" s="1"/>
  <c r="Z85" i="42"/>
  <c r="Z68" i="42" s="1"/>
  <c r="AE85" i="42"/>
  <c r="AE68" i="42" s="1"/>
  <c r="K85" i="42"/>
  <c r="K68" i="42" s="1"/>
  <c r="S85" i="42"/>
  <c r="S68" i="42" s="1"/>
  <c r="AA85" i="42"/>
  <c r="AA68" i="42" s="1"/>
  <c r="AI85" i="42"/>
  <c r="AI68" i="42" s="1"/>
  <c r="O85" i="42"/>
  <c r="O68" i="42" s="1"/>
  <c r="L85" i="42"/>
  <c r="L68" i="42" s="1"/>
  <c r="T85" i="42"/>
  <c r="T68" i="42" s="1"/>
  <c r="AB85" i="42"/>
  <c r="AB68" i="42" s="1"/>
  <c r="AJ85" i="42"/>
  <c r="AJ68" i="42" s="1"/>
  <c r="AM85" i="42"/>
  <c r="AM68" i="42" s="1"/>
  <c r="M85" i="42"/>
  <c r="M68" i="42" s="1"/>
  <c r="U85" i="42"/>
  <c r="U68" i="42" s="1"/>
  <c r="AC85" i="42"/>
  <c r="AC68" i="42" s="1"/>
  <c r="AK85" i="42"/>
  <c r="AK68" i="42" s="1"/>
  <c r="W85" i="42"/>
  <c r="W68" i="42" s="1"/>
  <c r="N85" i="42"/>
  <c r="N68" i="42" s="1"/>
  <c r="V85" i="42"/>
  <c r="V68" i="42" s="1"/>
  <c r="AD85" i="42"/>
  <c r="AD68" i="42" s="1"/>
  <c r="AL85" i="42"/>
  <c r="AL68" i="42" s="1"/>
  <c r="F90" i="42"/>
  <c r="W231" i="43"/>
  <c r="AL231" i="43"/>
  <c r="D124" i="43"/>
  <c r="D199" i="43" s="1"/>
  <c r="F124" i="43"/>
  <c r="F199" i="43" s="1"/>
  <c r="L162" i="43"/>
  <c r="L229" i="43"/>
  <c r="I159" i="43"/>
  <c r="I226" i="43"/>
  <c r="AK224" i="43"/>
  <c r="C191" i="43"/>
  <c r="AA148" i="43"/>
  <c r="AA264" i="43" s="1"/>
  <c r="Y84" i="42" s="1"/>
  <c r="AK116" i="43"/>
  <c r="AK191" i="43" s="1"/>
  <c r="C199" i="43"/>
  <c r="R199" i="43"/>
  <c r="G116" i="43"/>
  <c r="G191" i="43" s="1"/>
  <c r="P225" i="43"/>
  <c r="V199" i="43"/>
  <c r="X124" i="43"/>
  <c r="X199" i="43" s="1"/>
  <c r="Y116" i="43"/>
  <c r="Y191" i="43" s="1"/>
  <c r="S228" i="43"/>
  <c r="M233" i="43"/>
  <c r="X207" i="43"/>
  <c r="F148" i="43"/>
  <c r="F264" i="43" s="1"/>
  <c r="U199" i="43"/>
  <c r="K222" i="43"/>
  <c r="C9" i="20"/>
  <c r="H49" i="42"/>
  <c r="C5" i="20"/>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C3" i="20"/>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C2" i="20"/>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C6" i="20"/>
  <c r="H46" i="42"/>
  <c r="B5" i="49"/>
  <c r="D6" i="48"/>
  <c r="D8" i="48"/>
  <c r="D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I33" i="42"/>
  <c r="D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C7" i="18" s="1"/>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S84" i="42"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H28" i="42"/>
  <c r="D4" i="18" s="1"/>
  <c r="C4" i="18"/>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K84" i="42"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197" i="40"/>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C5" i="18"/>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X84" i="42"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I4" i="48"/>
  <c r="I7" i="48"/>
  <c r="I5" i="48"/>
  <c r="I2" i="48"/>
  <c r="T148" i="43"/>
  <c r="T264" i="43" s="1"/>
  <c r="R84" i="42" s="1"/>
  <c r="V148" i="43"/>
  <c r="V264" i="43" s="1"/>
  <c r="T84" i="42" s="1"/>
  <c r="AJ116" i="43"/>
  <c r="AJ191" i="43" s="1"/>
  <c r="AO116" i="43"/>
  <c r="AO191" i="43" s="1"/>
  <c r="H199" i="43"/>
  <c r="AN116" i="43"/>
  <c r="AN191" i="43" s="1"/>
  <c r="G124" i="43"/>
  <c r="G199" i="43" s="1"/>
  <c r="T220" i="43"/>
  <c r="R32" i="42" s="1"/>
  <c r="N8" i="18" s="1"/>
  <c r="AA124" i="43"/>
  <c r="AA199" i="43" s="1"/>
  <c r="Z124" i="43"/>
  <c r="Z199" i="43" s="1"/>
  <c r="E124" i="43"/>
  <c r="E199" i="43" s="1"/>
  <c r="AH116" i="43"/>
  <c r="AH191" i="43" s="1"/>
  <c r="AM116" i="43"/>
  <c r="AM191" i="43" s="1"/>
  <c r="C8" i="20"/>
  <c r="AL207" i="43"/>
  <c r="AN132" i="43"/>
  <c r="AN207" i="43" s="1"/>
  <c r="AJ132" i="43"/>
  <c r="AJ207" i="43" s="1"/>
  <c r="AO132" i="43"/>
  <c r="AO207" i="43" s="1"/>
  <c r="AI132" i="43"/>
  <c r="AI207" i="43" s="1"/>
  <c r="AM132" i="43"/>
  <c r="AM207" i="43" s="1"/>
  <c r="AH132" i="43"/>
  <c r="AH207" i="43" s="1"/>
  <c r="AK132" i="43"/>
  <c r="AK207" i="43" s="1"/>
  <c r="S220" i="43"/>
  <c r="Q32" i="42" s="1"/>
  <c r="M8" i="18" s="1"/>
  <c r="S196" i="43"/>
  <c r="AG199" i="43"/>
  <c r="AC124" i="43"/>
  <c r="AC199" i="43" s="1"/>
  <c r="AF124" i="43"/>
  <c r="AF199" i="43" s="1"/>
  <c r="AD124" i="43"/>
  <c r="AD199" i="43" s="1"/>
  <c r="AE124" i="43"/>
  <c r="AE199" i="43" s="1"/>
  <c r="AC11" i="42" s="1"/>
  <c r="M199" i="43"/>
  <c r="I124" i="43"/>
  <c r="I199" i="43" s="1"/>
  <c r="L124" i="43"/>
  <c r="L199" i="43" s="1"/>
  <c r="J11" i="42" s="1"/>
  <c r="K124" i="43"/>
  <c r="K199" i="43" s="1"/>
  <c r="J124" i="43"/>
  <c r="J199" i="43" s="1"/>
  <c r="AA220" i="43"/>
  <c r="Y32" i="42" s="1"/>
  <c r="U8" i="18" s="1"/>
  <c r="AA196" i="43"/>
  <c r="AO220" i="43"/>
  <c r="AM32" i="42" s="1"/>
  <c r="AI8" i="18" s="1"/>
  <c r="AO196" i="43"/>
  <c r="Q220" i="43"/>
  <c r="O32" i="42" s="1"/>
  <c r="K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D8" i="18" s="1"/>
  <c r="AC148" i="43"/>
  <c r="AC264" i="43" s="1"/>
  <c r="AA84" i="42" s="1"/>
  <c r="AF148" i="43"/>
  <c r="AF264" i="43" s="1"/>
  <c r="AD84" i="42" s="1"/>
  <c r="AE148" i="43"/>
  <c r="AE264" i="43" s="1"/>
  <c r="AC84" i="42" s="1"/>
  <c r="AD148" i="43"/>
  <c r="AD264" i="43" s="1"/>
  <c r="AB84" i="42" s="1"/>
  <c r="AG223" i="43"/>
  <c r="AN148" i="43"/>
  <c r="AN264" i="43" s="1"/>
  <c r="AL84" i="42" s="1"/>
  <c r="M223" i="43"/>
  <c r="I148" i="43"/>
  <c r="I264" i="43" s="1"/>
  <c r="G84" i="42" s="1"/>
  <c r="K148" i="43"/>
  <c r="K264" i="43" s="1"/>
  <c r="I84" i="42" s="1"/>
  <c r="J148" i="43"/>
  <c r="J264" i="43" s="1"/>
  <c r="H84" i="42" s="1"/>
  <c r="L148" i="43"/>
  <c r="L264" i="43" s="1"/>
  <c r="J84" i="42" s="1"/>
  <c r="AE220" i="43"/>
  <c r="AC32" i="42" s="1"/>
  <c r="Y8" i="18" s="1"/>
  <c r="AE196" i="43"/>
  <c r="Y220" i="43"/>
  <c r="W32" i="42" s="1"/>
  <c r="S8" i="18" s="1"/>
  <c r="Y196" i="43"/>
  <c r="AI220" i="43"/>
  <c r="AG32" i="42" s="1"/>
  <c r="AC8" i="18" s="1"/>
  <c r="L220" i="43"/>
  <c r="J32" i="42" s="1"/>
  <c r="F8" i="18" s="1"/>
  <c r="L196" i="43"/>
  <c r="I220" i="43"/>
  <c r="G32" i="42" s="1"/>
  <c r="C8" i="18" s="1"/>
  <c r="I196" i="43"/>
  <c r="O124" i="43"/>
  <c r="O199" i="43" s="1"/>
  <c r="G132" i="43"/>
  <c r="G207" i="43" s="1"/>
  <c r="F132" i="43"/>
  <c r="F207" i="43" s="1"/>
  <c r="E132" i="43"/>
  <c r="E207" i="43" s="1"/>
  <c r="C207" i="43"/>
  <c r="AD220" i="43"/>
  <c r="AB32" i="42" s="1"/>
  <c r="X8" i="18" s="1"/>
  <c r="AD196" i="43"/>
  <c r="J220" i="43"/>
  <c r="H32" i="42" s="1"/>
  <c r="D8" i="18" s="1"/>
  <c r="J196" i="43"/>
  <c r="H207" i="43"/>
  <c r="AK220" i="43"/>
  <c r="AI32" i="42" s="1"/>
  <c r="AE8" i="18" s="1"/>
  <c r="AK196" i="43"/>
  <c r="AH148" i="43"/>
  <c r="AH264" i="43" s="1"/>
  <c r="AF84" i="42" s="1"/>
  <c r="AK148" i="43"/>
  <c r="AK264" i="43" s="1"/>
  <c r="AI84" i="42" s="1"/>
  <c r="R223" i="43"/>
  <c r="Q148" i="43"/>
  <c r="Q264" i="43" s="1"/>
  <c r="O84" i="42" s="1"/>
  <c r="P148" i="43"/>
  <c r="P264" i="43" s="1"/>
  <c r="N84" i="42" s="1"/>
  <c r="O148" i="43"/>
  <c r="O264" i="43" s="1"/>
  <c r="M84" i="42" s="1"/>
  <c r="N148" i="43"/>
  <c r="N264" i="43" s="1"/>
  <c r="L84" i="42" s="1"/>
  <c r="AG207" i="43"/>
  <c r="AF132" i="43"/>
  <c r="AF207" i="43" s="1"/>
  <c r="AD132" i="43"/>
  <c r="AD207" i="43" s="1"/>
  <c r="AC132" i="43"/>
  <c r="AC207" i="43" s="1"/>
  <c r="AE132" i="43"/>
  <c r="AE207" i="43" s="1"/>
  <c r="U220" i="43"/>
  <c r="S32" i="42" s="1"/>
  <c r="O8" i="18" s="1"/>
  <c r="U196" i="43"/>
  <c r="T116" i="43"/>
  <c r="T191" i="43" s="1"/>
  <c r="M207" i="43"/>
  <c r="L132" i="43"/>
  <c r="L207" i="43" s="1"/>
  <c r="I132" i="43"/>
  <c r="I207" i="43" s="1"/>
  <c r="K132" i="43"/>
  <c r="K207" i="43" s="1"/>
  <c r="J132" i="43"/>
  <c r="J207" i="43" s="1"/>
  <c r="X220" i="43"/>
  <c r="V32" i="42" s="1"/>
  <c r="R8" i="18" s="1"/>
  <c r="X196" i="43"/>
  <c r="AC220" i="43"/>
  <c r="AA32" i="42" s="1"/>
  <c r="W8" i="18" s="1"/>
  <c r="AC196" i="43"/>
  <c r="S148" i="43"/>
  <c r="S264" i="43" s="1"/>
  <c r="Q84" i="42" s="1"/>
  <c r="G220" i="43"/>
  <c r="E32" i="42" s="1"/>
  <c r="G196" i="43"/>
  <c r="F220" i="43"/>
  <c r="D32" i="42" s="1"/>
  <c r="F196" i="43"/>
  <c r="O220" i="43"/>
  <c r="M32" i="42" s="1"/>
  <c r="I8" i="18" s="1"/>
  <c r="P124" i="43"/>
  <c r="P199" i="43" s="1"/>
  <c r="AN220" i="43"/>
  <c r="AL32" i="42" s="1"/>
  <c r="AH8" i="18" s="1"/>
  <c r="D220" i="43"/>
  <c r="D196" i="43"/>
  <c r="E220" i="43"/>
  <c r="C32" i="42" s="1"/>
  <c r="E196" i="43"/>
  <c r="AH220" i="43"/>
  <c r="AF32" i="42" s="1"/>
  <c r="AB8" i="18" s="1"/>
  <c r="AH196" i="43"/>
  <c r="N220" i="43"/>
  <c r="L32" i="42" s="1"/>
  <c r="H8" i="18" s="1"/>
  <c r="N196" i="43"/>
  <c r="AL199" i="43"/>
  <c r="AJ11" i="42" s="1"/>
  <c r="AO124" i="43"/>
  <c r="AO199" i="43" s="1"/>
  <c r="AK124" i="43"/>
  <c r="AK199" i="43" s="1"/>
  <c r="AN124" i="43"/>
  <c r="AN199" i="43" s="1"/>
  <c r="AL11" i="42" s="1"/>
  <c r="AJ124" i="43"/>
  <c r="AJ199" i="43" s="1"/>
  <c r="AH11" i="42" s="1"/>
  <c r="AI124" i="43"/>
  <c r="AI199" i="43" s="1"/>
  <c r="AH124" i="43"/>
  <c r="AH199" i="43" s="1"/>
  <c r="AF11" i="42" s="1"/>
  <c r="AM124" i="43"/>
  <c r="AM199" i="43" s="1"/>
  <c r="W207" i="43"/>
  <c r="T132" i="43"/>
  <c r="T207" i="43" s="1"/>
  <c r="S132" i="43"/>
  <c r="S207" i="43" s="1"/>
  <c r="AA132" i="43"/>
  <c r="AA207" i="43" s="1"/>
  <c r="Z132" i="43"/>
  <c r="Z207" i="43" s="1"/>
  <c r="V132" i="43"/>
  <c r="V207" i="43" s="1"/>
  <c r="U132" i="43"/>
  <c r="U207" i="43" s="1"/>
  <c r="AI148" i="43"/>
  <c r="AI264" i="43" s="1"/>
  <c r="AG84" i="42" s="1"/>
  <c r="AO148" i="43"/>
  <c r="AO264" i="43" s="1"/>
  <c r="AM84" i="42" s="1"/>
  <c r="V220" i="43"/>
  <c r="T32" i="42" s="1"/>
  <c r="P8" i="18" s="1"/>
  <c r="V196" i="43"/>
  <c r="P220" i="43"/>
  <c r="N32" i="42" s="1"/>
  <c r="J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Z8" i="18" s="1"/>
  <c r="AF196" i="43"/>
  <c r="Z220" i="43"/>
  <c r="X32" i="42" s="1"/>
  <c r="T8" i="18" s="1"/>
  <c r="Z196" i="43"/>
  <c r="K220" i="43"/>
  <c r="I32" i="42" s="1"/>
  <c r="E8" i="18" s="1"/>
  <c r="K196" i="43"/>
  <c r="N124" i="43"/>
  <c r="N199" i="43" s="1"/>
  <c r="Q124" i="43"/>
  <c r="Q199" i="43" s="1"/>
  <c r="O11" i="42" s="1"/>
  <c r="C7" i="20"/>
  <c r="D5" i="20"/>
  <c r="C4" i="20"/>
  <c r="G30" i="42"/>
  <c r="C6" i="18" s="1"/>
  <c r="G26" i="42"/>
  <c r="C2" i="18" s="1"/>
  <c r="H27" i="42"/>
  <c r="D3" i="18" s="1"/>
  <c r="S169" i="43" l="1"/>
  <c r="H175" i="43"/>
  <c r="H250" i="43" s="1"/>
  <c r="AI11" i="42"/>
  <c r="G11" i="42"/>
  <c r="G61" i="42"/>
  <c r="C5" i="49" s="1"/>
  <c r="AM11" i="42"/>
  <c r="K11" i="42"/>
  <c r="AK11" i="42"/>
  <c r="AB11" i="42"/>
  <c r="AD11" i="42"/>
  <c r="N11" i="42"/>
  <c r="L11" i="42"/>
  <c r="AG11" i="42"/>
  <c r="H11" i="42"/>
  <c r="AA11" i="42"/>
  <c r="X11" i="42"/>
  <c r="M11" i="42"/>
  <c r="I11" i="42"/>
  <c r="AE11" i="42"/>
  <c r="Y11" i="42"/>
  <c r="V84" i="42"/>
  <c r="V67" i="42" s="1"/>
  <c r="U84" i="42"/>
  <c r="U67" i="42" s="1"/>
  <c r="W84" i="42"/>
  <c r="W35" i="42" s="1"/>
  <c r="AL239" i="43"/>
  <c r="P11" i="42"/>
  <c r="X156" i="43"/>
  <c r="F156" i="43"/>
  <c r="F223" i="43"/>
  <c r="V11" i="42"/>
  <c r="Z11" i="42"/>
  <c r="L37" i="42"/>
  <c r="G37" i="42"/>
  <c r="AC37" i="42"/>
  <c r="T37" i="42"/>
  <c r="AL37" i="42"/>
  <c r="W37" i="42"/>
  <c r="AF37" i="42"/>
  <c r="H61" i="42"/>
  <c r="J37" i="42"/>
  <c r="H37" i="42"/>
  <c r="AE61" i="42"/>
  <c r="AB61" i="42"/>
  <c r="AC61" i="42"/>
  <c r="I61" i="42"/>
  <c r="AE37" i="42"/>
  <c r="I37" i="42"/>
  <c r="Y61" i="42"/>
  <c r="AK61" i="42"/>
  <c r="AK37" i="42"/>
  <c r="V61" i="42"/>
  <c r="V37" i="42"/>
  <c r="R61" i="42"/>
  <c r="L61" i="42"/>
  <c r="T61" i="42"/>
  <c r="AL61" i="42"/>
  <c r="P61" i="42"/>
  <c r="P37" i="42"/>
  <c r="P233" i="43"/>
  <c r="AH61" i="42"/>
  <c r="AD37" i="42"/>
  <c r="J61" i="42"/>
  <c r="Y37" i="42"/>
  <c r="R37" i="42"/>
  <c r="AH37" i="42"/>
  <c r="AB37" i="42"/>
  <c r="S61" i="42"/>
  <c r="AF61" i="42"/>
  <c r="S37" i="42"/>
  <c r="Q61" i="42"/>
  <c r="U61" i="42"/>
  <c r="Q37" i="42"/>
  <c r="U37" i="42"/>
  <c r="K61" i="42"/>
  <c r="K37" i="42"/>
  <c r="AJ61" i="42"/>
  <c r="AJ37" i="42"/>
  <c r="AD61" i="42"/>
  <c r="AG61" i="42"/>
  <c r="AG37" i="42"/>
  <c r="O61" i="42"/>
  <c r="O37" i="42"/>
  <c r="P165" i="43"/>
  <c r="AK165" i="43"/>
  <c r="AJ165" i="43"/>
  <c r="Z61" i="42"/>
  <c r="Z37" i="42"/>
  <c r="AI61" i="42"/>
  <c r="AI37" i="42"/>
  <c r="N61" i="42"/>
  <c r="N37" i="42"/>
  <c r="AI67" i="42"/>
  <c r="AI35" i="42"/>
  <c r="AI59" i="42"/>
  <c r="AD67" i="42"/>
  <c r="AD35" i="42"/>
  <c r="AD59" i="42"/>
  <c r="T67" i="42"/>
  <c r="T59" i="42"/>
  <c r="T35" i="42"/>
  <c r="B219" i="40"/>
  <c r="C21" i="46" s="1"/>
  <c r="F21" i="42" s="1"/>
  <c r="U11" i="42"/>
  <c r="X223" i="43"/>
  <c r="T11" i="42"/>
  <c r="O71" i="42"/>
  <c r="O39" i="42"/>
  <c r="O63" i="42"/>
  <c r="I71" i="42"/>
  <c r="I39" i="42"/>
  <c r="I63" i="42"/>
  <c r="E7" i="49" s="1"/>
  <c r="AM169" i="43"/>
  <c r="AM177" i="43" s="1"/>
  <c r="AM236" i="43"/>
  <c r="R71" i="42"/>
  <c r="R39" i="42"/>
  <c r="R63" i="42"/>
  <c r="T71" i="42"/>
  <c r="T39" i="42"/>
  <c r="T63" i="42"/>
  <c r="AH84" i="42"/>
  <c r="J67" i="42"/>
  <c r="J35" i="42"/>
  <c r="J59" i="42"/>
  <c r="F3" i="49" s="1"/>
  <c r="G71" i="42"/>
  <c r="G39" i="42"/>
  <c r="G63" i="42"/>
  <c r="C7" i="49" s="1"/>
  <c r="P67" i="42"/>
  <c r="P35" i="42"/>
  <c r="P59" i="42"/>
  <c r="AE67" i="42"/>
  <c r="AE35" i="42"/>
  <c r="AE59" i="42"/>
  <c r="M67" i="42"/>
  <c r="M35" i="42"/>
  <c r="M59" i="42"/>
  <c r="H67" i="42"/>
  <c r="H35" i="42"/>
  <c r="H59" i="42"/>
  <c r="D3" i="49" s="1"/>
  <c r="AL67" i="42"/>
  <c r="AL35" i="42"/>
  <c r="AL59" i="42"/>
  <c r="AM67" i="42"/>
  <c r="AM35" i="42"/>
  <c r="AM59" i="42"/>
  <c r="Q67" i="42"/>
  <c r="Q59" i="42"/>
  <c r="Q35" i="42"/>
  <c r="N67" i="42"/>
  <c r="N35" i="42"/>
  <c r="N59" i="42"/>
  <c r="AF67" i="42"/>
  <c r="AF35" i="42"/>
  <c r="AF59" i="42"/>
  <c r="I67" i="42"/>
  <c r="I35" i="42"/>
  <c r="I59" i="42"/>
  <c r="E3" i="49" s="1"/>
  <c r="AA67" i="42"/>
  <c r="AA35" i="42"/>
  <c r="AA59" i="42"/>
  <c r="R67" i="42"/>
  <c r="R35" i="42"/>
  <c r="R59" i="42"/>
  <c r="W175" i="43"/>
  <c r="W250" i="43" s="1"/>
  <c r="V170" i="43"/>
  <c r="V245" i="43" s="1"/>
  <c r="U169" i="43"/>
  <c r="U177" i="43" s="1"/>
  <c r="W11" i="42"/>
  <c r="S11" i="42"/>
  <c r="M71" i="42"/>
  <c r="M39" i="42"/>
  <c r="M63" i="42"/>
  <c r="W71" i="42"/>
  <c r="W39" i="42"/>
  <c r="W63" i="42"/>
  <c r="Y71" i="42"/>
  <c r="Y39" i="42"/>
  <c r="Y63" i="42"/>
  <c r="AD71" i="42"/>
  <c r="AD39" i="42"/>
  <c r="AD63" i="42"/>
  <c r="AB71" i="42"/>
  <c r="AB39" i="42"/>
  <c r="AB63" i="42"/>
  <c r="K84" i="42"/>
  <c r="L67" i="42"/>
  <c r="L35" i="42"/>
  <c r="L59" i="42"/>
  <c r="AC67" i="42"/>
  <c r="AC35" i="42"/>
  <c r="AC59" i="42"/>
  <c r="X67" i="42"/>
  <c r="X35" i="42"/>
  <c r="X59" i="42"/>
  <c r="AK67" i="42"/>
  <c r="AK35" i="42"/>
  <c r="AK59" i="42"/>
  <c r="S67" i="42"/>
  <c r="S35" i="42"/>
  <c r="S59" i="42"/>
  <c r="AM71" i="42"/>
  <c r="AM39" i="42"/>
  <c r="AM63" i="42"/>
  <c r="L71" i="42"/>
  <c r="L39" i="42"/>
  <c r="L63" i="42"/>
  <c r="H7" i="49" s="1"/>
  <c r="AG67" i="42"/>
  <c r="AG35" i="42"/>
  <c r="AG59" i="42"/>
  <c r="O67" i="42"/>
  <c r="O35" i="42"/>
  <c r="O59" i="42"/>
  <c r="G67" i="42"/>
  <c r="G35" i="42"/>
  <c r="G59" i="42"/>
  <c r="C3" i="49" s="1"/>
  <c r="AB67" i="42"/>
  <c r="AB35" i="42"/>
  <c r="AB59" i="42"/>
  <c r="Y156" i="43"/>
  <c r="R11" i="42"/>
  <c r="Q11" i="42"/>
  <c r="Y67" i="42"/>
  <c r="Y35" i="42"/>
  <c r="Y59" i="42"/>
  <c r="AC71" i="42"/>
  <c r="AC39" i="42"/>
  <c r="AC63" i="42"/>
  <c r="AE71" i="42"/>
  <c r="AE39" i="42"/>
  <c r="AE63" i="42"/>
  <c r="Z71" i="42"/>
  <c r="Z39" i="42"/>
  <c r="Z63" i="42"/>
  <c r="AJ67" i="42"/>
  <c r="AJ35" i="42"/>
  <c r="AJ59" i="42"/>
  <c r="AJ71" i="42"/>
  <c r="AJ63" i="42"/>
  <c r="AJ39" i="42"/>
  <c r="Z84" i="42"/>
  <c r="F65" i="42"/>
  <c r="B9" i="49" s="1"/>
  <c r="F73" i="42"/>
  <c r="B9" i="50" s="1"/>
  <c r="W36" i="42"/>
  <c r="W60" i="42"/>
  <c r="AH36" i="42"/>
  <c r="AH60" i="42"/>
  <c r="V40" i="42"/>
  <c r="V64" i="42"/>
  <c r="AH40" i="42"/>
  <c r="AH64" i="42"/>
  <c r="AD38" i="42"/>
  <c r="AD62" i="42"/>
  <c r="AH38" i="42"/>
  <c r="AH62" i="42"/>
  <c r="AL34" i="42"/>
  <c r="AH2" i="19" s="1"/>
  <c r="AL58" i="42"/>
  <c r="AA34" i="42"/>
  <c r="AA58" i="42"/>
  <c r="AK36" i="42"/>
  <c r="AK60" i="42"/>
  <c r="L36" i="42"/>
  <c r="L60" i="42"/>
  <c r="Z36" i="42"/>
  <c r="Z60" i="42"/>
  <c r="X36" i="42"/>
  <c r="X60" i="42"/>
  <c r="N40" i="42"/>
  <c r="N64" i="42"/>
  <c r="L40" i="42"/>
  <c r="L64" i="42"/>
  <c r="Z40" i="42"/>
  <c r="Z64" i="42"/>
  <c r="AF40" i="42"/>
  <c r="AF64" i="42"/>
  <c r="V38" i="42"/>
  <c r="V62" i="42"/>
  <c r="T38" i="42"/>
  <c r="T62" i="42"/>
  <c r="Z38" i="42"/>
  <c r="Z62" i="42"/>
  <c r="W38" i="42"/>
  <c r="W62" i="42"/>
  <c r="AD34" i="42"/>
  <c r="AD58" i="42"/>
  <c r="AE34" i="42"/>
  <c r="AE58" i="42"/>
  <c r="S34" i="42"/>
  <c r="S58" i="42"/>
  <c r="Q34" i="42"/>
  <c r="Q58" i="42"/>
  <c r="T36" i="42"/>
  <c r="T60" i="42"/>
  <c r="AF36" i="42"/>
  <c r="AF60" i="42"/>
  <c r="T40" i="42"/>
  <c r="T64" i="42"/>
  <c r="AM40" i="42"/>
  <c r="AM64" i="42"/>
  <c r="AB38" i="42"/>
  <c r="AB62" i="42"/>
  <c r="I38" i="42"/>
  <c r="I62" i="42"/>
  <c r="M34" i="42"/>
  <c r="M58" i="42"/>
  <c r="Y34" i="42"/>
  <c r="Y58" i="42"/>
  <c r="AC36" i="42"/>
  <c r="AC60" i="42"/>
  <c r="O36" i="42"/>
  <c r="O60" i="42"/>
  <c r="R36" i="42"/>
  <c r="R60" i="42"/>
  <c r="P36" i="42"/>
  <c r="P60" i="42"/>
  <c r="AK40" i="42"/>
  <c r="AK64" i="42"/>
  <c r="AE40" i="42"/>
  <c r="AE64" i="42"/>
  <c r="R40" i="42"/>
  <c r="R64" i="42"/>
  <c r="X40" i="42"/>
  <c r="X64" i="42"/>
  <c r="N38" i="42"/>
  <c r="N62" i="42"/>
  <c r="L38" i="42"/>
  <c r="L62" i="42"/>
  <c r="R38" i="42"/>
  <c r="R62" i="42"/>
  <c r="AF38" i="42"/>
  <c r="AF62" i="42"/>
  <c r="V34" i="42"/>
  <c r="V58" i="42"/>
  <c r="AJ34" i="42"/>
  <c r="AJ58" i="42"/>
  <c r="K34" i="42"/>
  <c r="K58" i="42"/>
  <c r="I34" i="42"/>
  <c r="I58" i="42"/>
  <c r="P40" i="42"/>
  <c r="P64" i="42"/>
  <c r="AL36" i="42"/>
  <c r="AL60" i="42"/>
  <c r="M36" i="42"/>
  <c r="M60" i="42"/>
  <c r="AA36" i="42"/>
  <c r="AA60" i="42"/>
  <c r="AG36" i="42"/>
  <c r="AG60" i="42"/>
  <c r="G36" i="42"/>
  <c r="G60" i="42"/>
  <c r="U40" i="42"/>
  <c r="U64" i="42"/>
  <c r="AA40" i="42"/>
  <c r="AA64" i="42"/>
  <c r="AG40" i="42"/>
  <c r="AG64" i="42"/>
  <c r="H40" i="42"/>
  <c r="H64" i="42"/>
  <c r="AC38" i="42"/>
  <c r="AC62" i="42"/>
  <c r="AA38" i="42"/>
  <c r="AA62" i="42"/>
  <c r="AM38" i="42"/>
  <c r="AM62" i="42"/>
  <c r="P38" i="42"/>
  <c r="P62" i="42"/>
  <c r="W34" i="42"/>
  <c r="W58" i="42"/>
  <c r="T34" i="42"/>
  <c r="T58" i="42"/>
  <c r="Z34" i="42"/>
  <c r="Z58" i="42"/>
  <c r="X34" i="42"/>
  <c r="X58" i="42"/>
  <c r="AI36" i="42"/>
  <c r="AI60" i="42"/>
  <c r="H36" i="42"/>
  <c r="H60" i="42"/>
  <c r="J40" i="42"/>
  <c r="J64" i="42"/>
  <c r="X38" i="42"/>
  <c r="X62" i="42"/>
  <c r="AH34" i="42"/>
  <c r="AH58" i="42"/>
  <c r="AD36" i="42"/>
  <c r="AD60" i="42"/>
  <c r="AM36" i="42"/>
  <c r="AM60" i="42"/>
  <c r="S36" i="42"/>
  <c r="S60" i="42"/>
  <c r="Y36" i="42"/>
  <c r="Y60" i="42"/>
  <c r="O40" i="42"/>
  <c r="O64" i="42"/>
  <c r="M40" i="42"/>
  <c r="M64" i="42"/>
  <c r="S40" i="42"/>
  <c r="S64" i="42"/>
  <c r="Y40" i="42"/>
  <c r="Y64" i="42"/>
  <c r="G40" i="42"/>
  <c r="G64" i="42"/>
  <c r="U38" i="42"/>
  <c r="U62" i="42"/>
  <c r="S38" i="42"/>
  <c r="S62" i="42"/>
  <c r="AG38" i="42"/>
  <c r="AG62" i="42"/>
  <c r="H38" i="42"/>
  <c r="H62" i="42"/>
  <c r="AK34" i="42"/>
  <c r="AK58" i="42"/>
  <c r="L34" i="42"/>
  <c r="L58" i="42"/>
  <c r="R34" i="42"/>
  <c r="R58" i="42"/>
  <c r="P34" i="42"/>
  <c r="P58" i="42"/>
  <c r="U36" i="42"/>
  <c r="U60" i="42"/>
  <c r="J36" i="42"/>
  <c r="J60" i="42"/>
  <c r="AI40" i="42"/>
  <c r="AI64" i="42"/>
  <c r="AI38" i="42"/>
  <c r="AI62" i="42"/>
  <c r="J38" i="42"/>
  <c r="J62" i="42"/>
  <c r="N34" i="42"/>
  <c r="N58" i="42"/>
  <c r="AF34" i="42"/>
  <c r="AF58" i="42"/>
  <c r="V36" i="42"/>
  <c r="V60" i="42"/>
  <c r="AJ36" i="42"/>
  <c r="AJ60" i="42"/>
  <c r="K36" i="42"/>
  <c r="K60" i="42"/>
  <c r="Q36" i="42"/>
  <c r="Q60" i="42"/>
  <c r="AL40" i="42"/>
  <c r="AL64" i="42"/>
  <c r="AJ40" i="42"/>
  <c r="AJ64" i="42"/>
  <c r="K40" i="42"/>
  <c r="K64" i="42"/>
  <c r="Q40" i="42"/>
  <c r="Q64" i="42"/>
  <c r="AE38" i="42"/>
  <c r="AE62" i="42"/>
  <c r="M38" i="42"/>
  <c r="M62" i="42"/>
  <c r="K38" i="42"/>
  <c r="K62" i="42"/>
  <c r="Y38" i="42"/>
  <c r="Y62" i="42"/>
  <c r="G38" i="42"/>
  <c r="G62" i="42"/>
  <c r="AC34" i="42"/>
  <c r="AC58" i="42"/>
  <c r="AM34" i="42"/>
  <c r="AM58" i="42"/>
  <c r="J34" i="42"/>
  <c r="J58" i="42"/>
  <c r="H34" i="42"/>
  <c r="H58" i="42"/>
  <c r="AC40" i="42"/>
  <c r="AC64" i="42"/>
  <c r="AK38" i="42"/>
  <c r="AK62" i="42"/>
  <c r="AB34" i="42"/>
  <c r="AB58" i="42"/>
  <c r="N36" i="42"/>
  <c r="N60" i="42"/>
  <c r="AB36" i="42"/>
  <c r="AB60" i="42"/>
  <c r="AE36" i="42"/>
  <c r="AE60" i="42"/>
  <c r="I36" i="42"/>
  <c r="I60" i="42"/>
  <c r="AD40" i="42"/>
  <c r="AD64" i="42"/>
  <c r="AB40" i="42"/>
  <c r="AB64" i="42"/>
  <c r="W40" i="42"/>
  <c r="W64" i="42"/>
  <c r="I40" i="42"/>
  <c r="I64" i="42"/>
  <c r="AL38" i="42"/>
  <c r="AL62" i="42"/>
  <c r="AJ38" i="42"/>
  <c r="AJ62" i="42"/>
  <c r="O38" i="42"/>
  <c r="O62" i="42"/>
  <c r="Q38" i="42"/>
  <c r="Q62" i="42"/>
  <c r="O34" i="42"/>
  <c r="O58" i="42"/>
  <c r="U34" i="42"/>
  <c r="U58" i="42"/>
  <c r="AI34" i="42"/>
  <c r="AI58" i="42"/>
  <c r="AG34" i="42"/>
  <c r="AG58" i="42"/>
  <c r="G34" i="42"/>
  <c r="G58" i="42"/>
  <c r="F41" i="42"/>
  <c r="B9" i="19" s="1"/>
  <c r="B4" i="49"/>
  <c r="B2" i="49"/>
  <c r="G90" i="42"/>
  <c r="G73" i="42" s="1"/>
  <c r="H90" i="42"/>
  <c r="H73" i="42" s="1"/>
  <c r="P90" i="42"/>
  <c r="P73" i="42" s="1"/>
  <c r="X90" i="42"/>
  <c r="X73" i="42" s="1"/>
  <c r="AF90" i="42"/>
  <c r="AF73" i="42" s="1"/>
  <c r="I90" i="42"/>
  <c r="I73" i="42" s="1"/>
  <c r="Q90" i="42"/>
  <c r="Q73" i="42" s="1"/>
  <c r="Y90" i="42"/>
  <c r="Y73" i="42" s="1"/>
  <c r="AG90" i="42"/>
  <c r="AG73" i="42" s="1"/>
  <c r="O90" i="42"/>
  <c r="O73" i="42" s="1"/>
  <c r="J90" i="42"/>
  <c r="J73" i="42" s="1"/>
  <c r="R90" i="42"/>
  <c r="R73" i="42" s="1"/>
  <c r="Z90" i="42"/>
  <c r="Z73" i="42" s="1"/>
  <c r="AH90" i="42"/>
  <c r="AH73" i="42" s="1"/>
  <c r="K90" i="42"/>
  <c r="K73" i="42" s="1"/>
  <c r="S90" i="42"/>
  <c r="S73" i="42" s="1"/>
  <c r="AA90" i="42"/>
  <c r="AA73" i="42" s="1"/>
  <c r="AI90" i="42"/>
  <c r="AI73" i="42" s="1"/>
  <c r="L90" i="42"/>
  <c r="L73" i="42" s="1"/>
  <c r="T90" i="42"/>
  <c r="T73" i="42" s="1"/>
  <c r="AB90" i="42"/>
  <c r="AB73" i="42" s="1"/>
  <c r="AJ90" i="42"/>
  <c r="AJ73" i="42" s="1"/>
  <c r="AM90" i="42"/>
  <c r="AM73" i="42" s="1"/>
  <c r="M90" i="42"/>
  <c r="M73" i="42" s="1"/>
  <c r="U90" i="42"/>
  <c r="U73" i="42" s="1"/>
  <c r="AC90" i="42"/>
  <c r="AC73" i="42" s="1"/>
  <c r="AK90" i="42"/>
  <c r="AK73" i="42" s="1"/>
  <c r="AE90" i="42"/>
  <c r="AE73" i="42" s="1"/>
  <c r="N90" i="42"/>
  <c r="N73" i="42" s="1"/>
  <c r="V90" i="42"/>
  <c r="V73" i="42" s="1"/>
  <c r="AD90" i="42"/>
  <c r="AD73" i="42" s="1"/>
  <c r="AL90" i="42"/>
  <c r="AL73" i="42" s="1"/>
  <c r="W90" i="42"/>
  <c r="W73" i="42" s="1"/>
  <c r="B2" i="19"/>
  <c r="D3" i="20"/>
  <c r="M241" i="43"/>
  <c r="E251" i="43"/>
  <c r="P251" i="43"/>
  <c r="AA223" i="43"/>
  <c r="AA156" i="43"/>
  <c r="B218" i="40"/>
  <c r="C20" i="46" s="1"/>
  <c r="F20" i="42" s="1"/>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D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D9" i="20"/>
  <c r="H248" i="43"/>
  <c r="B217" i="40"/>
  <c r="C19" i="46" s="1"/>
  <c r="B216" i="40"/>
  <c r="B222" i="40"/>
  <c r="B221" i="40"/>
  <c r="B220" i="40"/>
  <c r="D2" i="20"/>
  <c r="I28" i="42"/>
  <c r="E4" i="18" s="1"/>
  <c r="E2" i="20"/>
  <c r="E8" i="48"/>
  <c r="E6" i="48"/>
  <c r="E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D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D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D7" i="18" s="1"/>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J33" i="42"/>
  <c r="E9" i="18"/>
  <c r="J2" i="48"/>
  <c r="J5" i="48"/>
  <c r="J4" i="48"/>
  <c r="J7" i="48"/>
  <c r="D8" i="20"/>
  <c r="E3" i="20"/>
  <c r="D4" i="20"/>
  <c r="D7" i="20"/>
  <c r="E5" i="20"/>
  <c r="H30" i="42"/>
  <c r="D6" i="18" s="1"/>
  <c r="I27" i="42"/>
  <c r="E3" i="18" s="1"/>
  <c r="H26" i="42"/>
  <c r="D2" i="18" s="1"/>
  <c r="W67" i="42" l="1"/>
  <c r="AM244" i="43"/>
  <c r="U35" i="42"/>
  <c r="Q3" i="19" s="1"/>
  <c r="V59" i="42"/>
  <c r="V35" i="42"/>
  <c r="R3" i="19" s="1"/>
  <c r="W59" i="42"/>
  <c r="U59" i="42"/>
  <c r="V178" i="43"/>
  <c r="M51" i="42"/>
  <c r="I3" i="48" s="1"/>
  <c r="H249" i="43"/>
  <c r="AH67" i="42"/>
  <c r="AH35" i="42"/>
  <c r="AD3" i="19" s="1"/>
  <c r="AH59" i="42"/>
  <c r="Z67" i="42"/>
  <c r="Z35" i="42"/>
  <c r="V3" i="19" s="1"/>
  <c r="Z59" i="42"/>
  <c r="M249" i="43"/>
  <c r="K67" i="42"/>
  <c r="K35" i="42"/>
  <c r="G3" i="19" s="1"/>
  <c r="K59" i="42"/>
  <c r="G3" i="49" s="1"/>
  <c r="AE41" i="42"/>
  <c r="AA9" i="19" s="1"/>
  <c r="AE65" i="42"/>
  <c r="R41" i="42"/>
  <c r="N9" i="19" s="1"/>
  <c r="R65" i="42"/>
  <c r="AK41" i="42"/>
  <c r="AG9" i="19" s="1"/>
  <c r="AK65" i="42"/>
  <c r="L41" i="42"/>
  <c r="H9" i="19" s="1"/>
  <c r="L65" i="42"/>
  <c r="J41" i="42"/>
  <c r="F9" i="19" s="1"/>
  <c r="J65" i="42"/>
  <c r="P41" i="42"/>
  <c r="L9" i="19" s="1"/>
  <c r="P65" i="42"/>
  <c r="L9" i="49" s="1"/>
  <c r="T41" i="42"/>
  <c r="P9" i="19" s="1"/>
  <c r="T65" i="42"/>
  <c r="X41" i="42"/>
  <c r="T9" i="19" s="1"/>
  <c r="X65" i="42"/>
  <c r="AC41" i="42"/>
  <c r="Y9" i="19" s="1"/>
  <c r="AC65" i="42"/>
  <c r="AI41" i="42"/>
  <c r="AE9" i="19" s="1"/>
  <c r="AI65" i="42"/>
  <c r="O41" i="42"/>
  <c r="K9" i="19" s="1"/>
  <c r="O65" i="42"/>
  <c r="H41" i="42"/>
  <c r="D9" i="19" s="1"/>
  <c r="H65" i="42"/>
  <c r="AG41" i="42"/>
  <c r="AC9" i="19" s="1"/>
  <c r="AG65" i="42"/>
  <c r="AL41" i="42"/>
  <c r="AH9" i="19" s="1"/>
  <c r="AL65" i="42"/>
  <c r="M41" i="42"/>
  <c r="I9" i="19" s="1"/>
  <c r="M65" i="42"/>
  <c r="S41" i="42"/>
  <c r="O9" i="19" s="1"/>
  <c r="S65" i="42"/>
  <c r="Y41" i="42"/>
  <c r="U9" i="19" s="1"/>
  <c r="Y65" i="42"/>
  <c r="U41" i="42"/>
  <c r="Q9" i="19" s="1"/>
  <c r="U65" i="42"/>
  <c r="AA41" i="42"/>
  <c r="W9" i="19" s="1"/>
  <c r="AA65" i="42"/>
  <c r="AD41" i="42"/>
  <c r="Z9" i="19" s="1"/>
  <c r="AD65" i="42"/>
  <c r="AM41" i="42"/>
  <c r="AI9" i="19" s="1"/>
  <c r="AM65" i="42"/>
  <c r="K41" i="42"/>
  <c r="G9" i="19" s="1"/>
  <c r="K65" i="42"/>
  <c r="Q41" i="42"/>
  <c r="M9" i="19" s="1"/>
  <c r="Q65" i="42"/>
  <c r="V41" i="42"/>
  <c r="R9" i="19" s="1"/>
  <c r="V65" i="42"/>
  <c r="AJ41" i="42"/>
  <c r="AF9" i="19" s="1"/>
  <c r="AJ65" i="42"/>
  <c r="AH41" i="42"/>
  <c r="AD9" i="19" s="1"/>
  <c r="AH65" i="42"/>
  <c r="I41" i="42"/>
  <c r="E9" i="19" s="1"/>
  <c r="I65" i="42"/>
  <c r="W41" i="42"/>
  <c r="S9" i="19" s="1"/>
  <c r="W65" i="42"/>
  <c r="G41" i="42"/>
  <c r="C9" i="19" s="1"/>
  <c r="G65" i="42"/>
  <c r="N41" i="42"/>
  <c r="J9" i="19" s="1"/>
  <c r="N65" i="42"/>
  <c r="AB41" i="42"/>
  <c r="X9" i="19" s="1"/>
  <c r="AB65" i="42"/>
  <c r="Z41" i="42"/>
  <c r="V9" i="19" s="1"/>
  <c r="Z65" i="42"/>
  <c r="AF41" i="42"/>
  <c r="AB9" i="19" s="1"/>
  <c r="AF65" i="42"/>
  <c r="C4" i="49"/>
  <c r="H3" i="49"/>
  <c r="C2" i="49"/>
  <c r="E9" i="20"/>
  <c r="F19" i="42"/>
  <c r="C25" i="46"/>
  <c r="F25" i="42" s="1"/>
  <c r="E6" i="20"/>
  <c r="J51" i="42"/>
  <c r="F3" i="48" s="1"/>
  <c r="AD51" i="42"/>
  <c r="Z3" i="48" s="1"/>
  <c r="K7" i="50"/>
  <c r="AB51" i="42"/>
  <c r="X3" i="48" s="1"/>
  <c r="Q7" i="50"/>
  <c r="AF51" i="42"/>
  <c r="AB3" i="48" s="1"/>
  <c r="U7" i="50"/>
  <c r="S51" i="42"/>
  <c r="O3" i="48" s="1"/>
  <c r="N7" i="50"/>
  <c r="F7" i="50"/>
  <c r="N51" i="42"/>
  <c r="J3" i="48" s="1"/>
  <c r="Y51" i="42"/>
  <c r="U3" i="48" s="1"/>
  <c r="Z51" i="42"/>
  <c r="V3" i="48" s="1"/>
  <c r="I51" i="42"/>
  <c r="E3" i="48" s="1"/>
  <c r="O7" i="50"/>
  <c r="P7" i="50"/>
  <c r="V51" i="42"/>
  <c r="R3" i="48" s="1"/>
  <c r="H51" i="42"/>
  <c r="D3" i="48" s="1"/>
  <c r="AG51" i="42"/>
  <c r="AC3" i="48" s="1"/>
  <c r="X51" i="42"/>
  <c r="T3" i="48" s="1"/>
  <c r="AH51" i="42"/>
  <c r="AD3" i="48" s="1"/>
  <c r="AL51" i="42"/>
  <c r="AH3" i="48" s="1"/>
  <c r="R7" i="50"/>
  <c r="AF7" i="50"/>
  <c r="AK51" i="42"/>
  <c r="E7" i="50"/>
  <c r="AL249" i="43"/>
  <c r="S7" i="50"/>
  <c r="Q51" i="42"/>
  <c r="M3" i="48" s="1"/>
  <c r="R51" i="42"/>
  <c r="N3" i="48" s="1"/>
  <c r="W7" i="50"/>
  <c r="AI51" i="42"/>
  <c r="AE3" i="48" s="1"/>
  <c r="AB7" i="50"/>
  <c r="I7" i="50"/>
  <c r="AA8" i="49"/>
  <c r="AE7" i="50"/>
  <c r="L51" i="42"/>
  <c r="H3" i="48" s="1"/>
  <c r="AD7" i="50"/>
  <c r="U51" i="42"/>
  <c r="Q3" i="48" s="1"/>
  <c r="K51" i="42"/>
  <c r="G3" i="48" s="1"/>
  <c r="P51" i="42"/>
  <c r="AE51" i="42"/>
  <c r="AJ51" i="42"/>
  <c r="AF3" i="48" s="1"/>
  <c r="Y7" i="50"/>
  <c r="X7" i="50"/>
  <c r="AI7" i="50"/>
  <c r="W51" i="42"/>
  <c r="S3" i="48" s="1"/>
  <c r="T7" i="50"/>
  <c r="AH7" i="50"/>
  <c r="H7" i="50"/>
  <c r="AG7" i="50"/>
  <c r="AF4" i="50"/>
  <c r="AA7" i="50"/>
  <c r="Z7" i="50"/>
  <c r="AM51" i="42"/>
  <c r="AI3" i="48" s="1"/>
  <c r="L7" i="50"/>
  <c r="M7" i="50"/>
  <c r="T51" i="42"/>
  <c r="C7" i="50"/>
  <c r="AA51" i="42"/>
  <c r="W3" i="48" s="1"/>
  <c r="V7" i="50"/>
  <c r="G7" i="50"/>
  <c r="AC7" i="50"/>
  <c r="J7" i="50"/>
  <c r="H8" i="16"/>
  <c r="P8" i="16"/>
  <c r="AF8" i="16"/>
  <c r="I8" i="16"/>
  <c r="Q8" i="16"/>
  <c r="Y8" i="16"/>
  <c r="AG8" i="16"/>
  <c r="J8" i="16"/>
  <c r="R8" i="16"/>
  <c r="AH8" i="16"/>
  <c r="K8" i="16"/>
  <c r="S8" i="16"/>
  <c r="AA8" i="16"/>
  <c r="AI8" i="16"/>
  <c r="L8" i="16"/>
  <c r="AB8" i="16"/>
  <c r="G8" i="16"/>
  <c r="O8" i="16"/>
  <c r="W8" i="16"/>
  <c r="AE8" i="16"/>
  <c r="B8" i="16"/>
  <c r="V8" i="16"/>
  <c r="AC8" i="16"/>
  <c r="AD8" i="16"/>
  <c r="E8" i="16"/>
  <c r="N8" i="16"/>
  <c r="M8" i="16"/>
  <c r="C8" i="16"/>
  <c r="B2" i="15"/>
  <c r="L2" i="42"/>
  <c r="T2" i="42"/>
  <c r="AB2" i="42"/>
  <c r="AJ2" i="42"/>
  <c r="M2" i="42"/>
  <c r="U2" i="42"/>
  <c r="AC2" i="42"/>
  <c r="AK2" i="42"/>
  <c r="N2" i="42"/>
  <c r="V2" i="42"/>
  <c r="AD2" i="42"/>
  <c r="AL2" i="42"/>
  <c r="O2" i="42"/>
  <c r="W2" i="42"/>
  <c r="AE2" i="42"/>
  <c r="AM2" i="42"/>
  <c r="H2" i="42"/>
  <c r="P2" i="42"/>
  <c r="X2" i="42"/>
  <c r="AF2" i="42"/>
  <c r="K2" i="42"/>
  <c r="S2" i="42"/>
  <c r="AA2" i="42"/>
  <c r="AI2" i="42"/>
  <c r="Y2" i="42"/>
  <c r="Q2" i="42"/>
  <c r="Z2" i="42"/>
  <c r="AG2" i="42"/>
  <c r="AH2" i="42"/>
  <c r="J2" i="42"/>
  <c r="I2" i="42"/>
  <c r="R2" i="42"/>
  <c r="G2" i="42"/>
  <c r="H5" i="16"/>
  <c r="P5" i="16"/>
  <c r="X5" i="16"/>
  <c r="AF5" i="16"/>
  <c r="I5" i="16"/>
  <c r="Q5" i="16"/>
  <c r="Y5" i="16"/>
  <c r="AG5" i="16"/>
  <c r="J5" i="16"/>
  <c r="R5" i="16"/>
  <c r="Z5" i="16"/>
  <c r="AH5" i="16"/>
  <c r="B5" i="16"/>
  <c r="K5" i="16"/>
  <c r="AA5" i="16"/>
  <c r="AI5" i="16"/>
  <c r="D5" i="16"/>
  <c r="L5" i="16"/>
  <c r="T5" i="16"/>
  <c r="G5" i="16"/>
  <c r="O5" i="16"/>
  <c r="W5" i="16"/>
  <c r="AE5" i="16"/>
  <c r="U5" i="16"/>
  <c r="V5" i="16"/>
  <c r="F5" i="16"/>
  <c r="AC5" i="16"/>
  <c r="AD5" i="16"/>
  <c r="E5" i="16"/>
  <c r="N5" i="16"/>
  <c r="M5" i="16"/>
  <c r="C5" i="16"/>
  <c r="H9" i="16"/>
  <c r="P9" i="16"/>
  <c r="AF9" i="16"/>
  <c r="I9" i="16"/>
  <c r="Q9" i="16"/>
  <c r="Y9" i="16"/>
  <c r="AG9" i="16"/>
  <c r="J9" i="16"/>
  <c r="R9" i="16"/>
  <c r="Z9" i="16"/>
  <c r="AH9" i="16"/>
  <c r="K9" i="16"/>
  <c r="S9" i="16"/>
  <c r="AA9" i="16"/>
  <c r="AI9" i="16"/>
  <c r="D9" i="16"/>
  <c r="L9" i="16"/>
  <c r="T9" i="16"/>
  <c r="AB9" i="16"/>
  <c r="B9" i="16"/>
  <c r="G9" i="16"/>
  <c r="O9" i="16"/>
  <c r="W9" i="16"/>
  <c r="AE9" i="16"/>
  <c r="U9" i="16"/>
  <c r="V9" i="16"/>
  <c r="AC9" i="16"/>
  <c r="AD9" i="16"/>
  <c r="E9" i="16"/>
  <c r="F9" i="16"/>
  <c r="M9" i="16"/>
  <c r="N9" i="16"/>
  <c r="C9" i="16"/>
  <c r="P4" i="16"/>
  <c r="AF4" i="16"/>
  <c r="I4" i="16"/>
  <c r="Q4" i="16"/>
  <c r="Y4" i="16"/>
  <c r="AG4" i="16"/>
  <c r="B4" i="16"/>
  <c r="J4" i="16"/>
  <c r="R4" i="16"/>
  <c r="Z4" i="16"/>
  <c r="AH4" i="16"/>
  <c r="K4" i="16"/>
  <c r="S4" i="16"/>
  <c r="AA4" i="16"/>
  <c r="AI4" i="16"/>
  <c r="D4" i="16"/>
  <c r="L4" i="16"/>
  <c r="T4" i="16"/>
  <c r="AB4" i="16"/>
  <c r="G4" i="16"/>
  <c r="O4" i="16"/>
  <c r="W4" i="16"/>
  <c r="U4" i="16"/>
  <c r="V4" i="16"/>
  <c r="AC4" i="16"/>
  <c r="AD4" i="16"/>
  <c r="E4" i="16"/>
  <c r="M4" i="16"/>
  <c r="N4" i="16"/>
  <c r="C4" i="16"/>
  <c r="P7" i="16"/>
  <c r="X7" i="16"/>
  <c r="AF7" i="16"/>
  <c r="I7" i="16"/>
  <c r="Q7" i="16"/>
  <c r="Y7" i="16"/>
  <c r="AG7" i="16"/>
  <c r="J7" i="16"/>
  <c r="R7" i="16"/>
  <c r="Z7" i="16"/>
  <c r="AH7" i="16"/>
  <c r="K7" i="16"/>
  <c r="S7" i="16"/>
  <c r="AA7" i="16"/>
  <c r="AI7" i="16"/>
  <c r="D7" i="16"/>
  <c r="L7" i="16"/>
  <c r="T7" i="16"/>
  <c r="AB7" i="16"/>
  <c r="G7" i="16"/>
  <c r="O7" i="16"/>
  <c r="W7" i="16"/>
  <c r="AE7" i="16"/>
  <c r="B7" i="16"/>
  <c r="U7" i="16"/>
  <c r="M7" i="16"/>
  <c r="V7" i="16"/>
  <c r="AC7" i="16"/>
  <c r="AD7" i="16"/>
  <c r="E7" i="16"/>
  <c r="N7" i="16"/>
  <c r="C7" i="16"/>
  <c r="B2" i="16"/>
  <c r="H2" i="16"/>
  <c r="P2" i="16"/>
  <c r="X2" i="16"/>
  <c r="I2" i="16"/>
  <c r="Q2" i="16"/>
  <c r="Y2" i="16"/>
  <c r="AG2" i="16"/>
  <c r="J2" i="16"/>
  <c r="R2" i="16"/>
  <c r="Z2" i="16"/>
  <c r="K2" i="16"/>
  <c r="S2" i="16"/>
  <c r="AA2" i="16"/>
  <c r="AI2" i="16"/>
  <c r="D2" i="16"/>
  <c r="L2" i="16"/>
  <c r="T2" i="16"/>
  <c r="G2" i="16"/>
  <c r="O2" i="16"/>
  <c r="W2" i="16"/>
  <c r="AE2" i="16"/>
  <c r="U2" i="16"/>
  <c r="M2" i="16"/>
  <c r="V2" i="16"/>
  <c r="AD2" i="16"/>
  <c r="E2" i="16"/>
  <c r="F2" i="16"/>
  <c r="N2" i="16"/>
  <c r="H3" i="16"/>
  <c r="P3" i="16"/>
  <c r="X3" i="16"/>
  <c r="AF3" i="16"/>
  <c r="B3" i="16"/>
  <c r="Q3" i="16"/>
  <c r="Y3" i="16"/>
  <c r="AG3" i="16"/>
  <c r="J3" i="16"/>
  <c r="R3" i="16"/>
  <c r="AH3" i="16"/>
  <c r="S3" i="16"/>
  <c r="AI3" i="16"/>
  <c r="D3" i="16"/>
  <c r="L3" i="16"/>
  <c r="T3" i="16"/>
  <c r="AB3" i="16"/>
  <c r="O3" i="16"/>
  <c r="W3" i="16"/>
  <c r="AE3" i="16"/>
  <c r="U3" i="16"/>
  <c r="V3" i="16"/>
  <c r="AC3" i="16"/>
  <c r="AD3" i="16"/>
  <c r="M3" i="16"/>
  <c r="E3" i="16"/>
  <c r="N3" i="16"/>
  <c r="C3" i="16"/>
  <c r="H6" i="16"/>
  <c r="P6" i="16"/>
  <c r="I6" i="16"/>
  <c r="Q6" i="16"/>
  <c r="Y6" i="16"/>
  <c r="AG6" i="16"/>
  <c r="J6" i="16"/>
  <c r="Z6" i="16"/>
  <c r="K6" i="16"/>
  <c r="AA6" i="16"/>
  <c r="AI6" i="16"/>
  <c r="B6" i="16"/>
  <c r="D6" i="16"/>
  <c r="AB6" i="16"/>
  <c r="G6" i="16"/>
  <c r="O6" i="16"/>
  <c r="W6" i="16"/>
  <c r="AE6" i="16"/>
  <c r="U6" i="16"/>
  <c r="V6" i="16"/>
  <c r="AC6" i="16"/>
  <c r="AD6" i="16"/>
  <c r="E6" i="16"/>
  <c r="N6" i="16"/>
  <c r="F6" i="16"/>
  <c r="C6" i="16"/>
  <c r="B5" i="17"/>
  <c r="J21" i="42"/>
  <c r="F5" i="17" s="1"/>
  <c r="R21" i="42"/>
  <c r="N5" i="17" s="1"/>
  <c r="K21" i="42"/>
  <c r="G5" i="17" s="1"/>
  <c r="S21" i="42"/>
  <c r="O5" i="17" s="1"/>
  <c r="L21" i="42"/>
  <c r="H5" i="17" s="1"/>
  <c r="T21" i="42"/>
  <c r="P5" i="17" s="1"/>
  <c r="M21" i="42"/>
  <c r="I5" i="17" s="1"/>
  <c r="U21" i="42"/>
  <c r="Q5" i="17" s="1"/>
  <c r="N21" i="42"/>
  <c r="J5" i="17" s="1"/>
  <c r="V21" i="42"/>
  <c r="R5" i="17" s="1"/>
  <c r="I21" i="42"/>
  <c r="E5" i="17" s="1"/>
  <c r="Q21" i="42"/>
  <c r="M5" i="17" s="1"/>
  <c r="Y21" i="42"/>
  <c r="U5" i="17" s="1"/>
  <c r="W21" i="42"/>
  <c r="S5" i="17" s="1"/>
  <c r="AF21" i="42"/>
  <c r="AB5" i="17" s="1"/>
  <c r="X21" i="42"/>
  <c r="T5" i="17" s="1"/>
  <c r="AG21" i="42"/>
  <c r="AC5" i="17" s="1"/>
  <c r="AK21" i="42"/>
  <c r="AG5" i="17" s="1"/>
  <c r="AL21" i="42"/>
  <c r="AH5" i="17" s="1"/>
  <c r="Z21" i="42"/>
  <c r="V5" i="17" s="1"/>
  <c r="AH21" i="42"/>
  <c r="AD5" i="17" s="1"/>
  <c r="AC21" i="42"/>
  <c r="Y5" i="17" s="1"/>
  <c r="O21" i="42"/>
  <c r="K5" i="17" s="1"/>
  <c r="AA21" i="42"/>
  <c r="W5" i="17" s="1"/>
  <c r="AI21" i="42"/>
  <c r="AE5" i="17" s="1"/>
  <c r="AB21" i="42"/>
  <c r="X5" i="17" s="1"/>
  <c r="AJ21" i="42"/>
  <c r="AF5" i="17" s="1"/>
  <c r="AD21" i="42"/>
  <c r="Z5" i="17" s="1"/>
  <c r="P21" i="42"/>
  <c r="L5" i="17" s="1"/>
  <c r="AE21" i="42"/>
  <c r="AA5" i="17" s="1"/>
  <c r="AM21" i="42"/>
  <c r="AI5" i="17" s="1"/>
  <c r="H21" i="42"/>
  <c r="D5" i="17" s="1"/>
  <c r="G21" i="42"/>
  <c r="C5" i="17" s="1"/>
  <c r="D5" i="49"/>
  <c r="F2" i="20"/>
  <c r="I31" i="42"/>
  <c r="E7" i="18" s="1"/>
  <c r="F9" i="20"/>
  <c r="J28" i="42"/>
  <c r="F4" i="18" s="1"/>
  <c r="F6" i="20"/>
  <c r="F6" i="48"/>
  <c r="F9" i="48"/>
  <c r="F8" i="48"/>
  <c r="I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E5" i="18"/>
  <c r="J29" i="42"/>
  <c r="U238" i="43"/>
  <c r="U171" i="43"/>
  <c r="U246" i="43" s="1"/>
  <c r="N231" i="43"/>
  <c r="N164" i="43"/>
  <c r="AC253" i="43"/>
  <c r="S252" i="43"/>
  <c r="R252" i="43"/>
  <c r="AM252" i="43"/>
  <c r="K33" i="42"/>
  <c r="F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C3" i="48" s="1"/>
  <c r="AD241" i="43"/>
  <c r="AD174" i="43"/>
  <c r="AD249" i="43" s="1"/>
  <c r="T242" i="43"/>
  <c r="T175" i="43"/>
  <c r="T250" i="43" s="1"/>
  <c r="AJ244" i="43"/>
  <c r="AJ177" i="43"/>
  <c r="AJ252" i="43" s="1"/>
  <c r="AJ172" i="43"/>
  <c r="AJ247" i="43" s="1"/>
  <c r="AJ239" i="43"/>
  <c r="AG3" i="48"/>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Y3" i="48"/>
  <c r="K242" i="43"/>
  <c r="K175" i="43"/>
  <c r="K250" i="43" s="1"/>
  <c r="AF241" i="43"/>
  <c r="AF174" i="43"/>
  <c r="AF249" i="43" s="1"/>
  <c r="L240" i="43"/>
  <c r="L173" i="43"/>
  <c r="L248" i="43" s="1"/>
  <c r="V238" i="43"/>
  <c r="V171" i="43"/>
  <c r="V246" i="43" s="1"/>
  <c r="I245" i="43"/>
  <c r="I178" i="43"/>
  <c r="I253" i="43" s="1"/>
  <c r="C9" i="50" s="1"/>
  <c r="F240" i="43"/>
  <c r="F173" i="43"/>
  <c r="F248" i="43" s="1"/>
  <c r="P238" i="43"/>
  <c r="P171" i="43"/>
  <c r="P246" i="43" s="1"/>
  <c r="G244" i="43"/>
  <c r="Q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C2" i="50"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A3" i="48"/>
  <c r="L3" i="48"/>
  <c r="AO238" i="43"/>
  <c r="AO171" i="43"/>
  <c r="AO246" i="43" s="1"/>
  <c r="Y178" i="43"/>
  <c r="Y253" i="43" s="1"/>
  <c r="Y245" i="43"/>
  <c r="L231" i="43"/>
  <c r="L164" i="43"/>
  <c r="S231" i="43"/>
  <c r="S164" i="43"/>
  <c r="AJ242" i="43"/>
  <c r="AJ175" i="43"/>
  <c r="AJ250" i="43" s="1"/>
  <c r="M252" i="43"/>
  <c r="P3" i="48"/>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K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C8" i="49" s="1"/>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K4" i="48"/>
  <c r="K7" i="48"/>
  <c r="K5" i="48"/>
  <c r="K2" i="48"/>
  <c r="AB2" i="19"/>
  <c r="V2" i="19"/>
  <c r="K2" i="19"/>
  <c r="P2" i="19"/>
  <c r="Y2" i="19"/>
  <c r="C2" i="19"/>
  <c r="M2" i="19"/>
  <c r="S2" i="19"/>
  <c r="AE2" i="19"/>
  <c r="AF2" i="19"/>
  <c r="AC2" i="19"/>
  <c r="O2" i="19"/>
  <c r="L2" i="19"/>
  <c r="I2" i="19"/>
  <c r="F2" i="19"/>
  <c r="G2" i="19"/>
  <c r="AI2" i="19"/>
  <c r="D2" i="19"/>
  <c r="T2" i="19"/>
  <c r="Q2" i="19"/>
  <c r="AG2" i="19"/>
  <c r="N2" i="19"/>
  <c r="AD2" i="19"/>
  <c r="J2" i="19"/>
  <c r="Z2" i="19"/>
  <c r="AA2" i="19"/>
  <c r="W2" i="19"/>
  <c r="H2" i="19"/>
  <c r="X2" i="19"/>
  <c r="E2" i="19"/>
  <c r="U2" i="19"/>
  <c r="R2" i="19"/>
  <c r="T6" i="16"/>
  <c r="S6" i="16"/>
  <c r="X6" i="16"/>
  <c r="AH6" i="16"/>
  <c r="M6" i="16"/>
  <c r="L6" i="16"/>
  <c r="R6" i="16"/>
  <c r="AF6" i="16"/>
  <c r="X4" i="16"/>
  <c r="F4" i="16"/>
  <c r="H4" i="16"/>
  <c r="AE4" i="16"/>
  <c r="F3" i="16"/>
  <c r="Z3" i="16"/>
  <c r="G3" i="16"/>
  <c r="K3" i="16"/>
  <c r="AA3" i="16"/>
  <c r="I3" i="16"/>
  <c r="AB2" i="16"/>
  <c r="C2" i="16"/>
  <c r="AF2" i="16"/>
  <c r="AC2" i="16"/>
  <c r="AH2" i="16"/>
  <c r="X9" i="16"/>
  <c r="S5" i="16"/>
  <c r="AB5" i="16"/>
  <c r="E8" i="20"/>
  <c r="U8" i="16"/>
  <c r="Z8" i="16"/>
  <c r="D8" i="16"/>
  <c r="T8" i="16"/>
  <c r="X8" i="16"/>
  <c r="F8" i="16"/>
  <c r="F7" i="16"/>
  <c r="H7" i="16"/>
  <c r="E7" i="20"/>
  <c r="E4" i="20"/>
  <c r="F5" i="20"/>
  <c r="G9" i="20"/>
  <c r="G2" i="20"/>
  <c r="F3" i="20"/>
  <c r="J27" i="42"/>
  <c r="F3" i="18" s="1"/>
  <c r="I26" i="42"/>
  <c r="E2" i="18" s="1"/>
  <c r="I30" i="42"/>
  <c r="E6" i="18" s="1"/>
  <c r="AF8" i="19"/>
  <c r="AB8" i="19"/>
  <c r="X8" i="19"/>
  <c r="T8" i="19"/>
  <c r="P8" i="19"/>
  <c r="L8" i="19"/>
  <c r="H8" i="19"/>
  <c r="D8" i="19"/>
  <c r="AI8" i="19"/>
  <c r="AE8" i="19"/>
  <c r="AA8" i="19"/>
  <c r="W8" i="19"/>
  <c r="S8" i="19"/>
  <c r="O8" i="19"/>
  <c r="K8" i="19"/>
  <c r="G8" i="19"/>
  <c r="C8" i="19"/>
  <c r="AH8" i="19"/>
  <c r="AD8" i="19"/>
  <c r="Z8" i="19"/>
  <c r="V8" i="19"/>
  <c r="R8" i="19"/>
  <c r="N8" i="19"/>
  <c r="J8" i="19"/>
  <c r="F8" i="19"/>
  <c r="M8" i="19"/>
  <c r="AG8" i="19"/>
  <c r="U8" i="19"/>
  <c r="I8" i="19"/>
  <c r="AC8" i="19"/>
  <c r="Q8" i="19"/>
  <c r="E8" i="19"/>
  <c r="Y8" i="19"/>
  <c r="AH6" i="19"/>
  <c r="AD6" i="19"/>
  <c r="Z6" i="19"/>
  <c r="V6" i="19"/>
  <c r="R6" i="19"/>
  <c r="N6" i="19"/>
  <c r="J6" i="19"/>
  <c r="F6" i="19"/>
  <c r="AG6" i="19"/>
  <c r="AC6" i="19"/>
  <c r="Y6" i="19"/>
  <c r="U6" i="19"/>
  <c r="Q6" i="19"/>
  <c r="M6" i="19"/>
  <c r="I6" i="19"/>
  <c r="E6" i="19"/>
  <c r="AF6" i="19"/>
  <c r="AB6" i="19"/>
  <c r="X6" i="19"/>
  <c r="T6" i="19"/>
  <c r="P6" i="19"/>
  <c r="L6" i="19"/>
  <c r="H6" i="19"/>
  <c r="D6" i="19"/>
  <c r="G6" i="19"/>
  <c r="S6" i="19"/>
  <c r="AE6" i="19"/>
  <c r="K6" i="19"/>
  <c r="W6" i="19"/>
  <c r="AI6" i="19"/>
  <c r="C6" i="19"/>
  <c r="O6" i="19"/>
  <c r="AA6" i="19"/>
  <c r="AI7" i="19"/>
  <c r="AE7" i="19"/>
  <c r="AA7" i="19"/>
  <c r="W7" i="19"/>
  <c r="S7" i="19"/>
  <c r="O7" i="19"/>
  <c r="K7" i="19"/>
  <c r="G7" i="19"/>
  <c r="C7" i="19"/>
  <c r="AH7" i="19"/>
  <c r="AD7" i="19"/>
  <c r="Z7" i="19"/>
  <c r="V7" i="19"/>
  <c r="R7" i="19"/>
  <c r="N7" i="19"/>
  <c r="J7" i="19"/>
  <c r="F7" i="19"/>
  <c r="AG7" i="19"/>
  <c r="AC7" i="19"/>
  <c r="Y7" i="19"/>
  <c r="U7" i="19"/>
  <c r="Q7" i="19"/>
  <c r="M7" i="19"/>
  <c r="I7" i="19"/>
  <c r="E7" i="19"/>
  <c r="AB7" i="19"/>
  <c r="T7" i="19"/>
  <c r="L7" i="19"/>
  <c r="D7" i="19"/>
  <c r="AF7" i="19"/>
  <c r="X7" i="19"/>
  <c r="P7" i="19"/>
  <c r="H7" i="19"/>
  <c r="AF4" i="19"/>
  <c r="AB4" i="19"/>
  <c r="X4" i="19"/>
  <c r="T4" i="19"/>
  <c r="P4" i="19"/>
  <c r="L4" i="19"/>
  <c r="H4" i="19"/>
  <c r="D4" i="19"/>
  <c r="AI4" i="19"/>
  <c r="AE4" i="19"/>
  <c r="AA4" i="19"/>
  <c r="W4" i="19"/>
  <c r="S4" i="19"/>
  <c r="O4" i="19"/>
  <c r="K4" i="19"/>
  <c r="G4" i="19"/>
  <c r="C4" i="19"/>
  <c r="AH4" i="19"/>
  <c r="AD4" i="19"/>
  <c r="Z4" i="19"/>
  <c r="V4" i="19"/>
  <c r="R4" i="19"/>
  <c r="N4" i="19"/>
  <c r="J4" i="19"/>
  <c r="F4" i="19"/>
  <c r="M4" i="19"/>
  <c r="Y4" i="19"/>
  <c r="E4" i="19"/>
  <c r="Q4" i="19"/>
  <c r="AC4" i="19"/>
  <c r="I4" i="19"/>
  <c r="U4" i="19"/>
  <c r="AG4" i="19"/>
  <c r="AI3" i="19"/>
  <c r="AE3" i="19"/>
  <c r="AA3" i="19"/>
  <c r="W3" i="19"/>
  <c r="S3" i="19"/>
  <c r="O3" i="19"/>
  <c r="K3" i="19"/>
  <c r="C3" i="19"/>
  <c r="AH3" i="19"/>
  <c r="Z3" i="19"/>
  <c r="N3" i="19"/>
  <c r="J3" i="19"/>
  <c r="F3" i="19"/>
  <c r="AG3" i="19"/>
  <c r="AC3" i="19"/>
  <c r="Y3" i="19"/>
  <c r="U3" i="19"/>
  <c r="M3" i="19"/>
  <c r="I3" i="19"/>
  <c r="E3" i="19"/>
  <c r="AB3" i="19"/>
  <c r="H3" i="19"/>
  <c r="T3" i="19"/>
  <c r="AF3" i="19"/>
  <c r="L3" i="19"/>
  <c r="X3" i="19"/>
  <c r="D3" i="19"/>
  <c r="P3" i="19"/>
  <c r="AG5" i="19"/>
  <c r="AC5" i="19"/>
  <c r="Y5" i="19"/>
  <c r="U5" i="19"/>
  <c r="Q5" i="19"/>
  <c r="M5" i="19"/>
  <c r="I5" i="19"/>
  <c r="E5" i="19"/>
  <c r="AF5" i="19"/>
  <c r="AB5" i="19"/>
  <c r="X5" i="19"/>
  <c r="T5" i="19"/>
  <c r="P5" i="19"/>
  <c r="L5" i="19"/>
  <c r="H5" i="19"/>
  <c r="D5" i="19"/>
  <c r="AI5" i="19"/>
  <c r="AE5" i="19"/>
  <c r="AA5" i="19"/>
  <c r="W5" i="19"/>
  <c r="S5" i="19"/>
  <c r="O5" i="19"/>
  <c r="K5" i="19"/>
  <c r="G5" i="19"/>
  <c r="C5" i="19"/>
  <c r="J5" i="19"/>
  <c r="V5" i="19"/>
  <c r="AH5" i="19"/>
  <c r="N5" i="19"/>
  <c r="Z5" i="19"/>
  <c r="F5" i="19"/>
  <c r="R5" i="19"/>
  <c r="AD5" i="19"/>
  <c r="I3" i="49" l="1"/>
  <c r="D4" i="49"/>
  <c r="D2" i="49"/>
  <c r="R9" i="50"/>
  <c r="D9" i="49"/>
  <c r="I6" i="50"/>
  <c r="N9" i="50"/>
  <c r="AH8" i="49"/>
  <c r="L9" i="50"/>
  <c r="Y5" i="50"/>
  <c r="AD5" i="50"/>
  <c r="F6" i="50"/>
  <c r="O6" i="49"/>
  <c r="Q5" i="50"/>
  <c r="R9" i="49"/>
  <c r="AI6" i="50"/>
  <c r="AB4" i="50"/>
  <c r="C5" i="50"/>
  <c r="P9" i="50"/>
  <c r="P8" i="50"/>
  <c r="AD9" i="50"/>
  <c r="V6" i="49"/>
  <c r="AA6" i="49"/>
  <c r="Q6" i="49"/>
  <c r="AF6" i="49"/>
  <c r="I6" i="49"/>
  <c r="S8" i="49"/>
  <c r="S6" i="50"/>
  <c r="AE9" i="49"/>
  <c r="V9" i="50"/>
  <c r="G4" i="50"/>
  <c r="V4" i="50"/>
  <c r="AC6" i="50"/>
  <c r="T6" i="49"/>
  <c r="AB5" i="50"/>
  <c r="AC8" i="50"/>
  <c r="AC4" i="50"/>
  <c r="K9" i="49"/>
  <c r="L5" i="50"/>
  <c r="I5" i="50"/>
  <c r="S5" i="50"/>
  <c r="AD6" i="50"/>
  <c r="S9" i="50"/>
  <c r="S3" i="50"/>
  <c r="G9" i="50"/>
  <c r="O9" i="50"/>
  <c r="R5" i="50"/>
  <c r="H4" i="50"/>
  <c r="AG9" i="50"/>
  <c r="M6" i="49"/>
  <c r="AG6" i="49"/>
  <c r="D5" i="50"/>
  <c r="M5" i="50"/>
  <c r="X8" i="49"/>
  <c r="I8" i="49"/>
  <c r="AH9" i="50"/>
  <c r="AB6" i="50"/>
  <c r="AB9" i="50"/>
  <c r="X6" i="49"/>
  <c r="F4" i="50"/>
  <c r="E6" i="50"/>
  <c r="U6" i="50"/>
  <c r="V3" i="50"/>
  <c r="Y4" i="50"/>
  <c r="AD8" i="49"/>
  <c r="AA8" i="50"/>
  <c r="H8" i="49"/>
  <c r="T4" i="50"/>
  <c r="AG8" i="50"/>
  <c r="AG2" i="50"/>
  <c r="AA3" i="50"/>
  <c r="F6" i="49"/>
  <c r="AC9" i="49"/>
  <c r="E2" i="50"/>
  <c r="K6" i="49"/>
  <c r="AF5" i="50"/>
  <c r="AA4" i="50"/>
  <c r="O4" i="50"/>
  <c r="AD4" i="50"/>
  <c r="G6" i="49"/>
  <c r="G8" i="49"/>
  <c r="AE4" i="50"/>
  <c r="P9" i="49"/>
  <c r="O6" i="50"/>
  <c r="R4" i="50"/>
  <c r="N4" i="50"/>
  <c r="AA5" i="50"/>
  <c r="U8" i="49"/>
  <c r="AE5" i="50"/>
  <c r="F5" i="50"/>
  <c r="X5" i="50"/>
  <c r="U5" i="50"/>
  <c r="T9" i="50"/>
  <c r="W5" i="50"/>
  <c r="Q9" i="50"/>
  <c r="AI6" i="49"/>
  <c r="J5" i="50"/>
  <c r="P8" i="49"/>
  <c r="S4" i="50"/>
  <c r="AF6" i="50"/>
  <c r="Q6" i="50"/>
  <c r="V6" i="50"/>
  <c r="J9" i="50"/>
  <c r="Z9" i="50"/>
  <c r="AE9" i="50"/>
  <c r="AH6" i="50"/>
  <c r="Y9" i="50"/>
  <c r="AC6" i="49"/>
  <c r="T6" i="50"/>
  <c r="L3" i="50"/>
  <c r="J6" i="50"/>
  <c r="Z6" i="50"/>
  <c r="F8" i="50"/>
  <c r="AC8" i="49"/>
  <c r="K9" i="50"/>
  <c r="E5" i="50"/>
  <c r="AD6" i="49"/>
  <c r="Y8" i="49"/>
  <c r="AG5" i="50"/>
  <c r="AI8" i="49"/>
  <c r="AF3" i="50"/>
  <c r="T8" i="49"/>
  <c r="E9" i="50"/>
  <c r="O8" i="50"/>
  <c r="U4" i="50"/>
  <c r="S2" i="50"/>
  <c r="AH9" i="49"/>
  <c r="J8" i="50"/>
  <c r="Q3" i="50"/>
  <c r="C4" i="50"/>
  <c r="U9" i="50"/>
  <c r="M9" i="50"/>
  <c r="E6" i="49"/>
  <c r="E8" i="50"/>
  <c r="G3" i="50"/>
  <c r="U6" i="49"/>
  <c r="X2" i="50"/>
  <c r="AD3" i="50"/>
  <c r="N6" i="50"/>
  <c r="AF9" i="49"/>
  <c r="R3" i="50"/>
  <c r="AF8" i="50"/>
  <c r="AH5" i="50"/>
  <c r="AF9" i="50"/>
  <c r="L8" i="50"/>
  <c r="P5" i="50"/>
  <c r="AG4" i="50"/>
  <c r="Z8" i="49"/>
  <c r="W8" i="49"/>
  <c r="L6" i="50"/>
  <c r="M8" i="49"/>
  <c r="AF8" i="49"/>
  <c r="L8" i="49"/>
  <c r="W6" i="50"/>
  <c r="AE6" i="50"/>
  <c r="J4" i="50"/>
  <c r="L4" i="50"/>
  <c r="AI4" i="50"/>
  <c r="O8" i="49"/>
  <c r="AA9" i="49"/>
  <c r="AB9" i="49"/>
  <c r="AC5" i="50"/>
  <c r="S8" i="50"/>
  <c r="AI5" i="50"/>
  <c r="D8" i="49"/>
  <c r="K5" i="50"/>
  <c r="V5" i="50"/>
  <c r="AC9" i="50"/>
  <c r="I4" i="50"/>
  <c r="AE8" i="49"/>
  <c r="H5" i="50"/>
  <c r="H9" i="50"/>
  <c r="E4" i="50"/>
  <c r="D9" i="50"/>
  <c r="K8" i="49"/>
  <c r="AB8" i="49"/>
  <c r="T5" i="50"/>
  <c r="AH8" i="50"/>
  <c r="H6" i="50"/>
  <c r="J6" i="49"/>
  <c r="Z6" i="49"/>
  <c r="F8" i="49"/>
  <c r="I9" i="50"/>
  <c r="AI9" i="50"/>
  <c r="T2" i="50"/>
  <c r="N5" i="50"/>
  <c r="D6" i="50"/>
  <c r="N8" i="49"/>
  <c r="P6" i="50"/>
  <c r="J8" i="49"/>
  <c r="P2" i="50"/>
  <c r="Z5" i="50"/>
  <c r="E8" i="49"/>
  <c r="M4" i="50"/>
  <c r="O5" i="50"/>
  <c r="Y2" i="50"/>
  <c r="G2" i="50"/>
  <c r="L2" i="50"/>
  <c r="AA2" i="50"/>
  <c r="AF2" i="50"/>
  <c r="Q2" i="50"/>
  <c r="AA9" i="50"/>
  <c r="N6" i="49"/>
  <c r="AH4" i="50"/>
  <c r="F9" i="50"/>
  <c r="Y6" i="50"/>
  <c r="O2" i="50"/>
  <c r="R6" i="50"/>
  <c r="K2" i="50"/>
  <c r="F2" i="50"/>
  <c r="L6" i="49"/>
  <c r="Q4" i="50"/>
  <c r="G6" i="50"/>
  <c r="V8" i="49"/>
  <c r="K4" i="50"/>
  <c r="G5" i="50"/>
  <c r="AG8" i="49"/>
  <c r="AA6" i="50"/>
  <c r="Q9" i="49"/>
  <c r="G9" i="49"/>
  <c r="W9" i="49"/>
  <c r="J31" i="42"/>
  <c r="F7" i="18" s="1"/>
  <c r="B3" i="17"/>
  <c r="J19" i="42"/>
  <c r="F3" i="17" s="1"/>
  <c r="R19" i="42"/>
  <c r="N3" i="17" s="1"/>
  <c r="Z19" i="42"/>
  <c r="V3" i="17" s="1"/>
  <c r="AH19" i="42"/>
  <c r="AD3" i="17" s="1"/>
  <c r="K19" i="42"/>
  <c r="G3" i="17" s="1"/>
  <c r="S19" i="42"/>
  <c r="O3" i="17" s="1"/>
  <c r="AA19" i="42"/>
  <c r="W3" i="17" s="1"/>
  <c r="AI19" i="42"/>
  <c r="AE3" i="17" s="1"/>
  <c r="L19" i="42"/>
  <c r="H3" i="17" s="1"/>
  <c r="T19" i="42"/>
  <c r="P3" i="17" s="1"/>
  <c r="AB19" i="42"/>
  <c r="X3" i="17" s="1"/>
  <c r="AJ19" i="42"/>
  <c r="AF3" i="17" s="1"/>
  <c r="M19" i="42"/>
  <c r="I3" i="17" s="1"/>
  <c r="U19" i="42"/>
  <c r="Q3" i="17" s="1"/>
  <c r="AC19" i="42"/>
  <c r="Y3" i="17" s="1"/>
  <c r="AK19" i="42"/>
  <c r="AG3" i="17" s="1"/>
  <c r="N19" i="42"/>
  <c r="J3" i="17" s="1"/>
  <c r="V19" i="42"/>
  <c r="R3" i="17" s="1"/>
  <c r="AD19" i="42"/>
  <c r="Z3" i="17" s="1"/>
  <c r="AL19" i="42"/>
  <c r="AH3" i="17" s="1"/>
  <c r="I19" i="42"/>
  <c r="E3" i="17" s="1"/>
  <c r="Q19" i="42"/>
  <c r="M3" i="17" s="1"/>
  <c r="Y19" i="42"/>
  <c r="U3" i="17" s="1"/>
  <c r="AG19" i="42"/>
  <c r="AC3" i="17" s="1"/>
  <c r="W19" i="42"/>
  <c r="S3" i="17" s="1"/>
  <c r="H19" i="42"/>
  <c r="D3" i="17" s="1"/>
  <c r="X19" i="42"/>
  <c r="T3" i="17" s="1"/>
  <c r="AE19" i="42"/>
  <c r="AA3" i="17" s="1"/>
  <c r="AF19" i="42"/>
  <c r="AB3" i="17" s="1"/>
  <c r="AM19" i="42"/>
  <c r="AI3" i="17" s="1"/>
  <c r="P19" i="42"/>
  <c r="L3" i="17" s="1"/>
  <c r="O19" i="42"/>
  <c r="K3" i="17" s="1"/>
  <c r="G19" i="42"/>
  <c r="C3" i="17" s="1"/>
  <c r="L5" i="42"/>
  <c r="H5" i="15" s="1"/>
  <c r="T5" i="42"/>
  <c r="P5" i="15" s="1"/>
  <c r="AB5" i="42"/>
  <c r="X5" i="15" s="1"/>
  <c r="AJ5" i="42"/>
  <c r="AF5" i="15" s="1"/>
  <c r="M5" i="42"/>
  <c r="I5" i="15" s="1"/>
  <c r="U5" i="42"/>
  <c r="Q5" i="15" s="1"/>
  <c r="AC5" i="42"/>
  <c r="Y5" i="15" s="1"/>
  <c r="AK5" i="42"/>
  <c r="AG5" i="15" s="1"/>
  <c r="N5" i="42"/>
  <c r="J5" i="15" s="1"/>
  <c r="V5" i="42"/>
  <c r="R5" i="15" s="1"/>
  <c r="AD5" i="42"/>
  <c r="Z5" i="15" s="1"/>
  <c r="AL5" i="42"/>
  <c r="AH5" i="15" s="1"/>
  <c r="B5" i="15"/>
  <c r="O5" i="42"/>
  <c r="K5" i="15" s="1"/>
  <c r="W5" i="42"/>
  <c r="S5" i="15" s="1"/>
  <c r="AE5" i="42"/>
  <c r="AA5" i="15" s="1"/>
  <c r="AM5" i="42"/>
  <c r="AI5" i="15" s="1"/>
  <c r="H5" i="42"/>
  <c r="D5" i="15" s="1"/>
  <c r="P5" i="42"/>
  <c r="L5" i="15" s="1"/>
  <c r="X5" i="42"/>
  <c r="T5" i="15" s="1"/>
  <c r="AF5" i="42"/>
  <c r="AB5" i="15" s="1"/>
  <c r="K5" i="42"/>
  <c r="G5" i="15" s="1"/>
  <c r="S5" i="42"/>
  <c r="O5" i="15" s="1"/>
  <c r="AA5" i="42"/>
  <c r="W5" i="15" s="1"/>
  <c r="AI5" i="42"/>
  <c r="AE5" i="15" s="1"/>
  <c r="Y5" i="42"/>
  <c r="U5" i="15" s="1"/>
  <c r="Z5" i="42"/>
  <c r="V5" i="15" s="1"/>
  <c r="Q5" i="42"/>
  <c r="M5" i="15" s="1"/>
  <c r="AG5" i="42"/>
  <c r="AC5" i="15" s="1"/>
  <c r="AH5" i="42"/>
  <c r="AD5" i="15" s="1"/>
  <c r="I5" i="42"/>
  <c r="E5" i="15" s="1"/>
  <c r="J5" i="42"/>
  <c r="F5" i="15" s="1"/>
  <c r="R5" i="42"/>
  <c r="N5" i="15" s="1"/>
  <c r="G5" i="42"/>
  <c r="C5" i="15" s="1"/>
  <c r="L4" i="42"/>
  <c r="H4" i="15" s="1"/>
  <c r="T4" i="42"/>
  <c r="P4" i="15" s="1"/>
  <c r="AB4" i="42"/>
  <c r="X4" i="15" s="1"/>
  <c r="AJ4" i="42"/>
  <c r="AF4" i="15" s="1"/>
  <c r="M4" i="42"/>
  <c r="I4" i="15" s="1"/>
  <c r="U4" i="42"/>
  <c r="Q4" i="15" s="1"/>
  <c r="AC4" i="42"/>
  <c r="Y4" i="15" s="1"/>
  <c r="AK4" i="42"/>
  <c r="AG4" i="15" s="1"/>
  <c r="B4" i="15"/>
  <c r="N4" i="42"/>
  <c r="J4" i="15" s="1"/>
  <c r="V4" i="42"/>
  <c r="R4" i="15" s="1"/>
  <c r="AD4" i="42"/>
  <c r="Z4" i="15" s="1"/>
  <c r="AL4" i="42"/>
  <c r="AH4" i="15" s="1"/>
  <c r="O4" i="42"/>
  <c r="K4" i="15" s="1"/>
  <c r="W4" i="42"/>
  <c r="S4" i="15" s="1"/>
  <c r="AE4" i="42"/>
  <c r="AA4" i="15" s="1"/>
  <c r="AM4" i="42"/>
  <c r="AI4" i="15" s="1"/>
  <c r="H4" i="42"/>
  <c r="D4" i="15" s="1"/>
  <c r="P4" i="42"/>
  <c r="L4" i="15" s="1"/>
  <c r="X4" i="42"/>
  <c r="T4" i="15" s="1"/>
  <c r="AF4" i="42"/>
  <c r="AB4" i="15" s="1"/>
  <c r="K4" i="42"/>
  <c r="G4" i="15" s="1"/>
  <c r="S4" i="42"/>
  <c r="O4" i="15" s="1"/>
  <c r="AA4" i="42"/>
  <c r="W4" i="15" s="1"/>
  <c r="AI4" i="42"/>
  <c r="AE4" i="15" s="1"/>
  <c r="Y4" i="42"/>
  <c r="U4" i="15" s="1"/>
  <c r="Z4" i="42"/>
  <c r="V4" i="15" s="1"/>
  <c r="J4" i="42"/>
  <c r="F4" i="15" s="1"/>
  <c r="AG4" i="42"/>
  <c r="AC4" i="15" s="1"/>
  <c r="Q4" i="42"/>
  <c r="M4" i="15" s="1"/>
  <c r="AH4" i="42"/>
  <c r="AD4" i="15" s="1"/>
  <c r="I4" i="42"/>
  <c r="E4" i="15" s="1"/>
  <c r="R4" i="42"/>
  <c r="N4" i="15" s="1"/>
  <c r="G4" i="42"/>
  <c r="C4" i="15" s="1"/>
  <c r="L8" i="42"/>
  <c r="T8" i="42"/>
  <c r="AB8" i="42"/>
  <c r="X8" i="15" s="1"/>
  <c r="AJ8" i="42"/>
  <c r="AF8" i="15" s="1"/>
  <c r="M8" i="42"/>
  <c r="I8" i="15" s="1"/>
  <c r="U8" i="42"/>
  <c r="Q8" i="15" s="1"/>
  <c r="AC8" i="42"/>
  <c r="Y8" i="15" s="1"/>
  <c r="AK8" i="42"/>
  <c r="AG8" i="15" s="1"/>
  <c r="N8" i="42"/>
  <c r="J8" i="15" s="1"/>
  <c r="V8" i="42"/>
  <c r="AD8" i="42"/>
  <c r="Z8" i="15" s="1"/>
  <c r="AL8" i="42"/>
  <c r="AH8" i="15" s="1"/>
  <c r="O8" i="42"/>
  <c r="K8" i="15" s="1"/>
  <c r="W8" i="42"/>
  <c r="S8" i="15" s="1"/>
  <c r="AE8" i="42"/>
  <c r="AA8" i="15" s="1"/>
  <c r="AM8" i="42"/>
  <c r="AI8" i="15" s="1"/>
  <c r="H8" i="42"/>
  <c r="P8" i="42"/>
  <c r="X8" i="42"/>
  <c r="T8" i="15" s="1"/>
  <c r="AF8" i="42"/>
  <c r="AB8" i="15" s="1"/>
  <c r="K8" i="42"/>
  <c r="G8" i="15" s="1"/>
  <c r="S8" i="42"/>
  <c r="O8" i="15" s="1"/>
  <c r="AA8" i="42"/>
  <c r="W8" i="15" s="1"/>
  <c r="AI8" i="42"/>
  <c r="AE8" i="15" s="1"/>
  <c r="Y8" i="42"/>
  <c r="U8" i="15" s="1"/>
  <c r="J8" i="42"/>
  <c r="Q8" i="42"/>
  <c r="M8" i="15" s="1"/>
  <c r="Z8" i="42"/>
  <c r="V8" i="15" s="1"/>
  <c r="AG8" i="42"/>
  <c r="AC8" i="15" s="1"/>
  <c r="B8" i="15"/>
  <c r="AH8" i="42"/>
  <c r="AD8" i="15" s="1"/>
  <c r="I8" i="42"/>
  <c r="E8" i="15" s="1"/>
  <c r="R8" i="42"/>
  <c r="N8" i="15" s="1"/>
  <c r="G8" i="42"/>
  <c r="B4" i="17"/>
  <c r="J20" i="42"/>
  <c r="F4" i="17" s="1"/>
  <c r="R20" i="42"/>
  <c r="N4" i="17" s="1"/>
  <c r="Z20" i="42"/>
  <c r="V4" i="17" s="1"/>
  <c r="AH20" i="42"/>
  <c r="AD4" i="17" s="1"/>
  <c r="K20" i="42"/>
  <c r="G4" i="17" s="1"/>
  <c r="S20" i="42"/>
  <c r="O4" i="17" s="1"/>
  <c r="AA20" i="42"/>
  <c r="W4" i="17" s="1"/>
  <c r="AI20" i="42"/>
  <c r="AE4" i="17" s="1"/>
  <c r="L20" i="42"/>
  <c r="H4" i="17" s="1"/>
  <c r="T20" i="42"/>
  <c r="P4" i="17" s="1"/>
  <c r="AB20" i="42"/>
  <c r="X4" i="17" s="1"/>
  <c r="AJ20" i="42"/>
  <c r="AF4" i="17" s="1"/>
  <c r="M20" i="42"/>
  <c r="I4" i="17" s="1"/>
  <c r="U20" i="42"/>
  <c r="Q4" i="17" s="1"/>
  <c r="AC20" i="42"/>
  <c r="Y4" i="17" s="1"/>
  <c r="AK20" i="42"/>
  <c r="AG4" i="17" s="1"/>
  <c r="N20" i="42"/>
  <c r="J4" i="17" s="1"/>
  <c r="V20" i="42"/>
  <c r="R4" i="17" s="1"/>
  <c r="AD20" i="42"/>
  <c r="Z4" i="17" s="1"/>
  <c r="AL20" i="42"/>
  <c r="AH4" i="17" s="1"/>
  <c r="I20" i="42"/>
  <c r="E4" i="17" s="1"/>
  <c r="Q20" i="42"/>
  <c r="M4" i="17" s="1"/>
  <c r="Y20" i="42"/>
  <c r="U4" i="17" s="1"/>
  <c r="AG20" i="42"/>
  <c r="AC4" i="17" s="1"/>
  <c r="W20" i="42"/>
  <c r="S4" i="17" s="1"/>
  <c r="X20" i="42"/>
  <c r="T4" i="17" s="1"/>
  <c r="AE20" i="42"/>
  <c r="AA4" i="17" s="1"/>
  <c r="AF20" i="42"/>
  <c r="AB4" i="17" s="1"/>
  <c r="H20" i="42"/>
  <c r="D4" i="17" s="1"/>
  <c r="O20" i="42"/>
  <c r="K4" i="17" s="1"/>
  <c r="AM20" i="42"/>
  <c r="AI4" i="17" s="1"/>
  <c r="P20" i="42"/>
  <c r="L4" i="17" s="1"/>
  <c r="G20" i="42"/>
  <c r="C4" i="17" s="1"/>
  <c r="L6" i="42"/>
  <c r="H6" i="15" s="1"/>
  <c r="T6" i="42"/>
  <c r="P6" i="15" s="1"/>
  <c r="AB6" i="42"/>
  <c r="X6" i="15" s="1"/>
  <c r="AJ6" i="42"/>
  <c r="AF6" i="15" s="1"/>
  <c r="M6" i="42"/>
  <c r="I6" i="15" s="1"/>
  <c r="U6" i="42"/>
  <c r="Q6" i="15" s="1"/>
  <c r="AC6" i="42"/>
  <c r="Y6" i="15" s="1"/>
  <c r="AK6" i="42"/>
  <c r="AG6" i="15" s="1"/>
  <c r="N6" i="42"/>
  <c r="J6" i="15" s="1"/>
  <c r="V6" i="42"/>
  <c r="R6" i="15" s="1"/>
  <c r="AD6" i="42"/>
  <c r="Z6" i="15" s="1"/>
  <c r="AL6" i="42"/>
  <c r="AH6" i="15" s="1"/>
  <c r="O6" i="42"/>
  <c r="K6" i="15" s="1"/>
  <c r="W6" i="42"/>
  <c r="S6" i="15" s="1"/>
  <c r="AE6" i="42"/>
  <c r="AA6" i="15" s="1"/>
  <c r="AM6" i="42"/>
  <c r="AI6" i="15" s="1"/>
  <c r="B6" i="15"/>
  <c r="H6" i="42"/>
  <c r="D6" i="15" s="1"/>
  <c r="P6" i="42"/>
  <c r="L6" i="15" s="1"/>
  <c r="X6" i="42"/>
  <c r="T6" i="15" s="1"/>
  <c r="AF6" i="42"/>
  <c r="AB6" i="15" s="1"/>
  <c r="K6" i="42"/>
  <c r="G6" i="15" s="1"/>
  <c r="S6" i="42"/>
  <c r="O6" i="15" s="1"/>
  <c r="AA6" i="42"/>
  <c r="W6" i="15" s="1"/>
  <c r="AI6" i="42"/>
  <c r="AE6" i="15" s="1"/>
  <c r="Y6" i="42"/>
  <c r="U6" i="15" s="1"/>
  <c r="Z6" i="42"/>
  <c r="V6" i="15" s="1"/>
  <c r="AG6" i="42"/>
  <c r="AC6" i="15" s="1"/>
  <c r="AH6" i="42"/>
  <c r="AD6" i="15" s="1"/>
  <c r="I6" i="42"/>
  <c r="E6" i="15" s="1"/>
  <c r="Q6" i="42"/>
  <c r="M6" i="15" s="1"/>
  <c r="R6" i="42"/>
  <c r="N6" i="15" s="1"/>
  <c r="J6" i="42"/>
  <c r="F6" i="15" s="1"/>
  <c r="G6" i="42"/>
  <c r="C6" i="15" s="1"/>
  <c r="H25" i="42"/>
  <c r="D9" i="17" s="1"/>
  <c r="P25" i="42"/>
  <c r="L9" i="17" s="1"/>
  <c r="X25" i="42"/>
  <c r="T9" i="17" s="1"/>
  <c r="AF25" i="42"/>
  <c r="AB9" i="17" s="1"/>
  <c r="I25" i="42"/>
  <c r="E9" i="17" s="1"/>
  <c r="Q25" i="42"/>
  <c r="M9" i="17" s="1"/>
  <c r="Y25" i="42"/>
  <c r="U9" i="17" s="1"/>
  <c r="AG25" i="42"/>
  <c r="AC9" i="17" s="1"/>
  <c r="AC25" i="42"/>
  <c r="Y9" i="17" s="1"/>
  <c r="AL25" i="42"/>
  <c r="AH9" i="17" s="1"/>
  <c r="J25" i="42"/>
  <c r="F9" i="17" s="1"/>
  <c r="R25" i="42"/>
  <c r="N9" i="17" s="1"/>
  <c r="Z25" i="42"/>
  <c r="V9" i="17" s="1"/>
  <c r="AH25" i="42"/>
  <c r="AD9" i="17" s="1"/>
  <c r="AK25" i="42"/>
  <c r="AG9" i="17" s="1"/>
  <c r="V25" i="42"/>
  <c r="R9" i="17" s="1"/>
  <c r="K25" i="42"/>
  <c r="G9" i="17" s="1"/>
  <c r="S25" i="42"/>
  <c r="O9" i="17" s="1"/>
  <c r="AA25" i="42"/>
  <c r="W9" i="17" s="1"/>
  <c r="AI25" i="42"/>
  <c r="AE9" i="17" s="1"/>
  <c r="N25" i="42"/>
  <c r="J9" i="17" s="1"/>
  <c r="L25" i="42"/>
  <c r="H9" i="17" s="1"/>
  <c r="T25" i="42"/>
  <c r="P9" i="17" s="1"/>
  <c r="AB25" i="42"/>
  <c r="X9" i="17" s="1"/>
  <c r="AJ25" i="42"/>
  <c r="AF9" i="17" s="1"/>
  <c r="M25" i="42"/>
  <c r="I9" i="17" s="1"/>
  <c r="AD25" i="42"/>
  <c r="Z9" i="17" s="1"/>
  <c r="O25" i="42"/>
  <c r="K9" i="17" s="1"/>
  <c r="W25" i="42"/>
  <c r="S9" i="17" s="1"/>
  <c r="AE25" i="42"/>
  <c r="AA9" i="17" s="1"/>
  <c r="AM25" i="42"/>
  <c r="AI9" i="17" s="1"/>
  <c r="U25" i="42"/>
  <c r="Q9" i="17" s="1"/>
  <c r="G25" i="42"/>
  <c r="C9" i="17" s="1"/>
  <c r="K28" i="42"/>
  <c r="G4" i="18" s="1"/>
  <c r="L3" i="42"/>
  <c r="H3" i="15" s="1"/>
  <c r="T3" i="42"/>
  <c r="P3" i="15" s="1"/>
  <c r="AB3" i="42"/>
  <c r="X3" i="15" s="1"/>
  <c r="AJ3" i="42"/>
  <c r="AF3" i="15" s="1"/>
  <c r="B3" i="15"/>
  <c r="M3" i="42"/>
  <c r="I3" i="15" s="1"/>
  <c r="U3" i="42"/>
  <c r="Q3" i="15" s="1"/>
  <c r="AC3" i="42"/>
  <c r="Y3" i="15" s="1"/>
  <c r="AK3" i="42"/>
  <c r="AG3" i="15" s="1"/>
  <c r="N3" i="42"/>
  <c r="J3" i="15" s="1"/>
  <c r="V3" i="42"/>
  <c r="R3" i="15" s="1"/>
  <c r="AD3" i="42"/>
  <c r="Z3" i="15" s="1"/>
  <c r="AL3" i="42"/>
  <c r="AH3" i="15" s="1"/>
  <c r="O3" i="42"/>
  <c r="K3" i="15" s="1"/>
  <c r="W3" i="42"/>
  <c r="S3" i="15" s="1"/>
  <c r="AE3" i="42"/>
  <c r="AA3" i="15" s="1"/>
  <c r="AM3" i="42"/>
  <c r="AI3" i="15" s="1"/>
  <c r="H3" i="42"/>
  <c r="D3" i="15" s="1"/>
  <c r="P3" i="42"/>
  <c r="L3" i="15" s="1"/>
  <c r="X3" i="42"/>
  <c r="T3" i="15" s="1"/>
  <c r="AF3" i="42"/>
  <c r="AB3" i="15" s="1"/>
  <c r="K3" i="42"/>
  <c r="G3" i="15" s="1"/>
  <c r="S3" i="42"/>
  <c r="O3" i="15" s="1"/>
  <c r="AA3" i="42"/>
  <c r="W3" i="15" s="1"/>
  <c r="AI3" i="42"/>
  <c r="AE3" i="15" s="1"/>
  <c r="Y3" i="42"/>
  <c r="U3" i="15" s="1"/>
  <c r="J3" i="42"/>
  <c r="F3" i="15" s="1"/>
  <c r="Z3" i="42"/>
  <c r="V3" i="15" s="1"/>
  <c r="AG3" i="42"/>
  <c r="AC3" i="15" s="1"/>
  <c r="AH3" i="42"/>
  <c r="AD3" i="15" s="1"/>
  <c r="I3" i="42"/>
  <c r="E3" i="15" s="1"/>
  <c r="R3" i="42"/>
  <c r="N3" i="15" s="1"/>
  <c r="Q3" i="42"/>
  <c r="M3" i="15" s="1"/>
  <c r="G3" i="42"/>
  <c r="C3" i="15" s="1"/>
  <c r="L9" i="42"/>
  <c r="H9" i="15" s="1"/>
  <c r="T9" i="42"/>
  <c r="P9" i="15" s="1"/>
  <c r="AB9" i="42"/>
  <c r="X9" i="15" s="1"/>
  <c r="AJ9" i="42"/>
  <c r="AF9" i="15" s="1"/>
  <c r="M9" i="42"/>
  <c r="I9" i="15" s="1"/>
  <c r="U9" i="42"/>
  <c r="Q9" i="15" s="1"/>
  <c r="AC9" i="42"/>
  <c r="Y9" i="15" s="1"/>
  <c r="AK9" i="42"/>
  <c r="AG9" i="15" s="1"/>
  <c r="N9" i="42"/>
  <c r="J9" i="15" s="1"/>
  <c r="V9" i="42"/>
  <c r="R9" i="15" s="1"/>
  <c r="AD9" i="42"/>
  <c r="Z9" i="15" s="1"/>
  <c r="AL9" i="42"/>
  <c r="AH9" i="15" s="1"/>
  <c r="O9" i="42"/>
  <c r="K9" i="15" s="1"/>
  <c r="W9" i="42"/>
  <c r="S9" i="15" s="1"/>
  <c r="AE9" i="42"/>
  <c r="AA9" i="15" s="1"/>
  <c r="AM9" i="42"/>
  <c r="AI9" i="15" s="1"/>
  <c r="H9" i="42"/>
  <c r="D9" i="15" s="1"/>
  <c r="P9" i="42"/>
  <c r="L9" i="15" s="1"/>
  <c r="X9" i="42"/>
  <c r="T9" i="15" s="1"/>
  <c r="AF9" i="42"/>
  <c r="AB9" i="15" s="1"/>
  <c r="B9" i="15"/>
  <c r="K9" i="42"/>
  <c r="G9" i="15" s="1"/>
  <c r="S9" i="42"/>
  <c r="O9" i="15" s="1"/>
  <c r="AA9" i="42"/>
  <c r="W9" i="15" s="1"/>
  <c r="AI9" i="42"/>
  <c r="AE9" i="15" s="1"/>
  <c r="Y9" i="42"/>
  <c r="U9" i="15" s="1"/>
  <c r="Z9" i="42"/>
  <c r="V9" i="15" s="1"/>
  <c r="AG9" i="42"/>
  <c r="AC9" i="15" s="1"/>
  <c r="J9" i="42"/>
  <c r="F9" i="15" s="1"/>
  <c r="Q9" i="42"/>
  <c r="M9" i="15" s="1"/>
  <c r="AH9" i="42"/>
  <c r="AD9" i="15" s="1"/>
  <c r="I9" i="42"/>
  <c r="E9" i="15" s="1"/>
  <c r="R9" i="42"/>
  <c r="N9" i="15" s="1"/>
  <c r="G9" i="42"/>
  <c r="C9" i="15" s="1"/>
  <c r="L7" i="42"/>
  <c r="H7" i="15" s="1"/>
  <c r="T7" i="42"/>
  <c r="P7" i="15" s="1"/>
  <c r="AB7" i="42"/>
  <c r="X7" i="15" s="1"/>
  <c r="AJ7" i="42"/>
  <c r="AF7" i="15" s="1"/>
  <c r="M7" i="42"/>
  <c r="I7" i="15" s="1"/>
  <c r="U7" i="42"/>
  <c r="Q7" i="15" s="1"/>
  <c r="AC7" i="42"/>
  <c r="Y7" i="15" s="1"/>
  <c r="AK7" i="42"/>
  <c r="AG7" i="15" s="1"/>
  <c r="N7" i="42"/>
  <c r="J7" i="15" s="1"/>
  <c r="V7" i="42"/>
  <c r="R7" i="15" s="1"/>
  <c r="AD7" i="42"/>
  <c r="Z7" i="15" s="1"/>
  <c r="AL7" i="42"/>
  <c r="AH7" i="15" s="1"/>
  <c r="O7" i="42"/>
  <c r="K7" i="15" s="1"/>
  <c r="W7" i="42"/>
  <c r="S7" i="15" s="1"/>
  <c r="AE7" i="42"/>
  <c r="AA7" i="15" s="1"/>
  <c r="AM7" i="42"/>
  <c r="AI7" i="15" s="1"/>
  <c r="H7" i="42"/>
  <c r="D7" i="15" s="1"/>
  <c r="P7" i="42"/>
  <c r="L7" i="15" s="1"/>
  <c r="X7" i="42"/>
  <c r="T7" i="15" s="1"/>
  <c r="AF7" i="42"/>
  <c r="AB7" i="15" s="1"/>
  <c r="K7" i="42"/>
  <c r="G7" i="15" s="1"/>
  <c r="S7" i="42"/>
  <c r="O7" i="15" s="1"/>
  <c r="AA7" i="42"/>
  <c r="W7" i="15" s="1"/>
  <c r="AI7" i="42"/>
  <c r="AE7" i="15" s="1"/>
  <c r="Y7" i="42"/>
  <c r="U7" i="15" s="1"/>
  <c r="Z7" i="42"/>
  <c r="V7" i="15" s="1"/>
  <c r="B7" i="15"/>
  <c r="AG7" i="42"/>
  <c r="AC7" i="15" s="1"/>
  <c r="AH7" i="42"/>
  <c r="J7" i="42"/>
  <c r="F7" i="15" s="1"/>
  <c r="I7" i="42"/>
  <c r="E7" i="15" s="1"/>
  <c r="R7" i="42"/>
  <c r="N7" i="15" s="1"/>
  <c r="Q7" i="42"/>
  <c r="M7" i="15" s="1"/>
  <c r="G7" i="42"/>
  <c r="C7" i="15" s="1"/>
  <c r="E5" i="49"/>
  <c r="G6" i="20"/>
  <c r="B9" i="17"/>
  <c r="G8" i="48"/>
  <c r="G9" i="48"/>
  <c r="G6" i="48"/>
  <c r="J7" i="49"/>
  <c r="S239" i="43"/>
  <c r="S172" i="43"/>
  <c r="S247" i="43" s="1"/>
  <c r="AH239" i="43"/>
  <c r="AH172" i="43"/>
  <c r="AH247" i="43" s="1"/>
  <c r="M8" i="50"/>
  <c r="T9" i="49"/>
  <c r="AE8" i="50"/>
  <c r="Q239" i="43"/>
  <c r="Q172" i="43"/>
  <c r="Q247" i="43" s="1"/>
  <c r="N9" i="49"/>
  <c r="AI239" i="43"/>
  <c r="AI172" i="43"/>
  <c r="AI247" i="43" s="1"/>
  <c r="H6" i="49"/>
  <c r="R2" i="50"/>
  <c r="Z4" i="50"/>
  <c r="N2" i="50"/>
  <c r="AO239" i="43"/>
  <c r="AO172" i="43"/>
  <c r="AO247" i="43" s="1"/>
  <c r="C6" i="50"/>
  <c r="Z8" i="50"/>
  <c r="G8" i="50"/>
  <c r="S9" i="49"/>
  <c r="U8" i="50"/>
  <c r="I2" i="50"/>
  <c r="X4" i="50"/>
  <c r="AD2" i="50"/>
  <c r="AI8" i="50"/>
  <c r="D6" i="49"/>
  <c r="E9" i="49"/>
  <c r="U3" i="50"/>
  <c r="X8" i="50"/>
  <c r="Q8" i="50"/>
  <c r="P4" i="50"/>
  <c r="R8" i="50"/>
  <c r="C6" i="49"/>
  <c r="AM239" i="43"/>
  <c r="AM172" i="43"/>
  <c r="AM247" i="43" s="1"/>
  <c r="W9" i="50"/>
  <c r="X9" i="50"/>
  <c r="J239" i="43"/>
  <c r="J172" i="43"/>
  <c r="J247" i="43" s="1"/>
  <c r="AE2" i="50"/>
  <c r="V8" i="50"/>
  <c r="W2" i="50"/>
  <c r="AD9" i="49"/>
  <c r="K8" i="50"/>
  <c r="S6" i="49"/>
  <c r="AB2" i="50"/>
  <c r="AH6" i="49"/>
  <c r="Y9" i="49"/>
  <c r="AH2" i="50"/>
  <c r="AB8" i="50"/>
  <c r="T172" i="43"/>
  <c r="T247" i="43" s="1"/>
  <c r="T239" i="43"/>
  <c r="AK239" i="43"/>
  <c r="AK172" i="43"/>
  <c r="AK247" i="43" s="1"/>
  <c r="V239" i="43"/>
  <c r="V172" i="43"/>
  <c r="V247" i="43" s="1"/>
  <c r="D8" i="50"/>
  <c r="Z2" i="50"/>
  <c r="W4" i="50"/>
  <c r="L172" i="43"/>
  <c r="L247" i="43" s="1"/>
  <c r="L239" i="43"/>
  <c r="AI9" i="49"/>
  <c r="T8" i="50"/>
  <c r="M6" i="50"/>
  <c r="AG6" i="50"/>
  <c r="AE239" i="43"/>
  <c r="AE172" i="43"/>
  <c r="AE247" i="43" s="1"/>
  <c r="V9" i="49"/>
  <c r="I8" i="50"/>
  <c r="P6" i="49"/>
  <c r="AB6" i="49"/>
  <c r="U2" i="50"/>
  <c r="I172" i="43"/>
  <c r="I247" i="43" s="1"/>
  <c r="C3" i="50" s="1"/>
  <c r="I239" i="43"/>
  <c r="U9" i="49"/>
  <c r="M9" i="49"/>
  <c r="J2" i="50"/>
  <c r="W6" i="49"/>
  <c r="C9" i="49"/>
  <c r="AD8" i="50"/>
  <c r="R8" i="49"/>
  <c r="P172" i="43"/>
  <c r="P247" i="43" s="1"/>
  <c r="P239" i="43"/>
  <c r="O239" i="43"/>
  <c r="O172" i="43"/>
  <c r="O247" i="43" s="1"/>
  <c r="AF172" i="43"/>
  <c r="AF247" i="43" s="1"/>
  <c r="AF239" i="43"/>
  <c r="N239" i="43"/>
  <c r="N172" i="43"/>
  <c r="N247" i="43" s="1"/>
  <c r="F5" i="18"/>
  <c r="K29" i="42"/>
  <c r="X9" i="49"/>
  <c r="R6" i="49"/>
  <c r="Z239" i="43"/>
  <c r="Z172" i="43"/>
  <c r="Z247" i="43" s="1"/>
  <c r="K239" i="43"/>
  <c r="K172" i="43"/>
  <c r="K247" i="43" s="1"/>
  <c r="AN172" i="43"/>
  <c r="AN247" i="43" s="1"/>
  <c r="AN239" i="43"/>
  <c r="V2" i="50"/>
  <c r="U239" i="43"/>
  <c r="U172" i="43"/>
  <c r="U247" i="43" s="1"/>
  <c r="AD239" i="43"/>
  <c r="AD172" i="43"/>
  <c r="AD247" i="43" s="1"/>
  <c r="H9" i="49"/>
  <c r="C8" i="50"/>
  <c r="M2" i="50"/>
  <c r="J9" i="49"/>
  <c r="Z9" i="49"/>
  <c r="D2" i="50"/>
  <c r="AE6" i="49"/>
  <c r="I9" i="49"/>
  <c r="W8" i="50"/>
  <c r="K6" i="50"/>
  <c r="AI2" i="50"/>
  <c r="Y8" i="50"/>
  <c r="O9" i="49"/>
  <c r="F9" i="49"/>
  <c r="AG9" i="49"/>
  <c r="N8" i="50"/>
  <c r="X6" i="50"/>
  <c r="D4" i="50"/>
  <c r="AC239" i="43"/>
  <c r="AC172" i="43"/>
  <c r="AC247" i="43" s="1"/>
  <c r="AC2" i="50"/>
  <c r="H8" i="50"/>
  <c r="Y6" i="49"/>
  <c r="L33" i="42"/>
  <c r="G9" i="18"/>
  <c r="H2" i="50"/>
  <c r="L7" i="48"/>
  <c r="L4" i="48"/>
  <c r="L2" i="48"/>
  <c r="L5" i="48"/>
  <c r="AH2" i="15"/>
  <c r="R2" i="15"/>
  <c r="AG2" i="15"/>
  <c r="E2" i="15"/>
  <c r="AA2" i="15"/>
  <c r="K2" i="15"/>
  <c r="H2" i="15"/>
  <c r="Z2" i="15"/>
  <c r="U2" i="15"/>
  <c r="Q2" i="15"/>
  <c r="S2" i="15"/>
  <c r="T2" i="15"/>
  <c r="V2" i="15"/>
  <c r="I2" i="15"/>
  <c r="AE2" i="15"/>
  <c r="D2" i="15"/>
  <c r="AD2" i="15"/>
  <c r="N2" i="15"/>
  <c r="AC2" i="15"/>
  <c r="Y2" i="15"/>
  <c r="W2" i="15"/>
  <c r="G2" i="15"/>
  <c r="AB2" i="15"/>
  <c r="AF2" i="15"/>
  <c r="J2" i="15"/>
  <c r="C2" i="15"/>
  <c r="O2" i="15"/>
  <c r="AI2" i="15"/>
  <c r="P2" i="15"/>
  <c r="F2" i="15"/>
  <c r="M2" i="15"/>
  <c r="X2" i="15"/>
  <c r="L2" i="15"/>
  <c r="L8" i="15"/>
  <c r="C8" i="15"/>
  <c r="P8" i="15"/>
  <c r="H8" i="15"/>
  <c r="F8" i="15"/>
  <c r="R8" i="15"/>
  <c r="D8" i="15"/>
  <c r="AD7" i="15"/>
  <c r="F8" i="20"/>
  <c r="H2" i="20"/>
  <c r="F4" i="20"/>
  <c r="H9" i="20"/>
  <c r="F7" i="20"/>
  <c r="H6" i="20"/>
  <c r="G3" i="20"/>
  <c r="G5" i="20"/>
  <c r="K27" i="42"/>
  <c r="G3" i="18" s="1"/>
  <c r="L28" i="42"/>
  <c r="H4" i="18" s="1"/>
  <c r="J30" i="42"/>
  <c r="F6" i="18" s="1"/>
  <c r="K31" i="42"/>
  <c r="G7" i="18" s="1"/>
  <c r="J26" i="42"/>
  <c r="F2" i="18" s="1"/>
  <c r="E4" i="49" l="1"/>
  <c r="J3" i="49"/>
  <c r="E2" i="49"/>
  <c r="AG3" i="50"/>
  <c r="X3" i="50"/>
  <c r="AE3" i="50"/>
  <c r="D3" i="50"/>
  <c r="AI3" i="50"/>
  <c r="K3" i="50"/>
  <c r="E3" i="50"/>
  <c r="I3" i="50"/>
  <c r="N3" i="50"/>
  <c r="AB3" i="50"/>
  <c r="H3" i="50"/>
  <c r="F3" i="50"/>
  <c r="M3" i="50"/>
  <c r="W3" i="50"/>
  <c r="Y3" i="50"/>
  <c r="O3" i="50"/>
  <c r="AH3" i="50"/>
  <c r="T3" i="50"/>
  <c r="Z3" i="50"/>
  <c r="J3" i="50"/>
  <c r="P3" i="50"/>
  <c r="AC3" i="50"/>
  <c r="F5" i="49"/>
  <c r="H9" i="48"/>
  <c r="H6" i="48"/>
  <c r="H8" i="48"/>
  <c r="K7" i="49"/>
  <c r="H9" i="18"/>
  <c r="M33" i="42"/>
  <c r="G5" i="18"/>
  <c r="L29" i="42"/>
  <c r="M5" i="48"/>
  <c r="M4" i="48"/>
  <c r="M2" i="48"/>
  <c r="M7" i="48"/>
  <c r="G8" i="20"/>
  <c r="H5" i="20"/>
  <c r="H3" i="20"/>
  <c r="I9" i="20"/>
  <c r="I6" i="20"/>
  <c r="G4" i="20"/>
  <c r="G7" i="20"/>
  <c r="I2" i="20"/>
  <c r="L31" i="42"/>
  <c r="H7" i="18" s="1"/>
  <c r="L27" i="42"/>
  <c r="H3" i="18" s="1"/>
  <c r="K30" i="42"/>
  <c r="G6" i="18" s="1"/>
  <c r="M28" i="42"/>
  <c r="I4" i="18" s="1"/>
  <c r="K26" i="42"/>
  <c r="G2" i="18" s="1"/>
  <c r="K3" i="49" l="1"/>
  <c r="F4" i="49"/>
  <c r="F2" i="49"/>
  <c r="AF22" i="42"/>
  <c r="AB6" i="17" s="1"/>
  <c r="Z22" i="42"/>
  <c r="V6" i="17" s="1"/>
  <c r="AD22" i="42"/>
  <c r="Z6" i="17" s="1"/>
  <c r="W22" i="42"/>
  <c r="S6" i="17" s="1"/>
  <c r="Y22" i="42"/>
  <c r="U6" i="17" s="1"/>
  <c r="J22" i="42"/>
  <c r="F6" i="17" s="1"/>
  <c r="X22" i="42"/>
  <c r="T6" i="17" s="1"/>
  <c r="O22" i="42"/>
  <c r="K6" i="17" s="1"/>
  <c r="N22" i="42"/>
  <c r="J6" i="17" s="1"/>
  <c r="AH22" i="42"/>
  <c r="AD6" i="17" s="1"/>
  <c r="L22" i="42"/>
  <c r="H6" i="17" s="1"/>
  <c r="AE22" i="42"/>
  <c r="AA6" i="17" s="1"/>
  <c r="B6" i="17"/>
  <c r="AJ22" i="42"/>
  <c r="AF6" i="17" s="1"/>
  <c r="V22" i="42"/>
  <c r="R6" i="17" s="1"/>
  <c r="R22" i="42"/>
  <c r="N6" i="17" s="1"/>
  <c r="I22" i="42"/>
  <c r="E6" i="17" s="1"/>
  <c r="AK22" i="42"/>
  <c r="AG6" i="17" s="1"/>
  <c r="T22" i="42"/>
  <c r="P6" i="17" s="1"/>
  <c r="AM22" i="42"/>
  <c r="AI6" i="17" s="1"/>
  <c r="S22" i="42"/>
  <c r="O6" i="17" s="1"/>
  <c r="Q22" i="42"/>
  <c r="M6" i="17" s="1"/>
  <c r="K22" i="42"/>
  <c r="G6" i="17" s="1"/>
  <c r="AB22" i="42"/>
  <c r="X6" i="17" s="1"/>
  <c r="AC22" i="42"/>
  <c r="Y6" i="17" s="1"/>
  <c r="AL22" i="42"/>
  <c r="AH6" i="17" s="1"/>
  <c r="P22" i="42"/>
  <c r="L6" i="17" s="1"/>
  <c r="M22" i="42"/>
  <c r="I6" i="17" s="1"/>
  <c r="H22" i="42"/>
  <c r="D6" i="17" s="1"/>
  <c r="AG22" i="42"/>
  <c r="AC6" i="17" s="1"/>
  <c r="AA22" i="42"/>
  <c r="W6" i="17" s="1"/>
  <c r="U22" i="42"/>
  <c r="Q6" i="17" s="1"/>
  <c r="G22" i="42"/>
  <c r="C6" i="17" s="1"/>
  <c r="AI22" i="42"/>
  <c r="AE6" i="17" s="1"/>
  <c r="AF23" i="42"/>
  <c r="AB7" i="17" s="1"/>
  <c r="J23" i="42"/>
  <c r="F7" i="17" s="1"/>
  <c r="AI23" i="42"/>
  <c r="AE7" i="17" s="1"/>
  <c r="AL23" i="42"/>
  <c r="AH7" i="17" s="1"/>
  <c r="Q23" i="42"/>
  <c r="M7" i="17" s="1"/>
  <c r="AG23" i="42"/>
  <c r="AC7" i="17" s="1"/>
  <c r="M23" i="42"/>
  <c r="I7" i="17" s="1"/>
  <c r="R23" i="42"/>
  <c r="N7" i="17" s="1"/>
  <c r="U23" i="42"/>
  <c r="Q7" i="17" s="1"/>
  <c r="O23" i="42"/>
  <c r="K7" i="17" s="1"/>
  <c r="AB23" i="42"/>
  <c r="X7" i="17" s="1"/>
  <c r="P23" i="42"/>
  <c r="L7" i="17" s="1"/>
  <c r="V23" i="42"/>
  <c r="R7" i="17" s="1"/>
  <c r="Z23" i="42"/>
  <c r="V7" i="17" s="1"/>
  <c r="L23" i="42"/>
  <c r="H7" i="17" s="1"/>
  <c r="W23" i="42"/>
  <c r="S7" i="17" s="1"/>
  <c r="B7" i="17"/>
  <c r="AD23" i="42"/>
  <c r="Z7" i="17" s="1"/>
  <c r="AM23" i="42"/>
  <c r="AI7" i="17" s="1"/>
  <c r="S23" i="42"/>
  <c r="O7" i="17" s="1"/>
  <c r="N23" i="42"/>
  <c r="J7" i="17" s="1"/>
  <c r="I23" i="42"/>
  <c r="E7" i="17" s="1"/>
  <c r="AH23" i="42"/>
  <c r="AD7" i="17" s="1"/>
  <c r="T23" i="42"/>
  <c r="P7" i="17" s="1"/>
  <c r="AE23" i="42"/>
  <c r="AA7" i="17" s="1"/>
  <c r="AC23" i="42"/>
  <c r="Y7" i="17" s="1"/>
  <c r="AK23" i="42"/>
  <c r="AG7" i="17" s="1"/>
  <c r="X23" i="42"/>
  <c r="T7" i="17" s="1"/>
  <c r="H23" i="42"/>
  <c r="D7" i="17" s="1"/>
  <c r="Y23" i="42"/>
  <c r="U7" i="17" s="1"/>
  <c r="K23" i="42"/>
  <c r="G7" i="17" s="1"/>
  <c r="AJ23" i="42"/>
  <c r="AF7" i="17" s="1"/>
  <c r="G23" i="42"/>
  <c r="C7" i="17" s="1"/>
  <c r="AA23" i="42"/>
  <c r="W7" i="17" s="1"/>
  <c r="B8" i="17"/>
  <c r="Q24" i="42"/>
  <c r="M8" i="17" s="1"/>
  <c r="U24" i="42"/>
  <c r="Q8" i="17" s="1"/>
  <c r="AB24" i="42"/>
  <c r="X8" i="17" s="1"/>
  <c r="AD24" i="42"/>
  <c r="Z8" i="17" s="1"/>
  <c r="J24" i="42"/>
  <c r="F8" i="17" s="1"/>
  <c r="AM24" i="42"/>
  <c r="AI8" i="17" s="1"/>
  <c r="T24" i="42"/>
  <c r="P8" i="17" s="1"/>
  <c r="H24" i="42"/>
  <c r="D8" i="17" s="1"/>
  <c r="Y24" i="42"/>
  <c r="U8" i="17" s="1"/>
  <c r="K24" i="42"/>
  <c r="G8" i="17" s="1"/>
  <c r="AJ24" i="42"/>
  <c r="AF8" i="17" s="1"/>
  <c r="G24" i="42"/>
  <c r="C8" i="17" s="1"/>
  <c r="W24" i="42"/>
  <c r="S8" i="17" s="1"/>
  <c r="AH24" i="42"/>
  <c r="AD8" i="17" s="1"/>
  <c r="P24" i="42"/>
  <c r="L8" i="17" s="1"/>
  <c r="AG24" i="42"/>
  <c r="AC8" i="17" s="1"/>
  <c r="S24" i="42"/>
  <c r="O8" i="17" s="1"/>
  <c r="V24" i="42"/>
  <c r="R8" i="17" s="1"/>
  <c r="AI24" i="42"/>
  <c r="AE8" i="17" s="1"/>
  <c r="X24" i="42"/>
  <c r="T8" i="17" s="1"/>
  <c r="N24" i="42"/>
  <c r="J8" i="17" s="1"/>
  <c r="AA24" i="42"/>
  <c r="W8" i="17" s="1"/>
  <c r="O24" i="42"/>
  <c r="K8" i="17" s="1"/>
  <c r="AF24" i="42"/>
  <c r="AB8" i="17" s="1"/>
  <c r="I24" i="42"/>
  <c r="E8" i="17" s="1"/>
  <c r="AL24" i="42"/>
  <c r="AH8" i="17" s="1"/>
  <c r="L24" i="42"/>
  <c r="H8" i="17" s="1"/>
  <c r="M24" i="42"/>
  <c r="I8" i="17" s="1"/>
  <c r="AK24" i="42"/>
  <c r="AG8" i="17" s="1"/>
  <c r="R24" i="42"/>
  <c r="N8" i="17" s="1"/>
  <c r="AC24" i="42"/>
  <c r="Y8" i="17" s="1"/>
  <c r="AE24" i="42"/>
  <c r="AA8" i="17" s="1"/>
  <c r="Z24" i="42"/>
  <c r="V8" i="17" s="1"/>
  <c r="G18" i="42"/>
  <c r="B2" i="17"/>
  <c r="G5" i="49"/>
  <c r="I8" i="48"/>
  <c r="I9" i="48"/>
  <c r="I6" i="48"/>
  <c r="L7" i="49"/>
  <c r="H5" i="18"/>
  <c r="M29" i="42"/>
  <c r="N33" i="42"/>
  <c r="I9" i="18"/>
  <c r="N4" i="48"/>
  <c r="N7" i="48"/>
  <c r="N2" i="48"/>
  <c r="N5" i="48"/>
  <c r="H8" i="20"/>
  <c r="J9" i="20"/>
  <c r="I3" i="20"/>
  <c r="J6" i="20"/>
  <c r="J2" i="20"/>
  <c r="H7" i="20"/>
  <c r="H4" i="20"/>
  <c r="I5" i="20"/>
  <c r="L30" i="42"/>
  <c r="H6" i="18" s="1"/>
  <c r="M27" i="42"/>
  <c r="I3" i="18" s="1"/>
  <c r="L26" i="42"/>
  <c r="H2" i="18" s="1"/>
  <c r="N28" i="42"/>
  <c r="J4" i="18" s="1"/>
  <c r="M31" i="42"/>
  <c r="I7" i="18" s="1"/>
  <c r="G4" i="49" l="1"/>
  <c r="L3" i="49"/>
  <c r="G2" i="49"/>
  <c r="H18" i="42"/>
  <c r="C2" i="17"/>
  <c r="H5" i="49"/>
  <c r="J6" i="48"/>
  <c r="J9" i="48"/>
  <c r="J8" i="48"/>
  <c r="M7" i="49"/>
  <c r="O33" i="42"/>
  <c r="J9" i="18"/>
  <c r="I5" i="18"/>
  <c r="N29" i="42"/>
  <c r="O2" i="48"/>
  <c r="O7" i="48"/>
  <c r="O5" i="48"/>
  <c r="O4" i="48"/>
  <c r="I8" i="20"/>
  <c r="J3" i="20"/>
  <c r="I4" i="20"/>
  <c r="K6" i="20"/>
  <c r="I7" i="20"/>
  <c r="K2" i="20"/>
  <c r="J5" i="20"/>
  <c r="K9" i="20"/>
  <c r="O28" i="42"/>
  <c r="K4" i="18" s="1"/>
  <c r="N27" i="42"/>
  <c r="J3" i="18" s="1"/>
  <c r="M26" i="42"/>
  <c r="I2" i="18" s="1"/>
  <c r="N31" i="42"/>
  <c r="J7" i="18" s="1"/>
  <c r="M30" i="42"/>
  <c r="I6" i="18" s="1"/>
  <c r="H4" i="49" l="1"/>
  <c r="M3" i="49"/>
  <c r="H2" i="49"/>
  <c r="I18" i="42"/>
  <c r="D2" i="17"/>
  <c r="I5" i="49"/>
  <c r="K8" i="48"/>
  <c r="K9" i="48"/>
  <c r="K6" i="48"/>
  <c r="N7" i="49"/>
  <c r="J5" i="18"/>
  <c r="O29" i="42"/>
  <c r="P33" i="42"/>
  <c r="K9" i="18"/>
  <c r="P5" i="48"/>
  <c r="P4" i="48"/>
  <c r="P7" i="48"/>
  <c r="P2" i="48"/>
  <c r="J8" i="20"/>
  <c r="K5" i="20"/>
  <c r="L2" i="20"/>
  <c r="J4" i="20"/>
  <c r="L6" i="20"/>
  <c r="L9" i="20"/>
  <c r="K3" i="20"/>
  <c r="J7" i="20"/>
  <c r="P28" i="42"/>
  <c r="L4" i="18" s="1"/>
  <c r="O31" i="42"/>
  <c r="K7" i="18" s="1"/>
  <c r="N26" i="42"/>
  <c r="J2" i="18" s="1"/>
  <c r="N30" i="42"/>
  <c r="J6" i="18" s="1"/>
  <c r="O27" i="42"/>
  <c r="K3" i="18" s="1"/>
  <c r="I4" i="49" l="1"/>
  <c r="N3" i="49"/>
  <c r="I2" i="49"/>
  <c r="J18" i="42"/>
  <c r="E2" i="17"/>
  <c r="J5" i="49"/>
  <c r="L9" i="48"/>
  <c r="L6" i="48"/>
  <c r="L8" i="48"/>
  <c r="O7" i="49"/>
  <c r="K5" i="18"/>
  <c r="P29" i="42"/>
  <c r="Q33" i="42"/>
  <c r="L9" i="18"/>
  <c r="Q4" i="48"/>
  <c r="Q7" i="48"/>
  <c r="Q2" i="48"/>
  <c r="Q5" i="48"/>
  <c r="K8" i="20"/>
  <c r="M2" i="20"/>
  <c r="M6" i="20"/>
  <c r="L3" i="20"/>
  <c r="M9" i="20"/>
  <c r="K4" i="20"/>
  <c r="K7" i="20"/>
  <c r="L5" i="20"/>
  <c r="P27" i="42"/>
  <c r="L3" i="18" s="1"/>
  <c r="O30" i="42"/>
  <c r="K6" i="18" s="1"/>
  <c r="O26" i="42"/>
  <c r="K2" i="18" s="1"/>
  <c r="P31" i="42"/>
  <c r="L7" i="18" s="1"/>
  <c r="Q28" i="42"/>
  <c r="M4" i="18" s="1"/>
  <c r="J4" i="49" l="1"/>
  <c r="O3" i="49"/>
  <c r="J2" i="49"/>
  <c r="K18" i="42"/>
  <c r="F2" i="17"/>
  <c r="K5" i="49"/>
  <c r="M8" i="48"/>
  <c r="M6" i="48"/>
  <c r="M9" i="48"/>
  <c r="P7" i="49"/>
  <c r="L5" i="18"/>
  <c r="Q29" i="42"/>
  <c r="R33" i="42"/>
  <c r="M9" i="18"/>
  <c r="R5" i="48"/>
  <c r="R7" i="48"/>
  <c r="R2" i="48"/>
  <c r="R4" i="48"/>
  <c r="L8" i="20"/>
  <c r="N9" i="20"/>
  <c r="L4" i="20"/>
  <c r="N6" i="20"/>
  <c r="L7" i="20"/>
  <c r="M3" i="20"/>
  <c r="M5" i="20"/>
  <c r="N2" i="20"/>
  <c r="R28" i="42"/>
  <c r="N4" i="18" s="1"/>
  <c r="P26" i="42"/>
  <c r="L2" i="18" s="1"/>
  <c r="P30" i="42"/>
  <c r="L6" i="18" s="1"/>
  <c r="Q31" i="42"/>
  <c r="M7" i="18" s="1"/>
  <c r="Q27" i="42"/>
  <c r="M3" i="18" s="1"/>
  <c r="K4" i="49" l="1"/>
  <c r="P3" i="49"/>
  <c r="K2" i="49"/>
  <c r="L18" i="42"/>
  <c r="G2" i="17"/>
  <c r="L5" i="49"/>
  <c r="N6" i="48"/>
  <c r="N9" i="48"/>
  <c r="N8" i="48"/>
  <c r="Q7" i="49"/>
  <c r="S33" i="42"/>
  <c r="N9" i="18"/>
  <c r="M5" i="18"/>
  <c r="R29" i="42"/>
  <c r="S2" i="48"/>
  <c r="S5" i="48"/>
  <c r="S4" i="48"/>
  <c r="S7" i="48"/>
  <c r="M8" i="20"/>
  <c r="O6" i="20"/>
  <c r="N3" i="20"/>
  <c r="M7" i="20"/>
  <c r="M4" i="20"/>
  <c r="O9" i="20"/>
  <c r="N5" i="20"/>
  <c r="O2" i="20"/>
  <c r="Q30" i="42"/>
  <c r="M6" i="18" s="1"/>
  <c r="Q26" i="42"/>
  <c r="M2" i="18" s="1"/>
  <c r="R27" i="42"/>
  <c r="N3" i="18" s="1"/>
  <c r="S28" i="42"/>
  <c r="O4" i="18" s="1"/>
  <c r="R31" i="42"/>
  <c r="N7" i="18" s="1"/>
  <c r="Q3" i="49" l="1"/>
  <c r="L4" i="49"/>
  <c r="L2" i="49"/>
  <c r="M18" i="42"/>
  <c r="H2" i="17"/>
  <c r="M5" i="49"/>
  <c r="O9" i="48"/>
  <c r="O8" i="48"/>
  <c r="O6" i="48"/>
  <c r="R7" i="49"/>
  <c r="N5" i="18"/>
  <c r="S29" i="42"/>
  <c r="T33" i="42"/>
  <c r="O9" i="18"/>
  <c r="T5" i="48"/>
  <c r="T2" i="48"/>
  <c r="T7" i="48"/>
  <c r="T4" i="48"/>
  <c r="N8" i="20"/>
  <c r="N7" i="20"/>
  <c r="O5" i="20"/>
  <c r="O3" i="20"/>
  <c r="P2" i="20"/>
  <c r="P9" i="20"/>
  <c r="N4" i="20"/>
  <c r="P6" i="20"/>
  <c r="S27" i="42"/>
  <c r="O3" i="18" s="1"/>
  <c r="R26" i="42"/>
  <c r="N2" i="18" s="1"/>
  <c r="S31" i="42"/>
  <c r="O7" i="18" s="1"/>
  <c r="R30" i="42"/>
  <c r="N6" i="18" s="1"/>
  <c r="T28" i="42"/>
  <c r="P4" i="18" s="1"/>
  <c r="M4" i="49" l="1"/>
  <c r="R3" i="49"/>
  <c r="M2" i="49"/>
  <c r="N18" i="42"/>
  <c r="I2" i="17"/>
  <c r="N5" i="49"/>
  <c r="P8" i="48"/>
  <c r="P6" i="48"/>
  <c r="P9" i="48"/>
  <c r="S7" i="49"/>
  <c r="O5" i="18"/>
  <c r="T29" i="42"/>
  <c r="U33" i="42"/>
  <c r="P9" i="18"/>
  <c r="U2" i="48"/>
  <c r="U4" i="48"/>
  <c r="U5" i="48"/>
  <c r="U7" i="48"/>
  <c r="O8" i="20"/>
  <c r="Q2" i="20"/>
  <c r="P5" i="20"/>
  <c r="O4" i="20"/>
  <c r="P3" i="20"/>
  <c r="O7" i="20"/>
  <c r="Q6" i="20"/>
  <c r="Q9" i="20"/>
  <c r="S30" i="42"/>
  <c r="O6" i="18" s="1"/>
  <c r="T31" i="42"/>
  <c r="P7" i="18" s="1"/>
  <c r="T27" i="42"/>
  <c r="P3" i="18" s="1"/>
  <c r="S26" i="42"/>
  <c r="O2" i="18" s="1"/>
  <c r="U28" i="42"/>
  <c r="Q4" i="18" s="1"/>
  <c r="S3" i="49" l="1"/>
  <c r="N4" i="49"/>
  <c r="N2" i="49"/>
  <c r="O18" i="42"/>
  <c r="J2" i="17"/>
  <c r="O5" i="49"/>
  <c r="Q6" i="48"/>
  <c r="Q8" i="48"/>
  <c r="Q9" i="48"/>
  <c r="T7" i="49"/>
  <c r="P5" i="18"/>
  <c r="U29" i="42"/>
  <c r="V33" i="42"/>
  <c r="Q9" i="18"/>
  <c r="V5" i="48"/>
  <c r="V4" i="48"/>
  <c r="V2" i="48"/>
  <c r="V7" i="48"/>
  <c r="P8" i="20"/>
  <c r="R6" i="20"/>
  <c r="P7" i="20"/>
  <c r="P4" i="20"/>
  <c r="Q3" i="20"/>
  <c r="R9" i="20"/>
  <c r="R2" i="20"/>
  <c r="Q5" i="20"/>
  <c r="U27" i="42"/>
  <c r="Q3" i="18" s="1"/>
  <c r="U31" i="42"/>
  <c r="Q7" i="18" s="1"/>
  <c r="V28" i="42"/>
  <c r="R4" i="18" s="1"/>
  <c r="T26" i="42"/>
  <c r="P2" i="18" s="1"/>
  <c r="T30" i="42"/>
  <c r="P6" i="18" s="1"/>
  <c r="O4" i="49" l="1"/>
  <c r="T3" i="49"/>
  <c r="O2" i="49"/>
  <c r="P18" i="42"/>
  <c r="K2" i="17"/>
  <c r="P5" i="49"/>
  <c r="R8" i="48"/>
  <c r="R9" i="48"/>
  <c r="R6" i="48"/>
  <c r="U7" i="49"/>
  <c r="W33" i="42"/>
  <c r="R9" i="18"/>
  <c r="Q5" i="18"/>
  <c r="V29" i="42"/>
  <c r="W4" i="48"/>
  <c r="W7" i="48"/>
  <c r="W2" i="48"/>
  <c r="W5" i="48"/>
  <c r="Q8" i="20"/>
  <c r="S2" i="20"/>
  <c r="Q4" i="20"/>
  <c r="S9" i="20"/>
  <c r="S6" i="20"/>
  <c r="Q7" i="20"/>
  <c r="R3" i="20"/>
  <c r="R5" i="20"/>
  <c r="V31" i="42"/>
  <c r="R7" i="18" s="1"/>
  <c r="W28" i="42"/>
  <c r="S4" i="18" s="1"/>
  <c r="U30" i="42"/>
  <c r="Q6" i="18" s="1"/>
  <c r="U26" i="42"/>
  <c r="Q2" i="18" s="1"/>
  <c r="V27" i="42"/>
  <c r="R3" i="18" s="1"/>
  <c r="U3" i="49" l="1"/>
  <c r="P4" i="49"/>
  <c r="P2" i="49"/>
  <c r="Q18" i="42"/>
  <c r="L2" i="17"/>
  <c r="Q5" i="49"/>
  <c r="S6" i="48"/>
  <c r="S8" i="48"/>
  <c r="S9" i="48"/>
  <c r="V7" i="49"/>
  <c r="R5" i="18"/>
  <c r="W29" i="42"/>
  <c r="X33" i="42"/>
  <c r="S9" i="18"/>
  <c r="X7" i="48"/>
  <c r="X5" i="48"/>
  <c r="X4" i="48"/>
  <c r="X2" i="48"/>
  <c r="R8" i="20"/>
  <c r="T6" i="20"/>
  <c r="S5" i="20"/>
  <c r="S3" i="20"/>
  <c r="R4" i="20"/>
  <c r="T9" i="20"/>
  <c r="R7" i="20"/>
  <c r="T2" i="20"/>
  <c r="V30" i="42"/>
  <c r="R6" i="18" s="1"/>
  <c r="W27" i="42"/>
  <c r="S3" i="18" s="1"/>
  <c r="X28" i="42"/>
  <c r="T4" i="18" s="1"/>
  <c r="W31" i="42"/>
  <c r="S7" i="18" s="1"/>
  <c r="V26" i="42"/>
  <c r="R2" i="18" s="1"/>
  <c r="Q4" i="49" l="1"/>
  <c r="V3" i="49"/>
  <c r="Q2" i="49"/>
  <c r="R18" i="42"/>
  <c r="M2" i="17"/>
  <c r="R5" i="49"/>
  <c r="T8" i="48"/>
  <c r="T6" i="48"/>
  <c r="T9" i="48"/>
  <c r="W7" i="49"/>
  <c r="S5" i="18"/>
  <c r="X29" i="42"/>
  <c r="Y33" i="42"/>
  <c r="T9" i="18"/>
  <c r="Y7" i="48"/>
  <c r="Y4" i="48"/>
  <c r="Y2" i="48"/>
  <c r="Y5" i="48"/>
  <c r="S8" i="20"/>
  <c r="S4" i="20"/>
  <c r="S7" i="20"/>
  <c r="T3" i="20"/>
  <c r="U9" i="20"/>
  <c r="T5" i="20"/>
  <c r="U2" i="20"/>
  <c r="U6" i="20"/>
  <c r="Y28" i="42"/>
  <c r="U4" i="18" s="1"/>
  <c r="X27" i="42"/>
  <c r="T3" i="18" s="1"/>
  <c r="W26" i="42"/>
  <c r="S2" i="18" s="1"/>
  <c r="W30" i="42"/>
  <c r="S6" i="18" s="1"/>
  <c r="X31" i="42"/>
  <c r="T7" i="18" s="1"/>
  <c r="W3" i="49" l="1"/>
  <c r="R4" i="49"/>
  <c r="R2" i="49"/>
  <c r="S18" i="42"/>
  <c r="N2" i="17"/>
  <c r="S5" i="49"/>
  <c r="U6" i="48"/>
  <c r="U8" i="48"/>
  <c r="U9" i="48"/>
  <c r="X7" i="49"/>
  <c r="T5" i="18"/>
  <c r="Y29" i="42"/>
  <c r="Z33" i="42"/>
  <c r="U9" i="18"/>
  <c r="Z4" i="48"/>
  <c r="Z5" i="48"/>
  <c r="Z2" i="48"/>
  <c r="Z7" i="48"/>
  <c r="T8" i="20"/>
  <c r="U5" i="20"/>
  <c r="V2" i="20"/>
  <c r="U3" i="20"/>
  <c r="T7" i="20"/>
  <c r="V6" i="20"/>
  <c r="T4" i="20"/>
  <c r="V9" i="20"/>
  <c r="X26" i="42"/>
  <c r="T2" i="18" s="1"/>
  <c r="Y27" i="42"/>
  <c r="U3" i="18" s="1"/>
  <c r="Y31" i="42"/>
  <c r="U7" i="18" s="1"/>
  <c r="Z28" i="42"/>
  <c r="V4" i="18" s="1"/>
  <c r="X30" i="42"/>
  <c r="T6" i="18" s="1"/>
  <c r="S4" i="49" l="1"/>
  <c r="X3" i="49"/>
  <c r="S2" i="49"/>
  <c r="T18" i="42"/>
  <c r="O2" i="17"/>
  <c r="T5" i="49"/>
  <c r="V8" i="48"/>
  <c r="V9" i="48"/>
  <c r="V6" i="48"/>
  <c r="Y7" i="49"/>
  <c r="AA33" i="42"/>
  <c r="V9" i="18"/>
  <c r="U5" i="18"/>
  <c r="Z29" i="42"/>
  <c r="AA2" i="48"/>
  <c r="AA7" i="48"/>
  <c r="AA5" i="48"/>
  <c r="AA4" i="48"/>
  <c r="U8" i="20"/>
  <c r="W2" i="20"/>
  <c r="U4" i="20"/>
  <c r="V3" i="20"/>
  <c r="U7" i="20"/>
  <c r="W9" i="20"/>
  <c r="V5" i="20"/>
  <c r="W6" i="20"/>
  <c r="Z31" i="42"/>
  <c r="V7" i="18" s="1"/>
  <c r="Y30" i="42"/>
  <c r="U6" i="18" s="1"/>
  <c r="AA28" i="42"/>
  <c r="W4" i="18" s="1"/>
  <c r="Z27" i="42"/>
  <c r="V3" i="18" s="1"/>
  <c r="Y26" i="42"/>
  <c r="U2" i="18" s="1"/>
  <c r="Y3" i="49" l="1"/>
  <c r="T4" i="49"/>
  <c r="T2" i="49"/>
  <c r="U18" i="42"/>
  <c r="P2" i="17"/>
  <c r="U5" i="49"/>
  <c r="W6" i="48"/>
  <c r="W8" i="48"/>
  <c r="W9" i="48"/>
  <c r="Z7" i="49"/>
  <c r="V5" i="18"/>
  <c r="AA29" i="42"/>
  <c r="AB33" i="42"/>
  <c r="W9" i="18"/>
  <c r="AB7" i="48"/>
  <c r="AB4" i="48"/>
  <c r="AB5" i="48"/>
  <c r="AB2" i="48"/>
  <c r="V8" i="20"/>
  <c r="W5" i="20"/>
  <c r="X9" i="20"/>
  <c r="V4" i="20"/>
  <c r="W3" i="20"/>
  <c r="V7" i="20"/>
  <c r="X6" i="20"/>
  <c r="X2" i="20"/>
  <c r="Z26" i="42"/>
  <c r="V2" i="18" s="1"/>
  <c r="Z30" i="42"/>
  <c r="V6" i="18" s="1"/>
  <c r="AA31" i="42"/>
  <c r="W7" i="18" s="1"/>
  <c r="AB28" i="42"/>
  <c r="X4" i="18" s="1"/>
  <c r="AA27" i="42"/>
  <c r="W3" i="18" s="1"/>
  <c r="U4" i="49" l="1"/>
  <c r="Z3" i="49"/>
  <c r="U2" i="49"/>
  <c r="V18" i="42"/>
  <c r="Q2" i="17"/>
  <c r="V5" i="49"/>
  <c r="X8" i="48"/>
  <c r="X6" i="48"/>
  <c r="X9" i="48"/>
  <c r="AA7" i="49"/>
  <c r="W5" i="18"/>
  <c r="AB29" i="42"/>
  <c r="AC33" i="42"/>
  <c r="X9" i="18"/>
  <c r="AC4" i="48"/>
  <c r="AC7" i="48"/>
  <c r="AC5" i="48"/>
  <c r="AC2" i="48"/>
  <c r="W8" i="20"/>
  <c r="Y6" i="20"/>
  <c r="Y9" i="20"/>
  <c r="X5" i="20"/>
  <c r="W4" i="20"/>
  <c r="W7" i="20"/>
  <c r="Y2" i="20"/>
  <c r="X3" i="20"/>
  <c r="AB31" i="42"/>
  <c r="X7" i="18" s="1"/>
  <c r="AB27" i="42"/>
  <c r="X3" i="18" s="1"/>
  <c r="AA30" i="42"/>
  <c r="W6" i="18" s="1"/>
  <c r="AC28" i="42"/>
  <c r="Y4" i="18" s="1"/>
  <c r="AA26" i="42"/>
  <c r="W2" i="18" s="1"/>
  <c r="AA3" i="49" l="1"/>
  <c r="V4" i="49"/>
  <c r="V2" i="49"/>
  <c r="W18" i="42"/>
  <c r="R2" i="17"/>
  <c r="W5" i="49"/>
  <c r="Y6" i="48"/>
  <c r="Y8" i="48"/>
  <c r="Y9" i="48"/>
  <c r="AB7" i="49"/>
  <c r="X5" i="18"/>
  <c r="AC29" i="42"/>
  <c r="AD33" i="42"/>
  <c r="Y9" i="18"/>
  <c r="AD7" i="48"/>
  <c r="AD2" i="48"/>
  <c r="AD5" i="48"/>
  <c r="AD4" i="48"/>
  <c r="X8" i="20"/>
  <c r="Z2" i="20"/>
  <c r="X4" i="20"/>
  <c r="Y5" i="20"/>
  <c r="Z9" i="20"/>
  <c r="X7" i="20"/>
  <c r="Z6" i="20"/>
  <c r="Y3" i="20"/>
  <c r="AB30" i="42"/>
  <c r="X6" i="18" s="1"/>
  <c r="AC27" i="42"/>
  <c r="Y3" i="18" s="1"/>
  <c r="AB26" i="42"/>
  <c r="X2" i="18" s="1"/>
  <c r="AD28" i="42"/>
  <c r="Z4" i="18" s="1"/>
  <c r="AC31" i="42"/>
  <c r="Y7" i="18" s="1"/>
  <c r="W4" i="49" l="1"/>
  <c r="AB3" i="49"/>
  <c r="W2" i="49"/>
  <c r="X18" i="42"/>
  <c r="S2" i="17"/>
  <c r="X5" i="49"/>
  <c r="Z8" i="48"/>
  <c r="Z9" i="48"/>
  <c r="Z6" i="48"/>
  <c r="AC7" i="49"/>
  <c r="AE33" i="42"/>
  <c r="Z9" i="18"/>
  <c r="Y5" i="18"/>
  <c r="AD29" i="42"/>
  <c r="AE4" i="48"/>
  <c r="AE5" i="48"/>
  <c r="AE2" i="48"/>
  <c r="AE7" i="48"/>
  <c r="Y8" i="20"/>
  <c r="Y4" i="20"/>
  <c r="AA2" i="20"/>
  <c r="Z5" i="20"/>
  <c r="AA6" i="20"/>
  <c r="Y7" i="20"/>
  <c r="Z3" i="20"/>
  <c r="AA9" i="20"/>
  <c r="AC26" i="42"/>
  <c r="Y2" i="18" s="1"/>
  <c r="AD27" i="42"/>
  <c r="Z3" i="18" s="1"/>
  <c r="AD31" i="42"/>
  <c r="Z7" i="18" s="1"/>
  <c r="AC30" i="42"/>
  <c r="Y6" i="18" s="1"/>
  <c r="AE28" i="42"/>
  <c r="AA4" i="18" s="1"/>
  <c r="AC3" i="49" l="1"/>
  <c r="X4" i="49"/>
  <c r="X2" i="49"/>
  <c r="Y18" i="42"/>
  <c r="T2" i="17"/>
  <c r="Y5" i="49"/>
  <c r="AA6" i="48"/>
  <c r="AA8" i="48"/>
  <c r="AA9" i="48"/>
  <c r="AD7" i="49"/>
  <c r="Z5" i="18"/>
  <c r="AE29" i="42"/>
  <c r="AF33" i="42"/>
  <c r="AA9" i="18"/>
  <c r="AF5" i="48"/>
  <c r="AF7" i="48"/>
  <c r="AF2" i="48"/>
  <c r="AF4" i="48"/>
  <c r="Z8" i="20"/>
  <c r="AB2" i="20"/>
  <c r="AB9" i="20"/>
  <c r="AA5" i="20"/>
  <c r="AA3" i="20"/>
  <c r="Z7" i="20"/>
  <c r="Z4" i="20"/>
  <c r="AB6" i="20"/>
  <c r="AE31" i="42"/>
  <c r="AA7" i="18" s="1"/>
  <c r="AD30" i="42"/>
  <c r="Z6" i="18" s="1"/>
  <c r="AF28" i="42"/>
  <c r="AB4" i="18" s="1"/>
  <c r="AE27" i="42"/>
  <c r="AA3" i="18" s="1"/>
  <c r="AD26" i="42"/>
  <c r="Z2" i="18" s="1"/>
  <c r="Y4" i="49" l="1"/>
  <c r="AD3" i="49"/>
  <c r="Y2" i="49"/>
  <c r="Z18" i="42"/>
  <c r="U2" i="17"/>
  <c r="Z5" i="49"/>
  <c r="AB8" i="48"/>
  <c r="AB9" i="48"/>
  <c r="AB6" i="48"/>
  <c r="AE7" i="49"/>
  <c r="AA5" i="18"/>
  <c r="AF29" i="42"/>
  <c r="AG33" i="42"/>
  <c r="AB9" i="18"/>
  <c r="AG2" i="48"/>
  <c r="AG4" i="48"/>
  <c r="AG7" i="48"/>
  <c r="AG5" i="48"/>
  <c r="AA8" i="20"/>
  <c r="AA4" i="20"/>
  <c r="AB5" i="20"/>
  <c r="AB3" i="20"/>
  <c r="AC9" i="20"/>
  <c r="AA7" i="20"/>
  <c r="AC2" i="20"/>
  <c r="AC6" i="20"/>
  <c r="AG28" i="42"/>
  <c r="AC4" i="18" s="1"/>
  <c r="AE26" i="42"/>
  <c r="AA2" i="18" s="1"/>
  <c r="AE30" i="42"/>
  <c r="AA6" i="18" s="1"/>
  <c r="AF27" i="42"/>
  <c r="AB3" i="18" s="1"/>
  <c r="AF31" i="42"/>
  <c r="AB7" i="18" s="1"/>
  <c r="AE3" i="49" l="1"/>
  <c r="Z4" i="49"/>
  <c r="Z2" i="49"/>
  <c r="AA18" i="42"/>
  <c r="V2" i="17"/>
  <c r="AA5" i="49"/>
  <c r="AC8" i="48"/>
  <c r="AC6" i="48"/>
  <c r="AC9" i="48"/>
  <c r="AF7" i="49"/>
  <c r="AH33" i="42"/>
  <c r="AC9" i="18"/>
  <c r="AB5" i="18"/>
  <c r="AG29" i="42"/>
  <c r="AI7" i="48"/>
  <c r="AH7" i="48"/>
  <c r="AI5" i="48"/>
  <c r="AH5" i="48"/>
  <c r="AI4" i="48"/>
  <c r="AH4" i="48"/>
  <c r="AI2" i="48"/>
  <c r="AH2" i="48"/>
  <c r="AB8" i="20"/>
  <c r="AD2" i="20"/>
  <c r="AC3" i="20"/>
  <c r="AB7" i="20"/>
  <c r="AD9" i="20"/>
  <c r="AB4" i="20"/>
  <c r="AC5" i="20"/>
  <c r="AD6" i="20"/>
  <c r="AG27" i="42"/>
  <c r="AC3" i="18" s="1"/>
  <c r="AF30" i="42"/>
  <c r="AB6" i="18" s="1"/>
  <c r="AF26" i="42"/>
  <c r="AB2" i="18" s="1"/>
  <c r="AG31" i="42"/>
  <c r="AC7" i="18" s="1"/>
  <c r="AH28" i="42"/>
  <c r="AD4" i="18" s="1"/>
  <c r="AA4" i="49" l="1"/>
  <c r="AF3" i="49"/>
  <c r="AA2" i="49"/>
  <c r="AB18" i="42"/>
  <c r="W2" i="17"/>
  <c r="AB5" i="49"/>
  <c r="AD8" i="48"/>
  <c r="AD6" i="48"/>
  <c r="AD9" i="48"/>
  <c r="AG7" i="49"/>
  <c r="AC5" i="18"/>
  <c r="AH29" i="42"/>
  <c r="AI33" i="42"/>
  <c r="AD9" i="18"/>
  <c r="AC8" i="20"/>
  <c r="AC7" i="20"/>
  <c r="AD5" i="20"/>
  <c r="AC4" i="20"/>
  <c r="AD3" i="20"/>
  <c r="AE6" i="20"/>
  <c r="AE9" i="20"/>
  <c r="AE2" i="20"/>
  <c r="AG26" i="42"/>
  <c r="AC2" i="18" s="1"/>
  <c r="AI28" i="42"/>
  <c r="AE4" i="18" s="1"/>
  <c r="AG30" i="42"/>
  <c r="AC6" i="18" s="1"/>
  <c r="AH31" i="42"/>
  <c r="AD7" i="18" s="1"/>
  <c r="AH27" i="42"/>
  <c r="AD3" i="18" s="1"/>
  <c r="AG3" i="49" l="1"/>
  <c r="AB4" i="49"/>
  <c r="AB2" i="49"/>
  <c r="AC18" i="42"/>
  <c r="X2" i="17"/>
  <c r="AC5" i="49"/>
  <c r="AE8" i="48"/>
  <c r="AE9" i="48"/>
  <c r="AE6" i="48"/>
  <c r="AI7" i="49"/>
  <c r="AH7" i="49"/>
  <c r="AJ33" i="42"/>
  <c r="AE9" i="18"/>
  <c r="AD5" i="18"/>
  <c r="AI29" i="42"/>
  <c r="AD8" i="20"/>
  <c r="AF9" i="20"/>
  <c r="AF6" i="20"/>
  <c r="AD4" i="20"/>
  <c r="AE5" i="20"/>
  <c r="AD7" i="20"/>
  <c r="AF2" i="20"/>
  <c r="AE3" i="20"/>
  <c r="AH30" i="42"/>
  <c r="AD6" i="18" s="1"/>
  <c r="AJ28" i="42"/>
  <c r="AF4" i="18" s="1"/>
  <c r="AI27" i="42"/>
  <c r="AE3" i="18" s="1"/>
  <c r="AH26" i="42"/>
  <c r="AD2" i="18" s="1"/>
  <c r="AI31" i="42"/>
  <c r="AE7" i="18" s="1"/>
  <c r="AC4" i="49" l="1"/>
  <c r="AI3" i="49"/>
  <c r="AH3" i="49"/>
  <c r="AC2" i="49"/>
  <c r="AD18" i="42"/>
  <c r="Y2" i="17"/>
  <c r="AD5" i="49"/>
  <c r="AF9" i="48"/>
  <c r="AF8" i="48"/>
  <c r="AF6" i="48"/>
  <c r="AE5" i="18"/>
  <c r="AJ29" i="42"/>
  <c r="AK33" i="42"/>
  <c r="AF9" i="18"/>
  <c r="AE8" i="20"/>
  <c r="AG2" i="20"/>
  <c r="AG6" i="20"/>
  <c r="AE7" i="20"/>
  <c r="AF5" i="20"/>
  <c r="AF3" i="20"/>
  <c r="AE4" i="20"/>
  <c r="AG9" i="20"/>
  <c r="AI26" i="42"/>
  <c r="AE2" i="18" s="1"/>
  <c r="AJ27" i="42"/>
  <c r="AF3" i="18" s="1"/>
  <c r="AK28" i="42"/>
  <c r="AG4" i="18" s="1"/>
  <c r="AJ31" i="42"/>
  <c r="AF7" i="18" s="1"/>
  <c r="AI30" i="42"/>
  <c r="AE6" i="18" s="1"/>
  <c r="AD4" i="49" l="1"/>
  <c r="AD2" i="49"/>
  <c r="AE18" i="42"/>
  <c r="Z2" i="17"/>
  <c r="AE5" i="49"/>
  <c r="AG9" i="48"/>
  <c r="AG8" i="48"/>
  <c r="AG6" i="48"/>
  <c r="AL33" i="42"/>
  <c r="AG9" i="18"/>
  <c r="AF5" i="18"/>
  <c r="AK29" i="42"/>
  <c r="AF8" i="20"/>
  <c r="AG3" i="20"/>
  <c r="AF7" i="20"/>
  <c r="AF4" i="20"/>
  <c r="AH6" i="20"/>
  <c r="AH9" i="20"/>
  <c r="AH2" i="20"/>
  <c r="AG5" i="20"/>
  <c r="AL28" i="42"/>
  <c r="AH4" i="18" s="1"/>
  <c r="AJ30" i="42"/>
  <c r="AF6" i="18" s="1"/>
  <c r="AK27" i="42"/>
  <c r="AG3" i="18" s="1"/>
  <c r="AK31" i="42"/>
  <c r="AG7" i="18" s="1"/>
  <c r="AJ26" i="42"/>
  <c r="AF2" i="18" s="1"/>
  <c r="AE4" i="49" l="1"/>
  <c r="AE2" i="49"/>
  <c r="AF18" i="42"/>
  <c r="AA2" i="17"/>
  <c r="AF5" i="49"/>
  <c r="AI9" i="48"/>
  <c r="AH9" i="48"/>
  <c r="AI6" i="48"/>
  <c r="AH6" i="48"/>
  <c r="AH8" i="48"/>
  <c r="AI8" i="48"/>
  <c r="AG5" i="18"/>
  <c r="AL29" i="42"/>
  <c r="AM33" i="42"/>
  <c r="AI9" i="18" s="1"/>
  <c r="AH9" i="18"/>
  <c r="AG8" i="20"/>
  <c r="AG4" i="20"/>
  <c r="AI9" i="20"/>
  <c r="AI6" i="20"/>
  <c r="AG7" i="20"/>
  <c r="AH3" i="20"/>
  <c r="AI2" i="20"/>
  <c r="AH5" i="20"/>
  <c r="AK26" i="42"/>
  <c r="AG2" i="18" s="1"/>
  <c r="AL31" i="42"/>
  <c r="AH7" i="18" s="1"/>
  <c r="AL27" i="42"/>
  <c r="AH3" i="18" s="1"/>
  <c r="AK30" i="42"/>
  <c r="AG6" i="18" s="1"/>
  <c r="AM28" i="42"/>
  <c r="AI4" i="18" s="1"/>
  <c r="AF4" i="49" l="1"/>
  <c r="AF2" i="49"/>
  <c r="AG18" i="42"/>
  <c r="AB2" i="17"/>
  <c r="AG5" i="49"/>
  <c r="AH5" i="18"/>
  <c r="AM29" i="42"/>
  <c r="AI5" i="18" s="1"/>
  <c r="AH8" i="20"/>
  <c r="AH7" i="20"/>
  <c r="AI5" i="20"/>
  <c r="AH4" i="20"/>
  <c r="AI3" i="20"/>
  <c r="AL30" i="42"/>
  <c r="AH6" i="18" s="1"/>
  <c r="AM31" i="42"/>
  <c r="AI7" i="18" s="1"/>
  <c r="AM27" i="42"/>
  <c r="AI3" i="18" s="1"/>
  <c r="AL26" i="42"/>
  <c r="AH2" i="18" s="1"/>
  <c r="AG4" i="49" l="1"/>
  <c r="AG2" i="49"/>
  <c r="AH18" i="42"/>
  <c r="AC2" i="17"/>
  <c r="AI5" i="49"/>
  <c r="AH5" i="49"/>
  <c r="AI8" i="20"/>
  <c r="AI4" i="20"/>
  <c r="AI7" i="20"/>
  <c r="AM26" i="42"/>
  <c r="AI2" i="18" s="1"/>
  <c r="AM30" i="42"/>
  <c r="AI6" i="18" s="1"/>
  <c r="AI4" i="49" l="1"/>
  <c r="AH4" i="49"/>
  <c r="AI2" i="49"/>
  <c r="AH2" i="49"/>
  <c r="AI18" i="42"/>
  <c r="AD2" i="17"/>
  <c r="AJ18" i="42" l="1"/>
  <c r="AE2" i="17"/>
  <c r="AK18" i="42" l="1"/>
  <c r="AF2" i="17"/>
  <c r="AL18" i="42" l="1"/>
  <c r="AG2" i="17"/>
  <c r="AM18" i="42" l="1"/>
  <c r="AI2" i="17" s="1"/>
  <c r="AH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192"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<sst xmlns="http://schemas.openxmlformats.org/spreadsheetml/2006/main" count="2112" uniqueCount="595">
  <si>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</si>
  <si>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</si>
  <si>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</si>
  <si>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</si>
  <si>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</si>
  <si>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</si>
  <si>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</si>
  <si>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</si>
  <si>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</si>
  <si>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</si>
  <si>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</si>
  <si>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</si>
  <si>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</si>
  <si>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</si>
  <si>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</si>
  <si>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</si>
  <si>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</si>
  <si>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</si>
  <si>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</si>
  <si>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</si>
  <si>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</si>
  <si>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</si>
  <si>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</si>
  <si>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</si>
  <si>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</si>
  <si>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</si>
  <si>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</si>
  <si>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</si>
  <si>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</si>
  <si>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</si>
  <si>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</si>
  <si>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</si>
  <si>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</si>
  <si>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</si>
  <si>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</si>
  <si>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</si>
  <si>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</si>
  <si>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</si>
  <si>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</si>
  <si>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</si>
  <si>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</si>
  <si>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</si>
  <si>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</si>
  <si>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</si>
  <si>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</si>
  <si>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</si>
  <si>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</si>
  <si>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</si>
  <si>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</si>
  <si>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</si>
  <si>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</si>
  <si>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</si>
  <si>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</si>
  <si>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</si>
  <si>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</si>
  <si>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</si>
  <si>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</si>
  <si>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</si>
  <si>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</si>
  <si>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</si>
  <si>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</si>
  <si>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</si>
  <si>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</si>
  <si>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</si>
  <si>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</si>
  <si>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</si>
  <si>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</si>
  <si>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</si>
  <si>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</si>
  <si>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</si>
  <si>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</si>
  <si>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</si>
  <si>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</si>
  <si>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</si>
  <si>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</si>
  <si>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</si>
  <si>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</si>
  <si>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</si>
  <si>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</si>
  <si>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</si>
  <si>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</si>
  <si>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</si>
  <si>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</si>
  <si>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</si>
  <si>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</si>
  <si>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</si>
  <si>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</si>
  <si>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</si>
  <si>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</si>
  <si>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</si>
  <si>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</si>
  <si>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</si>
  <si>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</si>
  <si>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</si>
  <si>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</si>
  <si>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</si>
  <si>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</si>
  <si>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</si>
  <si>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</si>
  <si>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</si>
  <si>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</si>
  <si>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</si>
  <si>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</si>
  <si>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</si>
  <si>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</si>
  <si>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</si>
  <si>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</si>
  <si>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</si>
  <si>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</si>
  <si>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</si>
  <si>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</si>
  <si>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</si>
  <si>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</si>
  <si>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</si>
  <si>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</si>
  <si>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</si>
  <si>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</si>
  <si>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</si>
  <si>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</si>
  <si>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</si>
  <si>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</si>
  <si>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</si>
  <si>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</si>
  <si>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</si>
  <si>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</si>
  <si>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</si>
  <si>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</si>
  <si>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</si>
  <si>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</si>
  <si>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</si>
  <si>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</si>
  <si>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</si>
  <si>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</si>
  <si>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</si>
  <si>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</si>
  <si>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</si>
  <si>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</si>
  <si>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</si>
  <si>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</si>
  <si>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</si>
  <si>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</si>
  <si>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</si>
  <si>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</si>
  <si>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</si>
  <si>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</si>
  <si>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</si>
  <si>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</si>
  <si>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</si>
  <si>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</si>
  <si>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</si>
  <si>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</si>
  <si>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</si>
  <si>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</si>
  <si>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</si>
  <si>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</si>
  <si>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</si>
  <si>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</si>
  <si>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</si>
  <si>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</si>
  <si>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</si>
  <si>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</si>
  <si>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</si>
  <si>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</si>
  <si>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</si>
  <si>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</si>
  <si>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</si>
  <si>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</si>
  <si>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</si>
  <si>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</si>
  <si>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</si>
  <si>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</si>
  <si>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</si>
  <si>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</si>
  <si>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</si>
  <si>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</si>
  <si>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</si>
  <si>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</si>
  <si>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</si>
  <si>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</si>
  <si>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</si>
  <si>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</si>
  <si>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</si>
  <si>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</si>
  <si>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</si>
  <si>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</si>
  <si>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</si>
  <si>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</si>
  <si>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</si>
  <si>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</si>
  <si>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</si>
  <si>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</si>
  <si>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</si>
  <si>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</si>
  <si>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</si>
  <si>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</si>
  <si>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</si>
  <si>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</si>
  <si>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</si>
  <si>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</si>
  <si>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</si>
  <si>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</si>
  <si>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</si>
  <si>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</si>
  <si>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</si>
  <si>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</si>
  <si>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</si>
  <si>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</si>
  <si>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</si>
  <si>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</si>
  <si>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</si>
  <si>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</si>
  <si>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</si>
  <si>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</si>
  <si>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</si>
  <si>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</si>
  <si>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</si>
  <si>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</si>
  <si>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</si>
  <si>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</si>
  <si>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</si>
  <si>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</si>
  <si>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</si>
  <si>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</si>
  <si>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</si>
  <si>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</si>
  <si>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</si>
  <si>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</si>
  <si>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</si>
  <si>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</si>
  <si>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</si>
  <si>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</si>
  <si>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</si>
  <si>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</si>
  <si>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</si>
  <si>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</si>
  <si>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</si>
  <si>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</si>
  <si>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</si>
  <si>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</si>
  <si>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</si>
  <si>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</si>
  <si>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</si>
  <si>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</si>
  <si>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</si>
  <si>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</si>
  <si>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</si>
  <si>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</si>
  <si>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</si>
  <si>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</si>
  <si>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</si>
  <si>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</si>
  <si>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</si>
  <si>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</si>
  <si>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</si>
  <si>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</si>
  <si>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</si>
  <si>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</si>
  <si>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</si>
  <si>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</si>
  <si>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</si>
  <si>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</si>
  <si>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</si>
  <si>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</si>
  <si>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</si>
  <si>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</si>
  <si>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</si>
  <si>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</si>
  <si>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</si>
  <si>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</si>
  <si>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</si>
  <si>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</si>
  <si>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</si>
  <si>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</si>
  <si>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</si>
  <si>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</si>
  <si>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</si>
  <si>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</si>
  <si>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</si>
  <si>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</si>
  <si>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</si>
  <si>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</si>
  <si>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</si>
  <si>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</si>
  <si>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</si>
  <si>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</si>
  <si>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</si>
  <si>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</si>
  <si>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</si>
  <si>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</si>
  <si>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</si>
  <si>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</si>
  <si>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</si>
  <si>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</si>
  <si>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</si>
  <si>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</si>
  <si>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</si>
  <si>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</si>
  <si>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</si>
  <si>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</si>
  <si>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</si>
  <si>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</si>
  <si>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</si>
  <si>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</si>
  <si>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</si>
  <si>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</si>
  <si>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</si>
  <si>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</si>
  <si>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</si>
  <si>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</si>
  <si>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</si>
  <si>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</si>
  <si>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</si>
  <si>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</si>
  <si>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</si>
  <si>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</si>
  <si>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</si>
  <si>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</si>
  <si>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</si>
  <si>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</si>
  <si>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</si>
  <si>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</si>
  <si>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</si>
  <si>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</si>
  <si>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</si>
  <si>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</si>
  <si>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</si>
  <si>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</si>
  <si>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</si>
  <si>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</si>
  <si>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</si>
  <si>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</si>
  <si>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</si>
  <si>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</si>
  <si>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</si>
  <si>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</si>
  <si>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</si>
  <si>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</si>
  <si>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</si>
  <si>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</si>
  <si>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</si>
  <si>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</si>
  <si>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</si>
  <si>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</si>
  <si>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</si>
  <si>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</si>
  <si>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</si>
  <si>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</si>
  <si>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</si>
  <si>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</si>
  <si>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</si>
  <si>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</si>
  <si>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</si>
  <si>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</si>
  <si>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</si>
  <si>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</si>
  <si>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</si>
  <si>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</si>
  <si>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</si>
  <si>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</si>
  <si>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</si>
  <si>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</si>
  <si>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</si>
  <si>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</si>
  <si>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</si>
  <si>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</si>
  <si>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</si>
  <si>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</si>
  <si>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</si>
  <si>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</si>
  <si>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</si>
  <si>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</si>
  <si>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</si>
  <si>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</si>
  <si>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</si>
  <si>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</si>
  <si>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</si>
  <si>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</si>
  <si>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</si>
  <si>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</si>
  <si>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</si>
  <si>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</si>
  <si>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</si>
  <si>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</si>
  <si>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</si>
  <si>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</si>
  <si>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</si>
  <si>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</si>
  <si>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</si>
  <si>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</si>
  <si>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</si>
  <si>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</si>
  <si>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</si>
  <si>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</si>
  <si>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</si>
  <si>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</si>
  <si>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</si>
  <si>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</si>
  <si>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</si>
  <si>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</si>
  <si>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</si>
  <si>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</si>
  <si>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</si>
  <si>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</si>
  <si>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</si>
  <si>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</si>
  <si>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</si>
  <si>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</si>
  <si>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</si>
  <si>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</si>
  <si>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</si>
  <si>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</si>
  <si>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</si>
  <si>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</si>
  <si>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</si>
  <si>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</si>
  <si>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</si>
  <si>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</si>
  <si>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</si>
  <si>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</si>
  <si>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</si>
  <si>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</si>
  <si>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</si>
  <si>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</si>
  <si>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</si>
  <si>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</si>
  <si>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</si>
  <si>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</si>
  <si>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</si>
  <si>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</si>
  <si>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</si>
  <si>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</si>
  <si>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</si>
  <si>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</si>
  <si>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</si>
  <si>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</si>
  <si>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</si>
  <si>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</si>
  <si>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</si>
  <si>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</si>
  <si>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</si>
  <si>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</si>
  <si>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</si>
  <si>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</si>
  <si>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</si>
  <si>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</si>
  <si>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</si>
  <si>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</si>
  <si>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</si>
  <si>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</si>
  <si>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</si>
  <si>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</si>
  <si>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</si>
  <si>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</si>
  <si>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</si>
  <si>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</si>
  <si>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</si>
  <si>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</si>
  <si>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</si>
  <si>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</si>
  <si>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</si>
  <si>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</si>
  <si>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</si>
  <si>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</si>
  <si>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</si>
  <si>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</si>
  <si>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</si>
  <si>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</si>
  <si>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</si>
  <si>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</si>
  <si>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</si>
  <si>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</si>
  <si>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</si>
  <si>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</si>
  <si>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</si>
  <si>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</si>
  <si>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</si>
  <si>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</si>
  <si>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</si>
  <si>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</si>
  <si>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</si>
  <si>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</si>
  <si>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</si>
  <si>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</si>
  <si>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</si>
  <si>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</si>
  <si>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</si>
  <si>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</si>
  <si>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</si>
  <si>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</si>
  <si>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</si>
  <si>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</si>
  <si>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</si>
  <si>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</si>
  <si>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</si>
  <si>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</si>
  <si>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</si>
  <si>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</si>
  <si>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</si>
  <si>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</si>
  <si>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</si>
  <si>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</si>
  <si>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</si>
  <si>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</si>
  <si>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</si>
  <si>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</si>
  <si>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</si>
  <si>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</si>
  <si>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</si>
  <si>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</si>
  <si>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</si>
  <si>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</si>
  <si>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</si>
  <si>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</si>
  <si>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</si>
  <si>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</si>
  <si>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</si>
  <si>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</si>
  <si>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</si>
  <si>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</si>
  <si>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</si>
  <si>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</si>
  <si>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</si>
  <si>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</si>
  <si>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</si>
  <si>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</si>
  <si>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</si>
  <si>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</si>
  <si>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</si>
  <si>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</si>
  <si>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</si>
  <si>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</si>
  <si>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</si>
  <si>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</si>
  <si>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</si>
  <si>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</si>
  <si>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</si>
  <si>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</si>
  <si>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</si>
  <si>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</si>
  <si>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</si>
  <si>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</si>
  <si>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</si>
  <si>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</si>
  <si>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</si>
  <si>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</si>
  <si>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</si>
  <si>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</si>
  <si>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</si>
  <si>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</si>
  <si>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</si>
  <si>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</si>
  <si>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</si>
  <si>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</si>
  <si>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</si>
  <si>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</si>
  <si>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</si>
  <si>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</si>
  <si>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</si>
  <si>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</si>
  <si>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</si>
  <si>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</si>
  <si>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</si>
  <si>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</si>
  <si>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</si>
  <si>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</si>
  <si>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</si>
  <si>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</si>
  <si>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</si>
  <si>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</si>
  <si>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</si>
  <si>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</si>
  <si>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</si>
  <si>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</si>
  <si>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</si>
  <si>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</si>
  <si>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</si>
  <si>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</si>
  <si>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</si>
  <si>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</si>
  <si>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</si>
  <si>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</si>
  <si>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</si>
  <si>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</si>
  <si>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</si>
  <si>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</si>
  <si>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</si>
  <si>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Products and Natural Gas Historical Consumption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</si>
  <si>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</si>
  <si>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</si>
  <si>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</si>
  <si>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</si>
  <si>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</si>
  <si>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</si>
  <si>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</si>
  <si>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 xml:space="preserve">http://www.csoisw.gov.in/cms/cms/Files/70.pdf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</si>
</sst>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s>
  <fills count="26">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s>
  <borders count="64">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s>
  <cellStyleXfs count="25">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cellStyleXfs>
  <cellXfs count="515">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34"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0" fontId="26" fillId="25" borderId="20" xfId="0" applyFont="1" applyFill="1" applyBorder="1" applyAlignment="1">
      <alignment horizontal="left"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0" fontId="35" fillId="0" borderId="18" xfId="0" applyFont="1" applyFill="1" applyBorder="1" applyAlignment="1">
      <alignment horizontal="righ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36" fillId="0" borderId="19" xfId="0" applyFont="1" applyFill="1" applyBorder="1" applyAlignment="1">
      <alignment horizontal="lef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5">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2"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ppac.gov.in/WriteReadData/Reports/202109010920476205160PPACRRJuly2021webversion.pdf" TargetMode="External"/><Relationship Id="rId2" Type="http://schemas.openxmlformats.org/officeDocument/2006/relationships/hyperlink" Target="http://www.csoisw.gov.in/cms/cms/Files/70.pdf" TargetMode="External"/><Relationship Id="rId1" Type="http://schemas.openxmlformats.org/officeDocument/2006/relationships/hyperlink" Target="https://greet.es.anl.gov/greet_1_serie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abSelected="1" zoomScaleNormal="100" zoomScalePageLayoutView="125" workbookViewId="0">
      <selection activeCell="B6" sqref="B6"/>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586</v>
      </c>
      <c r="D3" s="3" t="s">
        <v>270</v>
      </c>
      <c r="F3" s="3" t="s">
        <v>242</v>
      </c>
    </row>
    <row r="4" spans="1:6" x14ac:dyDescent="0.25">
      <c r="A4" s="4"/>
      <c r="B4" s="4" t="s">
        <v>175</v>
      </c>
      <c r="D4" s="2" t="s">
        <v>271</v>
      </c>
      <c r="F4" s="4" t="s">
        <v>517</v>
      </c>
    </row>
    <row r="5" spans="1:6" x14ac:dyDescent="0.25">
      <c r="A5" s="4"/>
      <c r="B5" s="2" t="s">
        <v>574</v>
      </c>
      <c r="D5" s="2">
        <v>2015</v>
      </c>
    </row>
    <row r="6" spans="1:6" x14ac:dyDescent="0.25">
      <c r="A6" s="4"/>
      <c r="B6" s="4" t="s">
        <v>569</v>
      </c>
      <c r="D6" s="6" t="s">
        <v>272</v>
      </c>
    </row>
    <row r="7" spans="1:6" x14ac:dyDescent="0.25">
      <c r="A7" s="4"/>
      <c r="B7" s="387" t="s">
        <v>570</v>
      </c>
      <c r="D7" s="6" t="s">
        <v>273</v>
      </c>
    </row>
    <row r="8" spans="1:6" x14ac:dyDescent="0.25">
      <c r="A8" s="4"/>
      <c r="B8" s="4" t="s">
        <v>581</v>
      </c>
      <c r="D8" s="4" t="s">
        <v>274</v>
      </c>
    </row>
    <row r="9" spans="1:6" x14ac:dyDescent="0.25">
      <c r="A9" s="4"/>
      <c r="B9" s="4"/>
    </row>
    <row r="10" spans="1:6" x14ac:dyDescent="0.25">
      <c r="A10" s="4"/>
      <c r="B10" s="3" t="s">
        <v>267</v>
      </c>
      <c r="D10" s="3" t="s">
        <v>288</v>
      </c>
    </row>
    <row r="11" spans="1:6" x14ac:dyDescent="0.25">
      <c r="A11" s="4"/>
      <c r="B11" s="4" t="s">
        <v>268</v>
      </c>
      <c r="D11" s="4" t="s">
        <v>487</v>
      </c>
    </row>
    <row r="12" spans="1:6" x14ac:dyDescent="0.25">
      <c r="A12" s="4"/>
      <c r="B12" s="2" t="s">
        <v>573</v>
      </c>
      <c r="D12" s="2">
        <v>2014</v>
      </c>
    </row>
    <row r="13" spans="1:6" x14ac:dyDescent="0.25">
      <c r="A13" s="4"/>
      <c r="B13" s="4" t="s">
        <v>269</v>
      </c>
      <c r="D13" s="4" t="s">
        <v>289</v>
      </c>
    </row>
    <row r="14" spans="1:6" x14ac:dyDescent="0.25">
      <c r="A14" s="4"/>
      <c r="B14" s="387" t="s">
        <v>594</v>
      </c>
      <c r="D14" s="4" t="s">
        <v>290</v>
      </c>
    </row>
    <row r="15" spans="1:6" x14ac:dyDescent="0.25">
      <c r="A15" s="4"/>
      <c r="B15" s="4" t="s">
        <v>500</v>
      </c>
      <c r="D15" s="4" t="s">
        <v>291</v>
      </c>
    </row>
    <row r="16" spans="1:6" x14ac:dyDescent="0.25">
      <c r="A16" s="4"/>
      <c r="B16" s="4"/>
      <c r="F16" s="423"/>
    </row>
    <row r="17" spans="1:4" x14ac:dyDescent="0.25">
      <c r="A17" s="4"/>
      <c r="B17" s="3" t="s">
        <v>585</v>
      </c>
      <c r="D17" s="3" t="s">
        <v>292</v>
      </c>
    </row>
    <row r="18" spans="1:4" x14ac:dyDescent="0.25">
      <c r="A18" s="4"/>
      <c r="B18" s="4" t="s">
        <v>587</v>
      </c>
      <c r="D18" s="4" t="s">
        <v>293</v>
      </c>
    </row>
    <row r="19" spans="1:4" x14ac:dyDescent="0.25">
      <c r="A19" s="4"/>
      <c r="B19" s="2" t="s">
        <v>574</v>
      </c>
      <c r="D19" s="2">
        <v>2016</v>
      </c>
    </row>
    <row r="20" spans="1:4" x14ac:dyDescent="0.25">
      <c r="A20" s="4"/>
      <c r="B20" s="4" t="s">
        <v>588</v>
      </c>
      <c r="D20" s="4" t="s">
        <v>294</v>
      </c>
    </row>
    <row r="21" spans="1:4" x14ac:dyDescent="0.25">
      <c r="A21" s="4"/>
      <c r="B21" s="387" t="s">
        <v>589</v>
      </c>
      <c r="D21" s="387" t="s">
        <v>295</v>
      </c>
    </row>
    <row r="22" spans="1:4" x14ac:dyDescent="0.25">
      <c r="A22" s="4"/>
      <c r="B22" s="423" t="s">
        <v>590</v>
      </c>
      <c r="D22" s="4" t="s">
        <v>296</v>
      </c>
    </row>
    <row r="23" spans="1:4" x14ac:dyDescent="0.25">
      <c r="A23" s="4"/>
      <c r="B23" s="4"/>
    </row>
    <row r="24" spans="1:4" x14ac:dyDescent="0.25">
      <c r="A24" s="4"/>
      <c r="B24" s="4"/>
    </row>
    <row r="25" spans="1:4" x14ac:dyDescent="0.25">
      <c r="A25" s="1" t="s">
        <v>275</v>
      </c>
      <c r="B25" s="4"/>
    </row>
    <row r="26" spans="1:4" x14ac:dyDescent="0.25">
      <c r="A26" s="5" t="s">
        <v>518</v>
      </c>
      <c r="B26" s="4"/>
    </row>
    <row r="27" spans="1:4" x14ac:dyDescent="0.25">
      <c r="A27" s="5" t="s">
        <v>519</v>
      </c>
      <c r="B27" s="4"/>
    </row>
    <row r="28" spans="1:4" x14ac:dyDescent="0.25">
      <c r="A28" s="5" t="s">
        <v>520</v>
      </c>
      <c r="B28" s="4"/>
    </row>
    <row r="29" spans="1:4" x14ac:dyDescent="0.25">
      <c r="A29" s="5"/>
      <c r="B29" s="4"/>
    </row>
    <row r="30" spans="1:4" x14ac:dyDescent="0.25">
      <c r="A30" s="412" t="s">
        <v>521</v>
      </c>
      <c r="B30" s="80"/>
      <c r="C30" s="80"/>
      <c r="D30" s="80"/>
    </row>
    <row r="31" spans="1:4" x14ac:dyDescent="0.25">
      <c r="A31" s="5" t="s">
        <v>522</v>
      </c>
      <c r="B31" s="4"/>
    </row>
    <row r="32" spans="1:4" x14ac:dyDescent="0.25">
      <c r="A32" s="5" t="s">
        <v>523</v>
      </c>
      <c r="B32" s="4"/>
    </row>
    <row r="33" spans="1:2" x14ac:dyDescent="0.25">
      <c r="A33" s="5" t="s">
        <v>524</v>
      </c>
      <c r="B33" s="4"/>
    </row>
    <row r="34" spans="1:2" x14ac:dyDescent="0.25">
      <c r="A34" s="5" t="s">
        <v>525</v>
      </c>
      <c r="B34" s="4"/>
    </row>
    <row r="35" spans="1:2" x14ac:dyDescent="0.25">
      <c r="A35" s="5" t="s">
        <v>526</v>
      </c>
      <c r="B35" s="4"/>
    </row>
    <row r="36" spans="1:2" x14ac:dyDescent="0.25">
      <c r="A36" s="5"/>
      <c r="B36" s="4"/>
    </row>
    <row r="37" spans="1:2" x14ac:dyDescent="0.25">
      <c r="A37" s="4" t="s">
        <v>276</v>
      </c>
    </row>
    <row r="38" spans="1:2" x14ac:dyDescent="0.25">
      <c r="A38" t="s">
        <v>287</v>
      </c>
    </row>
    <row r="39" spans="1:2" x14ac:dyDescent="0.25">
      <c r="A39" t="s">
        <v>567</v>
      </c>
    </row>
    <row r="40" spans="1:2" x14ac:dyDescent="0.25">
      <c r="A40" t="s">
        <v>568</v>
      </c>
    </row>
    <row r="41" spans="1:2" x14ac:dyDescent="0.25">
      <c r="A41" s="4"/>
      <c r="B41" s="4"/>
    </row>
    <row r="42" spans="1:2" x14ac:dyDescent="0.25">
      <c r="A42" s="4" t="s">
        <v>277</v>
      </c>
      <c r="B42" s="4"/>
    </row>
    <row r="43" spans="1:2" x14ac:dyDescent="0.25">
      <c r="A43" s="4" t="s">
        <v>278</v>
      </c>
      <c r="B43" s="4"/>
    </row>
    <row r="44" spans="1:2" x14ac:dyDescent="0.25">
      <c r="A44" s="4" t="s">
        <v>279</v>
      </c>
      <c r="B44" s="4"/>
    </row>
    <row r="45" spans="1:2" x14ac:dyDescent="0.25">
      <c r="A45" s="4" t="s">
        <v>280</v>
      </c>
    </row>
    <row r="46" spans="1:2" x14ac:dyDescent="0.25">
      <c r="A46" s="4" t="s">
        <v>515</v>
      </c>
      <c r="B46" s="4"/>
    </row>
    <row r="47" spans="1:2" x14ac:dyDescent="0.25">
      <c r="A47" s="4"/>
      <c r="B47" s="4"/>
    </row>
    <row r="48" spans="1:2" x14ac:dyDescent="0.25">
      <c r="A48" s="1" t="s">
        <v>297</v>
      </c>
      <c r="B48" s="4"/>
    </row>
    <row r="49" spans="1:2" x14ac:dyDescent="0.25">
      <c r="A49" s="4" t="s">
        <v>298</v>
      </c>
      <c r="B49" s="4"/>
    </row>
    <row r="50" spans="1:2" x14ac:dyDescent="0.25">
      <c r="A50" s="4" t="s">
        <v>299</v>
      </c>
      <c r="B50" s="4"/>
    </row>
    <row r="51" spans="1:2" x14ac:dyDescent="0.25">
      <c r="A51" s="4" t="s">
        <v>300</v>
      </c>
      <c r="B51" s="4"/>
    </row>
    <row r="52" spans="1:2" x14ac:dyDescent="0.25">
      <c r="A52" s="4"/>
      <c r="B52" s="4"/>
    </row>
    <row r="53" spans="1:2" x14ac:dyDescent="0.25">
      <c r="A53" s="4" t="s">
        <v>516</v>
      </c>
      <c r="B53" s="4"/>
    </row>
    <row r="54" spans="1:2" x14ac:dyDescent="0.25">
      <c r="A54" s="4"/>
      <c r="B54" s="4"/>
    </row>
    <row r="55" spans="1:2" x14ac:dyDescent="0.25">
      <c r="A55" t="s">
        <v>542</v>
      </c>
      <c r="B55" s="4"/>
    </row>
    <row r="56" spans="1:2" x14ac:dyDescent="0.25">
      <c r="A56" s="4" t="s">
        <v>553</v>
      </c>
    </row>
    <row r="57" spans="1:2" x14ac:dyDescent="0.25">
      <c r="A57" s="4" t="s">
        <v>555</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00000000-0004-0000-0000-000000000000}"/>
    <hyperlink ref="B14" r:id="rId2" xr:uid="{00000000-0004-0000-0000-000001000000}"/>
    <hyperlink ref="B21" r:id="rId3" xr:uid="{2184DF77-9D54-4E08-A80B-E1DA253D74F9}"/>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workbookViewId="0">
      <selection activeCell="D16" sqref="D16"/>
    </sheetView>
  </sheetViews>
  <sheetFormatPr defaultRowHeight="15" x14ac:dyDescent="0.25"/>
  <cols>
    <col min="1" max="1" width="44.140625" customWidth="1"/>
    <col min="2" max="2" width="19.5703125" customWidth="1"/>
    <col min="3" max="6" width="12" bestFit="1" customWidth="1"/>
    <col min="7" max="7" width="11.5703125"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528</v>
      </c>
      <c r="B2" t="s">
        <v>7</v>
      </c>
      <c r="E2" s="4"/>
      <c r="F2" s="4">
        <f>('Annual Survey of Industries'!L29)*('Start Year Fuel Use Adjustments'!C2)</f>
        <v>24643973808707.102</v>
      </c>
      <c r="G2" s="4">
        <f>$F2*'Future Year Scaling'!I190/'Future Year Scaling'!$H190</f>
        <v>25702212863588.57</v>
      </c>
      <c r="H2" s="4">
        <f>$F2*'Future Year Scaling'!J190/'Future Year Scaling'!$H190</f>
        <v>26760451918470.043</v>
      </c>
      <c r="I2" s="4">
        <f>$F2*'Future Year Scaling'!K190/'Future Year Scaling'!$H190</f>
        <v>27818690973351.504</v>
      </c>
      <c r="J2" s="4">
        <f>$F2*'Future Year Scaling'!L190/'Future Year Scaling'!$H190</f>
        <v>28876930028232.973</v>
      </c>
      <c r="K2" s="4">
        <f>$F2*'Future Year Scaling'!M190/'Future Year Scaling'!$H190</f>
        <v>29935169083114.441</v>
      </c>
      <c r="L2" s="4">
        <f>$F2*'Future Year Scaling'!N190/'Future Year Scaling'!$H190</f>
        <v>31334162586669.113</v>
      </c>
      <c r="M2" s="4">
        <f>$F2*'Future Year Scaling'!O190/'Future Year Scaling'!$H190</f>
        <v>32733156090223.781</v>
      </c>
      <c r="N2" s="4">
        <f>$F2*'Future Year Scaling'!P190/'Future Year Scaling'!$H190</f>
        <v>34132149593778.457</v>
      </c>
      <c r="O2" s="4">
        <f>$F2*'Future Year Scaling'!Q190/'Future Year Scaling'!$H190</f>
        <v>35531143097333.117</v>
      </c>
      <c r="P2" s="4">
        <f>$F2*'Future Year Scaling'!R190/'Future Year Scaling'!$H190</f>
        <v>36930136600887.781</v>
      </c>
      <c r="Q2" s="4">
        <f>$F2*'Future Year Scaling'!S190/'Future Year Scaling'!$H190</f>
        <v>38761090789304.031</v>
      </c>
      <c r="R2" s="4">
        <f>$F2*'Future Year Scaling'!T190/'Future Year Scaling'!$H190</f>
        <v>40592044977720.281</v>
      </c>
      <c r="S2" s="4">
        <f>$F2*'Future Year Scaling'!U190/'Future Year Scaling'!$H190</f>
        <v>42422999166136.523</v>
      </c>
      <c r="T2" s="4">
        <f>$F2*'Future Year Scaling'!V190/'Future Year Scaling'!$H190</f>
        <v>44253953354552.773</v>
      </c>
      <c r="U2" s="4">
        <f>$F2*'Future Year Scaling'!W190/'Future Year Scaling'!$H190</f>
        <v>46084907542969.016</v>
      </c>
      <c r="V2" s="4">
        <f>$F2*'Future Year Scaling'!X190/'Future Year Scaling'!$H190</f>
        <v>48244872082736.781</v>
      </c>
      <c r="W2" s="4">
        <f>$F2*'Future Year Scaling'!Y190/'Future Year Scaling'!$H190</f>
        <v>50404836622504.539</v>
      </c>
      <c r="X2" s="4">
        <f>$F2*'Future Year Scaling'!Z190/'Future Year Scaling'!$H190</f>
        <v>52564801162272.289</v>
      </c>
      <c r="Y2" s="4">
        <f>$F2*'Future Year Scaling'!AA190/'Future Year Scaling'!$H190</f>
        <v>54724765702040.055</v>
      </c>
      <c r="Z2" s="4">
        <f>$F2*'Future Year Scaling'!AB190/'Future Year Scaling'!$H190</f>
        <v>56884730241807.813</v>
      </c>
      <c r="AA2" s="4">
        <f>$F2*'Future Year Scaling'!AC190/'Future Year Scaling'!$H190</f>
        <v>58937405086064.648</v>
      </c>
      <c r="AB2" s="4">
        <f>$F2*'Future Year Scaling'!AD190/'Future Year Scaling'!$H190</f>
        <v>60990079930321.492</v>
      </c>
      <c r="AC2" s="4">
        <f>$F2*'Future Year Scaling'!AE190/'Future Year Scaling'!$H190</f>
        <v>63042754774578.344</v>
      </c>
      <c r="AD2" s="4">
        <f>$F2*'Future Year Scaling'!AF190/'Future Year Scaling'!$H190</f>
        <v>65095429618835.18</v>
      </c>
      <c r="AE2" s="4">
        <f>$F2*'Future Year Scaling'!AG190/'Future Year Scaling'!$H190</f>
        <v>67148104463092.023</v>
      </c>
      <c r="AF2" s="4">
        <f>$F2*'Future Year Scaling'!AH190/'Future Year Scaling'!$H190</f>
        <v>69006386271225.664</v>
      </c>
      <c r="AG2" s="4">
        <f>$F2*'Future Year Scaling'!AI190/'Future Year Scaling'!$H190</f>
        <v>70864668079359.313</v>
      </c>
      <c r="AH2" s="4">
        <f>$F2*'Future Year Scaling'!AJ190/'Future Year Scaling'!$H190</f>
        <v>72722949887492.953</v>
      </c>
      <c r="AI2" s="4">
        <f>$F2*'Future Year Scaling'!AK190/'Future Year Scaling'!$H190</f>
        <v>74581231695626.609</v>
      </c>
      <c r="AJ2" s="4">
        <f>$F2*'Future Year Scaling'!AL190/'Future Year Scaling'!$H190</f>
        <v>76439513503760.25</v>
      </c>
      <c r="AK2" s="4">
        <f>$F2*'Future Year Scaling'!AM190/'Future Year Scaling'!$H190</f>
        <v>78297795311893.891</v>
      </c>
      <c r="AL2" s="4">
        <f>$F2*'Future Year Scaling'!AN190/'Future Year Scaling'!$H190</f>
        <v>80156077120027.547</v>
      </c>
      <c r="AM2" s="4">
        <f>$F2*'Future Year Scaling'!AO190/'Future Year Scaling'!$H190</f>
        <v>82014358928161.188</v>
      </c>
    </row>
    <row r="3" spans="1:39" x14ac:dyDescent="0.25">
      <c r="A3" s="4" t="s">
        <v>529</v>
      </c>
      <c r="B3" s="4" t="s">
        <v>7</v>
      </c>
      <c r="D3" s="4"/>
      <c r="E3" s="4"/>
      <c r="F3" s="4">
        <f>0</f>
        <v>0</v>
      </c>
      <c r="G3" s="4">
        <f>$F3*'Future Year Scaling'!I191/'Future Year Scaling'!$H191</f>
        <v>0</v>
      </c>
      <c r="H3" s="4">
        <f>$F3*'Future Year Scaling'!J191/'Future Year Scaling'!$H191</f>
        <v>0</v>
      </c>
      <c r="I3" s="4">
        <f>$F3*'Future Year Scaling'!K191/'Future Year Scaling'!$H191</f>
        <v>0</v>
      </c>
      <c r="J3" s="4">
        <f>$F3*'Future Year Scaling'!L191/'Future Year Scaling'!$H191</f>
        <v>0</v>
      </c>
      <c r="K3" s="4">
        <f>$F3*'Future Year Scaling'!M191/'Future Year Scaling'!$H191</f>
        <v>0</v>
      </c>
      <c r="L3" s="4">
        <f>$F3*'Future Year Scaling'!N191/'Future Year Scaling'!$H191</f>
        <v>0</v>
      </c>
      <c r="M3" s="4">
        <f>$F3*'Future Year Scaling'!O191/'Future Year Scaling'!$H191</f>
        <v>0</v>
      </c>
      <c r="N3" s="4">
        <f>$F3*'Future Year Scaling'!P191/'Future Year Scaling'!$H191</f>
        <v>0</v>
      </c>
      <c r="O3" s="4">
        <f>$F3*'Future Year Scaling'!Q191/'Future Year Scaling'!$H191</f>
        <v>0</v>
      </c>
      <c r="P3" s="4">
        <f>$F3*'Future Year Scaling'!R191/'Future Year Scaling'!$H191</f>
        <v>0</v>
      </c>
      <c r="Q3" s="4">
        <f>$F3*'Future Year Scaling'!S191/'Future Year Scaling'!$H191</f>
        <v>0</v>
      </c>
      <c r="R3" s="4">
        <f>$F3*'Future Year Scaling'!T191/'Future Year Scaling'!$H191</f>
        <v>0</v>
      </c>
      <c r="S3" s="4">
        <f>$F3*'Future Year Scaling'!U191/'Future Year Scaling'!$H191</f>
        <v>0</v>
      </c>
      <c r="T3" s="4">
        <f>$F3*'Future Year Scaling'!V191/'Future Year Scaling'!$H191</f>
        <v>0</v>
      </c>
      <c r="U3" s="4">
        <f>$F3*'Future Year Scaling'!W191/'Future Year Scaling'!$H191</f>
        <v>0</v>
      </c>
      <c r="V3" s="4">
        <f>$F3*'Future Year Scaling'!X191/'Future Year Scaling'!$H191</f>
        <v>0</v>
      </c>
      <c r="W3" s="4">
        <f>$F3*'Future Year Scaling'!Y191/'Future Year Scaling'!$H191</f>
        <v>0</v>
      </c>
      <c r="X3" s="4">
        <f>$F3*'Future Year Scaling'!Z191/'Future Year Scaling'!$H191</f>
        <v>0</v>
      </c>
      <c r="Y3" s="4">
        <f>$F3*'Future Year Scaling'!AA191/'Future Year Scaling'!$H191</f>
        <v>0</v>
      </c>
      <c r="Z3" s="4">
        <f>$F3*'Future Year Scaling'!AB191/'Future Year Scaling'!$H191</f>
        <v>0</v>
      </c>
      <c r="AA3" s="4">
        <f>$F3*'Future Year Scaling'!AC191/'Future Year Scaling'!$H191</f>
        <v>0</v>
      </c>
      <c r="AB3" s="4">
        <f>$F3*'Future Year Scaling'!AD191/'Future Year Scaling'!$H191</f>
        <v>0</v>
      </c>
      <c r="AC3" s="4">
        <f>$F3*'Future Year Scaling'!AE191/'Future Year Scaling'!$H191</f>
        <v>0</v>
      </c>
      <c r="AD3" s="4">
        <f>$F3*'Future Year Scaling'!AF191/'Future Year Scaling'!$H191</f>
        <v>0</v>
      </c>
      <c r="AE3" s="4">
        <f>$F3*'Future Year Scaling'!AG191/'Future Year Scaling'!$H191</f>
        <v>0</v>
      </c>
      <c r="AF3" s="4">
        <f>$F3*'Future Year Scaling'!AH191/'Future Year Scaling'!$H191</f>
        <v>0</v>
      </c>
      <c r="AG3" s="4">
        <f>$F3*'Future Year Scaling'!AI191/'Future Year Scaling'!$H191</f>
        <v>0</v>
      </c>
      <c r="AH3" s="4">
        <f>$F3*'Future Year Scaling'!AJ191/'Future Year Scaling'!$H191</f>
        <v>0</v>
      </c>
      <c r="AI3" s="4">
        <f>$F3*'Future Year Scaling'!AK191/'Future Year Scaling'!$H191</f>
        <v>0</v>
      </c>
      <c r="AJ3" s="4">
        <f>$F3*'Future Year Scaling'!AL191/'Future Year Scaling'!$H191</f>
        <v>0</v>
      </c>
      <c r="AK3" s="4">
        <f>$F3*'Future Year Scaling'!AM191/'Future Year Scaling'!$H191</f>
        <v>0</v>
      </c>
      <c r="AL3" s="4">
        <f>$F3*'Future Year Scaling'!AN191/'Future Year Scaling'!$H191</f>
        <v>0</v>
      </c>
      <c r="AM3" s="4">
        <f>$F3*'Future Year Scaling'!AO191/'Future Year Scaling'!$H191</f>
        <v>0</v>
      </c>
    </row>
    <row r="4" spans="1:39" x14ac:dyDescent="0.25">
      <c r="A4" s="4" t="s">
        <v>27</v>
      </c>
      <c r="B4" s="4" t="s">
        <v>7</v>
      </c>
      <c r="D4" s="4"/>
      <c r="E4" s="4"/>
      <c r="F4" s="4">
        <f>('Annual Survey of Industries'!L31)*('Start Year Fuel Use Adjustments'!C4)</f>
        <v>161683383949786.41</v>
      </c>
      <c r="G4" s="4">
        <f>$F4*'Future Year Scaling'!I192/'Future Year Scaling'!$H192</f>
        <v>172313228702380.91</v>
      </c>
      <c r="H4" s="4">
        <f>$F4*'Future Year Scaling'!J192/'Future Year Scaling'!$H192</f>
        <v>182943073454975.47</v>
      </c>
      <c r="I4" s="4">
        <f>$F4*'Future Year Scaling'!K192/'Future Year Scaling'!$H192</f>
        <v>193572918207570</v>
      </c>
      <c r="J4" s="4">
        <f>$F4*'Future Year Scaling'!L192/'Future Year Scaling'!$H192</f>
        <v>204202762960164.53</v>
      </c>
      <c r="K4" s="4">
        <f>$F4*'Future Year Scaling'!M192/'Future Year Scaling'!$H192</f>
        <v>214832607712759.06</v>
      </c>
      <c r="L4" s="4">
        <f>$F4*'Future Year Scaling'!N192/'Future Year Scaling'!$H192</f>
        <v>228150514465864.34</v>
      </c>
      <c r="M4" s="4">
        <f>$F4*'Future Year Scaling'!O192/'Future Year Scaling'!$H192</f>
        <v>241468421218969.66</v>
      </c>
      <c r="N4" s="4">
        <f>$F4*'Future Year Scaling'!P192/'Future Year Scaling'!$H192</f>
        <v>254786327972074.97</v>
      </c>
      <c r="O4" s="4">
        <f>$F4*'Future Year Scaling'!Q192/'Future Year Scaling'!$H192</f>
        <v>268104234725180.19</v>
      </c>
      <c r="P4" s="4">
        <f>$F4*'Future Year Scaling'!R192/'Future Year Scaling'!$H192</f>
        <v>281422141478285.5</v>
      </c>
      <c r="Q4" s="4">
        <f>$F4*'Future Year Scaling'!S192/'Future Year Scaling'!$H192</f>
        <v>298417930496025.19</v>
      </c>
      <c r="R4" s="4">
        <f>$F4*'Future Year Scaling'!T192/'Future Year Scaling'!$H192</f>
        <v>315413719513765</v>
      </c>
      <c r="S4" s="4">
        <f>$F4*'Future Year Scaling'!U192/'Future Year Scaling'!$H192</f>
        <v>332409508531504.69</v>
      </c>
      <c r="T4" s="4">
        <f>$F4*'Future Year Scaling'!V192/'Future Year Scaling'!$H192</f>
        <v>349405297549244.44</v>
      </c>
      <c r="U4" s="4">
        <f>$F4*'Future Year Scaling'!W192/'Future Year Scaling'!$H192</f>
        <v>366401086566984.13</v>
      </c>
      <c r="V4" s="4">
        <f>$F4*'Future Year Scaling'!X192/'Future Year Scaling'!$H192</f>
        <v>381975221918959.56</v>
      </c>
      <c r="W4" s="4">
        <f>$F4*'Future Year Scaling'!Y192/'Future Year Scaling'!$H192</f>
        <v>397549357270935</v>
      </c>
      <c r="X4" s="4">
        <f>$F4*'Future Year Scaling'!Z192/'Future Year Scaling'!$H192</f>
        <v>413123492622910.31</v>
      </c>
      <c r="Y4" s="4">
        <f>$F4*'Future Year Scaling'!AA192/'Future Year Scaling'!$H192</f>
        <v>428697627974885.75</v>
      </c>
      <c r="Z4" s="4">
        <f>$F4*'Future Year Scaling'!AB192/'Future Year Scaling'!$H192</f>
        <v>444271763326861.25</v>
      </c>
      <c r="AA4" s="4">
        <f>$F4*'Future Year Scaling'!AC192/'Future Year Scaling'!$H192</f>
        <v>456673936606153.63</v>
      </c>
      <c r="AB4" s="4">
        <f>$F4*'Future Year Scaling'!AD192/'Future Year Scaling'!$H192</f>
        <v>469076109885445.94</v>
      </c>
      <c r="AC4" s="4">
        <f>$F4*'Future Year Scaling'!AE192/'Future Year Scaling'!$H192</f>
        <v>481478283164738.31</v>
      </c>
      <c r="AD4" s="4">
        <f>$F4*'Future Year Scaling'!AF192/'Future Year Scaling'!$H192</f>
        <v>493880456444030.75</v>
      </c>
      <c r="AE4" s="4">
        <f>$F4*'Future Year Scaling'!AG192/'Future Year Scaling'!$H192</f>
        <v>506282629723323.06</v>
      </c>
      <c r="AF4" s="4">
        <f>$F4*'Future Year Scaling'!AH192/'Future Year Scaling'!$H192</f>
        <v>514457200280589.81</v>
      </c>
      <c r="AG4" s="4">
        <f>$F4*'Future Year Scaling'!AI192/'Future Year Scaling'!$H192</f>
        <v>522631770837856.56</v>
      </c>
      <c r="AH4" s="4">
        <f>$F4*'Future Year Scaling'!AJ192/'Future Year Scaling'!$H192</f>
        <v>530806341395123.38</v>
      </c>
      <c r="AI4" s="4">
        <f>$F4*'Future Year Scaling'!AK192/'Future Year Scaling'!$H192</f>
        <v>538980911952390.25</v>
      </c>
      <c r="AJ4" s="4">
        <f>$F4*'Future Year Scaling'!AL192/'Future Year Scaling'!$H192</f>
        <v>547155482509657</v>
      </c>
      <c r="AK4" s="4">
        <f>$F4*'Future Year Scaling'!AM192/'Future Year Scaling'!$H192</f>
        <v>555330053066923.75</v>
      </c>
      <c r="AL4" s="4">
        <f>$F4*'Future Year Scaling'!AN192/'Future Year Scaling'!$H192</f>
        <v>563504623624190.63</v>
      </c>
      <c r="AM4" s="4">
        <f>$F4*'Future Year Scaling'!AO192/'Future Year Scaling'!$H192</f>
        <v>571679194181457.38</v>
      </c>
    </row>
    <row r="5" spans="1:39" x14ac:dyDescent="0.25">
      <c r="A5" s="4" t="s">
        <v>6</v>
      </c>
      <c r="B5" s="4" t="s">
        <v>7</v>
      </c>
      <c r="D5" s="4"/>
      <c r="E5" s="4"/>
      <c r="F5" s="4">
        <f>('Annual Survey of Industries'!L32)*('Start Year Fuel Use Adjustments'!C5)</f>
        <v>78575647078905.875</v>
      </c>
      <c r="G5" s="4">
        <f>$F5*'Future Year Scaling'!I193/'Future Year Scaling'!$H193</f>
        <v>79156639314569.969</v>
      </c>
      <c r="H5" s="4">
        <f>$F5*'Future Year Scaling'!J193/'Future Year Scaling'!$H193</f>
        <v>79737631550234.063</v>
      </c>
      <c r="I5" s="4">
        <f>$F5*'Future Year Scaling'!K193/'Future Year Scaling'!$H193</f>
        <v>80318623785898.156</v>
      </c>
      <c r="J5" s="4">
        <f>$F5*'Future Year Scaling'!L193/'Future Year Scaling'!$H193</f>
        <v>80899616021562.219</v>
      </c>
      <c r="K5" s="4">
        <f>$F5*'Future Year Scaling'!M193/'Future Year Scaling'!$H193</f>
        <v>81480608257226.313</v>
      </c>
      <c r="L5" s="4">
        <f>$F5*'Future Year Scaling'!N193/'Future Year Scaling'!$H193</f>
        <v>82009346313876.516</v>
      </c>
      <c r="M5" s="4">
        <f>$F5*'Future Year Scaling'!O193/'Future Year Scaling'!$H193</f>
        <v>82538084370526.688</v>
      </c>
      <c r="N5" s="4">
        <f>$F5*'Future Year Scaling'!P193/'Future Year Scaling'!$H193</f>
        <v>83066822427176.875</v>
      </c>
      <c r="O5" s="4">
        <f>$F5*'Future Year Scaling'!Q193/'Future Year Scaling'!$H193</f>
        <v>83595560483827.031</v>
      </c>
      <c r="P5" s="4">
        <f>$F5*'Future Year Scaling'!R193/'Future Year Scaling'!$H193</f>
        <v>84124298540477.234</v>
      </c>
      <c r="Q5" s="4">
        <f>$F5*'Future Year Scaling'!S193/'Future Year Scaling'!$H193</f>
        <v>84458220564343.031</v>
      </c>
      <c r="R5" s="4">
        <f>$F5*'Future Year Scaling'!T193/'Future Year Scaling'!$H193</f>
        <v>84792142588208.828</v>
      </c>
      <c r="S5" s="4">
        <f>$F5*'Future Year Scaling'!U193/'Future Year Scaling'!$H193</f>
        <v>85126064612074.625</v>
      </c>
      <c r="T5" s="4">
        <f>$F5*'Future Year Scaling'!V193/'Future Year Scaling'!$H193</f>
        <v>85459986635940.406</v>
      </c>
      <c r="U5" s="4">
        <f>$F5*'Future Year Scaling'!W193/'Future Year Scaling'!$H193</f>
        <v>85793908659806.203</v>
      </c>
      <c r="V5" s="4">
        <f>$F5*'Future Year Scaling'!X193/'Future Year Scaling'!$H193</f>
        <v>86034668212151.844</v>
      </c>
      <c r="W5" s="4">
        <f>$F5*'Future Year Scaling'!Y193/'Future Year Scaling'!$H193</f>
        <v>86275427764497.484</v>
      </c>
      <c r="X5" s="4">
        <f>$F5*'Future Year Scaling'!Z193/'Future Year Scaling'!$H193</f>
        <v>86516187316843.125</v>
      </c>
      <c r="Y5" s="4">
        <f>$F5*'Future Year Scaling'!AA193/'Future Year Scaling'!$H193</f>
        <v>86756946869188.766</v>
      </c>
      <c r="Z5" s="4">
        <f>$F5*'Future Year Scaling'!AB193/'Future Year Scaling'!$H193</f>
        <v>86997706421534.406</v>
      </c>
      <c r="AA5" s="4">
        <f>$F5*'Future Year Scaling'!AC193/'Future Year Scaling'!$H193</f>
        <v>87139648991257.063</v>
      </c>
      <c r="AB5" s="4">
        <f>$F5*'Future Year Scaling'!AD193/'Future Year Scaling'!$H193</f>
        <v>87281591560979.734</v>
      </c>
      <c r="AC5" s="4">
        <f>$F5*'Future Year Scaling'!AE193/'Future Year Scaling'!$H193</f>
        <v>87423534130702.391</v>
      </c>
      <c r="AD5" s="4">
        <f>$F5*'Future Year Scaling'!AF193/'Future Year Scaling'!$H193</f>
        <v>87565476700425.078</v>
      </c>
      <c r="AE5" s="4">
        <f>$F5*'Future Year Scaling'!AG193/'Future Year Scaling'!$H193</f>
        <v>87707419270147.734</v>
      </c>
      <c r="AF5" s="4">
        <f>$F5*'Future Year Scaling'!AH193/'Future Year Scaling'!$H193</f>
        <v>87661060188925.578</v>
      </c>
      <c r="AG5" s="4">
        <f>$F5*'Future Year Scaling'!AI193/'Future Year Scaling'!$H193</f>
        <v>87614701107703.422</v>
      </c>
      <c r="AH5" s="4">
        <f>$F5*'Future Year Scaling'!AJ193/'Future Year Scaling'!$H193</f>
        <v>87568342026481.234</v>
      </c>
      <c r="AI5" s="4">
        <f>$F5*'Future Year Scaling'!AK193/'Future Year Scaling'!$H193</f>
        <v>87521982945259.078</v>
      </c>
      <c r="AJ5" s="4">
        <f>$F5*'Future Year Scaling'!AL193/'Future Year Scaling'!$H193</f>
        <v>87475623864036.938</v>
      </c>
      <c r="AK5" s="4">
        <f>$F5*'Future Year Scaling'!AM193/'Future Year Scaling'!$H193</f>
        <v>87429264782814.781</v>
      </c>
      <c r="AL5" s="4">
        <f>$F5*'Future Year Scaling'!AN193/'Future Year Scaling'!$H193</f>
        <v>87382905701592.594</v>
      </c>
      <c r="AM5" s="4">
        <f>$F5*'Future Year Scaling'!AO193/'Future Year Scaling'!$H193</f>
        <v>87336546620370.438</v>
      </c>
    </row>
    <row r="6" spans="1:39" x14ac:dyDescent="0.25">
      <c r="A6" s="4" t="s">
        <v>530</v>
      </c>
      <c r="B6" s="4" t="s">
        <v>7</v>
      </c>
      <c r="D6" s="4"/>
      <c r="E6" s="4"/>
      <c r="F6" s="4">
        <v>0</v>
      </c>
      <c r="G6" s="4">
        <f>$F6*'Future Year Scaling'!I194/'Future Year Scaling'!$H194</f>
        <v>0</v>
      </c>
      <c r="H6" s="4">
        <f>$F6*'Future Year Scaling'!J194/'Future Year Scaling'!$H194</f>
        <v>0</v>
      </c>
      <c r="I6" s="4">
        <f>$F6*'Future Year Scaling'!K194/'Future Year Scaling'!$H194</f>
        <v>0</v>
      </c>
      <c r="J6" s="4">
        <f>$F6*'Future Year Scaling'!L194/'Future Year Scaling'!$H194</f>
        <v>0</v>
      </c>
      <c r="K6" s="4">
        <f>$F6*'Future Year Scaling'!M194/'Future Year Scaling'!$H194</f>
        <v>0</v>
      </c>
      <c r="L6" s="4">
        <f>$F6*'Future Year Scaling'!N194/'Future Year Scaling'!$H194</f>
        <v>0</v>
      </c>
      <c r="M6" s="4">
        <f>$F6*'Future Year Scaling'!O194/'Future Year Scaling'!$H194</f>
        <v>0</v>
      </c>
      <c r="N6" s="4">
        <f>$F6*'Future Year Scaling'!P194/'Future Year Scaling'!$H194</f>
        <v>0</v>
      </c>
      <c r="O6" s="4">
        <f>$F6*'Future Year Scaling'!Q194/'Future Year Scaling'!$H194</f>
        <v>0</v>
      </c>
      <c r="P6" s="4">
        <f>$F6*'Future Year Scaling'!R194/'Future Year Scaling'!$H194</f>
        <v>0</v>
      </c>
      <c r="Q6" s="4">
        <f>$F6*'Future Year Scaling'!S194/'Future Year Scaling'!$H194</f>
        <v>0</v>
      </c>
      <c r="R6" s="4">
        <f>$F6*'Future Year Scaling'!T194/'Future Year Scaling'!$H194</f>
        <v>0</v>
      </c>
      <c r="S6" s="4">
        <f>$F6*'Future Year Scaling'!U194/'Future Year Scaling'!$H194</f>
        <v>0</v>
      </c>
      <c r="T6" s="4">
        <f>$F6*'Future Year Scaling'!V194/'Future Year Scaling'!$H194</f>
        <v>0</v>
      </c>
      <c r="U6" s="4">
        <f>$F6*'Future Year Scaling'!W194/'Future Year Scaling'!$H194</f>
        <v>0</v>
      </c>
      <c r="V6" s="4">
        <f>$F6*'Future Year Scaling'!X194/'Future Year Scaling'!$H194</f>
        <v>0</v>
      </c>
      <c r="W6" s="4">
        <f>$F6*'Future Year Scaling'!Y194/'Future Year Scaling'!$H194</f>
        <v>0</v>
      </c>
      <c r="X6" s="4">
        <f>$F6*'Future Year Scaling'!Z194/'Future Year Scaling'!$H194</f>
        <v>0</v>
      </c>
      <c r="Y6" s="4">
        <f>$F6*'Future Year Scaling'!AA194/'Future Year Scaling'!$H194</f>
        <v>0</v>
      </c>
      <c r="Z6" s="4">
        <f>$F6*'Future Year Scaling'!AB194/'Future Year Scaling'!$H194</f>
        <v>0</v>
      </c>
      <c r="AA6" s="4">
        <f>$F6*'Future Year Scaling'!AC194/'Future Year Scaling'!$H194</f>
        <v>0</v>
      </c>
      <c r="AB6" s="4">
        <f>$F6*'Future Year Scaling'!AD194/'Future Year Scaling'!$H194</f>
        <v>0</v>
      </c>
      <c r="AC6" s="4">
        <f>$F6*'Future Year Scaling'!AE194/'Future Year Scaling'!$H194</f>
        <v>0</v>
      </c>
      <c r="AD6" s="4">
        <f>$F6*'Future Year Scaling'!AF194/'Future Year Scaling'!$H194</f>
        <v>0</v>
      </c>
      <c r="AE6" s="4">
        <f>$F6*'Future Year Scaling'!AG194/'Future Year Scaling'!$H194</f>
        <v>0</v>
      </c>
      <c r="AF6" s="4">
        <f>$F6*'Future Year Scaling'!AH194/'Future Year Scaling'!$H194</f>
        <v>0</v>
      </c>
      <c r="AG6" s="4">
        <f>$F6*'Future Year Scaling'!AI194/'Future Year Scaling'!$H194</f>
        <v>0</v>
      </c>
      <c r="AH6" s="4">
        <f>$F6*'Future Year Scaling'!AJ194/'Future Year Scaling'!$H194</f>
        <v>0</v>
      </c>
      <c r="AI6" s="4">
        <f>$F6*'Future Year Scaling'!AK194/'Future Year Scaling'!$H194</f>
        <v>0</v>
      </c>
      <c r="AJ6" s="4">
        <f>$F6*'Future Year Scaling'!AL194/'Future Year Scaling'!$H194</f>
        <v>0</v>
      </c>
      <c r="AK6" s="4">
        <f>$F6*'Future Year Scaling'!AM194/'Future Year Scaling'!$H194</f>
        <v>0</v>
      </c>
      <c r="AL6" s="4">
        <f>$F6*'Future Year Scaling'!AN194/'Future Year Scaling'!$H194</f>
        <v>0</v>
      </c>
      <c r="AM6" s="4">
        <f>$F6*'Future Year Scaling'!AO194/'Future Year Scaling'!$H194</f>
        <v>0</v>
      </c>
    </row>
    <row r="7" spans="1:39" x14ac:dyDescent="0.25">
      <c r="A7" s="4" t="s">
        <v>531</v>
      </c>
      <c r="B7" s="4" t="s">
        <v>7</v>
      </c>
      <c r="D7" s="4"/>
      <c r="E7" s="4"/>
      <c r="F7" s="4">
        <f>('Annual Survey of Industries'!L34)*('Start Year Fuel Use Adjustments'!C7)</f>
        <v>1130930458272.0898</v>
      </c>
      <c r="G7" s="4">
        <f>$F7*'Future Year Scaling'!I195/'Future Year Scaling'!$H195</f>
        <v>1143489783960.5129</v>
      </c>
      <c r="H7" s="4">
        <f>$F7*'Future Year Scaling'!J195/'Future Year Scaling'!$H195</f>
        <v>1155892033628.3572</v>
      </c>
      <c r="I7" s="4">
        <f>$F7*'Future Year Scaling'!K195/'Future Year Scaling'!$H195</f>
        <v>1168103427486.2512</v>
      </c>
      <c r="J7" s="4">
        <f>$F7*'Future Year Scaling'!L195/'Future Year Scaling'!$H195</f>
        <v>1180116365081.5862</v>
      </c>
      <c r="K7" s="4">
        <f>$F7*'Future Year Scaling'!M195/'Future Year Scaling'!$H195</f>
        <v>1191932535403.8303</v>
      </c>
      <c r="L7" s="4">
        <f>$F7*'Future Year Scaling'!N195/'Future Year Scaling'!$H195</f>
        <v>1203538426537.2354</v>
      </c>
      <c r="M7" s="4">
        <f>$F7*'Future Year Scaling'!O195/'Future Year Scaling'!$H195</f>
        <v>1214919682071.3184</v>
      </c>
      <c r="N7" s="4">
        <f>$F7*'Future Year Scaling'!P195/'Future Year Scaling'!$H195</f>
        <v>1226061945595.5955</v>
      </c>
      <c r="O7" s="4">
        <f>$F7*'Future Year Scaling'!Q195/'Future Year Scaling'!$H195</f>
        <v>1236953394183.7876</v>
      </c>
      <c r="P7" s="4">
        <f>$F7*'Future Year Scaling'!R195/'Future Year Scaling'!$H195</f>
        <v>1247582204909.6145</v>
      </c>
      <c r="Q7" s="4">
        <f>$F7*'Future Year Scaling'!S195/'Future Year Scaling'!$H195</f>
        <v>1257929798888.9211</v>
      </c>
      <c r="R7" s="4">
        <f>$F7*'Future Year Scaling'!T195/'Future Year Scaling'!$H195</f>
        <v>1267976752742.8188</v>
      </c>
      <c r="S7" s="4">
        <f>$F7*'Future Year Scaling'!U195/'Future Year Scaling'!$H195</f>
        <v>1277707865566.0911</v>
      </c>
      <c r="T7" s="4">
        <f>$F7*'Future Year Scaling'!V195/'Future Year Scaling'!$H195</f>
        <v>1287114692411.394</v>
      </c>
      <c r="U7" s="4">
        <f>$F7*'Future Year Scaling'!W195/'Future Year Scaling'!$H195</f>
        <v>1296188788331.385</v>
      </c>
      <c r="V7" s="4">
        <f>$F7*'Future Year Scaling'!X195/'Future Year Scaling'!$H195</f>
        <v>1304916641410.3154</v>
      </c>
      <c r="W7" s="4">
        <f>$F7*'Future Year Scaling'!Y195/'Future Year Scaling'!$H195</f>
        <v>1313280517258.7649</v>
      </c>
      <c r="X7" s="4">
        <f>$F7*'Future Year Scaling'!Z195/'Future Year Scaling'!$H195</f>
        <v>1321271126434.6565</v>
      </c>
      <c r="Y7" s="4">
        <f>$F7*'Future Year Scaling'!AA195/'Future Year Scaling'!$H195</f>
        <v>1328881712980.1157</v>
      </c>
      <c r="Z7" s="4">
        <f>$F7*'Future Year Scaling'!AB195/'Future Year Scaling'!$H195</f>
        <v>1336114810379.3457</v>
      </c>
      <c r="AA7" s="4">
        <f>$F7*'Future Year Scaling'!AC195/'Future Year Scaling'!$H195</f>
        <v>1342984775042.8289</v>
      </c>
      <c r="AB7" s="4">
        <f>$F7*'Future Year Scaling'!AD195/'Future Year Scaling'!$H195</f>
        <v>1349511874844.1885</v>
      </c>
      <c r="AC7" s="4">
        <f>$F7*'Future Year Scaling'!AE195/'Future Year Scaling'!$H195</f>
        <v>1355714688667.5793</v>
      </c>
      <c r="AD7" s="4">
        <f>$F7*'Future Year Scaling'!AF195/'Future Year Scaling'!$H195</f>
        <v>1361595749997.2041</v>
      </c>
      <c r="AE7" s="4">
        <f>$F7*'Future Year Scaling'!AG195/'Future Year Scaling'!$H195</f>
        <v>1367157592317.2656</v>
      </c>
      <c r="AF7" s="4">
        <f>$F7*'Future Year Scaling'!AH195/'Future Year Scaling'!$H195</f>
        <v>1372407816080.3728</v>
      </c>
      <c r="AG7" s="4">
        <f>$F7*'Future Year Scaling'!AI195/'Future Year Scaling'!$H195</f>
        <v>1377357399718.0708</v>
      </c>
      <c r="AH7" s="4">
        <f>$F7*'Future Year Scaling'!AJ195/'Future Year Scaling'!$H195</f>
        <v>1382012254693.5005</v>
      </c>
      <c r="AI7" s="4">
        <f>$F7*'Future Year Scaling'!AK195/'Future Year Scaling'!$H195</f>
        <v>1386379136964.5356</v>
      </c>
      <c r="AJ7" s="4">
        <f>$F7*'Future Year Scaling'!AL195/'Future Year Scaling'!$H195</f>
        <v>1390458891025.9106</v>
      </c>
      <c r="AK7" s="4">
        <f>$F7*'Future Year Scaling'!AM195/'Future Year Scaling'!$H195</f>
        <v>1394255739351.2976</v>
      </c>
      <c r="AL7" s="4">
        <f>$F7*'Future Year Scaling'!AN195/'Future Year Scaling'!$H195</f>
        <v>1397767992951.2271</v>
      </c>
      <c r="AM7" s="4">
        <f>$F7*'Future Year Scaling'!AO195/'Future Year Scaling'!$H195</f>
        <v>1400998185309.9023</v>
      </c>
    </row>
    <row r="8" spans="1:39" x14ac:dyDescent="0.25">
      <c r="A8" s="4" t="s">
        <v>11</v>
      </c>
      <c r="B8" s="4" t="s">
        <v>7</v>
      </c>
      <c r="D8" s="4"/>
      <c r="E8" s="4"/>
      <c r="F8" s="4">
        <f>('Annual Survey of Industries'!L35)*('Start Year Fuel Use Adjustments'!C8)</f>
        <v>622893528978408.88</v>
      </c>
      <c r="G8" s="4">
        <f>$F8*'Future Year Scaling'!I196/'Future Year Scaling'!$H196</f>
        <v>665727158177336.75</v>
      </c>
      <c r="H8" s="4">
        <f>$F8*'Future Year Scaling'!J196/'Future Year Scaling'!$H196</f>
        <v>708560787376264.75</v>
      </c>
      <c r="I8" s="4">
        <f>$F8*'Future Year Scaling'!K196/'Future Year Scaling'!$H196</f>
        <v>751394416575192.63</v>
      </c>
      <c r="J8" s="4">
        <f>$F8*'Future Year Scaling'!L196/'Future Year Scaling'!$H196</f>
        <v>794228045774120.63</v>
      </c>
      <c r="K8" s="4">
        <f>$F8*'Future Year Scaling'!M196/'Future Year Scaling'!$H196</f>
        <v>837061674973048.5</v>
      </c>
      <c r="L8" s="4">
        <f>$F8*'Future Year Scaling'!N196/'Future Year Scaling'!$H196</f>
        <v>874366763271799.75</v>
      </c>
      <c r="M8" s="4">
        <f>$F8*'Future Year Scaling'!O196/'Future Year Scaling'!$H196</f>
        <v>911671851570550.75</v>
      </c>
      <c r="N8" s="4">
        <f>$F8*'Future Year Scaling'!P196/'Future Year Scaling'!$H196</f>
        <v>948976939869301.88</v>
      </c>
      <c r="O8" s="4">
        <f>$F8*'Future Year Scaling'!Q196/'Future Year Scaling'!$H196</f>
        <v>986282028168053.13</v>
      </c>
      <c r="P8" s="4">
        <f>$F8*'Future Year Scaling'!R196/'Future Year Scaling'!$H196</f>
        <v>1023587116466804.1</v>
      </c>
      <c r="Q8" s="4">
        <f>$F8*'Future Year Scaling'!S196/'Future Year Scaling'!$H196</f>
        <v>1064709664130852.5</v>
      </c>
      <c r="R8" s="4">
        <f>$F8*'Future Year Scaling'!T196/'Future Year Scaling'!$H196</f>
        <v>1105832211794900.8</v>
      </c>
      <c r="S8" s="4">
        <f>$F8*'Future Year Scaling'!U196/'Future Year Scaling'!$H196</f>
        <v>1146954759458949.3</v>
      </c>
      <c r="T8" s="4">
        <f>$F8*'Future Year Scaling'!V196/'Future Year Scaling'!$H196</f>
        <v>1188077307122997.5</v>
      </c>
      <c r="U8" s="4">
        <f>$F8*'Future Year Scaling'!W196/'Future Year Scaling'!$H196</f>
        <v>1229199854787045.8</v>
      </c>
      <c r="V8" s="4">
        <f>$F8*'Future Year Scaling'!X196/'Future Year Scaling'!$H196</f>
        <v>1262333059605612.3</v>
      </c>
      <c r="W8" s="4">
        <f>$F8*'Future Year Scaling'!Y196/'Future Year Scaling'!$H196</f>
        <v>1295466264424178.5</v>
      </c>
      <c r="X8" s="4">
        <f>$F8*'Future Year Scaling'!Z196/'Future Year Scaling'!$H196</f>
        <v>1328599469242745.3</v>
      </c>
      <c r="Y8" s="4">
        <f>$F8*'Future Year Scaling'!AA196/'Future Year Scaling'!$H196</f>
        <v>1361732674061311.8</v>
      </c>
      <c r="Z8" s="4">
        <f>$F8*'Future Year Scaling'!AB196/'Future Year Scaling'!$H196</f>
        <v>1394865878879878.3</v>
      </c>
      <c r="AA8" s="4">
        <f>$F8*'Future Year Scaling'!AC196/'Future Year Scaling'!$H196</f>
        <v>1432461840433879.3</v>
      </c>
      <c r="AB8" s="4">
        <f>$F8*'Future Year Scaling'!AD196/'Future Year Scaling'!$H196</f>
        <v>1470057801987880</v>
      </c>
      <c r="AC8" s="4">
        <f>$F8*'Future Year Scaling'!AE196/'Future Year Scaling'!$H196</f>
        <v>1507653763541881</v>
      </c>
      <c r="AD8" s="4">
        <f>$F8*'Future Year Scaling'!AF196/'Future Year Scaling'!$H196</f>
        <v>1545249725095881.8</v>
      </c>
      <c r="AE8" s="4">
        <f>$F8*'Future Year Scaling'!AG196/'Future Year Scaling'!$H196</f>
        <v>1582845686649883</v>
      </c>
      <c r="AF8" s="4">
        <f>$F8*'Future Year Scaling'!AH196/'Future Year Scaling'!$H196</f>
        <v>1608320395987690.8</v>
      </c>
      <c r="AG8" s="4">
        <f>$F8*'Future Year Scaling'!AI196/'Future Year Scaling'!$H196</f>
        <v>1633795105325498.5</v>
      </c>
      <c r="AH8" s="4">
        <f>$F8*'Future Year Scaling'!AJ196/'Future Year Scaling'!$H196</f>
        <v>1659269814663306.8</v>
      </c>
      <c r="AI8" s="4">
        <f>$F8*'Future Year Scaling'!AK196/'Future Year Scaling'!$H196</f>
        <v>1684744524001114.8</v>
      </c>
      <c r="AJ8" s="4">
        <f>$F8*'Future Year Scaling'!AL196/'Future Year Scaling'!$H196</f>
        <v>1710219233338922.8</v>
      </c>
      <c r="AK8" s="4">
        <f>$F8*'Future Year Scaling'!AM196/'Future Year Scaling'!$H196</f>
        <v>1735693942676731</v>
      </c>
      <c r="AL8" s="4">
        <f>$F8*'Future Year Scaling'!AN196/'Future Year Scaling'!$H196</f>
        <v>1761168652014538.8</v>
      </c>
      <c r="AM8" s="4">
        <f>$F8*'Future Year Scaling'!AO196/'Future Year Scaling'!$H196</f>
        <v>1786643361352347</v>
      </c>
    </row>
    <row r="9" spans="1:39" x14ac:dyDescent="0.25">
      <c r="A9" s="4" t="s">
        <v>532</v>
      </c>
      <c r="B9" s="4" t="s">
        <v>7</v>
      </c>
      <c r="D9" s="4"/>
      <c r="E9" s="4"/>
      <c r="F9" s="4">
        <f>('Annual Survey of Industries'!L36)*('Start Year Fuel Use Adjustments'!C9)</f>
        <v>988943174936244.63</v>
      </c>
      <c r="G9" s="4">
        <f>$F9*'Future Year Scaling'!I197/'Future Year Scaling'!$H197</f>
        <v>1010493841854736.4</v>
      </c>
      <c r="H9" s="4">
        <f>$F9*'Future Year Scaling'!J197/'Future Year Scaling'!$H197</f>
        <v>1032044508773228.3</v>
      </c>
      <c r="I9" s="4">
        <f>$F9*'Future Year Scaling'!K197/'Future Year Scaling'!$H197</f>
        <v>1053595175691720</v>
      </c>
      <c r="J9" s="4">
        <f>$F9*'Future Year Scaling'!L197/'Future Year Scaling'!$H197</f>
        <v>1075145842610211.8</v>
      </c>
      <c r="K9" s="4">
        <f>$F9*'Future Year Scaling'!M197/'Future Year Scaling'!$H197</f>
        <v>1096696509528703.5</v>
      </c>
      <c r="L9" s="4">
        <f>$F9*'Future Year Scaling'!N197/'Future Year Scaling'!$H197</f>
        <v>1122805396225382.6</v>
      </c>
      <c r="M9" s="4">
        <f>$F9*'Future Year Scaling'!O197/'Future Year Scaling'!$H197</f>
        <v>1148914282922061.5</v>
      </c>
      <c r="N9" s="4">
        <f>$F9*'Future Year Scaling'!P197/'Future Year Scaling'!$H197</f>
        <v>1175023169618740.3</v>
      </c>
      <c r="O9" s="4">
        <f>$F9*'Future Year Scaling'!Q197/'Future Year Scaling'!$H197</f>
        <v>1201132056315419.3</v>
      </c>
      <c r="P9" s="4">
        <f>$F9*'Future Year Scaling'!R197/'Future Year Scaling'!$H197</f>
        <v>1227240943012098.3</v>
      </c>
      <c r="Q9" s="4">
        <f>$F9*'Future Year Scaling'!S197/'Future Year Scaling'!$H197</f>
        <v>1255547956511013.5</v>
      </c>
      <c r="R9" s="4">
        <f>$F9*'Future Year Scaling'!T197/'Future Year Scaling'!$H197</f>
        <v>1283854970009928.5</v>
      </c>
      <c r="S9" s="4">
        <f>$F9*'Future Year Scaling'!U197/'Future Year Scaling'!$H197</f>
        <v>1312161983508843.8</v>
      </c>
      <c r="T9" s="4">
        <f>$F9*'Future Year Scaling'!V197/'Future Year Scaling'!$H197</f>
        <v>1340468997007758.8</v>
      </c>
      <c r="U9" s="4">
        <f>$F9*'Future Year Scaling'!W197/'Future Year Scaling'!$H197</f>
        <v>1368776010506673.5</v>
      </c>
      <c r="V9" s="4">
        <f>$F9*'Future Year Scaling'!X197/'Future Year Scaling'!$H197</f>
        <v>1406052623486464.8</v>
      </c>
      <c r="W9" s="4">
        <f>$F9*'Future Year Scaling'!Y197/'Future Year Scaling'!$H197</f>
        <v>1443329236466255.8</v>
      </c>
      <c r="X9" s="4">
        <f>$F9*'Future Year Scaling'!Z197/'Future Year Scaling'!$H197</f>
        <v>1480605849446046.8</v>
      </c>
      <c r="Y9" s="4">
        <f>$F9*'Future Year Scaling'!AA197/'Future Year Scaling'!$H197</f>
        <v>1517882462425837.5</v>
      </c>
      <c r="Z9" s="4">
        <f>$F9*'Future Year Scaling'!AB197/'Future Year Scaling'!$H197</f>
        <v>1555159075405628.8</v>
      </c>
      <c r="AA9" s="4">
        <f>$F9*'Future Year Scaling'!AC197/'Future Year Scaling'!$H197</f>
        <v>1608232264572623.5</v>
      </c>
      <c r="AB9" s="4">
        <f>$F9*'Future Year Scaling'!AD197/'Future Year Scaling'!$H197</f>
        <v>1661305453739618.5</v>
      </c>
      <c r="AC9" s="4">
        <f>$F9*'Future Year Scaling'!AE197/'Future Year Scaling'!$H197</f>
        <v>1714378642906613.5</v>
      </c>
      <c r="AD9" s="4">
        <f>$F9*'Future Year Scaling'!AF197/'Future Year Scaling'!$H197</f>
        <v>1767451832073608.5</v>
      </c>
      <c r="AE9" s="4">
        <f>$F9*'Future Year Scaling'!AG197/'Future Year Scaling'!$H197</f>
        <v>1820525021240603.5</v>
      </c>
      <c r="AF9" s="4">
        <f>$F9*'Future Year Scaling'!AH197/'Future Year Scaling'!$H197</f>
        <v>1864475631102742.8</v>
      </c>
      <c r="AG9" s="4">
        <f>$F9*'Future Year Scaling'!AI197/'Future Year Scaling'!$H197</f>
        <v>1908426240964882</v>
      </c>
      <c r="AH9" s="4">
        <f>$F9*'Future Year Scaling'!AJ197/'Future Year Scaling'!$H197</f>
        <v>1952376850827021.5</v>
      </c>
      <c r="AI9" s="4">
        <f>$F9*'Future Year Scaling'!AK197/'Future Year Scaling'!$H197</f>
        <v>1996327460689161</v>
      </c>
      <c r="AJ9" s="4">
        <f>$F9*'Future Year Scaling'!AL197/'Future Year Scaling'!$H197</f>
        <v>2040278070551300.3</v>
      </c>
      <c r="AK9" s="4">
        <f>$F9*'Future Year Scaling'!AM197/'Future Year Scaling'!$H197</f>
        <v>2084228680413439.8</v>
      </c>
      <c r="AL9" s="4">
        <f>$F9*'Future Year Scaling'!AN197/'Future Year Scaling'!$H197</f>
        <v>2128179290275579.5</v>
      </c>
      <c r="AM9" s="4">
        <f>$F9*'Future Year Scaling'!AO197/'Future Year Scaling'!$H197</f>
        <v>2172129900137718</v>
      </c>
    </row>
    <row r="10" spans="1:39" x14ac:dyDescent="0.25">
      <c r="A10" s="4" t="s">
        <v>528</v>
      </c>
      <c r="B10" t="s">
        <v>51</v>
      </c>
      <c r="D10" s="4"/>
      <c r="E10" s="4"/>
      <c r="F10" s="4">
        <f>('Annual Survey of Industries'!M29)*('Start Year Fuel Use Adjustments'!C10)</f>
        <v>755748530133685</v>
      </c>
      <c r="G10" s="4">
        <f>$F10*'Future Year Scaling'!I198/'Future Year Scaling'!$H198</f>
        <v>788201194483383.38</v>
      </c>
      <c r="H10" s="4">
        <f>$F10*'Future Year Scaling'!J198/'Future Year Scaling'!$H198</f>
        <v>820653858833081.63</v>
      </c>
      <c r="I10" s="4">
        <f>$F10*'Future Year Scaling'!K198/'Future Year Scaling'!$H198</f>
        <v>853106523182780.13</v>
      </c>
      <c r="J10" s="4">
        <f>$F10*'Future Year Scaling'!L198/'Future Year Scaling'!$H198</f>
        <v>885559187532478.38</v>
      </c>
      <c r="K10" s="4">
        <f>$F10*'Future Year Scaling'!M198/'Future Year Scaling'!$H198</f>
        <v>918011851882176.75</v>
      </c>
      <c r="L10" s="4">
        <f>$F10*'Future Year Scaling'!N198/'Future Year Scaling'!$H198</f>
        <v>960914319324519.88</v>
      </c>
      <c r="M10" s="4">
        <f>$F10*'Future Year Scaling'!O198/'Future Year Scaling'!$H198</f>
        <v>1003816786766863</v>
      </c>
      <c r="N10" s="4">
        <f>$F10*'Future Year Scaling'!P198/'Future Year Scaling'!$H198</f>
        <v>1046719254209206.4</v>
      </c>
      <c r="O10" s="4">
        <f>$F10*'Future Year Scaling'!Q198/'Future Year Scaling'!$H198</f>
        <v>1089621721651549.3</v>
      </c>
      <c r="P10" s="4">
        <f>$F10*'Future Year Scaling'!R198/'Future Year Scaling'!$H198</f>
        <v>1132524189093892.8</v>
      </c>
      <c r="Q10" s="4">
        <f>$F10*'Future Year Scaling'!S198/'Future Year Scaling'!$H198</f>
        <v>1188673450871991</v>
      </c>
      <c r="R10" s="4">
        <f>$F10*'Future Year Scaling'!T198/'Future Year Scaling'!$H198</f>
        <v>1244822712650089</v>
      </c>
      <c r="S10" s="4">
        <f>$F10*'Future Year Scaling'!U198/'Future Year Scaling'!$H198</f>
        <v>1300971974428187.5</v>
      </c>
      <c r="T10" s="4">
        <f>$F10*'Future Year Scaling'!V198/'Future Year Scaling'!$H198</f>
        <v>1357121236206285.8</v>
      </c>
      <c r="U10" s="4">
        <f>$F10*'Future Year Scaling'!W198/'Future Year Scaling'!$H198</f>
        <v>1413270497984384</v>
      </c>
      <c r="V10" s="4">
        <f>$F10*'Future Year Scaling'!X198/'Future Year Scaling'!$H198</f>
        <v>1479509410537261.8</v>
      </c>
      <c r="W10" s="4">
        <f>$F10*'Future Year Scaling'!Y198/'Future Year Scaling'!$H198</f>
        <v>1545748323090139.8</v>
      </c>
      <c r="X10" s="4">
        <f>$F10*'Future Year Scaling'!Z198/'Future Year Scaling'!$H198</f>
        <v>1611987235643018</v>
      </c>
      <c r="Y10" s="4">
        <f>$F10*'Future Year Scaling'!AA198/'Future Year Scaling'!$H198</f>
        <v>1678226148195895.8</v>
      </c>
      <c r="Z10" s="4">
        <f>$F10*'Future Year Scaling'!AB198/'Future Year Scaling'!$H198</f>
        <v>1744465060748773.8</v>
      </c>
      <c r="AA10" s="4">
        <f>$F10*'Future Year Scaling'!AC198/'Future Year Scaling'!$H198</f>
        <v>1807413755972650</v>
      </c>
      <c r="AB10" s="4">
        <f>$F10*'Future Year Scaling'!AD198/'Future Year Scaling'!$H198</f>
        <v>1870362451196526.5</v>
      </c>
      <c r="AC10" s="4">
        <f>$F10*'Future Year Scaling'!AE198/'Future Year Scaling'!$H198</f>
        <v>1933311146420403.3</v>
      </c>
      <c r="AD10" s="4">
        <f>$F10*'Future Year Scaling'!AF198/'Future Year Scaling'!$H198</f>
        <v>1996259841644280</v>
      </c>
      <c r="AE10" s="4">
        <f>$F10*'Future Year Scaling'!AG198/'Future Year Scaling'!$H198</f>
        <v>2059208536868156.5</v>
      </c>
      <c r="AF10" s="4">
        <f>$F10*'Future Year Scaling'!AH198/'Future Year Scaling'!$H198</f>
        <v>2116195845650921.8</v>
      </c>
      <c r="AG10" s="4">
        <f>$F10*'Future Year Scaling'!AI198/'Future Year Scaling'!$H198</f>
        <v>2173183154433686.5</v>
      </c>
      <c r="AH10" s="4">
        <f>$F10*'Future Year Scaling'!AJ198/'Future Year Scaling'!$H198</f>
        <v>2230170463216451.8</v>
      </c>
      <c r="AI10" s="4">
        <f>$F10*'Future Year Scaling'!AK198/'Future Year Scaling'!$H198</f>
        <v>2287157771999216.5</v>
      </c>
      <c r="AJ10" s="4">
        <f>$F10*'Future Year Scaling'!AL198/'Future Year Scaling'!$H198</f>
        <v>2344145080781982</v>
      </c>
      <c r="AK10" s="4">
        <f>$F10*'Future Year Scaling'!AM198/'Future Year Scaling'!$H198</f>
        <v>2401132389564747</v>
      </c>
      <c r="AL10" s="4">
        <f>$F10*'Future Year Scaling'!AN198/'Future Year Scaling'!$H198</f>
        <v>2458119698347512</v>
      </c>
      <c r="AM10" s="4">
        <f>$F10*'Future Year Scaling'!AO198/'Future Year Scaling'!$H198</f>
        <v>2515107007130277.5</v>
      </c>
    </row>
    <row r="11" spans="1:39" x14ac:dyDescent="0.25">
      <c r="A11" s="4" t="s">
        <v>529</v>
      </c>
      <c r="B11" s="4" t="s">
        <v>51</v>
      </c>
      <c r="D11" s="4"/>
      <c r="E11" s="4"/>
      <c r="F11" s="4">
        <v>0</v>
      </c>
      <c r="G11" s="4">
        <f>$F11*'Future Year Scaling'!I199/'Future Year Scaling'!$H199</f>
        <v>0</v>
      </c>
      <c r="H11" s="4">
        <f>$F11*'Future Year Scaling'!J199/'Future Year Scaling'!$H199</f>
        <v>0</v>
      </c>
      <c r="I11" s="4">
        <f>$F11*'Future Year Scaling'!K199/'Future Year Scaling'!$H199</f>
        <v>0</v>
      </c>
      <c r="J11" s="4">
        <f>$F11*'Future Year Scaling'!L199/'Future Year Scaling'!$H199</f>
        <v>0</v>
      </c>
      <c r="K11" s="4">
        <f>$F11*'Future Year Scaling'!M199/'Future Year Scaling'!$H199</f>
        <v>0</v>
      </c>
      <c r="L11" s="4">
        <f>$F11*'Future Year Scaling'!N199/'Future Year Scaling'!$H199</f>
        <v>0</v>
      </c>
      <c r="M11" s="4">
        <f>$F11*'Future Year Scaling'!O199/'Future Year Scaling'!$H199</f>
        <v>0</v>
      </c>
      <c r="N11" s="4">
        <f>$F11*'Future Year Scaling'!P199/'Future Year Scaling'!$H199</f>
        <v>0</v>
      </c>
      <c r="O11" s="4">
        <f>$F11*'Future Year Scaling'!Q199/'Future Year Scaling'!$H199</f>
        <v>0</v>
      </c>
      <c r="P11" s="4">
        <f>$F11*'Future Year Scaling'!R199/'Future Year Scaling'!$H199</f>
        <v>0</v>
      </c>
      <c r="Q11" s="4">
        <f>$F11*'Future Year Scaling'!S199/'Future Year Scaling'!$H199</f>
        <v>0</v>
      </c>
      <c r="R11" s="4">
        <f>$F11*'Future Year Scaling'!T199/'Future Year Scaling'!$H199</f>
        <v>0</v>
      </c>
      <c r="S11" s="4">
        <f>$F11*'Future Year Scaling'!U199/'Future Year Scaling'!$H199</f>
        <v>0</v>
      </c>
      <c r="T11" s="4">
        <f>$F11*'Future Year Scaling'!V199/'Future Year Scaling'!$H199</f>
        <v>0</v>
      </c>
      <c r="U11" s="4">
        <f>$F11*'Future Year Scaling'!W199/'Future Year Scaling'!$H199</f>
        <v>0</v>
      </c>
      <c r="V11" s="4">
        <f>$F11*'Future Year Scaling'!X199/'Future Year Scaling'!$H199</f>
        <v>0</v>
      </c>
      <c r="W11" s="4">
        <f>$F11*'Future Year Scaling'!Y199/'Future Year Scaling'!$H199</f>
        <v>0</v>
      </c>
      <c r="X11" s="4">
        <f>$F11*'Future Year Scaling'!Z199/'Future Year Scaling'!$H199</f>
        <v>0</v>
      </c>
      <c r="Y11" s="4">
        <f>$F11*'Future Year Scaling'!AA199/'Future Year Scaling'!$H199</f>
        <v>0</v>
      </c>
      <c r="Z11" s="4">
        <f>$F11*'Future Year Scaling'!AB199/'Future Year Scaling'!$H199</f>
        <v>0</v>
      </c>
      <c r="AA11" s="4">
        <f>$F11*'Future Year Scaling'!AC199/'Future Year Scaling'!$H199</f>
        <v>0</v>
      </c>
      <c r="AB11" s="4">
        <f>$F11*'Future Year Scaling'!AD199/'Future Year Scaling'!$H199</f>
        <v>0</v>
      </c>
      <c r="AC11" s="4">
        <f>$F11*'Future Year Scaling'!AE199/'Future Year Scaling'!$H199</f>
        <v>0</v>
      </c>
      <c r="AD11" s="4">
        <f>$F11*'Future Year Scaling'!AF199/'Future Year Scaling'!$H199</f>
        <v>0</v>
      </c>
      <c r="AE11" s="4">
        <f>$F11*'Future Year Scaling'!AG199/'Future Year Scaling'!$H199</f>
        <v>0</v>
      </c>
      <c r="AF11" s="4">
        <f>$F11*'Future Year Scaling'!AH199/'Future Year Scaling'!$H199</f>
        <v>0</v>
      </c>
      <c r="AG11" s="4">
        <f>$F11*'Future Year Scaling'!AI199/'Future Year Scaling'!$H199</f>
        <v>0</v>
      </c>
      <c r="AH11" s="4">
        <f>$F11*'Future Year Scaling'!AJ199/'Future Year Scaling'!$H199</f>
        <v>0</v>
      </c>
      <c r="AI11" s="4">
        <f>$F11*'Future Year Scaling'!AK199/'Future Year Scaling'!$H199</f>
        <v>0</v>
      </c>
      <c r="AJ11" s="4">
        <f>$F11*'Future Year Scaling'!AL199/'Future Year Scaling'!$H199</f>
        <v>0</v>
      </c>
      <c r="AK11" s="4">
        <f>$F11*'Future Year Scaling'!AM199/'Future Year Scaling'!$H199</f>
        <v>0</v>
      </c>
      <c r="AL11" s="4">
        <f>$F11*'Future Year Scaling'!AN199/'Future Year Scaling'!$H199</f>
        <v>0</v>
      </c>
      <c r="AM11" s="4">
        <f>$F11*'Future Year Scaling'!AO199/'Future Year Scaling'!$H199</f>
        <v>0</v>
      </c>
    </row>
    <row r="12" spans="1:39" x14ac:dyDescent="0.25">
      <c r="A12" s="4" t="s">
        <v>27</v>
      </c>
      <c r="B12" s="4" t="s">
        <v>51</v>
      </c>
      <c r="D12" s="4"/>
      <c r="E12" s="4"/>
      <c r="F12" s="4">
        <f>('Annual Survey of Industries'!M31)*('Start Year Fuel Use Adjustments'!C12)</f>
        <v>2209672913980446.8</v>
      </c>
      <c r="G12" s="4">
        <f>$F12*'Future Year Scaling'!I200/'Future Year Scaling'!$H200</f>
        <v>2354947458932574</v>
      </c>
      <c r="H12" s="4">
        <f>$F12*'Future Year Scaling'!J200/'Future Year Scaling'!$H200</f>
        <v>2500222003884702</v>
      </c>
      <c r="I12" s="4">
        <f>$F12*'Future Year Scaling'!K200/'Future Year Scaling'!$H200</f>
        <v>2645496548836829</v>
      </c>
      <c r="J12" s="4">
        <f>$F12*'Future Year Scaling'!L200/'Future Year Scaling'!$H200</f>
        <v>2790771093788956.5</v>
      </c>
      <c r="K12" s="4">
        <f>$F12*'Future Year Scaling'!M200/'Future Year Scaling'!$H200</f>
        <v>2936045638741083.5</v>
      </c>
      <c r="L12" s="4">
        <f>$F12*'Future Year Scaling'!N200/'Future Year Scaling'!$H200</f>
        <v>3118057031033525.5</v>
      </c>
      <c r="M12" s="4">
        <f>$F12*'Future Year Scaling'!O200/'Future Year Scaling'!$H200</f>
        <v>3300068423325966.5</v>
      </c>
      <c r="N12" s="4">
        <f>$F12*'Future Year Scaling'!P200/'Future Year Scaling'!$H200</f>
        <v>3482079815618408.5</v>
      </c>
      <c r="O12" s="4">
        <f>$F12*'Future Year Scaling'!Q200/'Future Year Scaling'!$H200</f>
        <v>3664091207910850</v>
      </c>
      <c r="P12" s="4">
        <f>$F12*'Future Year Scaling'!R200/'Future Year Scaling'!$H200</f>
        <v>3846102600203292</v>
      </c>
      <c r="Q12" s="4">
        <f>$F12*'Future Year Scaling'!S200/'Future Year Scaling'!$H200</f>
        <v>4078378383445738</v>
      </c>
      <c r="R12" s="4">
        <f>$F12*'Future Year Scaling'!T200/'Future Year Scaling'!$H200</f>
        <v>4310654166688184</v>
      </c>
      <c r="S12" s="4">
        <f>$F12*'Future Year Scaling'!U200/'Future Year Scaling'!$H200</f>
        <v>4542929949930631</v>
      </c>
      <c r="T12" s="4">
        <f>$F12*'Future Year Scaling'!V200/'Future Year Scaling'!$H200</f>
        <v>4775205733173077</v>
      </c>
      <c r="U12" s="4">
        <f>$F12*'Future Year Scaling'!W200/'Future Year Scaling'!$H200</f>
        <v>5007481516415523</v>
      </c>
      <c r="V12" s="4">
        <f>$F12*'Future Year Scaling'!X200/'Future Year Scaling'!$H200</f>
        <v>5220328032892523</v>
      </c>
      <c r="W12" s="4">
        <f>$F12*'Future Year Scaling'!Y200/'Future Year Scaling'!$H200</f>
        <v>5433174549369524</v>
      </c>
      <c r="X12" s="4">
        <f>$F12*'Future Year Scaling'!Z200/'Future Year Scaling'!$H200</f>
        <v>5646021065846524</v>
      </c>
      <c r="Y12" s="4">
        <f>$F12*'Future Year Scaling'!AA200/'Future Year Scaling'!$H200</f>
        <v>5858867582323526</v>
      </c>
      <c r="Z12" s="4">
        <f>$F12*'Future Year Scaling'!AB200/'Future Year Scaling'!$H200</f>
        <v>6071714098800526</v>
      </c>
      <c r="AA12" s="4">
        <f>$F12*'Future Year Scaling'!AC200/'Future Year Scaling'!$H200</f>
        <v>6241210466950858</v>
      </c>
      <c r="AB12" s="4">
        <f>$F12*'Future Year Scaling'!AD200/'Future Year Scaling'!$H200</f>
        <v>6410706835101189</v>
      </c>
      <c r="AC12" s="4">
        <f>$F12*'Future Year Scaling'!AE200/'Future Year Scaling'!$H200</f>
        <v>6580203203251521</v>
      </c>
      <c r="AD12" s="4">
        <f>$F12*'Future Year Scaling'!AF200/'Future Year Scaling'!$H200</f>
        <v>6749699571401852</v>
      </c>
      <c r="AE12" s="4">
        <f>$F12*'Future Year Scaling'!AG200/'Future Year Scaling'!$H200</f>
        <v>6919195939552183</v>
      </c>
      <c r="AF12" s="4">
        <f>$F12*'Future Year Scaling'!AH200/'Future Year Scaling'!$H200</f>
        <v>7030915070501497</v>
      </c>
      <c r="AG12" s="4">
        <f>$F12*'Future Year Scaling'!AI200/'Future Year Scaling'!$H200</f>
        <v>7142634201450813</v>
      </c>
      <c r="AH12" s="4">
        <f>$F12*'Future Year Scaling'!AJ200/'Future Year Scaling'!$H200</f>
        <v>7254353332400127</v>
      </c>
      <c r="AI12" s="4">
        <f>$F12*'Future Year Scaling'!AK200/'Future Year Scaling'!$H200</f>
        <v>7366072463349442</v>
      </c>
      <c r="AJ12" s="4">
        <f>$F12*'Future Year Scaling'!AL200/'Future Year Scaling'!$H200</f>
        <v>7477791594298757</v>
      </c>
      <c r="AK12" s="4">
        <f>$F12*'Future Year Scaling'!AM200/'Future Year Scaling'!$H200</f>
        <v>7589510725248070</v>
      </c>
      <c r="AL12" s="4">
        <f>$F12*'Future Year Scaling'!AN200/'Future Year Scaling'!$H200</f>
        <v>7701229856197385</v>
      </c>
      <c r="AM12" s="4">
        <f>$F12*'Future Year Scaling'!AO200/'Future Year Scaling'!$H200</f>
        <v>7812948987146699</v>
      </c>
    </row>
    <row r="13" spans="1:39" x14ac:dyDescent="0.25">
      <c r="A13" s="4" t="s">
        <v>6</v>
      </c>
      <c r="B13" s="4" t="s">
        <v>51</v>
      </c>
      <c r="D13" s="4"/>
      <c r="E13" s="4"/>
      <c r="F13" s="4">
        <f>('Annual Survey of Industries'!M32)*('Start Year Fuel Use Adjustments'!C13)</f>
        <v>296282761170000</v>
      </c>
      <c r="G13" s="4">
        <f>$F13*'Future Year Scaling'!I201/'Future Year Scaling'!$H201</f>
        <v>298922827339307.06</v>
      </c>
      <c r="H13" s="4">
        <f>$F13*'Future Year Scaling'!J201/'Future Year Scaling'!$H201</f>
        <v>301562893508614</v>
      </c>
      <c r="I13" s="4">
        <f>$F13*'Future Year Scaling'!K201/'Future Year Scaling'!$H201</f>
        <v>304202959677921</v>
      </c>
      <c r="J13" s="4">
        <f>$F13*'Future Year Scaling'!L201/'Future Year Scaling'!$H201</f>
        <v>306843025847228</v>
      </c>
      <c r="K13" s="4">
        <f>$F13*'Future Year Scaling'!M201/'Future Year Scaling'!$H201</f>
        <v>309483092016535.06</v>
      </c>
      <c r="L13" s="4">
        <f>$F13*'Future Year Scaling'!N201/'Future Year Scaling'!$H201</f>
        <v>311533248040291.81</v>
      </c>
      <c r="M13" s="4">
        <f>$F13*'Future Year Scaling'!O201/'Future Year Scaling'!$H201</f>
        <v>313583404064048.69</v>
      </c>
      <c r="N13" s="4">
        <f>$F13*'Future Year Scaling'!P201/'Future Year Scaling'!$H201</f>
        <v>315633560087805.56</v>
      </c>
      <c r="O13" s="4">
        <f>$F13*'Future Year Scaling'!Q201/'Future Year Scaling'!$H201</f>
        <v>317683716111562.44</v>
      </c>
      <c r="P13" s="4">
        <f>$F13*'Future Year Scaling'!R201/'Future Year Scaling'!$H201</f>
        <v>319733872135319.25</v>
      </c>
      <c r="Q13" s="4">
        <f>$F13*'Future Year Scaling'!S201/'Future Year Scaling'!$H201</f>
        <v>320720705871204.44</v>
      </c>
      <c r="R13" s="4">
        <f>$F13*'Future Year Scaling'!T201/'Future Year Scaling'!$H201</f>
        <v>321707539607089.56</v>
      </c>
      <c r="S13" s="4">
        <f>$F13*'Future Year Scaling'!U201/'Future Year Scaling'!$H201</f>
        <v>322694373342974.63</v>
      </c>
      <c r="T13" s="4">
        <f>$F13*'Future Year Scaling'!V201/'Future Year Scaling'!$H201</f>
        <v>323681207078859.69</v>
      </c>
      <c r="U13" s="4">
        <f>$F13*'Future Year Scaling'!W201/'Future Year Scaling'!$H201</f>
        <v>324668040814744.88</v>
      </c>
      <c r="V13" s="4">
        <f>$F13*'Future Year Scaling'!X201/'Future Year Scaling'!$H201</f>
        <v>325241918365074.81</v>
      </c>
      <c r="W13" s="4">
        <f>$F13*'Future Year Scaling'!Y201/'Future Year Scaling'!$H201</f>
        <v>325815795915404.75</v>
      </c>
      <c r="X13" s="4">
        <f>$F13*'Future Year Scaling'!Z201/'Future Year Scaling'!$H201</f>
        <v>326389673465734.69</v>
      </c>
      <c r="Y13" s="4">
        <f>$F13*'Future Year Scaling'!AA201/'Future Year Scaling'!$H201</f>
        <v>326963551016064.63</v>
      </c>
      <c r="Z13" s="4">
        <f>$F13*'Future Year Scaling'!AB201/'Future Year Scaling'!$H201</f>
        <v>327537428566394.5</v>
      </c>
      <c r="AA13" s="4">
        <f>$F13*'Future Year Scaling'!AC201/'Future Year Scaling'!$H201</f>
        <v>327673009425778.31</v>
      </c>
      <c r="AB13" s="4">
        <f>$F13*'Future Year Scaling'!AD201/'Future Year Scaling'!$H201</f>
        <v>327808590285162</v>
      </c>
      <c r="AC13" s="4">
        <f>$F13*'Future Year Scaling'!AE201/'Future Year Scaling'!$H201</f>
        <v>327944171144545.69</v>
      </c>
      <c r="AD13" s="4">
        <f>$F13*'Future Year Scaling'!AF201/'Future Year Scaling'!$H201</f>
        <v>328079752003929.44</v>
      </c>
      <c r="AE13" s="4">
        <f>$F13*'Future Year Scaling'!AG201/'Future Year Scaling'!$H201</f>
        <v>328215332863313.19</v>
      </c>
      <c r="AF13" s="4">
        <f>$F13*'Future Year Scaling'!AH201/'Future Year Scaling'!$H201</f>
        <v>327540493800330.75</v>
      </c>
      <c r="AG13" s="4">
        <f>$F13*'Future Year Scaling'!AI201/'Future Year Scaling'!$H201</f>
        <v>326865654737348.25</v>
      </c>
      <c r="AH13" s="4">
        <f>$F13*'Future Year Scaling'!AJ201/'Future Year Scaling'!$H201</f>
        <v>326190815674365.69</v>
      </c>
      <c r="AI13" s="4">
        <f>$F13*'Future Year Scaling'!AK201/'Future Year Scaling'!$H201</f>
        <v>325515976611383.31</v>
      </c>
      <c r="AJ13" s="4">
        <f>$F13*'Future Year Scaling'!AL201/'Future Year Scaling'!$H201</f>
        <v>324841137548400.81</v>
      </c>
      <c r="AK13" s="4">
        <f>$F13*'Future Year Scaling'!AM201/'Future Year Scaling'!$H201</f>
        <v>324166298485418.38</v>
      </c>
      <c r="AL13" s="4">
        <f>$F13*'Future Year Scaling'!AN201/'Future Year Scaling'!$H201</f>
        <v>323491459422435.94</v>
      </c>
      <c r="AM13" s="4">
        <f>$F13*'Future Year Scaling'!AO201/'Future Year Scaling'!$H201</f>
        <v>322816620359453.38</v>
      </c>
    </row>
    <row r="14" spans="1:39" x14ac:dyDescent="0.25">
      <c r="A14" s="4" t="s">
        <v>530</v>
      </c>
      <c r="B14" s="4" t="s">
        <v>51</v>
      </c>
      <c r="D14" s="4"/>
      <c r="E14" s="4"/>
      <c r="F14" s="4">
        <v>0</v>
      </c>
      <c r="G14" s="4">
        <f>$F14*'Future Year Scaling'!I202/'Future Year Scaling'!$H202</f>
        <v>0</v>
      </c>
      <c r="H14" s="4">
        <f>$F14*'Future Year Scaling'!J202/'Future Year Scaling'!$H202</f>
        <v>0</v>
      </c>
      <c r="I14" s="4">
        <f>$F14*'Future Year Scaling'!K202/'Future Year Scaling'!$H202</f>
        <v>0</v>
      </c>
      <c r="J14" s="4">
        <f>$F14*'Future Year Scaling'!L202/'Future Year Scaling'!$H202</f>
        <v>0</v>
      </c>
      <c r="K14" s="4">
        <f>$F14*'Future Year Scaling'!M202/'Future Year Scaling'!$H202</f>
        <v>0</v>
      </c>
      <c r="L14" s="4">
        <f>$F14*'Future Year Scaling'!N202/'Future Year Scaling'!$H202</f>
        <v>0</v>
      </c>
      <c r="M14" s="4">
        <f>$F14*'Future Year Scaling'!O202/'Future Year Scaling'!$H202</f>
        <v>0</v>
      </c>
      <c r="N14" s="4">
        <f>$F14*'Future Year Scaling'!P202/'Future Year Scaling'!$H202</f>
        <v>0</v>
      </c>
      <c r="O14" s="4">
        <f>$F14*'Future Year Scaling'!Q202/'Future Year Scaling'!$H202</f>
        <v>0</v>
      </c>
      <c r="P14" s="4">
        <f>$F14*'Future Year Scaling'!R202/'Future Year Scaling'!$H202</f>
        <v>0</v>
      </c>
      <c r="Q14" s="4">
        <f>$F14*'Future Year Scaling'!S202/'Future Year Scaling'!$H202</f>
        <v>0</v>
      </c>
      <c r="R14" s="4">
        <f>$F14*'Future Year Scaling'!T202/'Future Year Scaling'!$H202</f>
        <v>0</v>
      </c>
      <c r="S14" s="4">
        <f>$F14*'Future Year Scaling'!U202/'Future Year Scaling'!$H202</f>
        <v>0</v>
      </c>
      <c r="T14" s="4">
        <f>$F14*'Future Year Scaling'!V202/'Future Year Scaling'!$H202</f>
        <v>0</v>
      </c>
      <c r="U14" s="4">
        <f>$F14*'Future Year Scaling'!W202/'Future Year Scaling'!$H202</f>
        <v>0</v>
      </c>
      <c r="V14" s="4">
        <f>$F14*'Future Year Scaling'!X202/'Future Year Scaling'!$H202</f>
        <v>0</v>
      </c>
      <c r="W14" s="4">
        <f>$F14*'Future Year Scaling'!Y202/'Future Year Scaling'!$H202</f>
        <v>0</v>
      </c>
      <c r="X14" s="4">
        <f>$F14*'Future Year Scaling'!Z202/'Future Year Scaling'!$H202</f>
        <v>0</v>
      </c>
      <c r="Y14" s="4">
        <f>$F14*'Future Year Scaling'!AA202/'Future Year Scaling'!$H202</f>
        <v>0</v>
      </c>
      <c r="Z14" s="4">
        <f>$F14*'Future Year Scaling'!AB202/'Future Year Scaling'!$H202</f>
        <v>0</v>
      </c>
      <c r="AA14" s="4">
        <f>$F14*'Future Year Scaling'!AC202/'Future Year Scaling'!$H202</f>
        <v>0</v>
      </c>
      <c r="AB14" s="4">
        <f>$F14*'Future Year Scaling'!AD202/'Future Year Scaling'!$H202</f>
        <v>0</v>
      </c>
      <c r="AC14" s="4">
        <f>$F14*'Future Year Scaling'!AE202/'Future Year Scaling'!$H202</f>
        <v>0</v>
      </c>
      <c r="AD14" s="4">
        <f>$F14*'Future Year Scaling'!AF202/'Future Year Scaling'!$H202</f>
        <v>0</v>
      </c>
      <c r="AE14" s="4">
        <f>$F14*'Future Year Scaling'!AG202/'Future Year Scaling'!$H202</f>
        <v>0</v>
      </c>
      <c r="AF14" s="4">
        <f>$F14*'Future Year Scaling'!AH202/'Future Year Scaling'!$H202</f>
        <v>0</v>
      </c>
      <c r="AG14" s="4">
        <f>$F14*'Future Year Scaling'!AI202/'Future Year Scaling'!$H202</f>
        <v>0</v>
      </c>
      <c r="AH14" s="4">
        <f>$F14*'Future Year Scaling'!AJ202/'Future Year Scaling'!$H202</f>
        <v>0</v>
      </c>
      <c r="AI14" s="4">
        <f>$F14*'Future Year Scaling'!AK202/'Future Year Scaling'!$H202</f>
        <v>0</v>
      </c>
      <c r="AJ14" s="4">
        <f>$F14*'Future Year Scaling'!AL202/'Future Year Scaling'!$H202</f>
        <v>0</v>
      </c>
      <c r="AK14" s="4">
        <f>$F14*'Future Year Scaling'!AM202/'Future Year Scaling'!$H202</f>
        <v>0</v>
      </c>
      <c r="AL14" s="4">
        <f>$F14*'Future Year Scaling'!AN202/'Future Year Scaling'!$H202</f>
        <v>0</v>
      </c>
      <c r="AM14" s="4">
        <f>$F14*'Future Year Scaling'!AO202/'Future Year Scaling'!$H202</f>
        <v>0</v>
      </c>
    </row>
    <row r="15" spans="1:39" x14ac:dyDescent="0.25">
      <c r="A15" s="4" t="s">
        <v>531</v>
      </c>
      <c r="B15" s="4" t="s">
        <v>51</v>
      </c>
      <c r="D15" s="4"/>
      <c r="E15" s="4"/>
      <c r="F15" s="4">
        <f>('Annual Survey of Industries'!M34)*('Start Year Fuel Use Adjustments'!C15)</f>
        <v>1083351555000</v>
      </c>
      <c r="G15" s="4">
        <f>$F15*'Future Year Scaling'!I203/'Future Year Scaling'!$H203</f>
        <v>1095382502539.5092</v>
      </c>
      <c r="H15" s="4">
        <f>$F15*'Future Year Scaling'!J203/'Future Year Scaling'!$H203</f>
        <v>1107262982338.1396</v>
      </c>
      <c r="I15" s="4">
        <f>$F15*'Future Year Scaling'!K203/'Future Year Scaling'!$H203</f>
        <v>1118960635741.939</v>
      </c>
      <c r="J15" s="4">
        <f>$F15*'Future Year Scaling'!L203/'Future Year Scaling'!$H203</f>
        <v>1130468182053.7678</v>
      </c>
      <c r="K15" s="4">
        <f>$F15*'Future Year Scaling'!M203/'Future Year Scaling'!$H203</f>
        <v>1141787239206.324</v>
      </c>
      <c r="L15" s="4">
        <f>$F15*'Future Year Scaling'!N203/'Future Year Scaling'!$H203</f>
        <v>1152904863738.0261</v>
      </c>
      <c r="M15" s="4">
        <f>$F15*'Future Year Scaling'!O203/'Future Year Scaling'!$H203</f>
        <v>1163807303220.9446</v>
      </c>
      <c r="N15" s="4">
        <f>$F15*'Future Year Scaling'!P203/'Future Year Scaling'!$H203</f>
        <v>1174480805227.1499</v>
      </c>
      <c r="O15" s="4">
        <f>$F15*'Future Year Scaling'!Q203/'Future Year Scaling'!$H203</f>
        <v>1184914044227.7585</v>
      </c>
      <c r="P15" s="4">
        <f>$F15*'Future Year Scaling'!R203/'Future Year Scaling'!$H203</f>
        <v>1195095694693.8872</v>
      </c>
      <c r="Q15" s="4">
        <f>$F15*'Future Year Scaling'!S203/'Future Year Scaling'!$H203</f>
        <v>1205007959365.8621</v>
      </c>
      <c r="R15" s="4">
        <f>$F15*'Future Year Scaling'!T203/'Future Year Scaling'!$H203</f>
        <v>1214632232017.6599</v>
      </c>
      <c r="S15" s="4">
        <f>$F15*'Future Year Scaling'!U203/'Future Year Scaling'!$H203</f>
        <v>1223953951255.0029</v>
      </c>
      <c r="T15" s="4">
        <f>$F15*'Future Year Scaling'!V203/'Future Year Scaling'!$H203</f>
        <v>1232965027414.4028</v>
      </c>
      <c r="U15" s="4">
        <f>$F15*'Future Year Scaling'!W203/'Future Year Scaling'!$H203</f>
        <v>1241657370832.3711</v>
      </c>
      <c r="V15" s="4">
        <f>$F15*'Future Year Scaling'!X203/'Future Year Scaling'!$H203</f>
        <v>1250018038047.3271</v>
      </c>
      <c r="W15" s="4">
        <f>$F15*'Future Year Scaling'!Y203/'Future Year Scaling'!$H203</f>
        <v>1258030040765.9463</v>
      </c>
      <c r="X15" s="4">
        <f>$F15*'Future Year Scaling'!Z203/'Future Year Scaling'!$H203</f>
        <v>1265684480358.3909</v>
      </c>
      <c r="Y15" s="4">
        <f>$F15*'Future Year Scaling'!AA203/'Future Year Scaling'!$H203</f>
        <v>1272974885093.8706</v>
      </c>
      <c r="Z15" s="4">
        <f>$F15*'Future Year Scaling'!AB203/'Future Year Scaling'!$H203</f>
        <v>1279903681871.4324</v>
      </c>
      <c r="AA15" s="4">
        <f>$F15*'Future Year Scaling'!AC203/'Future Year Scaling'!$H203</f>
        <v>1286484623119.0056</v>
      </c>
      <c r="AB15" s="4">
        <f>$F15*'Future Year Scaling'!AD203/'Future Year Scaling'!$H203</f>
        <v>1292737124028.9614</v>
      </c>
      <c r="AC15" s="4">
        <f>$F15*'Future Year Scaling'!AE203/'Future Year Scaling'!$H203</f>
        <v>1298678981860.9746</v>
      </c>
      <c r="AD15" s="4">
        <f>$F15*'Future Year Scaling'!AF203/'Future Year Scaling'!$H203</f>
        <v>1304312623514.0908</v>
      </c>
      <c r="AE15" s="4">
        <f>$F15*'Future Year Scaling'!AG203/'Future Year Scaling'!$H203</f>
        <v>1309640475887.3564</v>
      </c>
      <c r="AF15" s="4">
        <f>$F15*'Future Year Scaling'!AH203/'Future Year Scaling'!$H203</f>
        <v>1314669819677.9111</v>
      </c>
      <c r="AG15" s="4">
        <f>$F15*'Future Year Scaling'!AI203/'Future Year Scaling'!$H203</f>
        <v>1319411171448.2893</v>
      </c>
      <c r="AH15" s="4">
        <f>$F15*'Future Year Scaling'!AJ203/'Future Year Scaling'!$H203</f>
        <v>1323870193962.9324</v>
      </c>
      <c r="AI15" s="4">
        <f>$F15*'Future Year Scaling'!AK203/'Future Year Scaling'!$H203</f>
        <v>1328053358952.6313</v>
      </c>
      <c r="AJ15" s="4">
        <f>$F15*'Future Year Scaling'!AL203/'Future Year Scaling'!$H203</f>
        <v>1331961475383.7346</v>
      </c>
      <c r="AK15" s="4">
        <f>$F15*'Future Year Scaling'!AM203/'Future Year Scaling'!$H203</f>
        <v>1335598588087.9866</v>
      </c>
      <c r="AL15" s="4">
        <f>$F15*'Future Year Scaling'!AN203/'Future Year Scaling'!$H203</f>
        <v>1338963079132.6895</v>
      </c>
      <c r="AM15" s="4">
        <f>$F15*'Future Year Scaling'!AO203/'Future Year Scaling'!$H203</f>
        <v>1342057375416.8894</v>
      </c>
    </row>
    <row r="16" spans="1:39" x14ac:dyDescent="0.25">
      <c r="A16" s="4" t="s">
        <v>11</v>
      </c>
      <c r="B16" s="4" t="s">
        <v>51</v>
      </c>
      <c r="D16" s="4"/>
      <c r="E16" s="4"/>
      <c r="F16" s="4">
        <v>0</v>
      </c>
      <c r="G16" s="4">
        <f>$F16*'Future Year Scaling'!I204/'Future Year Scaling'!$H204</f>
        <v>0</v>
      </c>
      <c r="H16" s="4">
        <f>$F16*'Future Year Scaling'!J204/'Future Year Scaling'!$H204</f>
        <v>0</v>
      </c>
      <c r="I16" s="4">
        <f>$F16*'Future Year Scaling'!K204/'Future Year Scaling'!$H204</f>
        <v>0</v>
      </c>
      <c r="J16" s="4">
        <f>$F16*'Future Year Scaling'!L204/'Future Year Scaling'!$H204</f>
        <v>0</v>
      </c>
      <c r="K16" s="4">
        <f>$F16*'Future Year Scaling'!M204/'Future Year Scaling'!$H204</f>
        <v>0</v>
      </c>
      <c r="L16" s="4">
        <f>$F16*'Future Year Scaling'!N204/'Future Year Scaling'!$H204</f>
        <v>0</v>
      </c>
      <c r="M16" s="4">
        <f>$F16*'Future Year Scaling'!O204/'Future Year Scaling'!$H204</f>
        <v>0</v>
      </c>
      <c r="N16" s="4">
        <f>$F16*'Future Year Scaling'!P204/'Future Year Scaling'!$H204</f>
        <v>0</v>
      </c>
      <c r="O16" s="4">
        <f>$F16*'Future Year Scaling'!Q204/'Future Year Scaling'!$H204</f>
        <v>0</v>
      </c>
      <c r="P16" s="4">
        <f>$F16*'Future Year Scaling'!R204/'Future Year Scaling'!$H204</f>
        <v>0</v>
      </c>
      <c r="Q16" s="4">
        <f>$F16*'Future Year Scaling'!S204/'Future Year Scaling'!$H204</f>
        <v>0</v>
      </c>
      <c r="R16" s="4">
        <f>$F16*'Future Year Scaling'!T204/'Future Year Scaling'!$H204</f>
        <v>0</v>
      </c>
      <c r="S16" s="4">
        <f>$F16*'Future Year Scaling'!U204/'Future Year Scaling'!$H204</f>
        <v>0</v>
      </c>
      <c r="T16" s="4">
        <f>$F16*'Future Year Scaling'!V204/'Future Year Scaling'!$H204</f>
        <v>0</v>
      </c>
      <c r="U16" s="4">
        <f>$F16*'Future Year Scaling'!W204/'Future Year Scaling'!$H204</f>
        <v>0</v>
      </c>
      <c r="V16" s="4">
        <f>$F16*'Future Year Scaling'!X204/'Future Year Scaling'!$H204</f>
        <v>0</v>
      </c>
      <c r="W16" s="4">
        <f>$F16*'Future Year Scaling'!Y204/'Future Year Scaling'!$H204</f>
        <v>0</v>
      </c>
      <c r="X16" s="4">
        <f>$F16*'Future Year Scaling'!Z204/'Future Year Scaling'!$H204</f>
        <v>0</v>
      </c>
      <c r="Y16" s="4">
        <f>$F16*'Future Year Scaling'!AA204/'Future Year Scaling'!$H204</f>
        <v>0</v>
      </c>
      <c r="Z16" s="4">
        <f>$F16*'Future Year Scaling'!AB204/'Future Year Scaling'!$H204</f>
        <v>0</v>
      </c>
      <c r="AA16" s="4">
        <f>$F16*'Future Year Scaling'!AC204/'Future Year Scaling'!$H204</f>
        <v>0</v>
      </c>
      <c r="AB16" s="4">
        <f>$F16*'Future Year Scaling'!AD204/'Future Year Scaling'!$H204</f>
        <v>0</v>
      </c>
      <c r="AC16" s="4">
        <f>$F16*'Future Year Scaling'!AE204/'Future Year Scaling'!$H204</f>
        <v>0</v>
      </c>
      <c r="AD16" s="4">
        <f>$F16*'Future Year Scaling'!AF204/'Future Year Scaling'!$H204</f>
        <v>0</v>
      </c>
      <c r="AE16" s="4">
        <f>$F16*'Future Year Scaling'!AG204/'Future Year Scaling'!$H204</f>
        <v>0</v>
      </c>
      <c r="AF16" s="4">
        <f>$F16*'Future Year Scaling'!AH204/'Future Year Scaling'!$H204</f>
        <v>0</v>
      </c>
      <c r="AG16" s="4">
        <f>$F16*'Future Year Scaling'!AI204/'Future Year Scaling'!$H204</f>
        <v>0</v>
      </c>
      <c r="AH16" s="4">
        <f>$F16*'Future Year Scaling'!AJ204/'Future Year Scaling'!$H204</f>
        <v>0</v>
      </c>
      <c r="AI16" s="4">
        <f>$F16*'Future Year Scaling'!AK204/'Future Year Scaling'!$H204</f>
        <v>0</v>
      </c>
      <c r="AJ16" s="4">
        <f>$F16*'Future Year Scaling'!AL204/'Future Year Scaling'!$H204</f>
        <v>0</v>
      </c>
      <c r="AK16" s="4">
        <f>$F16*'Future Year Scaling'!AM204/'Future Year Scaling'!$H204</f>
        <v>0</v>
      </c>
      <c r="AL16" s="4">
        <f>$F16*'Future Year Scaling'!AN204/'Future Year Scaling'!$H204</f>
        <v>0</v>
      </c>
      <c r="AM16" s="4">
        <f>$F16*'Future Year Scaling'!AO204/'Future Year Scaling'!$H204</f>
        <v>0</v>
      </c>
    </row>
    <row r="17" spans="1:39" x14ac:dyDescent="0.25">
      <c r="A17" s="4" t="s">
        <v>532</v>
      </c>
      <c r="B17" s="4" t="s">
        <v>51</v>
      </c>
      <c r="D17" s="4"/>
      <c r="E17" s="4"/>
      <c r="F17" s="4">
        <f>('Annual Survey of Industries'!M36)*('Start Year Fuel Use Adjustments'!C17)</f>
        <v>1143346464967528</v>
      </c>
      <c r="G17" s="4">
        <f>$F17*'Future Year Scaling'!I205/'Future Year Scaling'!$H205</f>
        <v>1164465777050982</v>
      </c>
      <c r="H17" s="4">
        <f>$F17*'Future Year Scaling'!J205/'Future Year Scaling'!$H205</f>
        <v>1185585089134435.8</v>
      </c>
      <c r="I17" s="4">
        <f>$F17*'Future Year Scaling'!K205/'Future Year Scaling'!$H205</f>
        <v>1206704401217889.8</v>
      </c>
      <c r="J17" s="4">
        <f>$F17*'Future Year Scaling'!L205/'Future Year Scaling'!$H205</f>
        <v>1227823713301343.8</v>
      </c>
      <c r="K17" s="4">
        <f>$F17*'Future Year Scaling'!M205/'Future Year Scaling'!$H205</f>
        <v>1248943025384797.5</v>
      </c>
      <c r="L17" s="4">
        <f>$F17*'Future Year Scaling'!N205/'Future Year Scaling'!$H205</f>
        <v>1274553813040593</v>
      </c>
      <c r="M17" s="4">
        <f>$F17*'Future Year Scaling'!O205/'Future Year Scaling'!$H205</f>
        <v>1300164600696388.5</v>
      </c>
      <c r="N17" s="4">
        <f>$F17*'Future Year Scaling'!P205/'Future Year Scaling'!$H205</f>
        <v>1325775388352184</v>
      </c>
      <c r="O17" s="4">
        <f>$F17*'Future Year Scaling'!Q205/'Future Year Scaling'!$H205</f>
        <v>1351386176007979.8</v>
      </c>
      <c r="P17" s="4">
        <f>$F17*'Future Year Scaling'!R205/'Future Year Scaling'!$H205</f>
        <v>1376996963663775.3</v>
      </c>
      <c r="Q17" s="4">
        <f>$F17*'Future Year Scaling'!S205/'Future Year Scaling'!$H205</f>
        <v>1404293785310943.8</v>
      </c>
      <c r="R17" s="4">
        <f>$F17*'Future Year Scaling'!T205/'Future Year Scaling'!$H205</f>
        <v>1431590606958112.5</v>
      </c>
      <c r="S17" s="4">
        <f>$F17*'Future Year Scaling'!U205/'Future Year Scaling'!$H205</f>
        <v>1458887428605281</v>
      </c>
      <c r="T17" s="4">
        <f>$F17*'Future Year Scaling'!V205/'Future Year Scaling'!$H205</f>
        <v>1486184250252449.8</v>
      </c>
      <c r="U17" s="4">
        <f>$F17*'Future Year Scaling'!W205/'Future Year Scaling'!$H205</f>
        <v>1513481071899618.5</v>
      </c>
      <c r="V17" s="4">
        <f>$F17*'Future Year Scaling'!X205/'Future Year Scaling'!$H205</f>
        <v>1549771542253144.3</v>
      </c>
      <c r="W17" s="4">
        <f>$F17*'Future Year Scaling'!Y205/'Future Year Scaling'!$H205</f>
        <v>1586062012606670</v>
      </c>
      <c r="X17" s="4">
        <f>$F17*'Future Year Scaling'!Z205/'Future Year Scaling'!$H205</f>
        <v>1622352482960196</v>
      </c>
      <c r="Y17" s="4">
        <f>$F17*'Future Year Scaling'!AA205/'Future Year Scaling'!$H205</f>
        <v>1658642953313721.5</v>
      </c>
      <c r="Z17" s="4">
        <f>$F17*'Future Year Scaling'!AB205/'Future Year Scaling'!$H205</f>
        <v>1694933423667247.3</v>
      </c>
      <c r="AA17" s="4">
        <f>$F17*'Future Year Scaling'!AC205/'Future Year Scaling'!$H205</f>
        <v>1747171948996345.5</v>
      </c>
      <c r="AB17" s="4">
        <f>$F17*'Future Year Scaling'!AD205/'Future Year Scaling'!$H205</f>
        <v>1799410474325443.8</v>
      </c>
      <c r="AC17" s="4">
        <f>$F17*'Future Year Scaling'!AE205/'Future Year Scaling'!$H205</f>
        <v>1851648999654541.5</v>
      </c>
      <c r="AD17" s="4">
        <f>$F17*'Future Year Scaling'!AF205/'Future Year Scaling'!$H205</f>
        <v>1903887524983639.8</v>
      </c>
      <c r="AE17" s="4">
        <f>$F17*'Future Year Scaling'!AG205/'Future Year Scaling'!$H205</f>
        <v>1956126050312738.3</v>
      </c>
      <c r="AF17" s="4">
        <f>$F17*'Future Year Scaling'!AH205/'Future Year Scaling'!$H205</f>
        <v>1997243952569338.5</v>
      </c>
      <c r="AG17" s="4">
        <f>$F17*'Future Year Scaling'!AI205/'Future Year Scaling'!$H205</f>
        <v>2038361854825939</v>
      </c>
      <c r="AH17" s="4">
        <f>$F17*'Future Year Scaling'!AJ205/'Future Year Scaling'!$H205</f>
        <v>2079479757082539.5</v>
      </c>
      <c r="AI17" s="4">
        <f>$F17*'Future Year Scaling'!AK205/'Future Year Scaling'!$H205</f>
        <v>2120597659339140.3</v>
      </c>
      <c r="AJ17" s="4">
        <f>$F17*'Future Year Scaling'!AL205/'Future Year Scaling'!$H205</f>
        <v>2161715561595740.3</v>
      </c>
      <c r="AK17" s="4">
        <f>$F17*'Future Year Scaling'!AM205/'Future Year Scaling'!$H205</f>
        <v>2202833463852341</v>
      </c>
      <c r="AL17" s="4">
        <f>$F17*'Future Year Scaling'!AN205/'Future Year Scaling'!$H205</f>
        <v>2243951366108941.5</v>
      </c>
      <c r="AM17" s="4">
        <f>$F17*'Future Year Scaling'!AO205/'Future Year Scaling'!$H205</f>
        <v>2285069268365542</v>
      </c>
    </row>
    <row r="18" spans="1:39" x14ac:dyDescent="0.25">
      <c r="A18" s="4" t="s">
        <v>528</v>
      </c>
      <c r="B18" s="4" t="s">
        <v>171</v>
      </c>
      <c r="C18" s="79"/>
      <c r="D18" s="79"/>
      <c r="F18" s="4">
        <v>0</v>
      </c>
      <c r="G18" s="4">
        <f>F18</f>
        <v>0</v>
      </c>
      <c r="H18" s="4">
        <f t="shared" ref="H18:AM18" si="0">G18</f>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25">
      <c r="A19" s="4" t="s">
        <v>529</v>
      </c>
      <c r="B19" s="4" t="s">
        <v>171</v>
      </c>
      <c r="C19" s="79"/>
      <c r="D19" s="79"/>
      <c r="F19" s="4">
        <f>('Min. of Petr. &amp; NG'!C195)*('Start Year Fuel Use Adjustments'!C19)</f>
        <v>77147844791919.109</v>
      </c>
      <c r="G19" s="4">
        <f>$F19*'Future Year Scaling'!I207/'Future Year Scaling'!$H207</f>
        <v>78746152654227.625</v>
      </c>
      <c r="H19" s="4">
        <f>$F19*'Future Year Scaling'!J207/'Future Year Scaling'!$H207</f>
        <v>80344460516536.125</v>
      </c>
      <c r="I19" s="4">
        <f>$F19*'Future Year Scaling'!K207/'Future Year Scaling'!$H207</f>
        <v>81942768378844.641</v>
      </c>
      <c r="J19" s="4">
        <f>$F19*'Future Year Scaling'!L207/'Future Year Scaling'!$H207</f>
        <v>83541076241153.141</v>
      </c>
      <c r="K19" s="4">
        <f>$F19*'Future Year Scaling'!M207/'Future Year Scaling'!$H207</f>
        <v>85139384103461.656</v>
      </c>
      <c r="L19" s="4">
        <f>$F19*'Future Year Scaling'!N207/'Future Year Scaling'!$H207</f>
        <v>87528650491180.938</v>
      </c>
      <c r="M19" s="4">
        <f>$F19*'Future Year Scaling'!O207/'Future Year Scaling'!$H207</f>
        <v>89917916878900.219</v>
      </c>
      <c r="N19" s="4">
        <f>$F19*'Future Year Scaling'!P207/'Future Year Scaling'!$H207</f>
        <v>92307183266619.516</v>
      </c>
      <c r="O19" s="4">
        <f>$F19*'Future Year Scaling'!Q207/'Future Year Scaling'!$H207</f>
        <v>94696449654338.781</v>
      </c>
      <c r="P19" s="4">
        <f>$F19*'Future Year Scaling'!R207/'Future Year Scaling'!$H207</f>
        <v>97085716042058.078</v>
      </c>
      <c r="Q19" s="4">
        <f>$F19*'Future Year Scaling'!S207/'Future Year Scaling'!$H207</f>
        <v>99832912093291.875</v>
      </c>
      <c r="R19" s="4">
        <f>$F19*'Future Year Scaling'!T207/'Future Year Scaling'!$H207</f>
        <v>102580108144525.67</v>
      </c>
      <c r="S19" s="4">
        <f>$F19*'Future Year Scaling'!U207/'Future Year Scaling'!$H207</f>
        <v>105327304195759.5</v>
      </c>
      <c r="T19" s="4">
        <f>$F19*'Future Year Scaling'!V207/'Future Year Scaling'!$H207</f>
        <v>108074500246993.31</v>
      </c>
      <c r="U19" s="4">
        <f>$F19*'Future Year Scaling'!W207/'Future Year Scaling'!$H207</f>
        <v>110821696298227.11</v>
      </c>
      <c r="V19" s="4">
        <f>$F19*'Future Year Scaling'!X207/'Future Year Scaling'!$H207</f>
        <v>113970196120550.92</v>
      </c>
      <c r="W19" s="4">
        <f>$F19*'Future Year Scaling'!Y207/'Future Year Scaling'!$H207</f>
        <v>117118695942874.72</v>
      </c>
      <c r="X19" s="4">
        <f>$F19*'Future Year Scaling'!Z207/'Future Year Scaling'!$H207</f>
        <v>120267195765198.55</v>
      </c>
      <c r="Y19" s="4">
        <f>$F19*'Future Year Scaling'!AA207/'Future Year Scaling'!$H207</f>
        <v>123415695587522.34</v>
      </c>
      <c r="Z19" s="4">
        <f>$F19*'Future Year Scaling'!AB207/'Future Year Scaling'!$H207</f>
        <v>126564195409846.16</v>
      </c>
      <c r="AA19" s="4">
        <f>$F19*'Future Year Scaling'!AC207/'Future Year Scaling'!$H207</f>
        <v>130456665824074.39</v>
      </c>
      <c r="AB19" s="4">
        <f>$F19*'Future Year Scaling'!AD207/'Future Year Scaling'!$H207</f>
        <v>134349136238302.64</v>
      </c>
      <c r="AC19" s="4">
        <f>$F19*'Future Year Scaling'!AE207/'Future Year Scaling'!$H207</f>
        <v>138241606652530.89</v>
      </c>
      <c r="AD19" s="4">
        <f>$F19*'Future Year Scaling'!AF207/'Future Year Scaling'!$H207</f>
        <v>142134077066759.13</v>
      </c>
      <c r="AE19" s="4">
        <f>$F19*'Future Year Scaling'!AG207/'Future Year Scaling'!$H207</f>
        <v>146026547480987.38</v>
      </c>
      <c r="AF19" s="4">
        <f>$F19*'Future Year Scaling'!AH207/'Future Year Scaling'!$H207</f>
        <v>150927832853952.22</v>
      </c>
      <c r="AG19" s="4">
        <f>$F19*'Future Year Scaling'!AI207/'Future Year Scaling'!$H207</f>
        <v>155829118226917.03</v>
      </c>
      <c r="AH19" s="4">
        <f>$F19*'Future Year Scaling'!AJ207/'Future Year Scaling'!$H207</f>
        <v>160730403599881.88</v>
      </c>
      <c r="AI19" s="4">
        <f>$F19*'Future Year Scaling'!AK207/'Future Year Scaling'!$H207</f>
        <v>165631688972846.69</v>
      </c>
      <c r="AJ19" s="4">
        <f>$F19*'Future Year Scaling'!AL207/'Future Year Scaling'!$H207</f>
        <v>170532974345811.5</v>
      </c>
      <c r="AK19" s="4">
        <f>$F19*'Future Year Scaling'!AM207/'Future Year Scaling'!$H207</f>
        <v>175434259718776.34</v>
      </c>
      <c r="AL19" s="4">
        <f>$F19*'Future Year Scaling'!AN207/'Future Year Scaling'!$H207</f>
        <v>180335545091741.16</v>
      </c>
      <c r="AM19" s="4">
        <f>$F19*'Future Year Scaling'!AO207/'Future Year Scaling'!$H207</f>
        <v>185236830464705.94</v>
      </c>
    </row>
    <row r="20" spans="1:39" x14ac:dyDescent="0.25">
      <c r="A20" s="4" t="s">
        <v>27</v>
      </c>
      <c r="B20" s="4" t="s">
        <v>171</v>
      </c>
      <c r="C20" s="79"/>
      <c r="D20" s="79"/>
      <c r="F20" s="4">
        <f>('Min. of Petr. &amp; NG'!C196)*('Start Year Fuel Use Adjustments'!C20)</f>
        <v>1361163762378.676</v>
      </c>
      <c r="G20" s="4">
        <f>$F20*'Future Year Scaling'!I208/'Future Year Scaling'!$H208</f>
        <v>1450653227056.3599</v>
      </c>
      <c r="H20" s="4">
        <f>$F20*'Future Year Scaling'!J208/'Future Year Scaling'!$H208</f>
        <v>1540142691734.0437</v>
      </c>
      <c r="I20" s="4">
        <f>$F20*'Future Year Scaling'!K208/'Future Year Scaling'!$H208</f>
        <v>1629632156411.7273</v>
      </c>
      <c r="J20" s="4">
        <f>$F20*'Future Year Scaling'!L208/'Future Year Scaling'!$H208</f>
        <v>1719121621089.4114</v>
      </c>
      <c r="K20" s="4">
        <f>$F20*'Future Year Scaling'!M208/'Future Year Scaling'!$H208</f>
        <v>1808611085767.0952</v>
      </c>
      <c r="L20" s="4">
        <f>$F20*'Future Year Scaling'!N208/'Future Year Scaling'!$H208</f>
        <v>1920730535646.3423</v>
      </c>
      <c r="M20" s="4">
        <f>$F20*'Future Year Scaling'!O208/'Future Year Scaling'!$H208</f>
        <v>2032849985525.5898</v>
      </c>
      <c r="N20" s="4">
        <f>$F20*'Future Year Scaling'!P208/'Future Year Scaling'!$H208</f>
        <v>2144969435404.8374</v>
      </c>
      <c r="O20" s="4">
        <f>$F20*'Future Year Scaling'!Q208/'Future Year Scaling'!$H208</f>
        <v>2257088885284.084</v>
      </c>
      <c r="P20" s="4">
        <f>$F20*'Future Year Scaling'!R208/'Future Year Scaling'!$H208</f>
        <v>2369208335163.3315</v>
      </c>
      <c r="Q20" s="4">
        <f>$F20*'Future Year Scaling'!S208/'Future Year Scaling'!$H208</f>
        <v>2512290769231.915</v>
      </c>
      <c r="R20" s="4">
        <f>$F20*'Future Year Scaling'!T208/'Future Year Scaling'!$H208</f>
        <v>2655373203300.4985</v>
      </c>
      <c r="S20" s="4">
        <f>$F20*'Future Year Scaling'!U208/'Future Year Scaling'!$H208</f>
        <v>2798455637369.082</v>
      </c>
      <c r="T20" s="4">
        <f>$F20*'Future Year Scaling'!V208/'Future Year Scaling'!$H208</f>
        <v>2941538071437.6655</v>
      </c>
      <c r="U20" s="4">
        <f>$F20*'Future Year Scaling'!W208/'Future Year Scaling'!$H208</f>
        <v>3084620505506.249</v>
      </c>
      <c r="V20" s="4">
        <f>$F20*'Future Year Scaling'!X208/'Future Year Scaling'!$H208</f>
        <v>3215734465108.1421</v>
      </c>
      <c r="W20" s="4">
        <f>$F20*'Future Year Scaling'!Y208/'Future Year Scaling'!$H208</f>
        <v>3346848424710.0352</v>
      </c>
      <c r="X20" s="4">
        <f>$F20*'Future Year Scaling'!Z208/'Future Year Scaling'!$H208</f>
        <v>3477962384311.9268</v>
      </c>
      <c r="Y20" s="4">
        <f>$F20*'Future Year Scaling'!AA208/'Future Year Scaling'!$H208</f>
        <v>3609076343913.8203</v>
      </c>
      <c r="Z20" s="4">
        <f>$F20*'Future Year Scaling'!AB208/'Future Year Scaling'!$H208</f>
        <v>3740190303515.7129</v>
      </c>
      <c r="AA20" s="4">
        <f>$F20*'Future Year Scaling'!AC208/'Future Year Scaling'!$H208</f>
        <v>3844600468803.6724</v>
      </c>
      <c r="AB20" s="4">
        <f>$F20*'Future Year Scaling'!AD208/'Future Year Scaling'!$H208</f>
        <v>3949010634091.6323</v>
      </c>
      <c r="AC20" s="4">
        <f>$F20*'Future Year Scaling'!AE208/'Future Year Scaling'!$H208</f>
        <v>4053420799379.5918</v>
      </c>
      <c r="AD20" s="4">
        <f>$F20*'Future Year Scaling'!AF208/'Future Year Scaling'!$H208</f>
        <v>4157830964667.5522</v>
      </c>
      <c r="AE20" s="4">
        <f>$F20*'Future Year Scaling'!AG208/'Future Year Scaling'!$H208</f>
        <v>4262241129955.5117</v>
      </c>
      <c r="AF20" s="4">
        <f>$F20*'Future Year Scaling'!AH208/'Future Year Scaling'!$H208</f>
        <v>4331060379922.564</v>
      </c>
      <c r="AG20" s="4">
        <f>$F20*'Future Year Scaling'!AI208/'Future Year Scaling'!$H208</f>
        <v>4399879629889.6162</v>
      </c>
      <c r="AH20" s="4">
        <f>$F20*'Future Year Scaling'!AJ208/'Future Year Scaling'!$H208</f>
        <v>4468698879856.6689</v>
      </c>
      <c r="AI20" s="4">
        <f>$F20*'Future Year Scaling'!AK208/'Future Year Scaling'!$H208</f>
        <v>4537518129823.7207</v>
      </c>
      <c r="AJ20" s="4">
        <f>$F20*'Future Year Scaling'!AL208/'Future Year Scaling'!$H208</f>
        <v>4606337379790.7725</v>
      </c>
      <c r="AK20" s="4">
        <f>$F20*'Future Year Scaling'!AM208/'Future Year Scaling'!$H208</f>
        <v>4675156629757.8252</v>
      </c>
      <c r="AL20" s="4">
        <f>$F20*'Future Year Scaling'!AN208/'Future Year Scaling'!$H208</f>
        <v>4743975879724.877</v>
      </c>
      <c r="AM20" s="4">
        <f>$F20*'Future Year Scaling'!AO208/'Future Year Scaling'!$H208</f>
        <v>4812795129691.9287</v>
      </c>
    </row>
    <row r="21" spans="1:39" x14ac:dyDescent="0.25">
      <c r="A21" s="4" t="s">
        <v>6</v>
      </c>
      <c r="B21" s="4" t="s">
        <v>171</v>
      </c>
      <c r="C21" s="79"/>
      <c r="D21" s="79"/>
      <c r="F21" s="4">
        <f>('Min. of Petr. &amp; NG'!C197)*('Start Year Fuel Use Adjustments'!C21)</f>
        <v>363695482077392.5</v>
      </c>
      <c r="G21" s="4">
        <f>$F21*'Future Year Scaling'!I209/'Future Year Scaling'!$H209</f>
        <v>363904085846611.75</v>
      </c>
      <c r="H21" s="4">
        <f>$F21*'Future Year Scaling'!J209/'Future Year Scaling'!$H209</f>
        <v>364112689615831</v>
      </c>
      <c r="I21" s="4">
        <f>$F21*'Future Year Scaling'!K209/'Future Year Scaling'!$H209</f>
        <v>364321293385050.25</v>
      </c>
      <c r="J21" s="4">
        <f>$F21*'Future Year Scaling'!L209/'Future Year Scaling'!$H209</f>
        <v>364529897154269.56</v>
      </c>
      <c r="K21" s="4">
        <f>$F21*'Future Year Scaling'!M209/'Future Year Scaling'!$H209</f>
        <v>364738500923488.81</v>
      </c>
      <c r="L21" s="4">
        <f>$F21*'Future Year Scaling'!N209/'Future Year Scaling'!$H209</f>
        <v>368415066404168.31</v>
      </c>
      <c r="M21" s="4">
        <f>$F21*'Future Year Scaling'!O209/'Future Year Scaling'!$H209</f>
        <v>372091631884847.88</v>
      </c>
      <c r="N21" s="4">
        <f>$F21*'Future Year Scaling'!P209/'Future Year Scaling'!$H209</f>
        <v>375768197365527.44</v>
      </c>
      <c r="O21" s="4">
        <f>$F21*'Future Year Scaling'!Q209/'Future Year Scaling'!$H209</f>
        <v>379444762846207.06</v>
      </c>
      <c r="P21" s="4">
        <f>$F21*'Future Year Scaling'!R209/'Future Year Scaling'!$H209</f>
        <v>383121328326886.56</v>
      </c>
      <c r="Q21" s="4">
        <f>$F21*'Future Year Scaling'!S209/'Future Year Scaling'!$H209</f>
        <v>389002587389485.94</v>
      </c>
      <c r="R21" s="4">
        <f>$F21*'Future Year Scaling'!T209/'Future Year Scaling'!$H209</f>
        <v>394883846452085.19</v>
      </c>
      <c r="S21" s="4">
        <f>$F21*'Future Year Scaling'!U209/'Future Year Scaling'!$H209</f>
        <v>400765105514684.56</v>
      </c>
      <c r="T21" s="4">
        <f>$F21*'Future Year Scaling'!V209/'Future Year Scaling'!$H209</f>
        <v>406646364577283.88</v>
      </c>
      <c r="U21" s="4">
        <f>$F21*'Future Year Scaling'!W209/'Future Year Scaling'!$H209</f>
        <v>412527623639883.19</v>
      </c>
      <c r="V21" s="4">
        <f>$F21*'Future Year Scaling'!X209/'Future Year Scaling'!$H209</f>
        <v>418444712274295.25</v>
      </c>
      <c r="W21" s="4">
        <f>$F21*'Future Year Scaling'!Y209/'Future Year Scaling'!$H209</f>
        <v>424361800908707.38</v>
      </c>
      <c r="X21" s="4">
        <f>$F21*'Future Year Scaling'!Z209/'Future Year Scaling'!$H209</f>
        <v>430278889543119.5</v>
      </c>
      <c r="Y21" s="4">
        <f>$F21*'Future Year Scaling'!AA209/'Future Year Scaling'!$H209</f>
        <v>436195978177531.63</v>
      </c>
      <c r="Z21" s="4">
        <f>$F21*'Future Year Scaling'!AB209/'Future Year Scaling'!$H209</f>
        <v>442113066811943.81</v>
      </c>
      <c r="AA21" s="4">
        <f>$F21*'Future Year Scaling'!AC209/'Future Year Scaling'!$H209</f>
        <v>446809136206257.38</v>
      </c>
      <c r="AB21" s="4">
        <f>$F21*'Future Year Scaling'!AD209/'Future Year Scaling'!$H209</f>
        <v>451505205600571</v>
      </c>
      <c r="AC21" s="4">
        <f>$F21*'Future Year Scaling'!AE209/'Future Year Scaling'!$H209</f>
        <v>456201274994884.56</v>
      </c>
      <c r="AD21" s="4">
        <f>$F21*'Future Year Scaling'!AF209/'Future Year Scaling'!$H209</f>
        <v>460897344389198.25</v>
      </c>
      <c r="AE21" s="4">
        <f>$F21*'Future Year Scaling'!AG209/'Future Year Scaling'!$H209</f>
        <v>465593413783511.88</v>
      </c>
      <c r="AF21" s="4">
        <f>$F21*'Future Year Scaling'!AH209/'Future Year Scaling'!$H209</f>
        <v>471703599614520.25</v>
      </c>
      <c r="AG21" s="4">
        <f>$F21*'Future Year Scaling'!AI209/'Future Year Scaling'!$H209</f>
        <v>477813785445528.69</v>
      </c>
      <c r="AH21" s="4">
        <f>$F21*'Future Year Scaling'!AJ209/'Future Year Scaling'!$H209</f>
        <v>483923971276537.06</v>
      </c>
      <c r="AI21" s="4">
        <f>$F21*'Future Year Scaling'!AK209/'Future Year Scaling'!$H209</f>
        <v>490034157107545.56</v>
      </c>
      <c r="AJ21" s="4">
        <f>$F21*'Future Year Scaling'!AL209/'Future Year Scaling'!$H209</f>
        <v>496144342938554</v>
      </c>
      <c r="AK21" s="4">
        <f>$F21*'Future Year Scaling'!AM209/'Future Year Scaling'!$H209</f>
        <v>502254528769562.44</v>
      </c>
      <c r="AL21" s="4">
        <f>$F21*'Future Year Scaling'!AN209/'Future Year Scaling'!$H209</f>
        <v>508364714600571</v>
      </c>
      <c r="AM21" s="4">
        <f>$F21*'Future Year Scaling'!AO209/'Future Year Scaling'!$H209</f>
        <v>514474900431579.38</v>
      </c>
    </row>
    <row r="22" spans="1:39" x14ac:dyDescent="0.25">
      <c r="A22" s="4" t="s">
        <v>530</v>
      </c>
      <c r="B22" s="4" t="s">
        <v>171</v>
      </c>
      <c r="C22" s="79"/>
      <c r="D22" s="79"/>
      <c r="F22" s="4">
        <v>0</v>
      </c>
      <c r="G22" s="4">
        <f>$F22*'Future Year Scaling'!I210/'Future Year Scaling'!$H210</f>
        <v>0</v>
      </c>
      <c r="H22" s="4">
        <f>$F22*'Future Year Scaling'!J210/'Future Year Scaling'!$H210</f>
        <v>0</v>
      </c>
      <c r="I22" s="4">
        <f>$F22*'Future Year Scaling'!K210/'Future Year Scaling'!$H210</f>
        <v>0</v>
      </c>
      <c r="J22" s="4">
        <f>$F22*'Future Year Scaling'!L210/'Future Year Scaling'!$H210</f>
        <v>0</v>
      </c>
      <c r="K22" s="4">
        <f>$F22*'Future Year Scaling'!M210/'Future Year Scaling'!$H210</f>
        <v>0</v>
      </c>
      <c r="L22" s="4">
        <f>$F22*'Future Year Scaling'!N210/'Future Year Scaling'!$H210</f>
        <v>0</v>
      </c>
      <c r="M22" s="4">
        <f>$F22*'Future Year Scaling'!O210/'Future Year Scaling'!$H210</f>
        <v>0</v>
      </c>
      <c r="N22" s="4">
        <f>$F22*'Future Year Scaling'!P210/'Future Year Scaling'!$H210</f>
        <v>0</v>
      </c>
      <c r="O22" s="4">
        <f>$F22*'Future Year Scaling'!Q210/'Future Year Scaling'!$H210</f>
        <v>0</v>
      </c>
      <c r="P22" s="4">
        <f>$F22*'Future Year Scaling'!R210/'Future Year Scaling'!$H210</f>
        <v>0</v>
      </c>
      <c r="Q22" s="4">
        <f>$F22*'Future Year Scaling'!S210/'Future Year Scaling'!$H210</f>
        <v>0</v>
      </c>
      <c r="R22" s="4">
        <f>$F22*'Future Year Scaling'!T210/'Future Year Scaling'!$H210</f>
        <v>0</v>
      </c>
      <c r="S22" s="4">
        <f>$F22*'Future Year Scaling'!U210/'Future Year Scaling'!$H210</f>
        <v>0</v>
      </c>
      <c r="T22" s="4">
        <f>$F22*'Future Year Scaling'!V210/'Future Year Scaling'!$H210</f>
        <v>0</v>
      </c>
      <c r="U22" s="4">
        <f>$F22*'Future Year Scaling'!W210/'Future Year Scaling'!$H210</f>
        <v>0</v>
      </c>
      <c r="V22" s="4">
        <f>$F22*'Future Year Scaling'!X210/'Future Year Scaling'!$H210</f>
        <v>0</v>
      </c>
      <c r="W22" s="4">
        <f>$F22*'Future Year Scaling'!Y210/'Future Year Scaling'!$H210</f>
        <v>0</v>
      </c>
      <c r="X22" s="4">
        <f>$F22*'Future Year Scaling'!Z210/'Future Year Scaling'!$H210</f>
        <v>0</v>
      </c>
      <c r="Y22" s="4">
        <f>$F22*'Future Year Scaling'!AA210/'Future Year Scaling'!$H210</f>
        <v>0</v>
      </c>
      <c r="Z22" s="4">
        <f>$F22*'Future Year Scaling'!AB210/'Future Year Scaling'!$H210</f>
        <v>0</v>
      </c>
      <c r="AA22" s="4">
        <f>$F22*'Future Year Scaling'!AC210/'Future Year Scaling'!$H210</f>
        <v>0</v>
      </c>
      <c r="AB22" s="4">
        <f>$F22*'Future Year Scaling'!AD210/'Future Year Scaling'!$H210</f>
        <v>0</v>
      </c>
      <c r="AC22" s="4">
        <f>$F22*'Future Year Scaling'!AE210/'Future Year Scaling'!$H210</f>
        <v>0</v>
      </c>
      <c r="AD22" s="4">
        <f>$F22*'Future Year Scaling'!AF210/'Future Year Scaling'!$H210</f>
        <v>0</v>
      </c>
      <c r="AE22" s="4">
        <f>$F22*'Future Year Scaling'!AG210/'Future Year Scaling'!$H210</f>
        <v>0</v>
      </c>
      <c r="AF22" s="4">
        <f>$F22*'Future Year Scaling'!AH210/'Future Year Scaling'!$H210</f>
        <v>0</v>
      </c>
      <c r="AG22" s="4">
        <f>$F22*'Future Year Scaling'!AI210/'Future Year Scaling'!$H210</f>
        <v>0</v>
      </c>
      <c r="AH22" s="4">
        <f>$F22*'Future Year Scaling'!AJ210/'Future Year Scaling'!$H210</f>
        <v>0</v>
      </c>
      <c r="AI22" s="4">
        <f>$F22*'Future Year Scaling'!AK210/'Future Year Scaling'!$H210</f>
        <v>0</v>
      </c>
      <c r="AJ22" s="4">
        <f>$F22*'Future Year Scaling'!AL210/'Future Year Scaling'!$H210</f>
        <v>0</v>
      </c>
      <c r="AK22" s="4">
        <f>$F22*'Future Year Scaling'!AM210/'Future Year Scaling'!$H210</f>
        <v>0</v>
      </c>
      <c r="AL22" s="4">
        <f>$F22*'Future Year Scaling'!AN210/'Future Year Scaling'!$H210</f>
        <v>0</v>
      </c>
      <c r="AM22" s="4">
        <f>$F22*'Future Year Scaling'!AO210/'Future Year Scaling'!$H210</f>
        <v>0</v>
      </c>
    </row>
    <row r="23" spans="1:39" x14ac:dyDescent="0.25">
      <c r="A23" s="4" t="s">
        <v>531</v>
      </c>
      <c r="B23" s="4" t="s">
        <v>171</v>
      </c>
      <c r="C23" s="79"/>
      <c r="D23" s="79"/>
      <c r="F23" s="4">
        <v>0</v>
      </c>
      <c r="G23" s="4">
        <f>$F23*'Future Year Scaling'!I211/'Future Year Scaling'!$H211</f>
        <v>0</v>
      </c>
      <c r="H23" s="4">
        <f>$F23*'Future Year Scaling'!J211/'Future Year Scaling'!$H211</f>
        <v>0</v>
      </c>
      <c r="I23" s="4">
        <f>$F23*'Future Year Scaling'!K211/'Future Year Scaling'!$H211</f>
        <v>0</v>
      </c>
      <c r="J23" s="4">
        <f>$F23*'Future Year Scaling'!L211/'Future Year Scaling'!$H211</f>
        <v>0</v>
      </c>
      <c r="K23" s="4">
        <f>$F23*'Future Year Scaling'!M211/'Future Year Scaling'!$H211</f>
        <v>0</v>
      </c>
      <c r="L23" s="4">
        <f>$F23*'Future Year Scaling'!N211/'Future Year Scaling'!$H211</f>
        <v>0</v>
      </c>
      <c r="M23" s="4">
        <f>$F23*'Future Year Scaling'!O211/'Future Year Scaling'!$H211</f>
        <v>0</v>
      </c>
      <c r="N23" s="4">
        <f>$F23*'Future Year Scaling'!P211/'Future Year Scaling'!$H211</f>
        <v>0</v>
      </c>
      <c r="O23" s="4">
        <f>$F23*'Future Year Scaling'!Q211/'Future Year Scaling'!$H211</f>
        <v>0</v>
      </c>
      <c r="P23" s="4">
        <f>$F23*'Future Year Scaling'!R211/'Future Year Scaling'!$H211</f>
        <v>0</v>
      </c>
      <c r="Q23" s="4">
        <f>$F23*'Future Year Scaling'!S211/'Future Year Scaling'!$H211</f>
        <v>0</v>
      </c>
      <c r="R23" s="4">
        <f>$F23*'Future Year Scaling'!T211/'Future Year Scaling'!$H211</f>
        <v>0</v>
      </c>
      <c r="S23" s="4">
        <f>$F23*'Future Year Scaling'!U211/'Future Year Scaling'!$H211</f>
        <v>0</v>
      </c>
      <c r="T23" s="4">
        <f>$F23*'Future Year Scaling'!V211/'Future Year Scaling'!$H211</f>
        <v>0</v>
      </c>
      <c r="U23" s="4">
        <f>$F23*'Future Year Scaling'!W211/'Future Year Scaling'!$H211</f>
        <v>0</v>
      </c>
      <c r="V23" s="4">
        <f>$F23*'Future Year Scaling'!X211/'Future Year Scaling'!$H211</f>
        <v>0</v>
      </c>
      <c r="W23" s="4">
        <f>$F23*'Future Year Scaling'!Y211/'Future Year Scaling'!$H211</f>
        <v>0</v>
      </c>
      <c r="X23" s="4">
        <f>$F23*'Future Year Scaling'!Z211/'Future Year Scaling'!$H211</f>
        <v>0</v>
      </c>
      <c r="Y23" s="4">
        <f>$F23*'Future Year Scaling'!AA211/'Future Year Scaling'!$H211</f>
        <v>0</v>
      </c>
      <c r="Z23" s="4">
        <f>$F23*'Future Year Scaling'!AB211/'Future Year Scaling'!$H211</f>
        <v>0</v>
      </c>
      <c r="AA23" s="4">
        <f>$F23*'Future Year Scaling'!AC211/'Future Year Scaling'!$H211</f>
        <v>0</v>
      </c>
      <c r="AB23" s="4">
        <f>$F23*'Future Year Scaling'!AD211/'Future Year Scaling'!$H211</f>
        <v>0</v>
      </c>
      <c r="AC23" s="4">
        <f>$F23*'Future Year Scaling'!AE211/'Future Year Scaling'!$H211</f>
        <v>0</v>
      </c>
      <c r="AD23" s="4">
        <f>$F23*'Future Year Scaling'!AF211/'Future Year Scaling'!$H211</f>
        <v>0</v>
      </c>
      <c r="AE23" s="4">
        <f>$F23*'Future Year Scaling'!AG211/'Future Year Scaling'!$H211</f>
        <v>0</v>
      </c>
      <c r="AF23" s="4">
        <f>$F23*'Future Year Scaling'!AH211/'Future Year Scaling'!$H211</f>
        <v>0</v>
      </c>
      <c r="AG23" s="4">
        <f>$F23*'Future Year Scaling'!AI211/'Future Year Scaling'!$H211</f>
        <v>0</v>
      </c>
      <c r="AH23" s="4">
        <f>$F23*'Future Year Scaling'!AJ211/'Future Year Scaling'!$H211</f>
        <v>0</v>
      </c>
      <c r="AI23" s="4">
        <f>$F23*'Future Year Scaling'!AK211/'Future Year Scaling'!$H211</f>
        <v>0</v>
      </c>
      <c r="AJ23" s="4">
        <f>$F23*'Future Year Scaling'!AL211/'Future Year Scaling'!$H211</f>
        <v>0</v>
      </c>
      <c r="AK23" s="4">
        <f>$F23*'Future Year Scaling'!AM211/'Future Year Scaling'!$H211</f>
        <v>0</v>
      </c>
      <c r="AL23" s="4">
        <f>$F23*'Future Year Scaling'!AN211/'Future Year Scaling'!$H211</f>
        <v>0</v>
      </c>
      <c r="AM23" s="4">
        <f>$F23*'Future Year Scaling'!AO211/'Future Year Scaling'!$H211</f>
        <v>0</v>
      </c>
    </row>
    <row r="24" spans="1:39" x14ac:dyDescent="0.25">
      <c r="A24" s="4" t="s">
        <v>11</v>
      </c>
      <c r="B24" s="4" t="s">
        <v>171</v>
      </c>
      <c r="C24" s="79"/>
      <c r="D24" s="79"/>
      <c r="F24" s="4">
        <v>0</v>
      </c>
      <c r="G24" s="4">
        <f>$F24*'Future Year Scaling'!I212/'Future Year Scaling'!$H212</f>
        <v>0</v>
      </c>
      <c r="H24" s="4">
        <f>$F24*'Future Year Scaling'!J212/'Future Year Scaling'!$H212</f>
        <v>0</v>
      </c>
      <c r="I24" s="4">
        <f>$F24*'Future Year Scaling'!K212/'Future Year Scaling'!$H212</f>
        <v>0</v>
      </c>
      <c r="J24" s="4">
        <f>$F24*'Future Year Scaling'!L212/'Future Year Scaling'!$H212</f>
        <v>0</v>
      </c>
      <c r="K24" s="4">
        <f>$F24*'Future Year Scaling'!M212/'Future Year Scaling'!$H212</f>
        <v>0</v>
      </c>
      <c r="L24" s="4">
        <f>$F24*'Future Year Scaling'!N212/'Future Year Scaling'!$H212</f>
        <v>0</v>
      </c>
      <c r="M24" s="4">
        <f>$F24*'Future Year Scaling'!O212/'Future Year Scaling'!$H212</f>
        <v>0</v>
      </c>
      <c r="N24" s="4">
        <f>$F24*'Future Year Scaling'!P212/'Future Year Scaling'!$H212</f>
        <v>0</v>
      </c>
      <c r="O24" s="4">
        <f>$F24*'Future Year Scaling'!Q212/'Future Year Scaling'!$H212</f>
        <v>0</v>
      </c>
      <c r="P24" s="4">
        <f>$F24*'Future Year Scaling'!R212/'Future Year Scaling'!$H212</f>
        <v>0</v>
      </c>
      <c r="Q24" s="4">
        <f>$F24*'Future Year Scaling'!S212/'Future Year Scaling'!$H212</f>
        <v>0</v>
      </c>
      <c r="R24" s="4">
        <f>$F24*'Future Year Scaling'!T212/'Future Year Scaling'!$H212</f>
        <v>0</v>
      </c>
      <c r="S24" s="4">
        <f>$F24*'Future Year Scaling'!U212/'Future Year Scaling'!$H212</f>
        <v>0</v>
      </c>
      <c r="T24" s="4">
        <f>$F24*'Future Year Scaling'!V212/'Future Year Scaling'!$H212</f>
        <v>0</v>
      </c>
      <c r="U24" s="4">
        <f>$F24*'Future Year Scaling'!W212/'Future Year Scaling'!$H212</f>
        <v>0</v>
      </c>
      <c r="V24" s="4">
        <f>$F24*'Future Year Scaling'!X212/'Future Year Scaling'!$H212</f>
        <v>0</v>
      </c>
      <c r="W24" s="4">
        <f>$F24*'Future Year Scaling'!Y212/'Future Year Scaling'!$H212</f>
        <v>0</v>
      </c>
      <c r="X24" s="4">
        <f>$F24*'Future Year Scaling'!Z212/'Future Year Scaling'!$H212</f>
        <v>0</v>
      </c>
      <c r="Y24" s="4">
        <f>$F24*'Future Year Scaling'!AA212/'Future Year Scaling'!$H212</f>
        <v>0</v>
      </c>
      <c r="Z24" s="4">
        <f>$F24*'Future Year Scaling'!AB212/'Future Year Scaling'!$H212</f>
        <v>0</v>
      </c>
      <c r="AA24" s="4">
        <f>$F24*'Future Year Scaling'!AC212/'Future Year Scaling'!$H212</f>
        <v>0</v>
      </c>
      <c r="AB24" s="4">
        <f>$F24*'Future Year Scaling'!AD212/'Future Year Scaling'!$H212</f>
        <v>0</v>
      </c>
      <c r="AC24" s="4">
        <f>$F24*'Future Year Scaling'!AE212/'Future Year Scaling'!$H212</f>
        <v>0</v>
      </c>
      <c r="AD24" s="4">
        <f>$F24*'Future Year Scaling'!AF212/'Future Year Scaling'!$H212</f>
        <v>0</v>
      </c>
      <c r="AE24" s="4">
        <f>$F24*'Future Year Scaling'!AG212/'Future Year Scaling'!$H212</f>
        <v>0</v>
      </c>
      <c r="AF24" s="4">
        <f>$F24*'Future Year Scaling'!AH212/'Future Year Scaling'!$H212</f>
        <v>0</v>
      </c>
      <c r="AG24" s="4">
        <f>$F24*'Future Year Scaling'!AI212/'Future Year Scaling'!$H212</f>
        <v>0</v>
      </c>
      <c r="AH24" s="4">
        <f>$F24*'Future Year Scaling'!AJ212/'Future Year Scaling'!$H212</f>
        <v>0</v>
      </c>
      <c r="AI24" s="4">
        <f>$F24*'Future Year Scaling'!AK212/'Future Year Scaling'!$H212</f>
        <v>0</v>
      </c>
      <c r="AJ24" s="4">
        <f>$F24*'Future Year Scaling'!AL212/'Future Year Scaling'!$H212</f>
        <v>0</v>
      </c>
      <c r="AK24" s="4">
        <f>$F24*'Future Year Scaling'!AM212/'Future Year Scaling'!$H212</f>
        <v>0</v>
      </c>
      <c r="AL24" s="4">
        <f>$F24*'Future Year Scaling'!AN212/'Future Year Scaling'!$H212</f>
        <v>0</v>
      </c>
      <c r="AM24" s="4">
        <f>$F24*'Future Year Scaling'!AO212/'Future Year Scaling'!$H212</f>
        <v>0</v>
      </c>
    </row>
    <row r="25" spans="1:39" x14ac:dyDescent="0.25">
      <c r="A25" s="4" t="s">
        <v>532</v>
      </c>
      <c r="B25" s="4" t="s">
        <v>171</v>
      </c>
      <c r="C25" s="79"/>
      <c r="D25" s="79"/>
      <c r="F25" s="4">
        <f>('Min. of Petr. &amp; NG'!C201)*('Start Year Fuel Use Adjustments'!C25)</f>
        <v>1443519232714335.5</v>
      </c>
      <c r="G25" s="4">
        <f>$F25*'Future Year Scaling'!I213/'Future Year Scaling'!$H213</f>
        <v>1470183182888903</v>
      </c>
      <c r="H25" s="4">
        <f>$F25*'Future Year Scaling'!J213/'Future Year Scaling'!$H213</f>
        <v>1496847133063470.8</v>
      </c>
      <c r="I25" s="4">
        <f>$F25*'Future Year Scaling'!K213/'Future Year Scaling'!$H213</f>
        <v>1523511083238038</v>
      </c>
      <c r="J25" s="4">
        <f>$F25*'Future Year Scaling'!L213/'Future Year Scaling'!$H213</f>
        <v>1550175033412605.5</v>
      </c>
      <c r="K25" s="4">
        <f>$F25*'Future Year Scaling'!M213/'Future Year Scaling'!$H213</f>
        <v>1576838983587172.8</v>
      </c>
      <c r="L25" s="4">
        <f>$F25*'Future Year Scaling'!N213/'Future Year Scaling'!$H213</f>
        <v>1609173595779421.8</v>
      </c>
      <c r="M25" s="4">
        <f>$F25*'Future Year Scaling'!O213/'Future Year Scaling'!$H213</f>
        <v>1641508207971670.8</v>
      </c>
      <c r="N25" s="4">
        <f>$F25*'Future Year Scaling'!P213/'Future Year Scaling'!$H213</f>
        <v>1673842820163919.5</v>
      </c>
      <c r="O25" s="4">
        <f>$F25*'Future Year Scaling'!Q213/'Future Year Scaling'!$H213</f>
        <v>1706177432356168.5</v>
      </c>
      <c r="P25" s="4">
        <f>$F25*'Future Year Scaling'!R213/'Future Year Scaling'!$H213</f>
        <v>1738512044548417.3</v>
      </c>
      <c r="Q25" s="4">
        <f>$F25*'Future Year Scaling'!S213/'Future Year Scaling'!$H213</f>
        <v>1772975340012212</v>
      </c>
      <c r="R25" s="4">
        <f>$F25*'Future Year Scaling'!T213/'Future Year Scaling'!$H213</f>
        <v>1807438635476006.5</v>
      </c>
      <c r="S25" s="4">
        <f>$F25*'Future Year Scaling'!U213/'Future Year Scaling'!$H213</f>
        <v>1841901930939801.3</v>
      </c>
      <c r="T25" s="4">
        <f>$F25*'Future Year Scaling'!V213/'Future Year Scaling'!$H213</f>
        <v>1876365226403595.3</v>
      </c>
      <c r="U25" s="4">
        <f>$F25*'Future Year Scaling'!W213/'Future Year Scaling'!$H213</f>
        <v>1910828521867390.3</v>
      </c>
      <c r="V25" s="4">
        <f>$F25*'Future Year Scaling'!X213/'Future Year Scaling'!$H213</f>
        <v>1956646647452841.5</v>
      </c>
      <c r="W25" s="4">
        <f>$F25*'Future Year Scaling'!Y213/'Future Year Scaling'!$H213</f>
        <v>2002464773038292.8</v>
      </c>
      <c r="X25" s="4">
        <f>$F25*'Future Year Scaling'!Z213/'Future Year Scaling'!$H213</f>
        <v>2048282898623743.8</v>
      </c>
      <c r="Y25" s="4">
        <f>$F25*'Future Year Scaling'!AA213/'Future Year Scaling'!$H213</f>
        <v>2094101024209194.8</v>
      </c>
      <c r="Z25" s="4">
        <f>$F25*'Future Year Scaling'!AB213/'Future Year Scaling'!$H213</f>
        <v>2139919149794645.8</v>
      </c>
      <c r="AA25" s="4">
        <f>$F25*'Future Year Scaling'!AC213/'Future Year Scaling'!$H213</f>
        <v>2205872312997306.3</v>
      </c>
      <c r="AB25" s="4">
        <f>$F25*'Future Year Scaling'!AD213/'Future Year Scaling'!$H213</f>
        <v>2271825476199966.5</v>
      </c>
      <c r="AC25" s="4">
        <f>$F25*'Future Year Scaling'!AE213/'Future Year Scaling'!$H213</f>
        <v>2337778639402627</v>
      </c>
      <c r="AD25" s="4">
        <f>$F25*'Future Year Scaling'!AF213/'Future Year Scaling'!$H213</f>
        <v>2403731802605287</v>
      </c>
      <c r="AE25" s="4">
        <f>$F25*'Future Year Scaling'!AG213/'Future Year Scaling'!$H213</f>
        <v>2469684965807947.5</v>
      </c>
      <c r="AF25" s="4">
        <f>$F25*'Future Year Scaling'!AH213/'Future Year Scaling'!$H213</f>
        <v>2521597911301645</v>
      </c>
      <c r="AG25" s="4">
        <f>$F25*'Future Year Scaling'!AI213/'Future Year Scaling'!$H213</f>
        <v>2573510856795343</v>
      </c>
      <c r="AH25" s="4">
        <f>$F25*'Future Year Scaling'!AJ213/'Future Year Scaling'!$H213</f>
        <v>2625423802289040</v>
      </c>
      <c r="AI25" s="4">
        <f>$F25*'Future Year Scaling'!AK213/'Future Year Scaling'!$H213</f>
        <v>2677336747782737.5</v>
      </c>
      <c r="AJ25" s="4">
        <f>$F25*'Future Year Scaling'!AL213/'Future Year Scaling'!$H213</f>
        <v>2729249693276435</v>
      </c>
      <c r="AK25" s="4">
        <f>$F25*'Future Year Scaling'!AM213/'Future Year Scaling'!$H213</f>
        <v>2781162638770133</v>
      </c>
      <c r="AL25" s="4">
        <f>$F25*'Future Year Scaling'!AN213/'Future Year Scaling'!$H213</f>
        <v>2833075584263830</v>
      </c>
      <c r="AM25" s="4">
        <f>$F25*'Future Year Scaling'!AO213/'Future Year Scaling'!$H213</f>
        <v>2884988529757527.5</v>
      </c>
    </row>
    <row r="26" spans="1:39" x14ac:dyDescent="0.25">
      <c r="A26" s="4" t="s">
        <v>528</v>
      </c>
      <c r="B26" s="4" t="s">
        <v>172</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25">
      <c r="A27" s="4" t="s">
        <v>529</v>
      </c>
      <c r="B27" s="4" t="s">
        <v>172</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25">
      <c r="A28" s="4" t="s">
        <v>27</v>
      </c>
      <c r="B28" s="4" t="s">
        <v>172</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25">
      <c r="A29" s="4" t="s">
        <v>6</v>
      </c>
      <c r="B29" s="4" t="s">
        <v>172</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25">
      <c r="A30" s="4" t="s">
        <v>530</v>
      </c>
      <c r="B30" s="4" t="s">
        <v>172</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25">
      <c r="A31" s="4" t="s">
        <v>531</v>
      </c>
      <c r="B31" s="4" t="s">
        <v>172</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0" customFormat="1" x14ac:dyDescent="0.2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25">
      <c r="A33" s="4" t="s">
        <v>532</v>
      </c>
      <c r="B33" s="4" t="s">
        <v>172</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25">
      <c r="A34" s="4" t="s">
        <v>528</v>
      </c>
      <c r="B34" s="4" t="s">
        <v>173</v>
      </c>
      <c r="C34" s="79"/>
      <c r="D34" s="79"/>
      <c r="F34" s="116">
        <f ca="1">F83*'Min. of Petr. &amp; NG'!$B205</f>
        <v>39341833511066.664</v>
      </c>
      <c r="G34" s="116">
        <f ca="1">G83*'Min. of Petr. &amp; NG'!$B205</f>
        <v>41304675354833.719</v>
      </c>
      <c r="H34" s="116">
        <f ca="1">H83*'Min. of Petr. &amp; NG'!$B205</f>
        <v>43005315717656.633</v>
      </c>
      <c r="I34" s="116">
        <f ca="1">I83*'Min. of Petr. &amp; NG'!$B205</f>
        <v>44705956080479.547</v>
      </c>
      <c r="J34" s="116">
        <f ca="1">J83*'Min. of Petr. &amp; NG'!$B205</f>
        <v>46406596443302.461</v>
      </c>
      <c r="K34" s="116">
        <f ca="1">K83*'Min. of Petr. &amp; NG'!$B205</f>
        <v>48107236806125.383</v>
      </c>
      <c r="L34" s="116">
        <f ca="1">L83*'Min. of Petr. &amp; NG'!$B205</f>
        <v>50355485732960.359</v>
      </c>
      <c r="M34" s="116">
        <f ca="1">M83*'Min. of Petr. &amp; NG'!$B205</f>
        <v>52603734659795.313</v>
      </c>
      <c r="N34" s="116">
        <f ca="1">N83*'Min. of Petr. &amp; NG'!$B205</f>
        <v>54851983586630.305</v>
      </c>
      <c r="O34" s="116">
        <f ca="1">O83*'Min. of Petr. &amp; NG'!$B205</f>
        <v>57100232513465.258</v>
      </c>
      <c r="P34" s="116">
        <f ca="1">P83*'Min. of Petr. &amp; NG'!$B205</f>
        <v>59348481440300.234</v>
      </c>
      <c r="Q34" s="116">
        <f ca="1">Q83*'Min. of Petr. &amp; NG'!$B205</f>
        <v>62290911679419.609</v>
      </c>
      <c r="R34" s="116">
        <f ca="1">R83*'Min. of Petr. &amp; NG'!$B205</f>
        <v>65233341918539</v>
      </c>
      <c r="S34" s="116">
        <f ca="1">S83*'Min. of Petr. &amp; NG'!$B205</f>
        <v>68175772157658.359</v>
      </c>
      <c r="T34" s="116">
        <f ca="1">T83*'Min. of Petr. &amp; NG'!$B205</f>
        <v>71118202396777.766</v>
      </c>
      <c r="U34" s="116">
        <f ca="1">U83*'Min. of Petr. &amp; NG'!$B205</f>
        <v>74060632635897.156</v>
      </c>
      <c r="V34" s="116">
        <f ca="1">V83*'Min. of Petr. &amp; NG'!$B205</f>
        <v>77531798117506.313</v>
      </c>
      <c r="W34" s="116">
        <f ca="1">W83*'Min. of Petr. &amp; NG'!$B205</f>
        <v>81002963599115.484</v>
      </c>
      <c r="X34" s="116">
        <f ca="1">X83*'Min. of Petr. &amp; NG'!$B205</f>
        <v>84474129080724.672</v>
      </c>
      <c r="Y34" s="116">
        <f ca="1">Y83*'Min. of Petr. &amp; NG'!$B205</f>
        <v>87945294562333.859</v>
      </c>
      <c r="Z34" s="116">
        <f ca="1">Z83*'Min. of Petr. &amp; NG'!$B205</f>
        <v>91416460043943.031</v>
      </c>
      <c r="AA34" s="116">
        <f ca="1">AA83*'Min. of Petr. &amp; NG'!$B205</f>
        <v>94715205895167.953</v>
      </c>
      <c r="AB34" s="116">
        <f ca="1">AB83*'Min. of Petr. &amp; NG'!$B205</f>
        <v>98013951746392.859</v>
      </c>
      <c r="AC34" s="116">
        <f ca="1">AC83*'Min. of Petr. &amp; NG'!$B205</f>
        <v>101312697597617.8</v>
      </c>
      <c r="AD34" s="116">
        <f ca="1">AD83*'Min. of Petr. &amp; NG'!$B205</f>
        <v>104611443448842.73</v>
      </c>
      <c r="AE34" s="116">
        <f ca="1">AE83*'Min. of Petr. &amp; NG'!$B205</f>
        <v>107910189300067.64</v>
      </c>
      <c r="AF34" s="116">
        <f ca="1">AF83*'Min. of Petr. &amp; NG'!$B205</f>
        <v>110896536320463.34</v>
      </c>
      <c r="AG34" s="116">
        <f ca="1">AG83*'Min. of Petr. &amp; NG'!$B205</f>
        <v>113882883340859.03</v>
      </c>
      <c r="AH34" s="116">
        <f ca="1">AH83*'Min. of Petr. &amp; NG'!$B205</f>
        <v>116869230361254.75</v>
      </c>
      <c r="AI34" s="116">
        <f ca="1">AI83*'Min. of Petr. &amp; NG'!$B205</f>
        <v>119855577381650.44</v>
      </c>
      <c r="AJ34" s="116">
        <f ca="1">AJ83*'Min. of Petr. &amp; NG'!$B205</f>
        <v>122841924402046.13</v>
      </c>
      <c r="AK34" s="116">
        <f ca="1">AK83*'Min. of Petr. &amp; NG'!$B205</f>
        <v>125828271422441.81</v>
      </c>
      <c r="AL34" s="116">
        <f ca="1">AL83*'Min. of Petr. &amp; NG'!$B205</f>
        <v>128814618442837.52</v>
      </c>
      <c r="AM34" s="116">
        <f ca="1">AM83*'Min. of Petr. &amp; NG'!$B205</f>
        <v>131800965463233.23</v>
      </c>
    </row>
    <row r="35" spans="1:39" x14ac:dyDescent="0.25">
      <c r="A35" s="4" t="s">
        <v>529</v>
      </c>
      <c r="B35" s="4" t="s">
        <v>173</v>
      </c>
      <c r="C35" s="79"/>
      <c r="D35" s="79"/>
      <c r="F35" s="116">
        <f ca="1">F84*'Min. of Petr. &amp; NG'!$B206</f>
        <v>0</v>
      </c>
      <c r="G35" s="116">
        <f ca="1">G84*'Min. of Petr. &amp; NG'!$B206</f>
        <v>0</v>
      </c>
      <c r="H35" s="116">
        <f ca="1">H84*'Min. of Petr. &amp; NG'!$B206</f>
        <v>0</v>
      </c>
      <c r="I35" s="116">
        <f ca="1">I84*'Min. of Petr. &amp; NG'!$B206</f>
        <v>0</v>
      </c>
      <c r="J35" s="116">
        <f ca="1">J84*'Min. of Petr. &amp; NG'!$B206</f>
        <v>0</v>
      </c>
      <c r="K35" s="116">
        <f ca="1">K84*'Min. of Petr. &amp; NG'!$B206</f>
        <v>0</v>
      </c>
      <c r="L35" s="116">
        <f ca="1">L84*'Min. of Petr. &amp; NG'!$B206</f>
        <v>0</v>
      </c>
      <c r="M35" s="116">
        <f ca="1">M84*'Min. of Petr. &amp; NG'!$B206</f>
        <v>0</v>
      </c>
      <c r="N35" s="116">
        <f ca="1">N84*'Min. of Petr. &amp; NG'!$B206</f>
        <v>0</v>
      </c>
      <c r="O35" s="116">
        <f ca="1">O84*'Min. of Petr. &amp; NG'!$B206</f>
        <v>0</v>
      </c>
      <c r="P35" s="116">
        <f ca="1">P84*'Min. of Petr. &amp; NG'!$B206</f>
        <v>0</v>
      </c>
      <c r="Q35" s="116">
        <f ca="1">Q84*'Min. of Petr. &amp; NG'!$B206</f>
        <v>0</v>
      </c>
      <c r="R35" s="116">
        <f ca="1">R84*'Min. of Petr. &amp; NG'!$B206</f>
        <v>0</v>
      </c>
      <c r="S35" s="116">
        <f ca="1">S84*'Min. of Petr. &amp; NG'!$B206</f>
        <v>0</v>
      </c>
      <c r="T35" s="116">
        <f ca="1">T84*'Min. of Petr. &amp; NG'!$B206</f>
        <v>0</v>
      </c>
      <c r="U35" s="116">
        <f ca="1">U84*'Min. of Petr. &amp; NG'!$B206</f>
        <v>0</v>
      </c>
      <c r="V35" s="116">
        <f ca="1">V84*'Min. of Petr. &amp; NG'!$B206</f>
        <v>0</v>
      </c>
      <c r="W35" s="116">
        <f ca="1">W84*'Min. of Petr. &amp; NG'!$B206</f>
        <v>0</v>
      </c>
      <c r="X35" s="116">
        <f ca="1">X84*'Min. of Petr. &amp; NG'!$B206</f>
        <v>0</v>
      </c>
      <c r="Y35" s="116">
        <f ca="1">Y84*'Min. of Petr. &amp; NG'!$B206</f>
        <v>0</v>
      </c>
      <c r="Z35" s="116">
        <f ca="1">Z84*'Min. of Petr. &amp; NG'!$B206</f>
        <v>0</v>
      </c>
      <c r="AA35" s="116">
        <f ca="1">AA84*'Min. of Petr. &amp; NG'!$B206</f>
        <v>0</v>
      </c>
      <c r="AB35" s="116">
        <f ca="1">AB84*'Min. of Petr. &amp; NG'!$B206</f>
        <v>0</v>
      </c>
      <c r="AC35" s="116">
        <f ca="1">AC84*'Min. of Petr. &amp; NG'!$B206</f>
        <v>0</v>
      </c>
      <c r="AD35" s="116">
        <f ca="1">AD84*'Min. of Petr. &amp; NG'!$B206</f>
        <v>0</v>
      </c>
      <c r="AE35" s="116">
        <f ca="1">AE84*'Min. of Petr. &amp; NG'!$B206</f>
        <v>0</v>
      </c>
      <c r="AF35" s="116">
        <f ca="1">AF84*'Min. of Petr. &amp; NG'!$B206</f>
        <v>0</v>
      </c>
      <c r="AG35" s="116">
        <f ca="1">AG84*'Min. of Petr. &amp; NG'!$B206</f>
        <v>0</v>
      </c>
      <c r="AH35" s="116">
        <f ca="1">AH84*'Min. of Petr. &amp; NG'!$B206</f>
        <v>0</v>
      </c>
      <c r="AI35" s="116">
        <f ca="1">AI84*'Min. of Petr. &amp; NG'!$B206</f>
        <v>0</v>
      </c>
      <c r="AJ35" s="116">
        <f ca="1">AJ84*'Min. of Petr. &amp; NG'!$B206</f>
        <v>0</v>
      </c>
      <c r="AK35" s="116">
        <f ca="1">AK84*'Min. of Petr. &amp; NG'!$B206</f>
        <v>0</v>
      </c>
      <c r="AL35" s="116">
        <f ca="1">AL84*'Min. of Petr. &amp; NG'!$B206</f>
        <v>0</v>
      </c>
      <c r="AM35" s="116">
        <f ca="1">AM84*'Min. of Petr. &amp; NG'!$B206</f>
        <v>0</v>
      </c>
    </row>
    <row r="36" spans="1:39" x14ac:dyDescent="0.25">
      <c r="A36" s="4" t="s">
        <v>27</v>
      </c>
      <c r="B36" s="4" t="s">
        <v>173</v>
      </c>
      <c r="C36" s="79"/>
      <c r="D36" s="79"/>
      <c r="F36" s="116">
        <f ca="1">F85*'Min. of Petr. &amp; NG'!$B207</f>
        <v>21783977594880.234</v>
      </c>
      <c r="G36" s="116">
        <f ca="1">G85*'Min. of Petr. &amp; NG'!$B207</f>
        <v>24448289943270.762</v>
      </c>
      <c r="H36" s="116">
        <f ca="1">H85*'Min. of Petr. &amp; NG'!$B207</f>
        <v>25956482486121.047</v>
      </c>
      <c r="I36" s="116">
        <f ca="1">I85*'Min. of Petr. &amp; NG'!$B207</f>
        <v>27464675028971.332</v>
      </c>
      <c r="J36" s="116">
        <f ca="1">J85*'Min. of Petr. &amp; NG'!$B207</f>
        <v>28972867571821.617</v>
      </c>
      <c r="K36" s="116">
        <f ca="1">K85*'Min. of Petr. &amp; NG'!$B207</f>
        <v>30481060114671.902</v>
      </c>
      <c r="L36" s="116">
        <f ca="1">L85*'Min. of Petr. &amp; NG'!$B207</f>
        <v>32370642523343.129</v>
      </c>
      <c r="M36" s="116">
        <f ca="1">M85*'Min. of Petr. &amp; NG'!$B207</f>
        <v>34260224932014.363</v>
      </c>
      <c r="N36" s="116">
        <f ca="1">N85*'Min. of Petr. &amp; NG'!$B207</f>
        <v>36149807340685.602</v>
      </c>
      <c r="O36" s="116">
        <f ca="1">O85*'Min. of Petr. &amp; NG'!$B207</f>
        <v>38039389749356.828</v>
      </c>
      <c r="P36" s="116">
        <f ca="1">P85*'Min. of Petr. &amp; NG'!$B207</f>
        <v>39928972158028.063</v>
      </c>
      <c r="Q36" s="116">
        <f ca="1">Q85*'Min. of Petr. &amp; NG'!$B207</f>
        <v>42340382940876.539</v>
      </c>
      <c r="R36" s="116">
        <f ca="1">R85*'Min. of Petr. &amp; NG'!$B207</f>
        <v>44751793723725.023</v>
      </c>
      <c r="S36" s="116">
        <f ca="1">S85*'Min. of Petr. &amp; NG'!$B207</f>
        <v>47163204506573.508</v>
      </c>
      <c r="T36" s="116">
        <f ca="1">T85*'Min. of Petr. &amp; NG'!$B207</f>
        <v>49574615289421.984</v>
      </c>
      <c r="U36" s="116">
        <f ca="1">U85*'Min. of Petr. &amp; NG'!$B207</f>
        <v>51986026072270.461</v>
      </c>
      <c r="V36" s="116">
        <f ca="1">V85*'Min. of Petr. &amp; NG'!$B207</f>
        <v>54195728598119.414</v>
      </c>
      <c r="W36" s="116">
        <f ca="1">W85*'Min. of Petr. &amp; NG'!$B207</f>
        <v>56405431123968.359</v>
      </c>
      <c r="X36" s="116">
        <f ca="1">X85*'Min. of Petr. &amp; NG'!$B207</f>
        <v>58615133649817.297</v>
      </c>
      <c r="Y36" s="116">
        <f ca="1">Y85*'Min. of Petr. &amp; NG'!$B207</f>
        <v>60824836175666.242</v>
      </c>
      <c r="Z36" s="116">
        <f ca="1">Z85*'Min. of Petr. &amp; NG'!$B207</f>
        <v>63034538701515.203</v>
      </c>
      <c r="AA36" s="116">
        <f ca="1">AA85*'Min. of Petr. &amp; NG'!$B207</f>
        <v>64794194245910.641</v>
      </c>
      <c r="AB36" s="116">
        <f ca="1">AB85*'Min. of Petr. &amp; NG'!$B207</f>
        <v>66553849790306.086</v>
      </c>
      <c r="AC36" s="116">
        <f ca="1">AC85*'Min. of Petr. &amp; NG'!$B207</f>
        <v>68313505334701.523</v>
      </c>
      <c r="AD36" s="116">
        <f ca="1">AD85*'Min. of Petr. &amp; NG'!$B207</f>
        <v>70073160879096.984</v>
      </c>
      <c r="AE36" s="116">
        <f ca="1">AE85*'Min. of Petr. &amp; NG'!$B207</f>
        <v>71832816423492.422</v>
      </c>
      <c r="AF36" s="116">
        <f ca="1">AF85*'Min. of Petr. &amp; NG'!$B207</f>
        <v>72992647695013.484</v>
      </c>
      <c r="AG36" s="116">
        <f ca="1">AG85*'Min. of Petr. &amp; NG'!$B207</f>
        <v>74152478966534.547</v>
      </c>
      <c r="AH36" s="116">
        <f ca="1">AH85*'Min. of Petr. &amp; NG'!$B207</f>
        <v>75312310238055.625</v>
      </c>
      <c r="AI36" s="116">
        <f ca="1">AI85*'Min. of Petr. &amp; NG'!$B207</f>
        <v>76472141509576.688</v>
      </c>
      <c r="AJ36" s="116">
        <f ca="1">AJ85*'Min. of Petr. &amp; NG'!$B207</f>
        <v>77631972781097.75</v>
      </c>
      <c r="AK36" s="116">
        <f ca="1">AK85*'Min. of Petr. &amp; NG'!$B207</f>
        <v>78791804052618.828</v>
      </c>
      <c r="AL36" s="116">
        <f ca="1">AL85*'Min. of Petr. &amp; NG'!$B207</f>
        <v>79951635324139.891</v>
      </c>
      <c r="AM36" s="116">
        <f ca="1">AM85*'Min. of Petr. &amp; NG'!$B207</f>
        <v>81111466595660.953</v>
      </c>
    </row>
    <row r="37" spans="1:39" x14ac:dyDescent="0.25">
      <c r="A37" s="4" t="s">
        <v>6</v>
      </c>
      <c r="B37" s="4" t="s">
        <v>173</v>
      </c>
      <c r="C37" s="79"/>
      <c r="D37" s="79"/>
      <c r="F37" s="116">
        <f ca="1">F86*'Min. of Petr. &amp; NG'!$B208</f>
        <v>6086888102786.4004</v>
      </c>
      <c r="G37" s="116">
        <f ca="1">G86*'Min. of Petr. &amp; NG'!$B208</f>
        <v>6243026377440.6748</v>
      </c>
      <c r="H37" s="116">
        <f ca="1">H86*'Min. of Petr. &amp; NG'!$B208</f>
        <v>6300527349357.1191</v>
      </c>
      <c r="I37" s="116">
        <f ca="1">I86*'Min. of Petr. &amp; NG'!$B208</f>
        <v>6358028321273.5635</v>
      </c>
      <c r="J37" s="116">
        <f ca="1">J86*'Min. of Petr. &amp; NG'!$B208</f>
        <v>6415529293190.0068</v>
      </c>
      <c r="K37" s="116">
        <f ca="1">K86*'Min. of Petr. &amp; NG'!$B208</f>
        <v>6473030265106.4512</v>
      </c>
      <c r="L37" s="116">
        <f ca="1">L86*'Min. of Petr. &amp; NG'!$B208</f>
        <v>6516131139557.0039</v>
      </c>
      <c r="M37" s="116">
        <f ca="1">M86*'Min. of Petr. &amp; NG'!$B208</f>
        <v>6559232014007.5557</v>
      </c>
      <c r="N37" s="116">
        <f ca="1">N86*'Min. of Petr. &amp; NG'!$B208</f>
        <v>6602332888458.1074</v>
      </c>
      <c r="O37" s="116">
        <f ca="1">O86*'Min. of Petr. &amp; NG'!$B208</f>
        <v>6645433762908.6602</v>
      </c>
      <c r="P37" s="116">
        <f ca="1">P86*'Min. of Petr. &amp; NG'!$B208</f>
        <v>6688534637359.21</v>
      </c>
      <c r="Q37" s="116">
        <f ca="1">Q86*'Min. of Petr. &amp; NG'!$B208</f>
        <v>6707692255334.0664</v>
      </c>
      <c r="R37" s="116">
        <f ca="1">R86*'Min. of Petr. &amp; NG'!$B208</f>
        <v>6726849873308.9219</v>
      </c>
      <c r="S37" s="116">
        <f ca="1">S86*'Min. of Petr. &amp; NG'!$B208</f>
        <v>6746007491283.7793</v>
      </c>
      <c r="T37" s="116">
        <f ca="1">T86*'Min. of Petr. &amp; NG'!$B208</f>
        <v>6765165109258.6338</v>
      </c>
      <c r="U37" s="116">
        <f ca="1">U86*'Min. of Petr. &amp; NG'!$B208</f>
        <v>6784322727233.4902</v>
      </c>
      <c r="V37" s="116">
        <f ca="1">V86*'Min. of Petr. &amp; NG'!$B208</f>
        <v>6794531807829.4902</v>
      </c>
      <c r="W37" s="116">
        <f ca="1">W86*'Min. of Petr. &amp; NG'!$B208</f>
        <v>6804740888425.4922</v>
      </c>
      <c r="X37" s="116">
        <f ca="1">X86*'Min. of Petr. &amp; NG'!$B208</f>
        <v>6814949969021.4922</v>
      </c>
      <c r="Y37" s="116">
        <f ca="1">Y86*'Min. of Petr. &amp; NG'!$B208</f>
        <v>6825159049617.4951</v>
      </c>
      <c r="Z37" s="116">
        <f ca="1">Z86*'Min. of Petr. &amp; NG'!$B208</f>
        <v>6835368130213.4951</v>
      </c>
      <c r="AA37" s="116">
        <f ca="1">AA86*'Min. of Petr. &amp; NG'!$B208</f>
        <v>6836078312405.667</v>
      </c>
      <c r="AB37" s="116">
        <f ca="1">AB86*'Min. of Petr. &amp; NG'!$B208</f>
        <v>6836788494597.8398</v>
      </c>
      <c r="AC37" s="116">
        <f ca="1">AC86*'Min. of Petr. &amp; NG'!$B208</f>
        <v>6837498676790.0137</v>
      </c>
      <c r="AD37" s="116">
        <f ca="1">AD86*'Min. of Petr. &amp; NG'!$B208</f>
        <v>6838208858982.1855</v>
      </c>
      <c r="AE37" s="116">
        <f ca="1">AE86*'Min. of Petr. &amp; NG'!$B208</f>
        <v>6838919041174.3574</v>
      </c>
      <c r="AF37" s="116">
        <f ca="1">AF86*'Min. of Petr. &amp; NG'!$B208</f>
        <v>6822177330193.1084</v>
      </c>
      <c r="AG37" s="116">
        <f ca="1">AG86*'Min. of Petr. &amp; NG'!$B208</f>
        <v>6805435619211.8594</v>
      </c>
      <c r="AH37" s="116">
        <f ca="1">AH86*'Min. of Petr. &amp; NG'!$B208</f>
        <v>6788693908230.6123</v>
      </c>
      <c r="AI37" s="116">
        <f ca="1">AI86*'Min. of Petr. &amp; NG'!$B208</f>
        <v>6771952197249.3633</v>
      </c>
      <c r="AJ37" s="116">
        <f ca="1">AJ86*'Min. of Petr. &amp; NG'!$B208</f>
        <v>6755210486268.1143</v>
      </c>
      <c r="AK37" s="116">
        <f ca="1">AK86*'Min. of Petr. &amp; NG'!$B208</f>
        <v>6738468775286.8682</v>
      </c>
      <c r="AL37" s="116">
        <f ca="1">AL86*'Min. of Petr. &amp; NG'!$B208</f>
        <v>6721727064305.6191</v>
      </c>
      <c r="AM37" s="116">
        <f ca="1">AM86*'Min. of Petr. &amp; NG'!$B208</f>
        <v>6704985353324.3711</v>
      </c>
    </row>
    <row r="38" spans="1:39" x14ac:dyDescent="0.25">
      <c r="A38" s="4" t="s">
        <v>530</v>
      </c>
      <c r="B38" s="4" t="s">
        <v>173</v>
      </c>
      <c r="C38" s="79"/>
      <c r="D38" s="79"/>
      <c r="F38" s="116">
        <f ca="1">F87*'Min. of Petr. &amp; NG'!$B209</f>
        <v>81885813922072.172</v>
      </c>
      <c r="G38" s="116">
        <f ca="1">G87*'Min. of Petr. &amp; NG'!$B209</f>
        <v>86377440846067.703</v>
      </c>
      <c r="H38" s="116">
        <f ca="1">H87*'Min. of Petr. &amp; NG'!$B209</f>
        <v>88351782351120.656</v>
      </c>
      <c r="I38" s="116">
        <f ca="1">I87*'Min. of Petr. &amp; NG'!$B209</f>
        <v>90326123856173.641</v>
      </c>
      <c r="J38" s="116">
        <f ca="1">J87*'Min. of Petr. &amp; NG'!$B209</f>
        <v>92300465361226.625</v>
      </c>
      <c r="K38" s="116">
        <f ca="1">K87*'Min. of Petr. &amp; NG'!$B209</f>
        <v>94274806866279.594</v>
      </c>
      <c r="L38" s="116">
        <f ca="1">L87*'Min. of Petr. &amp; NG'!$B209</f>
        <v>95187939812366.594</v>
      </c>
      <c r="M38" s="116">
        <f ca="1">M87*'Min. of Petr. &amp; NG'!$B209</f>
        <v>96101072758453.594</v>
      </c>
      <c r="N38" s="116">
        <f ca="1">N87*'Min. of Petr. &amp; NG'!$B209</f>
        <v>97014205704540.609</v>
      </c>
      <c r="O38" s="116">
        <f ca="1">O87*'Min. of Petr. &amp; NG'!$B209</f>
        <v>97927338650627.609</v>
      </c>
      <c r="P38" s="116">
        <f ca="1">P87*'Min. of Petr. &amp; NG'!$B209</f>
        <v>98840471596714.594</v>
      </c>
      <c r="Q38" s="116">
        <f ca="1">Q87*'Min. of Petr. &amp; NG'!$B209</f>
        <v>98692395983835.625</v>
      </c>
      <c r="R38" s="116">
        <f ca="1">R87*'Min. of Petr. &amp; NG'!$B209</f>
        <v>98544320370956.641</v>
      </c>
      <c r="S38" s="116">
        <f ca="1">S87*'Min. of Petr. &amp; NG'!$B209</f>
        <v>98396244758077.688</v>
      </c>
      <c r="T38" s="116">
        <f ca="1">T87*'Min. of Petr. &amp; NG'!$B209</f>
        <v>98248169145198.719</v>
      </c>
      <c r="U38" s="116">
        <f ca="1">U87*'Min. of Petr. &amp; NG'!$B209</f>
        <v>98100093532319.75</v>
      </c>
      <c r="V38" s="116">
        <f ca="1">V87*'Min. of Petr. &amp; NG'!$B209</f>
        <v>97976697188253.938</v>
      </c>
      <c r="W38" s="116">
        <f ca="1">W87*'Min. of Petr. &amp; NG'!$B209</f>
        <v>97853300844188.109</v>
      </c>
      <c r="X38" s="116">
        <f ca="1">X87*'Min. of Petr. &amp; NG'!$B209</f>
        <v>97729904500122.313</v>
      </c>
      <c r="Y38" s="116">
        <f ca="1">Y87*'Min. of Petr. &amp; NG'!$B209</f>
        <v>97606508156056.5</v>
      </c>
      <c r="Z38" s="116">
        <f ca="1">Z87*'Min. of Petr. &amp; NG'!$B209</f>
        <v>97483111811990.703</v>
      </c>
      <c r="AA38" s="116">
        <f ca="1">AA87*'Min. of Petr. &amp; NG'!$B209</f>
        <v>94102051984587.469</v>
      </c>
      <c r="AB38" s="116">
        <f ca="1">AB87*'Min. of Petr. &amp; NG'!$B209</f>
        <v>90720992157184.234</v>
      </c>
      <c r="AC38" s="116">
        <f ca="1">AC87*'Min. of Petr. &amp; NG'!$B209</f>
        <v>87339932329781.031</v>
      </c>
      <c r="AD38" s="116">
        <f ca="1">AD87*'Min. of Petr. &amp; NG'!$B209</f>
        <v>83958872502377.797</v>
      </c>
      <c r="AE38" s="116">
        <f ca="1">AE87*'Min. of Petr. &amp; NG'!$B209</f>
        <v>80577812674974.578</v>
      </c>
      <c r="AF38" s="116">
        <f ca="1">AF87*'Min. of Petr. &amp; NG'!$B209</f>
        <v>77789055299087.25</v>
      </c>
      <c r="AG38" s="116">
        <f ca="1">AG87*'Min. of Petr. &amp; NG'!$B209</f>
        <v>75000297923199.906</v>
      </c>
      <c r="AH38" s="116">
        <f ca="1">AH87*'Min. of Petr. &amp; NG'!$B209</f>
        <v>72211540547312.594</v>
      </c>
      <c r="AI38" s="116">
        <f ca="1">AI87*'Min. of Petr. &amp; NG'!$B209</f>
        <v>69422783171425.258</v>
      </c>
      <c r="AJ38" s="116">
        <f ca="1">AJ87*'Min. of Petr. &amp; NG'!$B209</f>
        <v>66634025795537.938</v>
      </c>
      <c r="AK38" s="116">
        <f ca="1">AK87*'Min. of Petr. &amp; NG'!$B209</f>
        <v>63845268419650.594</v>
      </c>
      <c r="AL38" s="116">
        <f ca="1">AL87*'Min. of Petr. &amp; NG'!$B209</f>
        <v>61056511043763.266</v>
      </c>
      <c r="AM38" s="116">
        <f ca="1">AM87*'Min. of Petr. &amp; NG'!$B209</f>
        <v>58267753667875.938</v>
      </c>
    </row>
    <row r="39" spans="1:39" x14ac:dyDescent="0.25">
      <c r="A39" s="4" t="s">
        <v>531</v>
      </c>
      <c r="B39" s="4" t="s">
        <v>173</v>
      </c>
      <c r="C39" s="79"/>
      <c r="D39" s="79"/>
      <c r="F39" s="116">
        <f ca="1">F88*'Min. of Petr. &amp; NG'!$B210</f>
        <v>0</v>
      </c>
      <c r="G39" s="116">
        <f ca="1">G88*'Min. of Petr. &amp; NG'!$B210</f>
        <v>0</v>
      </c>
      <c r="H39" s="116">
        <f ca="1">H88*'Min. of Petr. &amp; NG'!$B210</f>
        <v>0</v>
      </c>
      <c r="I39" s="116">
        <f ca="1">I88*'Min. of Petr. &amp; NG'!$B210</f>
        <v>0</v>
      </c>
      <c r="J39" s="116">
        <f ca="1">J88*'Min. of Petr. &amp; NG'!$B210</f>
        <v>0</v>
      </c>
      <c r="K39" s="116">
        <f ca="1">K88*'Min. of Petr. &amp; NG'!$B210</f>
        <v>0</v>
      </c>
      <c r="L39" s="116">
        <f ca="1">L88*'Min. of Petr. &amp; NG'!$B210</f>
        <v>0</v>
      </c>
      <c r="M39" s="116">
        <f ca="1">M88*'Min. of Petr. &amp; NG'!$B210</f>
        <v>0</v>
      </c>
      <c r="N39" s="116">
        <f ca="1">N88*'Min. of Petr. &amp; NG'!$B210</f>
        <v>0</v>
      </c>
      <c r="O39" s="116">
        <f ca="1">O88*'Min. of Petr. &amp; NG'!$B210</f>
        <v>0</v>
      </c>
      <c r="P39" s="116">
        <f ca="1">P88*'Min. of Petr. &amp; NG'!$B210</f>
        <v>0</v>
      </c>
      <c r="Q39" s="116">
        <f ca="1">Q88*'Min. of Petr. &amp; NG'!$B210</f>
        <v>0</v>
      </c>
      <c r="R39" s="116">
        <f ca="1">R88*'Min. of Petr. &amp; NG'!$B210</f>
        <v>0</v>
      </c>
      <c r="S39" s="116">
        <f ca="1">S88*'Min. of Petr. &amp; NG'!$B210</f>
        <v>0</v>
      </c>
      <c r="T39" s="116">
        <f ca="1">T88*'Min. of Petr. &amp; NG'!$B210</f>
        <v>0</v>
      </c>
      <c r="U39" s="116">
        <f ca="1">U88*'Min. of Petr. &amp; NG'!$B210</f>
        <v>0</v>
      </c>
      <c r="V39" s="116">
        <f ca="1">V88*'Min. of Petr. &amp; NG'!$B210</f>
        <v>0</v>
      </c>
      <c r="W39" s="116">
        <f ca="1">W88*'Min. of Petr. &amp; NG'!$B210</f>
        <v>0</v>
      </c>
      <c r="X39" s="116">
        <f ca="1">X88*'Min. of Petr. &amp; NG'!$B210</f>
        <v>0</v>
      </c>
      <c r="Y39" s="116">
        <f ca="1">Y88*'Min. of Petr. &amp; NG'!$B210</f>
        <v>0</v>
      </c>
      <c r="Z39" s="116">
        <f ca="1">Z88*'Min. of Petr. &amp; NG'!$B210</f>
        <v>0</v>
      </c>
      <c r="AA39" s="116">
        <f ca="1">AA88*'Min. of Petr. &amp; NG'!$B210</f>
        <v>0</v>
      </c>
      <c r="AB39" s="116">
        <f ca="1">AB88*'Min. of Petr. &amp; NG'!$B210</f>
        <v>0</v>
      </c>
      <c r="AC39" s="116">
        <f ca="1">AC88*'Min. of Petr. &amp; NG'!$B210</f>
        <v>0</v>
      </c>
      <c r="AD39" s="116">
        <f ca="1">AD88*'Min. of Petr. &amp; NG'!$B210</f>
        <v>0</v>
      </c>
      <c r="AE39" s="116">
        <f ca="1">AE88*'Min. of Petr. &amp; NG'!$B210</f>
        <v>0</v>
      </c>
      <c r="AF39" s="116">
        <f ca="1">AF88*'Min. of Petr. &amp; NG'!$B210</f>
        <v>0</v>
      </c>
      <c r="AG39" s="116">
        <f ca="1">AG88*'Min. of Petr. &amp; NG'!$B210</f>
        <v>0</v>
      </c>
      <c r="AH39" s="116">
        <f ca="1">AH88*'Min. of Petr. &amp; NG'!$B210</f>
        <v>0</v>
      </c>
      <c r="AI39" s="116">
        <f ca="1">AI88*'Min. of Petr. &amp; NG'!$B210</f>
        <v>0</v>
      </c>
      <c r="AJ39" s="116">
        <f ca="1">AJ88*'Min. of Petr. &amp; NG'!$B210</f>
        <v>0</v>
      </c>
      <c r="AK39" s="116">
        <f ca="1">AK88*'Min. of Petr. &amp; NG'!$B210</f>
        <v>0</v>
      </c>
      <c r="AL39" s="116">
        <f ca="1">AL88*'Min. of Petr. &amp; NG'!$B210</f>
        <v>0</v>
      </c>
      <c r="AM39" s="116">
        <f ca="1">AM88*'Min. of Petr. &amp; NG'!$B210</f>
        <v>0</v>
      </c>
    </row>
    <row r="40" spans="1:39" x14ac:dyDescent="0.25">
      <c r="A40" s="4" t="s">
        <v>11</v>
      </c>
      <c r="B40" s="4" t="s">
        <v>173</v>
      </c>
      <c r="C40" s="79"/>
      <c r="D40" s="79"/>
      <c r="F40" s="116">
        <f ca="1">F89*'Min. of Petr. &amp; NG'!$B211</f>
        <v>133821389328990.45</v>
      </c>
      <c r="G40" s="116">
        <f ca="1">G89*'Min. of Petr. &amp; NG'!$B211</f>
        <v>149091201008758.97</v>
      </c>
      <c r="H40" s="116">
        <f ca="1">H89*'Min. of Petr. &amp; NG'!$B211</f>
        <v>157659785341356.97</v>
      </c>
      <c r="I40" s="116">
        <f ca="1">I89*'Min. of Petr. &amp; NG'!$B211</f>
        <v>166228369673954.97</v>
      </c>
      <c r="J40" s="116">
        <f ca="1">J89*'Min. of Petr. &amp; NG'!$B211</f>
        <v>174796954006553</v>
      </c>
      <c r="K40" s="116">
        <f ca="1">K89*'Min. of Petr. &amp; NG'!$B211</f>
        <v>183365538339151</v>
      </c>
      <c r="L40" s="116">
        <f ca="1">L89*'Min. of Petr. &amp; NG'!$B211</f>
        <v>193345307500339.53</v>
      </c>
      <c r="M40" s="116">
        <f ca="1">M89*'Min. of Petr. &amp; NG'!$B211</f>
        <v>203325076661528.06</v>
      </c>
      <c r="N40" s="116">
        <f ca="1">N89*'Min. of Petr. &amp; NG'!$B211</f>
        <v>213304845822716.59</v>
      </c>
      <c r="O40" s="116">
        <f ca="1">O89*'Min. of Petr. &amp; NG'!$B211</f>
        <v>223284614983905.19</v>
      </c>
      <c r="P40" s="116">
        <f ca="1">P89*'Min. of Petr. &amp; NG'!$B211</f>
        <v>233264384145093.72</v>
      </c>
      <c r="Q40" s="116">
        <f ca="1">Q89*'Min. of Petr. &amp; NG'!$B211</f>
        <v>241078526180723.44</v>
      </c>
      <c r="R40" s="116">
        <f ca="1">R89*'Min. of Petr. &amp; NG'!$B211</f>
        <v>248892668216353.28</v>
      </c>
      <c r="S40" s="116">
        <f ca="1">S89*'Min. of Petr. &amp; NG'!$B211</f>
        <v>256706810251983</v>
      </c>
      <c r="T40" s="116">
        <f ca="1">T89*'Min. of Petr. &amp; NG'!$B211</f>
        <v>264520952287612.81</v>
      </c>
      <c r="U40" s="116">
        <f ca="1">U89*'Min. of Petr. &amp; NG'!$B211</f>
        <v>272335094323242.56</v>
      </c>
      <c r="V40" s="116">
        <f ca="1">V89*'Min. of Petr. &amp; NG'!$B211</f>
        <v>273130951740292.94</v>
      </c>
      <c r="W40" s="116">
        <f ca="1">W89*'Min. of Petr. &amp; NG'!$B211</f>
        <v>273926809157343.22</v>
      </c>
      <c r="X40" s="116">
        <f ca="1">X89*'Min. of Petr. &amp; NG'!$B211</f>
        <v>274722666574393.59</v>
      </c>
      <c r="Y40" s="116">
        <f ca="1">Y89*'Min. of Petr. &amp; NG'!$B211</f>
        <v>275518523991443.97</v>
      </c>
      <c r="Z40" s="116">
        <f ca="1">Z89*'Min. of Petr. &amp; NG'!$B211</f>
        <v>276314381408494.34</v>
      </c>
      <c r="AA40" s="116">
        <f ca="1">AA89*'Min. of Petr. &amp; NG'!$B211</f>
        <v>277082766527024.78</v>
      </c>
      <c r="AB40" s="116">
        <f ca="1">AB89*'Min. of Petr. &amp; NG'!$B211</f>
        <v>277851151645555.22</v>
      </c>
      <c r="AC40" s="116">
        <f ca="1">AC89*'Min. of Petr. &amp; NG'!$B211</f>
        <v>278619536764085.66</v>
      </c>
      <c r="AD40" s="116">
        <f ca="1">AD89*'Min. of Petr. &amp; NG'!$B211</f>
        <v>279387921882616.09</v>
      </c>
      <c r="AE40" s="116">
        <f ca="1">AE89*'Min. of Petr. &amp; NG'!$B211</f>
        <v>280156307001146.56</v>
      </c>
      <c r="AF40" s="116">
        <f ca="1">AF89*'Min. of Petr. &amp; NG'!$B211</f>
        <v>280111430420349.25</v>
      </c>
      <c r="AG40" s="116">
        <f ca="1">AG89*'Min. of Petr. &amp; NG'!$B211</f>
        <v>280066553839551.88</v>
      </c>
      <c r="AH40" s="116">
        <f ca="1">AH89*'Min. of Petr. &amp; NG'!$B211</f>
        <v>280021677258754.56</v>
      </c>
      <c r="AI40" s="116">
        <f ca="1">AI89*'Min. of Petr. &amp; NG'!$B211</f>
        <v>279976800677957.25</v>
      </c>
      <c r="AJ40" s="116">
        <f ca="1">AJ89*'Min. of Petr. &amp; NG'!$B211</f>
        <v>279931924097159.97</v>
      </c>
      <c r="AK40" s="116">
        <f ca="1">AK89*'Min. of Petr. &amp; NG'!$B211</f>
        <v>279887047516362.56</v>
      </c>
      <c r="AL40" s="116">
        <f ca="1">AL89*'Min. of Petr. &amp; NG'!$B211</f>
        <v>279842170935565.25</v>
      </c>
      <c r="AM40" s="116">
        <f ca="1">AM89*'Min. of Petr. &amp; NG'!$B211</f>
        <v>279797294354767.97</v>
      </c>
    </row>
    <row r="41" spans="1:39" x14ac:dyDescent="0.25">
      <c r="A41" s="4" t="s">
        <v>532</v>
      </c>
      <c r="B41" s="4" t="s">
        <v>173</v>
      </c>
      <c r="C41" s="79"/>
      <c r="D41" s="79"/>
      <c r="F41" s="116">
        <f ca="1">F90*'Min. of Petr. &amp; NG'!$B212</f>
        <v>173401276667051.22</v>
      </c>
      <c r="G41" s="116">
        <f ca="1">G90*'Min. of Petr. &amp; NG'!$B212</f>
        <v>177499589819898.16</v>
      </c>
      <c r="H41" s="116">
        <f ca="1">H90*'Min. of Petr. &amp; NG'!$B212</f>
        <v>180313817088398.44</v>
      </c>
      <c r="I41" s="116">
        <f ca="1">I90*'Min. of Petr. &amp; NG'!$B212</f>
        <v>183128044356898.72</v>
      </c>
      <c r="J41" s="116">
        <f ca="1">J90*'Min. of Petr. &amp; NG'!$B212</f>
        <v>185942271625399</v>
      </c>
      <c r="K41" s="116">
        <f ca="1">K90*'Min. of Petr. &amp; NG'!$B212</f>
        <v>188756498893899.28</v>
      </c>
      <c r="L41" s="116">
        <f ca="1">L90*'Min. of Petr. &amp; NG'!$B212</f>
        <v>192172371718021.34</v>
      </c>
      <c r="M41" s="116">
        <f ca="1">M90*'Min. of Petr. &amp; NG'!$B212</f>
        <v>195588244542143.38</v>
      </c>
      <c r="N41" s="116">
        <f ca="1">N90*'Min. of Petr. &amp; NG'!$B212</f>
        <v>199004117366265.47</v>
      </c>
      <c r="O41" s="116">
        <f ca="1">O90*'Min. of Petr. &amp; NG'!$B212</f>
        <v>202419990190387.56</v>
      </c>
      <c r="P41" s="116">
        <f ca="1">P90*'Min. of Petr. &amp; NG'!$B212</f>
        <v>205835863014509.63</v>
      </c>
      <c r="Q41" s="116">
        <f ca="1">Q90*'Min. of Petr. &amp; NG'!$B212</f>
        <v>209416401676530.28</v>
      </c>
      <c r="R41" s="116">
        <f ca="1">R90*'Min. of Petr. &amp; NG'!$B212</f>
        <v>212996940338551</v>
      </c>
      <c r="S41" s="116">
        <f ca="1">S90*'Min. of Petr. &amp; NG'!$B212</f>
        <v>216577479000571.66</v>
      </c>
      <c r="T41" s="116">
        <f ca="1">T90*'Min. of Petr. &amp; NG'!$B212</f>
        <v>220158017662592.34</v>
      </c>
      <c r="U41" s="116">
        <f ca="1">U90*'Min. of Petr. &amp; NG'!$B212</f>
        <v>223738556324613.03</v>
      </c>
      <c r="V41" s="116">
        <f ca="1">V90*'Min. of Petr. &amp; NG'!$B212</f>
        <v>228543629352217.63</v>
      </c>
      <c r="W41" s="116">
        <f ca="1">W90*'Min. of Petr. &amp; NG'!$B212</f>
        <v>233348702379822.22</v>
      </c>
      <c r="X41" s="116">
        <f ca="1">X90*'Min. of Petr. &amp; NG'!$B212</f>
        <v>238153775407426.81</v>
      </c>
      <c r="Y41" s="116">
        <f ca="1">Y90*'Min. of Petr. &amp; NG'!$B212</f>
        <v>242958848435031.38</v>
      </c>
      <c r="Z41" s="116">
        <f ca="1">Z90*'Min. of Petr. &amp; NG'!$B212</f>
        <v>247763921462636</v>
      </c>
      <c r="AA41" s="116">
        <f ca="1">AA90*'Min. of Petr. &amp; NG'!$B212</f>
        <v>254754081176281</v>
      </c>
      <c r="AB41" s="116">
        <f ca="1">AB90*'Min. of Petr. &amp; NG'!$B212</f>
        <v>261744240889925.97</v>
      </c>
      <c r="AC41" s="116">
        <f ca="1">AC90*'Min. of Petr. &amp; NG'!$B212</f>
        <v>268734400603570.97</v>
      </c>
      <c r="AD41" s="116">
        <f ca="1">AD90*'Min. of Petr. &amp; NG'!$B212</f>
        <v>275724560317215.97</v>
      </c>
      <c r="AE41" s="116">
        <f ca="1">AE90*'Min. of Petr. &amp; NG'!$B212</f>
        <v>282714720030861</v>
      </c>
      <c r="AF41" s="116">
        <f ca="1">AF90*'Min. of Petr. &amp; NG'!$B212</f>
        <v>287943482009537.38</v>
      </c>
      <c r="AG41" s="116">
        <f ca="1">AG90*'Min. of Petr. &amp; NG'!$B212</f>
        <v>293172243988213.75</v>
      </c>
      <c r="AH41" s="116">
        <f ca="1">AH90*'Min. of Petr. &amp; NG'!$B212</f>
        <v>298401005966890.19</v>
      </c>
      <c r="AI41" s="116">
        <f ca="1">AI90*'Min. of Petr. &amp; NG'!$B212</f>
        <v>303629767945566.5</v>
      </c>
      <c r="AJ41" s="116">
        <f ca="1">AJ90*'Min. of Petr. &amp; NG'!$B212</f>
        <v>308858529924242.94</v>
      </c>
      <c r="AK41" s="116">
        <f ca="1">AK90*'Min. of Petr. &amp; NG'!$B212</f>
        <v>314087291902919.38</v>
      </c>
      <c r="AL41" s="116">
        <f ca="1">AL90*'Min. of Petr. &amp; NG'!$B212</f>
        <v>319316053881595.69</v>
      </c>
      <c r="AM41" s="116">
        <f ca="1">AM90*'Min. of Petr. &amp; NG'!$B212</f>
        <v>324544815860272.19</v>
      </c>
    </row>
    <row r="42" spans="1:39" x14ac:dyDescent="0.25">
      <c r="A42" s="4" t="s">
        <v>528</v>
      </c>
      <c r="B42" s="4" t="s">
        <v>174</v>
      </c>
      <c r="C42" s="79"/>
      <c r="D42" s="79"/>
      <c r="F42" s="4">
        <f>0*('Start Year Fuel Use Adjustments'!C42)</f>
        <v>0</v>
      </c>
      <c r="G42" s="4">
        <f>F42</f>
        <v>0</v>
      </c>
      <c r="H42" s="4">
        <f t="shared" ref="H42:AM49" si="39">G42</f>
        <v>0</v>
      </c>
      <c r="I42" s="4">
        <f t="shared" si="39"/>
        <v>0</v>
      </c>
      <c r="J42" s="4">
        <f t="shared" si="39"/>
        <v>0</v>
      </c>
      <c r="K42" s="4">
        <f t="shared" si="39"/>
        <v>0</v>
      </c>
      <c r="L42" s="4">
        <f t="shared" si="39"/>
        <v>0</v>
      </c>
      <c r="M42" s="4">
        <f t="shared" si="39"/>
        <v>0</v>
      </c>
      <c r="N42" s="4">
        <f t="shared" si="39"/>
        <v>0</v>
      </c>
      <c r="O42" s="4">
        <f t="shared" si="39"/>
        <v>0</v>
      </c>
      <c r="P42" s="4">
        <f t="shared" si="39"/>
        <v>0</v>
      </c>
      <c r="Q42" s="4">
        <f t="shared" si="39"/>
        <v>0</v>
      </c>
      <c r="R42" s="4">
        <f t="shared" si="39"/>
        <v>0</v>
      </c>
      <c r="S42" s="4">
        <f t="shared" si="39"/>
        <v>0</v>
      </c>
      <c r="T42" s="4">
        <f t="shared" si="39"/>
        <v>0</v>
      </c>
      <c r="U42" s="4">
        <f t="shared" si="39"/>
        <v>0</v>
      </c>
      <c r="V42" s="4">
        <f t="shared" si="39"/>
        <v>0</v>
      </c>
      <c r="W42" s="4">
        <f t="shared" si="39"/>
        <v>0</v>
      </c>
      <c r="X42" s="4">
        <f t="shared" si="39"/>
        <v>0</v>
      </c>
      <c r="Y42" s="4">
        <f t="shared" si="39"/>
        <v>0</v>
      </c>
      <c r="Z42" s="4">
        <f t="shared" si="39"/>
        <v>0</v>
      </c>
      <c r="AA42" s="4">
        <f t="shared" si="39"/>
        <v>0</v>
      </c>
      <c r="AB42" s="4">
        <f t="shared" si="39"/>
        <v>0</v>
      </c>
      <c r="AC42" s="4">
        <f t="shared" si="39"/>
        <v>0</v>
      </c>
      <c r="AD42" s="4">
        <f t="shared" si="39"/>
        <v>0</v>
      </c>
      <c r="AE42" s="4">
        <f t="shared" si="39"/>
        <v>0</v>
      </c>
      <c r="AF42" s="4">
        <f t="shared" si="39"/>
        <v>0</v>
      </c>
      <c r="AG42" s="4">
        <f t="shared" si="39"/>
        <v>0</v>
      </c>
      <c r="AH42" s="4">
        <f t="shared" si="39"/>
        <v>0</v>
      </c>
      <c r="AI42" s="4">
        <f t="shared" si="39"/>
        <v>0</v>
      </c>
      <c r="AJ42" s="4">
        <f t="shared" si="39"/>
        <v>0</v>
      </c>
      <c r="AK42" s="4">
        <f t="shared" si="39"/>
        <v>0</v>
      </c>
      <c r="AL42" s="4">
        <f t="shared" si="39"/>
        <v>0</v>
      </c>
      <c r="AM42" s="4">
        <f t="shared" si="39"/>
        <v>0</v>
      </c>
    </row>
    <row r="43" spans="1:39" x14ac:dyDescent="0.25">
      <c r="A43" s="4" t="s">
        <v>529</v>
      </c>
      <c r="B43" s="4" t="s">
        <v>174</v>
      </c>
      <c r="C43" s="79"/>
      <c r="D43" s="79"/>
      <c r="F43" s="4">
        <f>0*('Start Year Fuel Use Adjustments'!C43)</f>
        <v>0</v>
      </c>
      <c r="G43" s="4">
        <f t="shared" ref="G43:G50" si="40">F43</f>
        <v>0</v>
      </c>
      <c r="H43" s="4">
        <f t="shared" si="39"/>
        <v>0</v>
      </c>
      <c r="I43" s="4">
        <f t="shared" si="39"/>
        <v>0</v>
      </c>
      <c r="J43" s="4">
        <f t="shared" si="39"/>
        <v>0</v>
      </c>
      <c r="K43" s="4">
        <f t="shared" si="39"/>
        <v>0</v>
      </c>
      <c r="L43" s="4">
        <f t="shared" si="39"/>
        <v>0</v>
      </c>
      <c r="M43" s="4">
        <f t="shared" si="39"/>
        <v>0</v>
      </c>
      <c r="N43" s="4">
        <f t="shared" si="39"/>
        <v>0</v>
      </c>
      <c r="O43" s="4">
        <f t="shared" si="39"/>
        <v>0</v>
      </c>
      <c r="P43" s="4">
        <f t="shared" si="39"/>
        <v>0</v>
      </c>
      <c r="Q43" s="4">
        <f t="shared" si="39"/>
        <v>0</v>
      </c>
      <c r="R43" s="4">
        <f t="shared" si="39"/>
        <v>0</v>
      </c>
      <c r="S43" s="4">
        <f t="shared" si="39"/>
        <v>0</v>
      </c>
      <c r="T43" s="4">
        <f t="shared" si="39"/>
        <v>0</v>
      </c>
      <c r="U43" s="4">
        <f t="shared" si="39"/>
        <v>0</v>
      </c>
      <c r="V43" s="4">
        <f t="shared" si="39"/>
        <v>0</v>
      </c>
      <c r="W43" s="4">
        <f t="shared" si="39"/>
        <v>0</v>
      </c>
      <c r="X43" s="4">
        <f t="shared" si="39"/>
        <v>0</v>
      </c>
      <c r="Y43" s="4">
        <f t="shared" si="39"/>
        <v>0</v>
      </c>
      <c r="Z43" s="4">
        <f t="shared" si="39"/>
        <v>0</v>
      </c>
      <c r="AA43" s="4">
        <f t="shared" si="39"/>
        <v>0</v>
      </c>
      <c r="AB43" s="4">
        <f t="shared" si="39"/>
        <v>0</v>
      </c>
      <c r="AC43" s="4">
        <f t="shared" si="39"/>
        <v>0</v>
      </c>
      <c r="AD43" s="4">
        <f t="shared" si="39"/>
        <v>0</v>
      </c>
      <c r="AE43" s="4">
        <f t="shared" si="39"/>
        <v>0</v>
      </c>
      <c r="AF43" s="4">
        <f t="shared" si="39"/>
        <v>0</v>
      </c>
      <c r="AG43" s="4">
        <f t="shared" si="39"/>
        <v>0</v>
      </c>
      <c r="AH43" s="4">
        <f t="shared" si="39"/>
        <v>0</v>
      </c>
      <c r="AI43" s="4">
        <f t="shared" si="39"/>
        <v>0</v>
      </c>
      <c r="AJ43" s="4">
        <f t="shared" si="39"/>
        <v>0</v>
      </c>
      <c r="AK43" s="4">
        <f t="shared" si="39"/>
        <v>0</v>
      </c>
      <c r="AL43" s="4">
        <f t="shared" si="39"/>
        <v>0</v>
      </c>
      <c r="AM43" s="4">
        <f t="shared" si="39"/>
        <v>0</v>
      </c>
    </row>
    <row r="44" spans="1:39" x14ac:dyDescent="0.25">
      <c r="A44" s="4" t="s">
        <v>27</v>
      </c>
      <c r="B44" s="4" t="s">
        <v>174</v>
      </c>
      <c r="C44" s="79"/>
      <c r="D44" s="79"/>
      <c r="F44" s="4">
        <f>0*('Start Year Fuel Use Adjustments'!C44)</f>
        <v>0</v>
      </c>
      <c r="G44" s="4">
        <f t="shared" si="40"/>
        <v>0</v>
      </c>
      <c r="H44" s="4">
        <f t="shared" si="39"/>
        <v>0</v>
      </c>
      <c r="I44" s="4">
        <f t="shared" si="39"/>
        <v>0</v>
      </c>
      <c r="J44" s="4">
        <f t="shared" si="39"/>
        <v>0</v>
      </c>
      <c r="K44" s="4">
        <f t="shared" si="39"/>
        <v>0</v>
      </c>
      <c r="L44" s="4">
        <f t="shared" si="39"/>
        <v>0</v>
      </c>
      <c r="M44" s="4">
        <f t="shared" si="39"/>
        <v>0</v>
      </c>
      <c r="N44" s="4">
        <f t="shared" si="39"/>
        <v>0</v>
      </c>
      <c r="O44" s="4">
        <f t="shared" si="39"/>
        <v>0</v>
      </c>
      <c r="P44" s="4">
        <f t="shared" si="39"/>
        <v>0</v>
      </c>
      <c r="Q44" s="4">
        <f t="shared" si="39"/>
        <v>0</v>
      </c>
      <c r="R44" s="4">
        <f t="shared" si="39"/>
        <v>0</v>
      </c>
      <c r="S44" s="4">
        <f t="shared" si="39"/>
        <v>0</v>
      </c>
      <c r="T44" s="4">
        <f t="shared" si="39"/>
        <v>0</v>
      </c>
      <c r="U44" s="4">
        <f t="shared" si="39"/>
        <v>0</v>
      </c>
      <c r="V44" s="4">
        <f t="shared" si="39"/>
        <v>0</v>
      </c>
      <c r="W44" s="4">
        <f t="shared" si="39"/>
        <v>0</v>
      </c>
      <c r="X44" s="4">
        <f t="shared" si="39"/>
        <v>0</v>
      </c>
      <c r="Y44" s="4">
        <f t="shared" si="39"/>
        <v>0</v>
      </c>
      <c r="Z44" s="4">
        <f t="shared" si="39"/>
        <v>0</v>
      </c>
      <c r="AA44" s="4">
        <f t="shared" si="39"/>
        <v>0</v>
      </c>
      <c r="AB44" s="4">
        <f t="shared" si="39"/>
        <v>0</v>
      </c>
      <c r="AC44" s="4">
        <f t="shared" si="39"/>
        <v>0</v>
      </c>
      <c r="AD44" s="4">
        <f t="shared" si="39"/>
        <v>0</v>
      </c>
      <c r="AE44" s="4">
        <f t="shared" si="39"/>
        <v>0</v>
      </c>
      <c r="AF44" s="4">
        <f t="shared" si="39"/>
        <v>0</v>
      </c>
      <c r="AG44" s="4">
        <f t="shared" si="39"/>
        <v>0</v>
      </c>
      <c r="AH44" s="4">
        <f t="shared" si="39"/>
        <v>0</v>
      </c>
      <c r="AI44" s="4">
        <f t="shared" si="39"/>
        <v>0</v>
      </c>
      <c r="AJ44" s="4">
        <f t="shared" si="39"/>
        <v>0</v>
      </c>
      <c r="AK44" s="4">
        <f t="shared" si="39"/>
        <v>0</v>
      </c>
      <c r="AL44" s="4">
        <f t="shared" si="39"/>
        <v>0</v>
      </c>
      <c r="AM44" s="4">
        <f t="shared" si="39"/>
        <v>0</v>
      </c>
    </row>
    <row r="45" spans="1:39" x14ac:dyDescent="0.25">
      <c r="A45" s="4" t="s">
        <v>6</v>
      </c>
      <c r="B45" s="4" t="s">
        <v>174</v>
      </c>
      <c r="C45" s="79"/>
      <c r="D45" s="79"/>
      <c r="F45" s="4">
        <f>0*('Start Year Fuel Use Adjustments'!C45)</f>
        <v>0</v>
      </c>
      <c r="G45" s="4">
        <f t="shared" si="40"/>
        <v>0</v>
      </c>
      <c r="H45" s="4">
        <f t="shared" si="39"/>
        <v>0</v>
      </c>
      <c r="I45" s="4">
        <f t="shared" si="39"/>
        <v>0</v>
      </c>
      <c r="J45" s="4">
        <f t="shared" si="39"/>
        <v>0</v>
      </c>
      <c r="K45" s="4">
        <f t="shared" si="39"/>
        <v>0</v>
      </c>
      <c r="L45" s="4">
        <f t="shared" si="39"/>
        <v>0</v>
      </c>
      <c r="M45" s="4">
        <f t="shared" si="39"/>
        <v>0</v>
      </c>
      <c r="N45" s="4">
        <f t="shared" si="39"/>
        <v>0</v>
      </c>
      <c r="O45" s="4">
        <f t="shared" si="39"/>
        <v>0</v>
      </c>
      <c r="P45" s="4">
        <f t="shared" si="39"/>
        <v>0</v>
      </c>
      <c r="Q45" s="4">
        <f t="shared" si="39"/>
        <v>0</v>
      </c>
      <c r="R45" s="4">
        <f t="shared" si="39"/>
        <v>0</v>
      </c>
      <c r="S45" s="4">
        <f t="shared" si="39"/>
        <v>0</v>
      </c>
      <c r="T45" s="4">
        <f t="shared" si="39"/>
        <v>0</v>
      </c>
      <c r="U45" s="4">
        <f t="shared" si="39"/>
        <v>0</v>
      </c>
      <c r="V45" s="4">
        <f t="shared" si="39"/>
        <v>0</v>
      </c>
      <c r="W45" s="4">
        <f t="shared" si="39"/>
        <v>0</v>
      </c>
      <c r="X45" s="4">
        <f t="shared" si="39"/>
        <v>0</v>
      </c>
      <c r="Y45" s="4">
        <f t="shared" si="39"/>
        <v>0</v>
      </c>
      <c r="Z45" s="4">
        <f t="shared" si="39"/>
        <v>0</v>
      </c>
      <c r="AA45" s="4">
        <f t="shared" si="39"/>
        <v>0</v>
      </c>
      <c r="AB45" s="4">
        <f t="shared" si="39"/>
        <v>0</v>
      </c>
      <c r="AC45" s="4">
        <f t="shared" si="39"/>
        <v>0</v>
      </c>
      <c r="AD45" s="4">
        <f t="shared" si="39"/>
        <v>0</v>
      </c>
      <c r="AE45" s="4">
        <f t="shared" si="39"/>
        <v>0</v>
      </c>
      <c r="AF45" s="4">
        <f t="shared" si="39"/>
        <v>0</v>
      </c>
      <c r="AG45" s="4">
        <f t="shared" si="39"/>
        <v>0</v>
      </c>
      <c r="AH45" s="4">
        <f t="shared" si="39"/>
        <v>0</v>
      </c>
      <c r="AI45" s="4">
        <f t="shared" si="39"/>
        <v>0</v>
      </c>
      <c r="AJ45" s="4">
        <f t="shared" si="39"/>
        <v>0</v>
      </c>
      <c r="AK45" s="4">
        <f t="shared" si="39"/>
        <v>0</v>
      </c>
      <c r="AL45" s="4">
        <f t="shared" si="39"/>
        <v>0</v>
      </c>
      <c r="AM45" s="4">
        <f t="shared" si="39"/>
        <v>0</v>
      </c>
    </row>
    <row r="46" spans="1:39" x14ac:dyDescent="0.25">
      <c r="A46" s="4" t="s">
        <v>530</v>
      </c>
      <c r="B46" s="4" t="s">
        <v>174</v>
      </c>
      <c r="C46" s="79"/>
      <c r="D46" s="79"/>
      <c r="F46" s="4">
        <f>0*('Start Year Fuel Use Adjustments'!C46)</f>
        <v>0</v>
      </c>
      <c r="G46" s="4">
        <f t="shared" si="40"/>
        <v>0</v>
      </c>
      <c r="H46" s="4">
        <f t="shared" si="39"/>
        <v>0</v>
      </c>
      <c r="I46" s="4">
        <f t="shared" si="39"/>
        <v>0</v>
      </c>
      <c r="J46" s="4">
        <f t="shared" si="39"/>
        <v>0</v>
      </c>
      <c r="K46" s="4">
        <f t="shared" si="39"/>
        <v>0</v>
      </c>
      <c r="L46" s="4">
        <f t="shared" si="39"/>
        <v>0</v>
      </c>
      <c r="M46" s="4">
        <f t="shared" si="39"/>
        <v>0</v>
      </c>
      <c r="N46" s="4">
        <f t="shared" si="39"/>
        <v>0</v>
      </c>
      <c r="O46" s="4">
        <f t="shared" si="39"/>
        <v>0</v>
      </c>
      <c r="P46" s="4">
        <f t="shared" si="39"/>
        <v>0</v>
      </c>
      <c r="Q46" s="4">
        <f t="shared" si="39"/>
        <v>0</v>
      </c>
      <c r="R46" s="4">
        <f t="shared" si="39"/>
        <v>0</v>
      </c>
      <c r="S46" s="4">
        <f t="shared" si="39"/>
        <v>0</v>
      </c>
      <c r="T46" s="4">
        <f t="shared" si="39"/>
        <v>0</v>
      </c>
      <c r="U46" s="4">
        <f t="shared" si="39"/>
        <v>0</v>
      </c>
      <c r="V46" s="4">
        <f t="shared" si="39"/>
        <v>0</v>
      </c>
      <c r="W46" s="4">
        <f t="shared" si="39"/>
        <v>0</v>
      </c>
      <c r="X46" s="4">
        <f t="shared" si="39"/>
        <v>0</v>
      </c>
      <c r="Y46" s="4">
        <f t="shared" si="39"/>
        <v>0</v>
      </c>
      <c r="Z46" s="4">
        <f t="shared" si="39"/>
        <v>0</v>
      </c>
      <c r="AA46" s="4">
        <f t="shared" si="39"/>
        <v>0</v>
      </c>
      <c r="AB46" s="4">
        <f t="shared" si="39"/>
        <v>0</v>
      </c>
      <c r="AC46" s="4">
        <f t="shared" si="39"/>
        <v>0</v>
      </c>
      <c r="AD46" s="4">
        <f t="shared" si="39"/>
        <v>0</v>
      </c>
      <c r="AE46" s="4">
        <f t="shared" si="39"/>
        <v>0</v>
      </c>
      <c r="AF46" s="4">
        <f t="shared" si="39"/>
        <v>0</v>
      </c>
      <c r="AG46" s="4">
        <f t="shared" si="39"/>
        <v>0</v>
      </c>
      <c r="AH46" s="4">
        <f t="shared" si="39"/>
        <v>0</v>
      </c>
      <c r="AI46" s="4">
        <f t="shared" si="39"/>
        <v>0</v>
      </c>
      <c r="AJ46" s="4">
        <f t="shared" si="39"/>
        <v>0</v>
      </c>
      <c r="AK46" s="4">
        <f t="shared" si="39"/>
        <v>0</v>
      </c>
      <c r="AL46" s="4">
        <f t="shared" si="39"/>
        <v>0</v>
      </c>
      <c r="AM46" s="4">
        <f t="shared" si="39"/>
        <v>0</v>
      </c>
    </row>
    <row r="47" spans="1:39" x14ac:dyDescent="0.25">
      <c r="A47" s="4" t="s">
        <v>531</v>
      </c>
      <c r="B47" s="4" t="s">
        <v>174</v>
      </c>
      <c r="C47" s="79"/>
      <c r="D47" s="79"/>
      <c r="F47" s="4">
        <f>0*('Start Year Fuel Use Adjustments'!C47)</f>
        <v>0</v>
      </c>
      <c r="G47" s="4">
        <f t="shared" si="40"/>
        <v>0</v>
      </c>
      <c r="H47" s="4">
        <f t="shared" si="39"/>
        <v>0</v>
      </c>
      <c r="I47" s="4">
        <f t="shared" si="39"/>
        <v>0</v>
      </c>
      <c r="J47" s="4">
        <f t="shared" si="39"/>
        <v>0</v>
      </c>
      <c r="K47" s="4">
        <f t="shared" si="39"/>
        <v>0</v>
      </c>
      <c r="L47" s="4">
        <f t="shared" si="39"/>
        <v>0</v>
      </c>
      <c r="M47" s="4">
        <f t="shared" si="39"/>
        <v>0</v>
      </c>
      <c r="N47" s="4">
        <f t="shared" si="39"/>
        <v>0</v>
      </c>
      <c r="O47" s="4">
        <f t="shared" si="39"/>
        <v>0</v>
      </c>
      <c r="P47" s="4">
        <f t="shared" si="39"/>
        <v>0</v>
      </c>
      <c r="Q47" s="4">
        <f t="shared" si="39"/>
        <v>0</v>
      </c>
      <c r="R47" s="4">
        <f t="shared" si="39"/>
        <v>0</v>
      </c>
      <c r="S47" s="4">
        <f t="shared" si="39"/>
        <v>0</v>
      </c>
      <c r="T47" s="4">
        <f t="shared" si="39"/>
        <v>0</v>
      </c>
      <c r="U47" s="4">
        <f t="shared" si="39"/>
        <v>0</v>
      </c>
      <c r="V47" s="4">
        <f t="shared" si="39"/>
        <v>0</v>
      </c>
      <c r="W47" s="4">
        <f t="shared" si="39"/>
        <v>0</v>
      </c>
      <c r="X47" s="4">
        <f t="shared" si="39"/>
        <v>0</v>
      </c>
      <c r="Y47" s="4">
        <f t="shared" si="39"/>
        <v>0</v>
      </c>
      <c r="Z47" s="4">
        <f t="shared" si="39"/>
        <v>0</v>
      </c>
      <c r="AA47" s="4">
        <f t="shared" si="39"/>
        <v>0</v>
      </c>
      <c r="AB47" s="4">
        <f t="shared" si="39"/>
        <v>0</v>
      </c>
      <c r="AC47" s="4">
        <f t="shared" si="39"/>
        <v>0</v>
      </c>
      <c r="AD47" s="4">
        <f t="shared" si="39"/>
        <v>0</v>
      </c>
      <c r="AE47" s="4">
        <f t="shared" si="39"/>
        <v>0</v>
      </c>
      <c r="AF47" s="4">
        <f t="shared" si="39"/>
        <v>0</v>
      </c>
      <c r="AG47" s="4">
        <f t="shared" si="39"/>
        <v>0</v>
      </c>
      <c r="AH47" s="4">
        <f t="shared" si="39"/>
        <v>0</v>
      </c>
      <c r="AI47" s="4">
        <f t="shared" si="39"/>
        <v>0</v>
      </c>
      <c r="AJ47" s="4">
        <f t="shared" si="39"/>
        <v>0</v>
      </c>
      <c r="AK47" s="4">
        <f t="shared" si="39"/>
        <v>0</v>
      </c>
      <c r="AL47" s="4">
        <f t="shared" si="39"/>
        <v>0</v>
      </c>
      <c r="AM47" s="4">
        <f t="shared" si="39"/>
        <v>0</v>
      </c>
    </row>
    <row r="48" spans="1:39" x14ac:dyDescent="0.25">
      <c r="A48" s="4" t="s">
        <v>11</v>
      </c>
      <c r="B48" s="4" t="s">
        <v>174</v>
      </c>
      <c r="C48" s="79"/>
      <c r="D48" s="79"/>
      <c r="F48" s="4">
        <f>0*('Start Year Fuel Use Adjustments'!C48)</f>
        <v>0</v>
      </c>
      <c r="G48" s="4">
        <f t="shared" si="40"/>
        <v>0</v>
      </c>
      <c r="H48" s="4">
        <f t="shared" si="39"/>
        <v>0</v>
      </c>
      <c r="I48" s="4">
        <f t="shared" si="39"/>
        <v>0</v>
      </c>
      <c r="J48" s="4">
        <f t="shared" si="39"/>
        <v>0</v>
      </c>
      <c r="K48" s="4">
        <f t="shared" si="39"/>
        <v>0</v>
      </c>
      <c r="L48" s="4">
        <f t="shared" si="39"/>
        <v>0</v>
      </c>
      <c r="M48" s="4">
        <f t="shared" si="39"/>
        <v>0</v>
      </c>
      <c r="N48" s="4">
        <f t="shared" si="39"/>
        <v>0</v>
      </c>
      <c r="O48" s="4">
        <f t="shared" si="39"/>
        <v>0</v>
      </c>
      <c r="P48" s="4">
        <f t="shared" si="39"/>
        <v>0</v>
      </c>
      <c r="Q48" s="4">
        <f t="shared" si="39"/>
        <v>0</v>
      </c>
      <c r="R48" s="4">
        <f t="shared" si="39"/>
        <v>0</v>
      </c>
      <c r="S48" s="4">
        <f t="shared" si="39"/>
        <v>0</v>
      </c>
      <c r="T48" s="4">
        <f t="shared" si="39"/>
        <v>0</v>
      </c>
      <c r="U48" s="4">
        <f t="shared" si="39"/>
        <v>0</v>
      </c>
      <c r="V48" s="4">
        <f t="shared" si="39"/>
        <v>0</v>
      </c>
      <c r="W48" s="4">
        <f t="shared" si="39"/>
        <v>0</v>
      </c>
      <c r="X48" s="4">
        <f t="shared" si="39"/>
        <v>0</v>
      </c>
      <c r="Y48" s="4">
        <f t="shared" si="39"/>
        <v>0</v>
      </c>
      <c r="Z48" s="4">
        <f t="shared" si="39"/>
        <v>0</v>
      </c>
      <c r="AA48" s="4">
        <f t="shared" si="39"/>
        <v>0</v>
      </c>
      <c r="AB48" s="4">
        <f t="shared" si="39"/>
        <v>0</v>
      </c>
      <c r="AC48" s="4">
        <f t="shared" si="39"/>
        <v>0</v>
      </c>
      <c r="AD48" s="4">
        <f t="shared" si="39"/>
        <v>0</v>
      </c>
      <c r="AE48" s="4">
        <f t="shared" si="39"/>
        <v>0</v>
      </c>
      <c r="AF48" s="4">
        <f t="shared" si="39"/>
        <v>0</v>
      </c>
      <c r="AG48" s="4">
        <f t="shared" si="39"/>
        <v>0</v>
      </c>
      <c r="AH48" s="4">
        <f t="shared" si="39"/>
        <v>0</v>
      </c>
      <c r="AI48" s="4">
        <f t="shared" si="39"/>
        <v>0</v>
      </c>
      <c r="AJ48" s="4">
        <f t="shared" si="39"/>
        <v>0</v>
      </c>
      <c r="AK48" s="4">
        <f t="shared" si="39"/>
        <v>0</v>
      </c>
      <c r="AL48" s="4">
        <f t="shared" si="39"/>
        <v>0</v>
      </c>
      <c r="AM48" s="4">
        <f t="shared" si="39"/>
        <v>0</v>
      </c>
    </row>
    <row r="49" spans="1:39" x14ac:dyDescent="0.25">
      <c r="A49" s="4" t="s">
        <v>532</v>
      </c>
      <c r="B49" s="4" t="s">
        <v>174</v>
      </c>
      <c r="C49" s="79"/>
      <c r="D49" s="79"/>
      <c r="F49" s="4">
        <f>0*('Start Year Fuel Use Adjustments'!C49)</f>
        <v>0</v>
      </c>
      <c r="G49" s="4">
        <f t="shared" si="40"/>
        <v>0</v>
      </c>
      <c r="H49" s="4">
        <f t="shared" si="39"/>
        <v>0</v>
      </c>
      <c r="I49" s="4">
        <f t="shared" si="39"/>
        <v>0</v>
      </c>
      <c r="J49" s="4">
        <f t="shared" si="39"/>
        <v>0</v>
      </c>
      <c r="K49" s="4">
        <f t="shared" si="39"/>
        <v>0</v>
      </c>
      <c r="L49" s="4">
        <f t="shared" si="39"/>
        <v>0</v>
      </c>
      <c r="M49" s="4">
        <f t="shared" si="39"/>
        <v>0</v>
      </c>
      <c r="N49" s="4">
        <f t="shared" si="39"/>
        <v>0</v>
      </c>
      <c r="O49" s="4">
        <f t="shared" si="39"/>
        <v>0</v>
      </c>
      <c r="P49" s="4">
        <f t="shared" si="39"/>
        <v>0</v>
      </c>
      <c r="Q49" s="4">
        <f t="shared" si="39"/>
        <v>0</v>
      </c>
      <c r="R49" s="4">
        <f t="shared" si="39"/>
        <v>0</v>
      </c>
      <c r="S49" s="4">
        <f t="shared" si="39"/>
        <v>0</v>
      </c>
      <c r="T49" s="4">
        <f t="shared" si="39"/>
        <v>0</v>
      </c>
      <c r="U49" s="4">
        <f t="shared" si="39"/>
        <v>0</v>
      </c>
      <c r="V49" s="4">
        <f t="shared" si="39"/>
        <v>0</v>
      </c>
      <c r="W49" s="4">
        <f t="shared" si="39"/>
        <v>0</v>
      </c>
      <c r="X49" s="4">
        <f t="shared" si="39"/>
        <v>0</v>
      </c>
      <c r="Y49" s="4">
        <f t="shared" si="39"/>
        <v>0</v>
      </c>
      <c r="Z49" s="4">
        <f t="shared" si="39"/>
        <v>0</v>
      </c>
      <c r="AA49" s="4">
        <f t="shared" si="39"/>
        <v>0</v>
      </c>
      <c r="AB49" s="4">
        <f t="shared" si="39"/>
        <v>0</v>
      </c>
      <c r="AC49" s="4">
        <f t="shared" si="39"/>
        <v>0</v>
      </c>
      <c r="AD49" s="4">
        <f t="shared" si="39"/>
        <v>0</v>
      </c>
      <c r="AE49" s="4">
        <f t="shared" si="39"/>
        <v>0</v>
      </c>
      <c r="AF49" s="4">
        <f t="shared" si="39"/>
        <v>0</v>
      </c>
      <c r="AG49" s="4">
        <f t="shared" si="39"/>
        <v>0</v>
      </c>
      <c r="AH49" s="4">
        <f t="shared" si="39"/>
        <v>0</v>
      </c>
      <c r="AI49" s="4">
        <f t="shared" si="39"/>
        <v>0</v>
      </c>
      <c r="AJ49" s="4">
        <f t="shared" si="39"/>
        <v>0</v>
      </c>
      <c r="AK49" s="4">
        <f t="shared" si="39"/>
        <v>0</v>
      </c>
      <c r="AL49" s="4">
        <f t="shared" si="39"/>
        <v>0</v>
      </c>
      <c r="AM49" s="4">
        <f t="shared" ref="AM49:AM50" si="41">AL49</f>
        <v>0</v>
      </c>
    </row>
    <row r="50" spans="1:39" x14ac:dyDescent="0.25">
      <c r="A50" s="4" t="s">
        <v>528</v>
      </c>
      <c r="B50" t="s">
        <v>534</v>
      </c>
      <c r="C50" s="79"/>
      <c r="D50" s="79"/>
      <c r="F50">
        <f>('Min. of Petr. &amp; NG'!D194)*('Start Year Fuel Use Adjustments'!C50)</f>
        <v>0</v>
      </c>
      <c r="G50" s="4">
        <f t="shared" si="40"/>
        <v>0</v>
      </c>
      <c r="H50" s="4">
        <f t="shared" ref="H50" si="42">G50</f>
        <v>0</v>
      </c>
      <c r="I50" s="4">
        <f t="shared" ref="I50" si="43">H50</f>
        <v>0</v>
      </c>
      <c r="J50" s="4">
        <f t="shared" ref="J50" si="44">I50</f>
        <v>0</v>
      </c>
      <c r="K50" s="4">
        <f t="shared" ref="K50" si="45">J50</f>
        <v>0</v>
      </c>
      <c r="L50" s="4">
        <f t="shared" ref="L50" si="46">K50</f>
        <v>0</v>
      </c>
      <c r="M50" s="4">
        <f t="shared" ref="M50" si="47">L50</f>
        <v>0</v>
      </c>
      <c r="N50" s="4">
        <f t="shared" ref="N50" si="48">M50</f>
        <v>0</v>
      </c>
      <c r="O50" s="4">
        <f t="shared" ref="O50" si="49">N50</f>
        <v>0</v>
      </c>
      <c r="P50" s="4">
        <f t="shared" ref="P50" si="50">O50</f>
        <v>0</v>
      </c>
      <c r="Q50" s="4">
        <f t="shared" ref="Q50" si="51">P50</f>
        <v>0</v>
      </c>
      <c r="R50" s="4">
        <f t="shared" ref="R50" si="52">Q50</f>
        <v>0</v>
      </c>
      <c r="S50" s="4">
        <f t="shared" ref="S50" si="53">R50</f>
        <v>0</v>
      </c>
      <c r="T50" s="4">
        <f t="shared" ref="T50" si="54">S50</f>
        <v>0</v>
      </c>
      <c r="U50" s="4">
        <f t="shared" ref="U50" si="55">T50</f>
        <v>0</v>
      </c>
      <c r="V50" s="4">
        <f t="shared" ref="V50" si="56">U50</f>
        <v>0</v>
      </c>
      <c r="W50" s="4">
        <f t="shared" ref="W50" si="57">V50</f>
        <v>0</v>
      </c>
      <c r="X50" s="4">
        <f t="shared" ref="X50" si="58">W50</f>
        <v>0</v>
      </c>
      <c r="Y50" s="4">
        <f t="shared" ref="Y50" si="59">X50</f>
        <v>0</v>
      </c>
      <c r="Z50" s="4">
        <f t="shared" ref="Z50" si="60">Y50</f>
        <v>0</v>
      </c>
      <c r="AA50" s="4">
        <f t="shared" ref="AA50" si="61">Z50</f>
        <v>0</v>
      </c>
      <c r="AB50" s="4">
        <f t="shared" ref="AB50" si="62">AA50</f>
        <v>0</v>
      </c>
      <c r="AC50" s="4">
        <f t="shared" ref="AC50" si="63">AB50</f>
        <v>0</v>
      </c>
      <c r="AD50" s="4">
        <f t="shared" ref="AD50" si="64">AC50</f>
        <v>0</v>
      </c>
      <c r="AE50" s="4">
        <f t="shared" ref="AE50" si="65">AD50</f>
        <v>0</v>
      </c>
      <c r="AF50" s="4">
        <f t="shared" ref="AF50" si="66">AE50</f>
        <v>0</v>
      </c>
      <c r="AG50" s="4">
        <f t="shared" ref="AG50" si="67">AF50</f>
        <v>0</v>
      </c>
      <c r="AH50" s="4">
        <f t="shared" ref="AH50" si="68">AG50</f>
        <v>0</v>
      </c>
      <c r="AI50" s="4">
        <f t="shared" ref="AI50" si="69">AH50</f>
        <v>0</v>
      </c>
      <c r="AJ50" s="4">
        <f t="shared" ref="AJ50" si="70">AI50</f>
        <v>0</v>
      </c>
      <c r="AK50" s="4">
        <f t="shared" ref="AK50" si="71">AJ50</f>
        <v>0</v>
      </c>
      <c r="AL50" s="4">
        <f t="shared" ref="AL50" si="72">AK50</f>
        <v>0</v>
      </c>
      <c r="AM50" s="4">
        <f t="shared" si="41"/>
        <v>0</v>
      </c>
    </row>
    <row r="51" spans="1:39" x14ac:dyDescent="0.25">
      <c r="A51" s="4" t="s">
        <v>529</v>
      </c>
      <c r="B51" s="4" t="s">
        <v>534</v>
      </c>
      <c r="C51" s="79"/>
      <c r="D51" s="79"/>
      <c r="F51" s="4">
        <f>('Min. of Petr. &amp; NG'!D195)*('Start Year Fuel Use Adjustments'!C51)</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25">
      <c r="A52" s="4" t="s">
        <v>27</v>
      </c>
      <c r="B52" s="4" t="s">
        <v>534</v>
      </c>
      <c r="C52" s="79"/>
      <c r="D52" s="79"/>
      <c r="F52" s="4">
        <f>('Min. of Petr. &amp; NG'!D196)*('Start Year Fuel Use Adjustments'!C52)</f>
        <v>0</v>
      </c>
      <c r="G52" s="4">
        <f>F52</f>
        <v>0</v>
      </c>
      <c r="H52" s="4">
        <f t="shared" ref="H52:AM57" si="73">G52</f>
        <v>0</v>
      </c>
      <c r="I52" s="4">
        <f t="shared" si="73"/>
        <v>0</v>
      </c>
      <c r="J52" s="4">
        <f t="shared" si="73"/>
        <v>0</v>
      </c>
      <c r="K52" s="4">
        <f t="shared" si="73"/>
        <v>0</v>
      </c>
      <c r="L52" s="4">
        <f t="shared" si="73"/>
        <v>0</v>
      </c>
      <c r="M52" s="4">
        <f t="shared" si="73"/>
        <v>0</v>
      </c>
      <c r="N52" s="4">
        <f t="shared" si="73"/>
        <v>0</v>
      </c>
      <c r="O52" s="4">
        <f t="shared" si="73"/>
        <v>0</v>
      </c>
      <c r="P52" s="4">
        <f t="shared" si="73"/>
        <v>0</v>
      </c>
      <c r="Q52" s="4">
        <f t="shared" si="73"/>
        <v>0</v>
      </c>
      <c r="R52" s="4">
        <f t="shared" si="73"/>
        <v>0</v>
      </c>
      <c r="S52" s="4">
        <f t="shared" si="73"/>
        <v>0</v>
      </c>
      <c r="T52" s="4">
        <f t="shared" si="73"/>
        <v>0</v>
      </c>
      <c r="U52" s="4">
        <f t="shared" si="73"/>
        <v>0</v>
      </c>
      <c r="V52" s="4">
        <f t="shared" si="73"/>
        <v>0</v>
      </c>
      <c r="W52" s="4">
        <f t="shared" si="73"/>
        <v>0</v>
      </c>
      <c r="X52" s="4">
        <f t="shared" si="73"/>
        <v>0</v>
      </c>
      <c r="Y52" s="4">
        <f t="shared" si="73"/>
        <v>0</v>
      </c>
      <c r="Z52" s="4">
        <f t="shared" si="73"/>
        <v>0</v>
      </c>
      <c r="AA52" s="4">
        <f t="shared" si="73"/>
        <v>0</v>
      </c>
      <c r="AB52" s="4">
        <f t="shared" si="73"/>
        <v>0</v>
      </c>
      <c r="AC52" s="4">
        <f t="shared" si="73"/>
        <v>0</v>
      </c>
      <c r="AD52" s="4">
        <f t="shared" si="73"/>
        <v>0</v>
      </c>
      <c r="AE52" s="4">
        <f t="shared" si="73"/>
        <v>0</v>
      </c>
      <c r="AF52" s="4">
        <f t="shared" si="73"/>
        <v>0</v>
      </c>
      <c r="AG52" s="4">
        <f t="shared" si="73"/>
        <v>0</v>
      </c>
      <c r="AH52" s="4">
        <f t="shared" si="73"/>
        <v>0</v>
      </c>
      <c r="AI52" s="4">
        <f t="shared" si="73"/>
        <v>0</v>
      </c>
      <c r="AJ52" s="4">
        <f t="shared" si="73"/>
        <v>0</v>
      </c>
      <c r="AK52" s="4">
        <f t="shared" si="73"/>
        <v>0</v>
      </c>
      <c r="AL52" s="4">
        <f t="shared" si="73"/>
        <v>0</v>
      </c>
      <c r="AM52" s="4">
        <f t="shared" si="73"/>
        <v>0</v>
      </c>
    </row>
    <row r="53" spans="1:39" x14ac:dyDescent="0.25">
      <c r="A53" s="4" t="s">
        <v>6</v>
      </c>
      <c r="B53" s="4" t="s">
        <v>534</v>
      </c>
      <c r="C53" s="79"/>
      <c r="D53" s="79"/>
      <c r="F53" s="4">
        <f>('Min. of Petr. &amp; NG'!D197)*('Start Year Fuel Use Adjustments'!C53)</f>
        <v>0</v>
      </c>
      <c r="G53" s="4">
        <f t="shared" ref="G53:G57" si="74">F53</f>
        <v>0</v>
      </c>
      <c r="H53" s="4">
        <f t="shared" si="73"/>
        <v>0</v>
      </c>
      <c r="I53" s="4">
        <f t="shared" si="73"/>
        <v>0</v>
      </c>
      <c r="J53" s="4">
        <f t="shared" si="73"/>
        <v>0</v>
      </c>
      <c r="K53" s="4">
        <f t="shared" si="73"/>
        <v>0</v>
      </c>
      <c r="L53" s="4">
        <f t="shared" si="73"/>
        <v>0</v>
      </c>
      <c r="M53" s="4">
        <f t="shared" si="73"/>
        <v>0</v>
      </c>
      <c r="N53" s="4">
        <f t="shared" si="73"/>
        <v>0</v>
      </c>
      <c r="O53" s="4">
        <f t="shared" si="73"/>
        <v>0</v>
      </c>
      <c r="P53" s="4">
        <f t="shared" si="73"/>
        <v>0</v>
      </c>
      <c r="Q53" s="4">
        <f t="shared" si="73"/>
        <v>0</v>
      </c>
      <c r="R53" s="4">
        <f t="shared" si="73"/>
        <v>0</v>
      </c>
      <c r="S53" s="4">
        <f t="shared" si="73"/>
        <v>0</v>
      </c>
      <c r="T53" s="4">
        <f t="shared" si="73"/>
        <v>0</v>
      </c>
      <c r="U53" s="4">
        <f t="shared" si="73"/>
        <v>0</v>
      </c>
      <c r="V53" s="4">
        <f t="shared" si="73"/>
        <v>0</v>
      </c>
      <c r="W53" s="4">
        <f t="shared" si="73"/>
        <v>0</v>
      </c>
      <c r="X53" s="4">
        <f t="shared" si="73"/>
        <v>0</v>
      </c>
      <c r="Y53" s="4">
        <f t="shared" si="73"/>
        <v>0</v>
      </c>
      <c r="Z53" s="4">
        <f t="shared" si="73"/>
        <v>0</v>
      </c>
      <c r="AA53" s="4">
        <f t="shared" si="73"/>
        <v>0</v>
      </c>
      <c r="AB53" s="4">
        <f t="shared" si="73"/>
        <v>0</v>
      </c>
      <c r="AC53" s="4">
        <f t="shared" si="73"/>
        <v>0</v>
      </c>
      <c r="AD53" s="4">
        <f t="shared" si="73"/>
        <v>0</v>
      </c>
      <c r="AE53" s="4">
        <f t="shared" si="73"/>
        <v>0</v>
      </c>
      <c r="AF53" s="4">
        <f t="shared" si="73"/>
        <v>0</v>
      </c>
      <c r="AG53" s="4">
        <f t="shared" si="73"/>
        <v>0</v>
      </c>
      <c r="AH53" s="4">
        <f t="shared" si="73"/>
        <v>0</v>
      </c>
      <c r="AI53" s="4">
        <f t="shared" si="73"/>
        <v>0</v>
      </c>
      <c r="AJ53" s="4">
        <f t="shared" si="73"/>
        <v>0</v>
      </c>
      <c r="AK53" s="4">
        <f t="shared" si="73"/>
        <v>0</v>
      </c>
      <c r="AL53" s="4">
        <f t="shared" si="73"/>
        <v>0</v>
      </c>
      <c r="AM53" s="4">
        <f t="shared" si="73"/>
        <v>0</v>
      </c>
    </row>
    <row r="54" spans="1:39" x14ac:dyDescent="0.25">
      <c r="A54" s="4" t="s">
        <v>530</v>
      </c>
      <c r="B54" s="4" t="s">
        <v>534</v>
      </c>
      <c r="C54" s="79"/>
      <c r="D54" s="79"/>
      <c r="F54" s="4">
        <f>('Min. of Petr. &amp; NG'!D198)*('Start Year Fuel Use Adjustments'!C54)</f>
        <v>0</v>
      </c>
      <c r="G54" s="4">
        <f t="shared" si="74"/>
        <v>0</v>
      </c>
      <c r="H54" s="4">
        <f t="shared" si="73"/>
        <v>0</v>
      </c>
      <c r="I54" s="4">
        <f t="shared" si="73"/>
        <v>0</v>
      </c>
      <c r="J54" s="4">
        <f t="shared" si="73"/>
        <v>0</v>
      </c>
      <c r="K54" s="4">
        <f t="shared" si="73"/>
        <v>0</v>
      </c>
      <c r="L54" s="4">
        <f t="shared" si="73"/>
        <v>0</v>
      </c>
      <c r="M54" s="4">
        <f t="shared" si="73"/>
        <v>0</v>
      </c>
      <c r="N54" s="4">
        <f t="shared" si="73"/>
        <v>0</v>
      </c>
      <c r="O54" s="4">
        <f t="shared" si="73"/>
        <v>0</v>
      </c>
      <c r="P54" s="4">
        <f t="shared" si="73"/>
        <v>0</v>
      </c>
      <c r="Q54" s="4">
        <f t="shared" si="73"/>
        <v>0</v>
      </c>
      <c r="R54" s="4">
        <f t="shared" si="73"/>
        <v>0</v>
      </c>
      <c r="S54" s="4">
        <f t="shared" si="73"/>
        <v>0</v>
      </c>
      <c r="T54" s="4">
        <f t="shared" si="73"/>
        <v>0</v>
      </c>
      <c r="U54" s="4">
        <f t="shared" si="73"/>
        <v>0</v>
      </c>
      <c r="V54" s="4">
        <f t="shared" si="73"/>
        <v>0</v>
      </c>
      <c r="W54" s="4">
        <f t="shared" si="73"/>
        <v>0</v>
      </c>
      <c r="X54" s="4">
        <f t="shared" si="73"/>
        <v>0</v>
      </c>
      <c r="Y54" s="4">
        <f t="shared" si="73"/>
        <v>0</v>
      </c>
      <c r="Z54" s="4">
        <f t="shared" si="73"/>
        <v>0</v>
      </c>
      <c r="AA54" s="4">
        <f t="shared" si="73"/>
        <v>0</v>
      </c>
      <c r="AB54" s="4">
        <f t="shared" si="73"/>
        <v>0</v>
      </c>
      <c r="AC54" s="4">
        <f t="shared" si="73"/>
        <v>0</v>
      </c>
      <c r="AD54" s="4">
        <f t="shared" si="73"/>
        <v>0</v>
      </c>
      <c r="AE54" s="4">
        <f t="shared" si="73"/>
        <v>0</v>
      </c>
      <c r="AF54" s="4">
        <f t="shared" si="73"/>
        <v>0</v>
      </c>
      <c r="AG54" s="4">
        <f t="shared" si="73"/>
        <v>0</v>
      </c>
      <c r="AH54" s="4">
        <f t="shared" si="73"/>
        <v>0</v>
      </c>
      <c r="AI54" s="4">
        <f t="shared" si="73"/>
        <v>0</v>
      </c>
      <c r="AJ54" s="4">
        <f t="shared" si="73"/>
        <v>0</v>
      </c>
      <c r="AK54" s="4">
        <f t="shared" si="73"/>
        <v>0</v>
      </c>
      <c r="AL54" s="4">
        <f t="shared" si="73"/>
        <v>0</v>
      </c>
      <c r="AM54" s="4">
        <f t="shared" si="73"/>
        <v>0</v>
      </c>
    </row>
    <row r="55" spans="1:39" x14ac:dyDescent="0.25">
      <c r="A55" s="4" t="s">
        <v>531</v>
      </c>
      <c r="B55" s="4" t="s">
        <v>534</v>
      </c>
      <c r="C55" s="79"/>
      <c r="D55" s="79"/>
      <c r="F55" s="4">
        <f>('Min. of Petr. &amp; NG'!D199)*('Start Year Fuel Use Adjustments'!C55)</f>
        <v>0</v>
      </c>
      <c r="G55" s="4">
        <f t="shared" si="74"/>
        <v>0</v>
      </c>
      <c r="H55" s="4">
        <f t="shared" si="73"/>
        <v>0</v>
      </c>
      <c r="I55" s="4">
        <f t="shared" si="73"/>
        <v>0</v>
      </c>
      <c r="J55" s="4">
        <f t="shared" si="73"/>
        <v>0</v>
      </c>
      <c r="K55" s="4">
        <f t="shared" si="73"/>
        <v>0</v>
      </c>
      <c r="L55" s="4">
        <f t="shared" si="73"/>
        <v>0</v>
      </c>
      <c r="M55" s="4">
        <f t="shared" si="73"/>
        <v>0</v>
      </c>
      <c r="N55" s="4">
        <f t="shared" si="73"/>
        <v>0</v>
      </c>
      <c r="O55" s="4">
        <f t="shared" si="73"/>
        <v>0</v>
      </c>
      <c r="P55" s="4">
        <f t="shared" si="73"/>
        <v>0</v>
      </c>
      <c r="Q55" s="4">
        <f t="shared" si="73"/>
        <v>0</v>
      </c>
      <c r="R55" s="4">
        <f t="shared" si="73"/>
        <v>0</v>
      </c>
      <c r="S55" s="4">
        <f t="shared" si="73"/>
        <v>0</v>
      </c>
      <c r="T55" s="4">
        <f t="shared" si="73"/>
        <v>0</v>
      </c>
      <c r="U55" s="4">
        <f t="shared" si="73"/>
        <v>0</v>
      </c>
      <c r="V55" s="4">
        <f t="shared" si="73"/>
        <v>0</v>
      </c>
      <c r="W55" s="4">
        <f t="shared" si="73"/>
        <v>0</v>
      </c>
      <c r="X55" s="4">
        <f t="shared" si="73"/>
        <v>0</v>
      </c>
      <c r="Y55" s="4">
        <f t="shared" si="73"/>
        <v>0</v>
      </c>
      <c r="Z55" s="4">
        <f t="shared" si="73"/>
        <v>0</v>
      </c>
      <c r="AA55" s="4">
        <f t="shared" si="73"/>
        <v>0</v>
      </c>
      <c r="AB55" s="4">
        <f t="shared" si="73"/>
        <v>0</v>
      </c>
      <c r="AC55" s="4">
        <f t="shared" si="73"/>
        <v>0</v>
      </c>
      <c r="AD55" s="4">
        <f t="shared" si="73"/>
        <v>0</v>
      </c>
      <c r="AE55" s="4">
        <f t="shared" si="73"/>
        <v>0</v>
      </c>
      <c r="AF55" s="4">
        <f t="shared" si="73"/>
        <v>0</v>
      </c>
      <c r="AG55" s="4">
        <f t="shared" si="73"/>
        <v>0</v>
      </c>
      <c r="AH55" s="4">
        <f t="shared" si="73"/>
        <v>0</v>
      </c>
      <c r="AI55" s="4">
        <f t="shared" si="73"/>
        <v>0</v>
      </c>
      <c r="AJ55" s="4">
        <f t="shared" si="73"/>
        <v>0</v>
      </c>
      <c r="AK55" s="4">
        <f t="shared" si="73"/>
        <v>0</v>
      </c>
      <c r="AL55" s="4">
        <f t="shared" si="73"/>
        <v>0</v>
      </c>
      <c r="AM55" s="4">
        <f t="shared" si="73"/>
        <v>0</v>
      </c>
    </row>
    <row r="56" spans="1:39" x14ac:dyDescent="0.25">
      <c r="A56" s="4" t="s">
        <v>11</v>
      </c>
      <c r="B56" s="4" t="s">
        <v>534</v>
      </c>
      <c r="C56" s="79"/>
      <c r="D56" s="79"/>
      <c r="F56" s="4">
        <f>('Min. of Petr. &amp; NG'!D200)*('Start Year Fuel Use Adjustments'!C56)</f>
        <v>0</v>
      </c>
      <c r="G56" s="4">
        <f t="shared" si="74"/>
        <v>0</v>
      </c>
      <c r="H56" s="4">
        <f t="shared" si="73"/>
        <v>0</v>
      </c>
      <c r="I56" s="4">
        <f t="shared" si="73"/>
        <v>0</v>
      </c>
      <c r="J56" s="4">
        <f t="shared" si="73"/>
        <v>0</v>
      </c>
      <c r="K56" s="4">
        <f t="shared" si="73"/>
        <v>0</v>
      </c>
      <c r="L56" s="4">
        <f t="shared" si="73"/>
        <v>0</v>
      </c>
      <c r="M56" s="4">
        <f t="shared" si="73"/>
        <v>0</v>
      </c>
      <c r="N56" s="4">
        <f t="shared" si="73"/>
        <v>0</v>
      </c>
      <c r="O56" s="4">
        <f t="shared" si="73"/>
        <v>0</v>
      </c>
      <c r="P56" s="4">
        <f t="shared" si="73"/>
        <v>0</v>
      </c>
      <c r="Q56" s="4">
        <f t="shared" si="73"/>
        <v>0</v>
      </c>
      <c r="R56" s="4">
        <f t="shared" si="73"/>
        <v>0</v>
      </c>
      <c r="S56" s="4">
        <f t="shared" si="73"/>
        <v>0</v>
      </c>
      <c r="T56" s="4">
        <f t="shared" si="73"/>
        <v>0</v>
      </c>
      <c r="U56" s="4">
        <f t="shared" si="73"/>
        <v>0</v>
      </c>
      <c r="V56" s="4">
        <f t="shared" si="73"/>
        <v>0</v>
      </c>
      <c r="W56" s="4">
        <f t="shared" si="73"/>
        <v>0</v>
      </c>
      <c r="X56" s="4">
        <f t="shared" si="73"/>
        <v>0</v>
      </c>
      <c r="Y56" s="4">
        <f t="shared" si="73"/>
        <v>0</v>
      </c>
      <c r="Z56" s="4">
        <f t="shared" si="73"/>
        <v>0</v>
      </c>
      <c r="AA56" s="4">
        <f t="shared" si="73"/>
        <v>0</v>
      </c>
      <c r="AB56" s="4">
        <f t="shared" si="73"/>
        <v>0</v>
      </c>
      <c r="AC56" s="4">
        <f t="shared" si="73"/>
        <v>0</v>
      </c>
      <c r="AD56" s="4">
        <f t="shared" si="73"/>
        <v>0</v>
      </c>
      <c r="AE56" s="4">
        <f t="shared" si="73"/>
        <v>0</v>
      </c>
      <c r="AF56" s="4">
        <f t="shared" si="73"/>
        <v>0</v>
      </c>
      <c r="AG56" s="4">
        <f t="shared" si="73"/>
        <v>0</v>
      </c>
      <c r="AH56" s="4">
        <f t="shared" si="73"/>
        <v>0</v>
      </c>
      <c r="AI56" s="4">
        <f t="shared" si="73"/>
        <v>0</v>
      </c>
      <c r="AJ56" s="4">
        <f t="shared" si="73"/>
        <v>0</v>
      </c>
      <c r="AK56" s="4">
        <f t="shared" si="73"/>
        <v>0</v>
      </c>
      <c r="AL56" s="4">
        <f t="shared" si="73"/>
        <v>0</v>
      </c>
      <c r="AM56" s="4">
        <f t="shared" si="73"/>
        <v>0</v>
      </c>
    </row>
    <row r="57" spans="1:39" x14ac:dyDescent="0.25">
      <c r="A57" s="4" t="s">
        <v>532</v>
      </c>
      <c r="B57" s="4" t="s">
        <v>534</v>
      </c>
      <c r="C57" s="79"/>
      <c r="D57" s="79"/>
      <c r="F57" s="4">
        <f>('Min. of Petr. &amp; NG'!D201)*('Start Year Fuel Use Adjustments'!C57)</f>
        <v>0</v>
      </c>
      <c r="G57" s="4">
        <f t="shared" si="74"/>
        <v>0</v>
      </c>
      <c r="H57" s="4">
        <f t="shared" si="73"/>
        <v>0</v>
      </c>
      <c r="I57" s="4">
        <f t="shared" si="73"/>
        <v>0</v>
      </c>
      <c r="J57" s="4">
        <f t="shared" si="73"/>
        <v>0</v>
      </c>
      <c r="K57" s="4">
        <f t="shared" si="73"/>
        <v>0</v>
      </c>
      <c r="L57" s="4">
        <f t="shared" si="73"/>
        <v>0</v>
      </c>
      <c r="M57" s="4">
        <f t="shared" si="73"/>
        <v>0</v>
      </c>
      <c r="N57" s="4">
        <f t="shared" si="73"/>
        <v>0</v>
      </c>
      <c r="O57" s="4">
        <f t="shared" si="73"/>
        <v>0</v>
      </c>
      <c r="P57" s="4">
        <f t="shared" si="73"/>
        <v>0</v>
      </c>
      <c r="Q57" s="4">
        <f t="shared" si="73"/>
        <v>0</v>
      </c>
      <c r="R57" s="4">
        <f t="shared" si="73"/>
        <v>0</v>
      </c>
      <c r="S57" s="4">
        <f t="shared" si="73"/>
        <v>0</v>
      </c>
      <c r="T57" s="4">
        <f t="shared" si="73"/>
        <v>0</v>
      </c>
      <c r="U57" s="4">
        <f t="shared" si="73"/>
        <v>0</v>
      </c>
      <c r="V57" s="4">
        <f t="shared" si="73"/>
        <v>0</v>
      </c>
      <c r="W57" s="4">
        <f t="shared" si="73"/>
        <v>0</v>
      </c>
      <c r="X57" s="4">
        <f t="shared" si="73"/>
        <v>0</v>
      </c>
      <c r="Y57" s="4">
        <f t="shared" si="73"/>
        <v>0</v>
      </c>
      <c r="Z57" s="4">
        <f t="shared" si="73"/>
        <v>0</v>
      </c>
      <c r="AA57" s="4">
        <f t="shared" si="73"/>
        <v>0</v>
      </c>
      <c r="AB57" s="4">
        <f t="shared" si="73"/>
        <v>0</v>
      </c>
      <c r="AC57" s="4">
        <f t="shared" si="73"/>
        <v>0</v>
      </c>
      <c r="AD57" s="4">
        <f t="shared" si="73"/>
        <v>0</v>
      </c>
      <c r="AE57" s="4">
        <f t="shared" si="73"/>
        <v>0</v>
      </c>
      <c r="AF57" s="4">
        <f t="shared" si="73"/>
        <v>0</v>
      </c>
      <c r="AG57" s="4">
        <f t="shared" si="73"/>
        <v>0</v>
      </c>
      <c r="AH57" s="4">
        <f t="shared" si="73"/>
        <v>0</v>
      </c>
      <c r="AI57" s="4">
        <f t="shared" si="73"/>
        <v>0</v>
      </c>
      <c r="AJ57" s="4">
        <f t="shared" si="73"/>
        <v>0</v>
      </c>
      <c r="AK57" s="4">
        <f t="shared" si="73"/>
        <v>0</v>
      </c>
      <c r="AL57" s="4">
        <f t="shared" si="73"/>
        <v>0</v>
      </c>
      <c r="AM57" s="4">
        <f t="shared" si="73"/>
        <v>0</v>
      </c>
    </row>
    <row r="58" spans="1:39" x14ac:dyDescent="0.25">
      <c r="A58" s="4" t="s">
        <v>528</v>
      </c>
      <c r="B58" t="s">
        <v>535</v>
      </c>
      <c r="C58" s="79"/>
      <c r="D58" s="79"/>
      <c r="F58" s="116">
        <f ca="1">F83*'Min. of Petr. &amp; NG'!$C205</f>
        <v>0</v>
      </c>
      <c r="G58" s="116">
        <f ca="1">G83*'Min. of Petr. &amp; NG'!$C205</f>
        <v>0</v>
      </c>
      <c r="H58" s="116">
        <f ca="1">H83*'Min. of Petr. &amp; NG'!$C205</f>
        <v>0</v>
      </c>
      <c r="I58" s="116">
        <f ca="1">I83*'Min. of Petr. &amp; NG'!$C205</f>
        <v>0</v>
      </c>
      <c r="J58" s="116">
        <f ca="1">J83*'Min. of Petr. &amp; NG'!$C205</f>
        <v>0</v>
      </c>
      <c r="K58" s="116">
        <f ca="1">K83*'Min. of Petr. &amp; NG'!$C205</f>
        <v>0</v>
      </c>
      <c r="L58" s="116">
        <f ca="1">L83*'Min. of Petr. &amp; NG'!$C205</f>
        <v>0</v>
      </c>
      <c r="M58" s="116">
        <f ca="1">M83*'Min. of Petr. &amp; NG'!$C205</f>
        <v>0</v>
      </c>
      <c r="N58" s="116">
        <f ca="1">N83*'Min. of Petr. &amp; NG'!$C205</f>
        <v>0</v>
      </c>
      <c r="O58" s="116">
        <f ca="1">O83*'Min. of Petr. &amp; NG'!$C205</f>
        <v>0</v>
      </c>
      <c r="P58" s="116">
        <f ca="1">P83*'Min. of Petr. &amp; NG'!$C205</f>
        <v>0</v>
      </c>
      <c r="Q58" s="116">
        <f ca="1">Q83*'Min. of Petr. &amp; NG'!$C205</f>
        <v>0</v>
      </c>
      <c r="R58" s="116">
        <f ca="1">R83*'Min. of Petr. &amp; NG'!$C205</f>
        <v>0</v>
      </c>
      <c r="S58" s="116">
        <f ca="1">S83*'Min. of Petr. &amp; NG'!$C205</f>
        <v>0</v>
      </c>
      <c r="T58" s="116">
        <f ca="1">T83*'Min. of Petr. &amp; NG'!$C205</f>
        <v>0</v>
      </c>
      <c r="U58" s="116">
        <f ca="1">U83*'Min. of Petr. &amp; NG'!$C205</f>
        <v>0</v>
      </c>
      <c r="V58" s="116">
        <f ca="1">V83*'Min. of Petr. &amp; NG'!$C205</f>
        <v>0</v>
      </c>
      <c r="W58" s="116">
        <f ca="1">W83*'Min. of Petr. &amp; NG'!$C205</f>
        <v>0</v>
      </c>
      <c r="X58" s="116">
        <f ca="1">X83*'Min. of Petr. &amp; NG'!$C205</f>
        <v>0</v>
      </c>
      <c r="Y58" s="116">
        <f ca="1">Y83*'Min. of Petr. &amp; NG'!$C205</f>
        <v>0</v>
      </c>
      <c r="Z58" s="116">
        <f ca="1">Z83*'Min. of Petr. &amp; NG'!$C205</f>
        <v>0</v>
      </c>
      <c r="AA58" s="116">
        <f ca="1">AA83*'Min. of Petr. &amp; NG'!$C205</f>
        <v>0</v>
      </c>
      <c r="AB58" s="116">
        <f ca="1">AB83*'Min. of Petr. &amp; NG'!$C205</f>
        <v>0</v>
      </c>
      <c r="AC58" s="116">
        <f ca="1">AC83*'Min. of Petr. &amp; NG'!$C205</f>
        <v>0</v>
      </c>
      <c r="AD58" s="116">
        <f ca="1">AD83*'Min. of Petr. &amp; NG'!$C205</f>
        <v>0</v>
      </c>
      <c r="AE58" s="116">
        <f ca="1">AE83*'Min. of Petr. &amp; NG'!$C205</f>
        <v>0</v>
      </c>
      <c r="AF58" s="116">
        <f ca="1">AF83*'Min. of Petr. &amp; NG'!$C205</f>
        <v>0</v>
      </c>
      <c r="AG58" s="116">
        <f ca="1">AG83*'Min. of Petr. &amp; NG'!$C205</f>
        <v>0</v>
      </c>
      <c r="AH58" s="116">
        <f ca="1">AH83*'Min. of Petr. &amp; NG'!$C205</f>
        <v>0</v>
      </c>
      <c r="AI58" s="116">
        <f ca="1">AI83*'Min. of Petr. &amp; NG'!$C205</f>
        <v>0</v>
      </c>
      <c r="AJ58" s="116">
        <f ca="1">AJ83*'Min. of Petr. &amp; NG'!$C205</f>
        <v>0</v>
      </c>
      <c r="AK58" s="116">
        <f ca="1">AK83*'Min. of Petr. &amp; NG'!$C205</f>
        <v>0</v>
      </c>
      <c r="AL58" s="116">
        <f ca="1">AL83*'Min. of Petr. &amp; NG'!$C205</f>
        <v>0</v>
      </c>
      <c r="AM58" s="116">
        <f ca="1">AM83*'Min. of Petr. &amp; NG'!$C205</f>
        <v>0</v>
      </c>
    </row>
    <row r="59" spans="1:39" x14ac:dyDescent="0.25">
      <c r="A59" s="4" t="s">
        <v>529</v>
      </c>
      <c r="B59" s="4" t="s">
        <v>535</v>
      </c>
      <c r="C59" s="79"/>
      <c r="D59" s="79"/>
      <c r="F59" s="116">
        <f ca="1">F84*'Min. of Petr. &amp; NG'!$C206</f>
        <v>0</v>
      </c>
      <c r="G59" s="116">
        <f ca="1">G84*'Min. of Petr. &amp; NG'!$C206</f>
        <v>0</v>
      </c>
      <c r="H59" s="116">
        <f ca="1">H84*'Min. of Petr. &amp; NG'!$C206</f>
        <v>0</v>
      </c>
      <c r="I59" s="116">
        <f ca="1">I84*'Min. of Petr. &amp; NG'!$C206</f>
        <v>0</v>
      </c>
      <c r="J59" s="116">
        <f ca="1">J84*'Min. of Petr. &amp; NG'!$C206</f>
        <v>0</v>
      </c>
      <c r="K59" s="116">
        <f ca="1">K84*'Min. of Petr. &amp; NG'!$C206</f>
        <v>0</v>
      </c>
      <c r="L59" s="116">
        <f ca="1">L84*'Min. of Petr. &amp; NG'!$C206</f>
        <v>0</v>
      </c>
      <c r="M59" s="116">
        <f ca="1">M84*'Min. of Petr. &amp; NG'!$C206</f>
        <v>0</v>
      </c>
      <c r="N59" s="116">
        <f ca="1">N84*'Min. of Petr. &amp; NG'!$C206</f>
        <v>0</v>
      </c>
      <c r="O59" s="116">
        <f ca="1">O84*'Min. of Petr. &amp; NG'!$C206</f>
        <v>0</v>
      </c>
      <c r="P59" s="116">
        <f ca="1">P84*'Min. of Petr. &amp; NG'!$C206</f>
        <v>0</v>
      </c>
      <c r="Q59" s="116">
        <f ca="1">Q84*'Min. of Petr. &amp; NG'!$C206</f>
        <v>0</v>
      </c>
      <c r="R59" s="116">
        <f ca="1">R84*'Min. of Petr. &amp; NG'!$C206</f>
        <v>0</v>
      </c>
      <c r="S59" s="116">
        <f ca="1">S84*'Min. of Petr. &amp; NG'!$C206</f>
        <v>0</v>
      </c>
      <c r="T59" s="116">
        <f ca="1">T84*'Min. of Petr. &amp; NG'!$C206</f>
        <v>0</v>
      </c>
      <c r="U59" s="116">
        <f ca="1">U84*'Min. of Petr. &amp; NG'!$C206</f>
        <v>0</v>
      </c>
      <c r="V59" s="116">
        <f ca="1">V84*'Min. of Petr. &amp; NG'!$C206</f>
        <v>0</v>
      </c>
      <c r="W59" s="116">
        <f ca="1">W84*'Min. of Petr. &amp; NG'!$C206</f>
        <v>0</v>
      </c>
      <c r="X59" s="116">
        <f ca="1">X84*'Min. of Petr. &amp; NG'!$C206</f>
        <v>0</v>
      </c>
      <c r="Y59" s="116">
        <f ca="1">Y84*'Min. of Petr. &amp; NG'!$C206</f>
        <v>0</v>
      </c>
      <c r="Z59" s="116">
        <f ca="1">Z84*'Min. of Petr. &amp; NG'!$C206</f>
        <v>0</v>
      </c>
      <c r="AA59" s="116">
        <f ca="1">AA84*'Min. of Petr. &amp; NG'!$C206</f>
        <v>0</v>
      </c>
      <c r="AB59" s="116">
        <f ca="1">AB84*'Min. of Petr. &amp; NG'!$C206</f>
        <v>0</v>
      </c>
      <c r="AC59" s="116">
        <f ca="1">AC84*'Min. of Petr. &amp; NG'!$C206</f>
        <v>0</v>
      </c>
      <c r="AD59" s="116">
        <f ca="1">AD84*'Min. of Petr. &amp; NG'!$C206</f>
        <v>0</v>
      </c>
      <c r="AE59" s="116">
        <f ca="1">AE84*'Min. of Petr. &amp; NG'!$C206</f>
        <v>0</v>
      </c>
      <c r="AF59" s="116">
        <f ca="1">AF84*'Min. of Petr. &amp; NG'!$C206</f>
        <v>0</v>
      </c>
      <c r="AG59" s="116">
        <f ca="1">AG84*'Min. of Petr. &amp; NG'!$C206</f>
        <v>0</v>
      </c>
      <c r="AH59" s="116">
        <f ca="1">AH84*'Min. of Petr. &amp; NG'!$C206</f>
        <v>0</v>
      </c>
      <c r="AI59" s="116">
        <f ca="1">AI84*'Min. of Petr. &amp; NG'!$C206</f>
        <v>0</v>
      </c>
      <c r="AJ59" s="116">
        <f ca="1">AJ84*'Min. of Petr. &amp; NG'!$C206</f>
        <v>0</v>
      </c>
      <c r="AK59" s="116">
        <f ca="1">AK84*'Min. of Petr. &amp; NG'!$C206</f>
        <v>0</v>
      </c>
      <c r="AL59" s="116">
        <f ca="1">AL84*'Min. of Petr. &amp; NG'!$C206</f>
        <v>0</v>
      </c>
      <c r="AM59" s="116">
        <f ca="1">AM84*'Min. of Petr. &amp; NG'!$C206</f>
        <v>0</v>
      </c>
    </row>
    <row r="60" spans="1:39" x14ac:dyDescent="0.25">
      <c r="A60" s="4" t="s">
        <v>27</v>
      </c>
      <c r="B60" s="4" t="s">
        <v>535</v>
      </c>
      <c r="C60" s="79"/>
      <c r="D60" s="79"/>
      <c r="F60" s="116">
        <f ca="1">F85*'Min. of Petr. &amp; NG'!$C207</f>
        <v>0</v>
      </c>
      <c r="G60" s="116">
        <f ca="1">G85*'Min. of Petr. &amp; NG'!$C207</f>
        <v>0</v>
      </c>
      <c r="H60" s="116">
        <f ca="1">H85*'Min. of Petr. &amp; NG'!$C207</f>
        <v>0</v>
      </c>
      <c r="I60" s="116">
        <f ca="1">I85*'Min. of Petr. &amp; NG'!$C207</f>
        <v>0</v>
      </c>
      <c r="J60" s="116">
        <f ca="1">J85*'Min. of Petr. &amp; NG'!$C207</f>
        <v>0</v>
      </c>
      <c r="K60" s="116">
        <f ca="1">K85*'Min. of Petr. &amp; NG'!$C207</f>
        <v>0</v>
      </c>
      <c r="L60" s="116">
        <f ca="1">L85*'Min. of Petr. &amp; NG'!$C207</f>
        <v>0</v>
      </c>
      <c r="M60" s="116">
        <f ca="1">M85*'Min. of Petr. &amp; NG'!$C207</f>
        <v>0</v>
      </c>
      <c r="N60" s="116">
        <f ca="1">N85*'Min. of Petr. &amp; NG'!$C207</f>
        <v>0</v>
      </c>
      <c r="O60" s="116">
        <f ca="1">O85*'Min. of Petr. &amp; NG'!$C207</f>
        <v>0</v>
      </c>
      <c r="P60" s="116">
        <f ca="1">P85*'Min. of Petr. &amp; NG'!$C207</f>
        <v>0</v>
      </c>
      <c r="Q60" s="116">
        <f ca="1">Q85*'Min. of Petr. &amp; NG'!$C207</f>
        <v>0</v>
      </c>
      <c r="R60" s="116">
        <f ca="1">R85*'Min. of Petr. &amp; NG'!$C207</f>
        <v>0</v>
      </c>
      <c r="S60" s="116">
        <f ca="1">S85*'Min. of Petr. &amp; NG'!$C207</f>
        <v>0</v>
      </c>
      <c r="T60" s="116">
        <f ca="1">T85*'Min. of Petr. &amp; NG'!$C207</f>
        <v>0</v>
      </c>
      <c r="U60" s="116">
        <f ca="1">U85*'Min. of Petr. &amp; NG'!$C207</f>
        <v>0</v>
      </c>
      <c r="V60" s="116">
        <f ca="1">V85*'Min. of Petr. &amp; NG'!$C207</f>
        <v>0</v>
      </c>
      <c r="W60" s="116">
        <f ca="1">W85*'Min. of Petr. &amp; NG'!$C207</f>
        <v>0</v>
      </c>
      <c r="X60" s="116">
        <f ca="1">X85*'Min. of Petr. &amp; NG'!$C207</f>
        <v>0</v>
      </c>
      <c r="Y60" s="116">
        <f ca="1">Y85*'Min. of Petr. &amp; NG'!$C207</f>
        <v>0</v>
      </c>
      <c r="Z60" s="116">
        <f ca="1">Z85*'Min. of Petr. &amp; NG'!$C207</f>
        <v>0</v>
      </c>
      <c r="AA60" s="116">
        <f ca="1">AA85*'Min. of Petr. &amp; NG'!$C207</f>
        <v>0</v>
      </c>
      <c r="AB60" s="116">
        <f ca="1">AB85*'Min. of Petr. &amp; NG'!$C207</f>
        <v>0</v>
      </c>
      <c r="AC60" s="116">
        <f ca="1">AC85*'Min. of Petr. &amp; NG'!$C207</f>
        <v>0</v>
      </c>
      <c r="AD60" s="116">
        <f ca="1">AD85*'Min. of Petr. &amp; NG'!$C207</f>
        <v>0</v>
      </c>
      <c r="AE60" s="116">
        <f ca="1">AE85*'Min. of Petr. &amp; NG'!$C207</f>
        <v>0</v>
      </c>
      <c r="AF60" s="116">
        <f ca="1">AF85*'Min. of Petr. &amp; NG'!$C207</f>
        <v>0</v>
      </c>
      <c r="AG60" s="116">
        <f ca="1">AG85*'Min. of Petr. &amp; NG'!$C207</f>
        <v>0</v>
      </c>
      <c r="AH60" s="116">
        <f ca="1">AH85*'Min. of Petr. &amp; NG'!$C207</f>
        <v>0</v>
      </c>
      <c r="AI60" s="116">
        <f ca="1">AI85*'Min. of Petr. &amp; NG'!$C207</f>
        <v>0</v>
      </c>
      <c r="AJ60" s="116">
        <f ca="1">AJ85*'Min. of Petr. &amp; NG'!$C207</f>
        <v>0</v>
      </c>
      <c r="AK60" s="116">
        <f ca="1">AK85*'Min. of Petr. &amp; NG'!$C207</f>
        <v>0</v>
      </c>
      <c r="AL60" s="116">
        <f ca="1">AL85*'Min. of Petr. &amp; NG'!$C207</f>
        <v>0</v>
      </c>
      <c r="AM60" s="116">
        <f ca="1">AM85*'Min. of Petr. &amp; NG'!$C207</f>
        <v>0</v>
      </c>
    </row>
    <row r="61" spans="1:39" x14ac:dyDescent="0.25">
      <c r="A61" s="4" t="s">
        <v>6</v>
      </c>
      <c r="B61" s="4" t="s">
        <v>535</v>
      </c>
      <c r="C61" s="79"/>
      <c r="D61" s="79"/>
      <c r="F61" s="116">
        <f ca="1">F86*'Min. of Petr. &amp; NG'!$C208</f>
        <v>1983271456158.7202</v>
      </c>
      <c r="G61" s="116">
        <f ca="1">G86*'Min. of Petr. &amp; NG'!$C208</f>
        <v>2034145495258.2625</v>
      </c>
      <c r="H61" s="116">
        <f ca="1">H86*'Min. of Petr. &amp; NG'!$C208</f>
        <v>2052880854669.759</v>
      </c>
      <c r="I61" s="116">
        <f ca="1">I86*'Min. of Petr. &amp; NG'!$C208</f>
        <v>2071616214081.2561</v>
      </c>
      <c r="J61" s="116">
        <f ca="1">J86*'Min. of Petr. &amp; NG'!$C208</f>
        <v>2090351573492.7529</v>
      </c>
      <c r="K61" s="116">
        <f ca="1">K86*'Min. of Petr. &amp; NG'!$C208</f>
        <v>2109086932904.2498</v>
      </c>
      <c r="L61" s="116">
        <f ca="1">L86*'Min. of Petr. &amp; NG'!$C208</f>
        <v>2123130354204.229</v>
      </c>
      <c r="M61" s="116">
        <f ca="1">M86*'Min. of Petr. &amp; NG'!$C208</f>
        <v>2137173775504.2085</v>
      </c>
      <c r="N61" s="116">
        <f ca="1">N86*'Min. of Petr. &amp; NG'!$C208</f>
        <v>2151217196804.1877</v>
      </c>
      <c r="O61" s="116">
        <f ca="1">O86*'Min. of Petr. &amp; NG'!$C208</f>
        <v>2165260618104.167</v>
      </c>
      <c r="P61" s="116">
        <f ca="1">P86*'Min. of Petr. &amp; NG'!$C208</f>
        <v>2179304039404.1455</v>
      </c>
      <c r="Q61" s="116">
        <f ca="1">Q86*'Min. of Petr. &amp; NG'!$C208</f>
        <v>2185546105342.5901</v>
      </c>
      <c r="R61" s="116">
        <f ca="1">R86*'Min. of Petr. &amp; NG'!$C208</f>
        <v>2191788171281.0339</v>
      </c>
      <c r="S61" s="116">
        <f ca="1">S86*'Min. of Petr. &amp; NG'!$C208</f>
        <v>2198030237219.4788</v>
      </c>
      <c r="T61" s="116">
        <f ca="1">T86*'Min. of Petr. &amp; NG'!$C208</f>
        <v>2204272303157.9224</v>
      </c>
      <c r="U61" s="116">
        <f ca="1">U86*'Min. of Petr. &amp; NG'!$C208</f>
        <v>2210514369096.3672</v>
      </c>
      <c r="V61" s="116">
        <f ca="1">V86*'Min. of Petr. &amp; NG'!$C208</f>
        <v>2213840761465.9595</v>
      </c>
      <c r="W61" s="116">
        <f ca="1">W86*'Min. of Petr. &amp; NG'!$C208</f>
        <v>2217167153835.5522</v>
      </c>
      <c r="X61" s="116">
        <f ca="1">X86*'Min. of Petr. &amp; NG'!$C208</f>
        <v>2220493546205.1445</v>
      </c>
      <c r="Y61" s="116">
        <f ca="1">Y86*'Min. of Petr. &amp; NG'!$C208</f>
        <v>2223819938574.7378</v>
      </c>
      <c r="Z61" s="116">
        <f ca="1">Z86*'Min. of Petr. &amp; NG'!$C208</f>
        <v>2227146330944.3301</v>
      </c>
      <c r="AA61" s="116">
        <f ca="1">AA86*'Min. of Petr. &amp; NG'!$C208</f>
        <v>2227377727356.8521</v>
      </c>
      <c r="AB61" s="116">
        <f ca="1">AB86*'Min. of Petr. &amp; NG'!$C208</f>
        <v>2227609123769.3745</v>
      </c>
      <c r="AC61" s="116">
        <f ca="1">AC86*'Min. of Petr. &amp; NG'!$C208</f>
        <v>2227840520181.8965</v>
      </c>
      <c r="AD61" s="116">
        <f ca="1">AD86*'Min. of Petr. &amp; NG'!$C208</f>
        <v>2228071916594.4185</v>
      </c>
      <c r="AE61" s="116">
        <f ca="1">AE86*'Min. of Petr. &amp; NG'!$C208</f>
        <v>2228303313006.9404</v>
      </c>
      <c r="AF61" s="116">
        <f ca="1">AF86*'Min. of Petr. &amp; NG'!$C208</f>
        <v>2222848414386.2197</v>
      </c>
      <c r="AG61" s="116">
        <f ca="1">AG86*'Min. of Petr. &amp; NG'!$C208</f>
        <v>2217393515765.499</v>
      </c>
      <c r="AH61" s="116">
        <f ca="1">AH86*'Min. of Petr. &amp; NG'!$C208</f>
        <v>2211938617144.7793</v>
      </c>
      <c r="AI61" s="116">
        <f ca="1">AI86*'Min. of Petr. &amp; NG'!$C208</f>
        <v>2206483718524.0586</v>
      </c>
      <c r="AJ61" s="116">
        <f ca="1">AJ86*'Min. of Petr. &amp; NG'!$C208</f>
        <v>2201028819903.3379</v>
      </c>
      <c r="AK61" s="116">
        <f ca="1">AK86*'Min. of Petr. &amp; NG'!$C208</f>
        <v>2195573921282.6184</v>
      </c>
      <c r="AL61" s="116">
        <f ca="1">AL86*'Min. of Petr. &amp; NG'!$C208</f>
        <v>2190119022661.8977</v>
      </c>
      <c r="AM61" s="116">
        <f ca="1">AM86*'Min. of Petr. &amp; NG'!$C208</f>
        <v>2184664124041.1775</v>
      </c>
    </row>
    <row r="62" spans="1:39" x14ac:dyDescent="0.25">
      <c r="A62" s="4" t="s">
        <v>530</v>
      </c>
      <c r="B62" s="4" t="s">
        <v>535</v>
      </c>
      <c r="C62" s="79"/>
      <c r="D62" s="79"/>
      <c r="F62" s="116">
        <f ca="1">F87*'Min. of Petr. &amp; NG'!$C209</f>
        <v>16124842667082.244</v>
      </c>
      <c r="G62" s="116">
        <f ca="1">G87*'Min. of Petr. &amp; NG'!$C209</f>
        <v>17009327707892.664</v>
      </c>
      <c r="H62" s="116">
        <f ca="1">H87*'Min. of Petr. &amp; NG'!$C209</f>
        <v>17398112341215.922</v>
      </c>
      <c r="I62" s="116">
        <f ca="1">I87*'Min. of Petr. &amp; NG'!$C209</f>
        <v>17786896974539.184</v>
      </c>
      <c r="J62" s="116">
        <f ca="1">J87*'Min. of Petr. &amp; NG'!$C209</f>
        <v>18175681607862.445</v>
      </c>
      <c r="K62" s="116">
        <f ca="1">K87*'Min. of Petr. &amp; NG'!$C209</f>
        <v>18564466241185.707</v>
      </c>
      <c r="L62" s="116">
        <f ca="1">L87*'Min. of Petr. &amp; NG'!$C209</f>
        <v>18744279134097.715</v>
      </c>
      <c r="M62" s="116">
        <f ca="1">M87*'Min. of Petr. &amp; NG'!$C209</f>
        <v>18924092027009.723</v>
      </c>
      <c r="N62" s="116">
        <f ca="1">N87*'Min. of Petr. &amp; NG'!$C209</f>
        <v>19103904919921.73</v>
      </c>
      <c r="O62" s="116">
        <f ca="1">O87*'Min. of Petr. &amp; NG'!$C209</f>
        <v>19283717812833.738</v>
      </c>
      <c r="P62" s="116">
        <f ca="1">P87*'Min. of Petr. &amp; NG'!$C209</f>
        <v>19463530705745.746</v>
      </c>
      <c r="Q62" s="116">
        <f ca="1">Q87*'Min. of Petr. &amp; NG'!$C209</f>
        <v>19434371858246.504</v>
      </c>
      <c r="R62" s="116">
        <f ca="1">R87*'Min. of Petr. &amp; NG'!$C209</f>
        <v>19405213010747.258</v>
      </c>
      <c r="S62" s="116">
        <f ca="1">S87*'Min. of Petr. &amp; NG'!$C209</f>
        <v>19376054163248.012</v>
      </c>
      <c r="T62" s="116">
        <f ca="1">T87*'Min. of Petr. &amp; NG'!$C209</f>
        <v>19346895315748.77</v>
      </c>
      <c r="U62" s="116">
        <f ca="1">U87*'Min. of Petr. &amp; NG'!$C209</f>
        <v>19317736468249.523</v>
      </c>
      <c r="V62" s="116">
        <f ca="1">V87*'Min. of Petr. &amp; NG'!$C209</f>
        <v>19293437428666.82</v>
      </c>
      <c r="W62" s="116">
        <f ca="1">W87*'Min. of Petr. &amp; NG'!$C209</f>
        <v>19269138389084.113</v>
      </c>
      <c r="X62" s="116">
        <f ca="1">X87*'Min. of Petr. &amp; NG'!$C209</f>
        <v>19244839349501.414</v>
      </c>
      <c r="Y62" s="116">
        <f ca="1">Y87*'Min. of Petr. &amp; NG'!$C209</f>
        <v>19220540309918.711</v>
      </c>
      <c r="Z62" s="116">
        <f ca="1">Z87*'Min. of Petr. &amp; NG'!$C209</f>
        <v>19196241270336.008</v>
      </c>
      <c r="AA62" s="116">
        <f ca="1">AA87*'Min. of Petr. &amp; NG'!$C209</f>
        <v>18530447585769.922</v>
      </c>
      <c r="AB62" s="116">
        <f ca="1">AB87*'Min. of Petr. &amp; NG'!$C209</f>
        <v>17864653901203.836</v>
      </c>
      <c r="AC62" s="116">
        <f ca="1">AC87*'Min. of Petr. &amp; NG'!$C209</f>
        <v>17198860216637.754</v>
      </c>
      <c r="AD62" s="116">
        <f ca="1">AD87*'Min. of Petr. &amp; NG'!$C209</f>
        <v>16533066532071.67</v>
      </c>
      <c r="AE62" s="116">
        <f ca="1">AE87*'Min. of Petr. &amp; NG'!$C209</f>
        <v>15867272847505.584</v>
      </c>
      <c r="AF62" s="116">
        <f ca="1">AF87*'Min. of Petr. &amp; NG'!$C209</f>
        <v>15318114552936.477</v>
      </c>
      <c r="AG62" s="116">
        <f ca="1">AG87*'Min. of Petr. &amp; NG'!$C209</f>
        <v>14768956258367.369</v>
      </c>
      <c r="AH62" s="116">
        <f ca="1">AH87*'Min. of Petr. &amp; NG'!$C209</f>
        <v>14219797963798.266</v>
      </c>
      <c r="AI62" s="116">
        <f ca="1">AI87*'Min. of Petr. &amp; NG'!$C209</f>
        <v>13670639669229.16</v>
      </c>
      <c r="AJ62" s="116">
        <f ca="1">AJ87*'Min. of Petr. &amp; NG'!$C209</f>
        <v>13121481374660.055</v>
      </c>
      <c r="AK62" s="116">
        <f ca="1">AK87*'Min. of Petr. &amp; NG'!$C209</f>
        <v>12572323080090.945</v>
      </c>
      <c r="AL62" s="116">
        <f ca="1">AL87*'Min. of Petr. &amp; NG'!$C209</f>
        <v>12023164785521.84</v>
      </c>
      <c r="AM62" s="116">
        <f ca="1">AM87*'Min. of Petr. &amp; NG'!$C209</f>
        <v>11474006490952.734</v>
      </c>
    </row>
    <row r="63" spans="1:39" x14ac:dyDescent="0.25">
      <c r="A63" s="4" t="s">
        <v>531</v>
      </c>
      <c r="B63" s="4" t="s">
        <v>535</v>
      </c>
      <c r="C63" s="79"/>
      <c r="D63" s="79"/>
      <c r="F63" s="116">
        <f ca="1">F88*'Min. of Petr. &amp; NG'!$C210</f>
        <v>0</v>
      </c>
      <c r="G63" s="116">
        <f ca="1">G88*'Min. of Petr. &amp; NG'!$C210</f>
        <v>0</v>
      </c>
      <c r="H63" s="116">
        <f ca="1">H88*'Min. of Petr. &amp; NG'!$C210</f>
        <v>0</v>
      </c>
      <c r="I63" s="116">
        <f ca="1">I88*'Min. of Petr. &amp; NG'!$C210</f>
        <v>0</v>
      </c>
      <c r="J63" s="116">
        <f ca="1">J88*'Min. of Petr. &amp; NG'!$C210</f>
        <v>0</v>
      </c>
      <c r="K63" s="116">
        <f ca="1">K88*'Min. of Petr. &amp; NG'!$C210</f>
        <v>0</v>
      </c>
      <c r="L63" s="116">
        <f ca="1">L88*'Min. of Petr. &amp; NG'!$C210</f>
        <v>0</v>
      </c>
      <c r="M63" s="116">
        <f ca="1">M88*'Min. of Petr. &amp; NG'!$C210</f>
        <v>0</v>
      </c>
      <c r="N63" s="116">
        <f ca="1">N88*'Min. of Petr. &amp; NG'!$C210</f>
        <v>0</v>
      </c>
      <c r="O63" s="116">
        <f ca="1">O88*'Min. of Petr. &amp; NG'!$C210</f>
        <v>0</v>
      </c>
      <c r="P63" s="116">
        <f ca="1">P88*'Min. of Petr. &amp; NG'!$C210</f>
        <v>0</v>
      </c>
      <c r="Q63" s="116">
        <f ca="1">Q88*'Min. of Petr. &amp; NG'!$C210</f>
        <v>0</v>
      </c>
      <c r="R63" s="116">
        <f ca="1">R88*'Min. of Petr. &amp; NG'!$C210</f>
        <v>0</v>
      </c>
      <c r="S63" s="116">
        <f ca="1">S88*'Min. of Petr. &amp; NG'!$C210</f>
        <v>0</v>
      </c>
      <c r="T63" s="116">
        <f ca="1">T88*'Min. of Petr. &amp; NG'!$C210</f>
        <v>0</v>
      </c>
      <c r="U63" s="116">
        <f ca="1">U88*'Min. of Petr. &amp; NG'!$C210</f>
        <v>0</v>
      </c>
      <c r="V63" s="116">
        <f ca="1">V88*'Min. of Petr. &amp; NG'!$C210</f>
        <v>0</v>
      </c>
      <c r="W63" s="116">
        <f ca="1">W88*'Min. of Petr. &amp; NG'!$C210</f>
        <v>0</v>
      </c>
      <c r="X63" s="116">
        <f ca="1">X88*'Min. of Petr. &amp; NG'!$C210</f>
        <v>0</v>
      </c>
      <c r="Y63" s="116">
        <f ca="1">Y88*'Min. of Petr. &amp; NG'!$C210</f>
        <v>0</v>
      </c>
      <c r="Z63" s="116">
        <f ca="1">Z88*'Min. of Petr. &amp; NG'!$C210</f>
        <v>0</v>
      </c>
      <c r="AA63" s="116">
        <f ca="1">AA88*'Min. of Petr. &amp; NG'!$C210</f>
        <v>0</v>
      </c>
      <c r="AB63" s="116">
        <f ca="1">AB88*'Min. of Petr. &amp; NG'!$C210</f>
        <v>0</v>
      </c>
      <c r="AC63" s="116">
        <f ca="1">AC88*'Min. of Petr. &amp; NG'!$C210</f>
        <v>0</v>
      </c>
      <c r="AD63" s="116">
        <f ca="1">AD88*'Min. of Petr. &amp; NG'!$C210</f>
        <v>0</v>
      </c>
      <c r="AE63" s="116">
        <f ca="1">AE88*'Min. of Petr. &amp; NG'!$C210</f>
        <v>0</v>
      </c>
      <c r="AF63" s="116">
        <f ca="1">AF88*'Min. of Petr. &amp; NG'!$C210</f>
        <v>0</v>
      </c>
      <c r="AG63" s="116">
        <f ca="1">AG88*'Min. of Petr. &amp; NG'!$C210</f>
        <v>0</v>
      </c>
      <c r="AH63" s="116">
        <f ca="1">AH88*'Min. of Petr. &amp; NG'!$C210</f>
        <v>0</v>
      </c>
      <c r="AI63" s="116">
        <f ca="1">AI88*'Min. of Petr. &amp; NG'!$C210</f>
        <v>0</v>
      </c>
      <c r="AJ63" s="116">
        <f ca="1">AJ88*'Min. of Petr. &amp; NG'!$C210</f>
        <v>0</v>
      </c>
      <c r="AK63" s="116">
        <f ca="1">AK88*'Min. of Petr. &amp; NG'!$C210</f>
        <v>0</v>
      </c>
      <c r="AL63" s="116">
        <f ca="1">AL88*'Min. of Petr. &amp; NG'!$C210</f>
        <v>0</v>
      </c>
      <c r="AM63" s="116">
        <f ca="1">AM88*'Min. of Petr. &amp; NG'!$C210</f>
        <v>0</v>
      </c>
    </row>
    <row r="64" spans="1:39" x14ac:dyDescent="0.25">
      <c r="A64" s="4" t="s">
        <v>11</v>
      </c>
      <c r="B64" s="4" t="s">
        <v>535</v>
      </c>
      <c r="C64" s="79"/>
      <c r="D64" s="79"/>
      <c r="F64" s="116">
        <f ca="1">F89*'Min. of Petr. &amp; NG'!$C211</f>
        <v>148626896480828.97</v>
      </c>
      <c r="G64" s="116">
        <f ca="1">G89*'Min. of Petr. &amp; NG'!$C211</f>
        <v>165586104057364.38</v>
      </c>
      <c r="H64" s="116">
        <f ca="1">H89*'Min. of Petr. &amp; NG'!$C211</f>
        <v>175102685098511.94</v>
      </c>
      <c r="I64" s="116">
        <f ca="1">I89*'Min. of Petr. &amp; NG'!$C211</f>
        <v>184619266139659.5</v>
      </c>
      <c r="J64" s="116">
        <f ca="1">J89*'Min. of Petr. &amp; NG'!$C211</f>
        <v>194135847180807.06</v>
      </c>
      <c r="K64" s="116">
        <f ca="1">K89*'Min. of Petr. &amp; NG'!$C211</f>
        <v>203652428221954.63</v>
      </c>
      <c r="L64" s="116">
        <f ca="1">L89*'Min. of Petr. &amp; NG'!$C211</f>
        <v>214736322399559.09</v>
      </c>
      <c r="M64" s="116">
        <f ca="1">M89*'Min. of Petr. &amp; NG'!$C211</f>
        <v>225820216577163.53</v>
      </c>
      <c r="N64" s="116">
        <f ca="1">N89*'Min. of Petr. &amp; NG'!$C211</f>
        <v>236904110754768</v>
      </c>
      <c r="O64" s="116">
        <f ca="1">O89*'Min. of Petr. &amp; NG'!$C211</f>
        <v>247988004932372.56</v>
      </c>
      <c r="P64" s="116">
        <f ca="1">P89*'Min. of Petr. &amp; NG'!$C211</f>
        <v>259071899109977</v>
      </c>
      <c r="Q64" s="116">
        <f ca="1">Q89*'Min. of Petr. &amp; NG'!$C211</f>
        <v>267750569128570.47</v>
      </c>
      <c r="R64" s="116">
        <f ca="1">R89*'Min. of Petr. &amp; NG'!$C211</f>
        <v>276429239147164.06</v>
      </c>
      <c r="S64" s="116">
        <f ca="1">S89*'Min. of Petr. &amp; NG'!$C211</f>
        <v>285107909165757.5</v>
      </c>
      <c r="T64" s="116">
        <f ca="1">T89*'Min. of Petr. &amp; NG'!$C211</f>
        <v>293786579184351.06</v>
      </c>
      <c r="U64" s="116">
        <f ca="1">U89*'Min. of Petr. &amp; NG'!$C211</f>
        <v>302465249202944.56</v>
      </c>
      <c r="V64" s="116">
        <f ca="1">V89*'Min. of Petr. &amp; NG'!$C211</f>
        <v>303349157362399.19</v>
      </c>
      <c r="W64" s="116">
        <f ca="1">W89*'Min. of Petr. &amp; NG'!$C211</f>
        <v>304233065521853.69</v>
      </c>
      <c r="X64" s="116">
        <f ca="1">X89*'Min. of Petr. &amp; NG'!$C211</f>
        <v>305116973681308.31</v>
      </c>
      <c r="Y64" s="116">
        <f ca="1">Y89*'Min. of Petr. &amp; NG'!$C211</f>
        <v>306000881840762.88</v>
      </c>
      <c r="Z64" s="116">
        <f ca="1">Z89*'Min. of Petr. &amp; NG'!$C211</f>
        <v>306884790000217.5</v>
      </c>
      <c r="AA64" s="116">
        <f ca="1">AA89*'Min. of Petr. &amp; NG'!$C211</f>
        <v>307738186426916.31</v>
      </c>
      <c r="AB64" s="116">
        <f ca="1">AB89*'Min. of Petr. &amp; NG'!$C211</f>
        <v>308591582853615.13</v>
      </c>
      <c r="AC64" s="116">
        <f ca="1">AC89*'Min. of Petr. &amp; NG'!$C211</f>
        <v>309444979280314</v>
      </c>
      <c r="AD64" s="116">
        <f ca="1">AD89*'Min. of Petr. &amp; NG'!$C211</f>
        <v>310298375707012.81</v>
      </c>
      <c r="AE64" s="116">
        <f ca="1">AE89*'Min. of Petr. &amp; NG'!$C211</f>
        <v>311151772133711.63</v>
      </c>
      <c r="AF64" s="116">
        <f ca="1">AF89*'Min. of Petr. &amp; NG'!$C211</f>
        <v>311101930572792.13</v>
      </c>
      <c r="AG64" s="116">
        <f ca="1">AG89*'Min. of Petr. &amp; NG'!$C211</f>
        <v>311052089011872.56</v>
      </c>
      <c r="AH64" s="116">
        <f ca="1">AH89*'Min. of Petr. &amp; NG'!$C211</f>
        <v>311002247450953</v>
      </c>
      <c r="AI64" s="116">
        <f ca="1">AI89*'Min. of Petr. &amp; NG'!$C211</f>
        <v>310952405890033.5</v>
      </c>
      <c r="AJ64" s="116">
        <f ca="1">AJ89*'Min. of Petr. &amp; NG'!$C211</f>
        <v>310902564329114</v>
      </c>
      <c r="AK64" s="116">
        <f ca="1">AK89*'Min. of Petr. &amp; NG'!$C211</f>
        <v>310852722768194.38</v>
      </c>
      <c r="AL64" s="116">
        <f ca="1">AL89*'Min. of Petr. &amp; NG'!$C211</f>
        <v>310802881207274.88</v>
      </c>
      <c r="AM64" s="116">
        <f ca="1">AM89*'Min. of Petr. &amp; NG'!$C211</f>
        <v>310753039646355.38</v>
      </c>
    </row>
    <row r="65" spans="1:39" x14ac:dyDescent="0.25">
      <c r="A65" s="4" t="s">
        <v>532</v>
      </c>
      <c r="B65" s="4" t="s">
        <v>535</v>
      </c>
      <c r="C65" s="79"/>
      <c r="D65" s="79"/>
      <c r="F65" s="116">
        <f ca="1">F90*'Min. of Petr. &amp; NG'!$C212</f>
        <v>52749371673686.688</v>
      </c>
      <c r="G65" s="116">
        <f ca="1">G90*'Min. of Petr. &amp; NG'!$C212</f>
        <v>53996095157446.133</v>
      </c>
      <c r="H65" s="116">
        <f ca="1">H90*'Min. of Petr. &amp; NG'!$C212</f>
        <v>54852194506964.672</v>
      </c>
      <c r="I65" s="116">
        <f ca="1">I90*'Min. of Petr. &amp; NG'!$C212</f>
        <v>55708293856483.195</v>
      </c>
      <c r="J65" s="116">
        <f ca="1">J90*'Min. of Petr. &amp; NG'!$C212</f>
        <v>56564393206001.734</v>
      </c>
      <c r="K65" s="116">
        <f ca="1">K90*'Min. of Petr. &amp; NG'!$C212</f>
        <v>57420492555520.258</v>
      </c>
      <c r="L65" s="116">
        <f ca="1">L90*'Min. of Petr. &amp; NG'!$C212</f>
        <v>58459614923319.406</v>
      </c>
      <c r="M65" s="116">
        <f ca="1">M90*'Min. of Petr. &amp; NG'!$C212</f>
        <v>59498737291118.539</v>
      </c>
      <c r="N65" s="116">
        <f ca="1">N90*'Min. of Petr. &amp; NG'!$C212</f>
        <v>60537859658917.695</v>
      </c>
      <c r="O65" s="116">
        <f ca="1">O90*'Min. of Petr. &amp; NG'!$C212</f>
        <v>61576982026716.836</v>
      </c>
      <c r="P65" s="116">
        <f ca="1">P90*'Min. of Petr. &amp; NG'!$C212</f>
        <v>62616104394515.977</v>
      </c>
      <c r="Q65" s="116">
        <f ca="1">Q90*'Min. of Petr. &amp; NG'!$C212</f>
        <v>63705318778084.711</v>
      </c>
      <c r="R65" s="116">
        <f ca="1">R90*'Min. of Petr. &amp; NG'!$C212</f>
        <v>64794533161653.453</v>
      </c>
      <c r="S65" s="116">
        <f ca="1">S90*'Min. of Petr. &amp; NG'!$C212</f>
        <v>65883747545222.18</v>
      </c>
      <c r="T65" s="116">
        <f ca="1">T90*'Min. of Petr. &amp; NG'!$C212</f>
        <v>66972961928790.922</v>
      </c>
      <c r="U65" s="116">
        <f ca="1">U90*'Min. of Petr. &amp; NG'!$C212</f>
        <v>68062176312359.656</v>
      </c>
      <c r="V65" s="116">
        <f ca="1">V90*'Min. of Petr. &amp; NG'!$C212</f>
        <v>69523899016622.094</v>
      </c>
      <c r="W65" s="116">
        <f ca="1">W90*'Min. of Petr. &amp; NG'!$C212</f>
        <v>70985621720884.531</v>
      </c>
      <c r="X65" s="116">
        <f ca="1">X90*'Min. of Petr. &amp; NG'!$C212</f>
        <v>72447344425146.969</v>
      </c>
      <c r="Y65" s="116">
        <f ca="1">Y90*'Min. of Petr. &amp; NG'!$C212</f>
        <v>73909067129409.406</v>
      </c>
      <c r="Z65" s="116">
        <f ca="1">Z90*'Min. of Petr. &amp; NG'!$C212</f>
        <v>75370789833671.859</v>
      </c>
      <c r="AA65" s="116">
        <f ca="1">AA90*'Min. of Petr. &amp; NG'!$C212</f>
        <v>77497224770488.875</v>
      </c>
      <c r="AB65" s="116">
        <f ca="1">AB90*'Min. of Petr. &amp; NG'!$C212</f>
        <v>79623659707305.875</v>
      </c>
      <c r="AC65" s="116">
        <f ca="1">AC90*'Min. of Petr. &amp; NG'!$C212</f>
        <v>81750094644122.906</v>
      </c>
      <c r="AD65" s="116">
        <f ca="1">AD90*'Min. of Petr. &amp; NG'!$C212</f>
        <v>83876529580939.922</v>
      </c>
      <c r="AE65" s="116">
        <f ca="1">AE90*'Min. of Petr. &amp; NG'!$C212</f>
        <v>86002964517756.953</v>
      </c>
      <c r="AF65" s="116">
        <f ca="1">AF90*'Min. of Petr. &amp; NG'!$C212</f>
        <v>87593575119408.016</v>
      </c>
      <c r="AG65" s="116">
        <f ca="1">AG90*'Min. of Petr. &amp; NG'!$C212</f>
        <v>89184185721059.078</v>
      </c>
      <c r="AH65" s="116">
        <f ca="1">AH90*'Min. of Petr. &amp; NG'!$C212</f>
        <v>90774796322710.172</v>
      </c>
      <c r="AI65" s="116">
        <f ca="1">AI90*'Min. of Petr. &amp; NG'!$C212</f>
        <v>92365406924361.219</v>
      </c>
      <c r="AJ65" s="116">
        <f ca="1">AJ90*'Min. of Petr. &amp; NG'!$C212</f>
        <v>93956017526012.297</v>
      </c>
      <c r="AK65" s="116">
        <f ca="1">AK90*'Min. of Petr. &amp; NG'!$C212</f>
        <v>95546628127663.391</v>
      </c>
      <c r="AL65" s="116">
        <f ca="1">AL90*'Min. of Petr. &amp; NG'!$C212</f>
        <v>97137238729314.438</v>
      </c>
      <c r="AM65" s="116">
        <f ca="1">AM90*'Min. of Petr. &amp; NG'!$C212</f>
        <v>98727849330965.547</v>
      </c>
    </row>
    <row r="66" spans="1:39" x14ac:dyDescent="0.25">
      <c r="A66" s="4" t="s">
        <v>528</v>
      </c>
      <c r="B66" t="s">
        <v>536</v>
      </c>
      <c r="C66" s="79"/>
      <c r="D66" s="79"/>
      <c r="F66" s="116">
        <f ca="1">F83*'Min. of Petr. &amp; NG'!$D205</f>
        <v>1731456170111.8303</v>
      </c>
      <c r="G66" s="116">
        <f ca="1">G83*'Min. of Petr. &amp; NG'!$D205</f>
        <v>1817841941135.6477</v>
      </c>
      <c r="H66" s="116">
        <f ca="1">H83*'Min. of Petr. &amp; NG'!$D205</f>
        <v>1892688077844.6208</v>
      </c>
      <c r="I66" s="116">
        <f ca="1">I83*'Min. of Petr. &amp; NG'!$D205</f>
        <v>1967534214553.594</v>
      </c>
      <c r="J66" s="116">
        <f ca="1">J83*'Min. of Petr. &amp; NG'!$D205</f>
        <v>2042380351262.5674</v>
      </c>
      <c r="K66" s="116">
        <f ca="1">K83*'Min. of Petr. &amp; NG'!$D205</f>
        <v>2117226487971.5405</v>
      </c>
      <c r="L66" s="116">
        <f ca="1">L83*'Min. of Petr. &amp; NG'!$D205</f>
        <v>2216173184881.8589</v>
      </c>
      <c r="M66" s="116">
        <f ca="1">M83*'Min. of Petr. &amp; NG'!$D205</f>
        <v>2315119881792.1768</v>
      </c>
      <c r="N66" s="116">
        <f ca="1">N83*'Min. of Petr. &amp; NG'!$D205</f>
        <v>2414066578702.4956</v>
      </c>
      <c r="O66" s="116">
        <f ca="1">O83*'Min. of Petr. &amp; NG'!$D205</f>
        <v>2513013275612.813</v>
      </c>
      <c r="P66" s="116">
        <f ca="1">P83*'Min. of Petr. &amp; NG'!$D205</f>
        <v>2611959972523.1313</v>
      </c>
      <c r="Q66" s="116">
        <f ca="1">Q83*'Min. of Petr. &amp; NG'!$D205</f>
        <v>2741457978537.8677</v>
      </c>
      <c r="R66" s="116">
        <f ca="1">R83*'Min. of Petr. &amp; NG'!$D205</f>
        <v>2870955984552.605</v>
      </c>
      <c r="S66" s="116">
        <f ca="1">S83*'Min. of Petr. &amp; NG'!$D205</f>
        <v>3000453990567.3408</v>
      </c>
      <c r="T66" s="116">
        <f ca="1">T83*'Min. of Petr. &amp; NG'!$D205</f>
        <v>3129951996582.0786</v>
      </c>
      <c r="U66" s="116">
        <f ca="1">U83*'Min. of Petr. &amp; NG'!$D205</f>
        <v>3259450002596.8154</v>
      </c>
      <c r="V66" s="116">
        <f ca="1">V83*'Min. of Petr. &amp; NG'!$D205</f>
        <v>3412217943341.6401</v>
      </c>
      <c r="W66" s="116">
        <f ca="1">W83*'Min. of Petr. &amp; NG'!$D205</f>
        <v>3564985884086.4653</v>
      </c>
      <c r="X66" s="116">
        <f ca="1">X83*'Min. of Petr. &amp; NG'!$D205</f>
        <v>3717753824831.291</v>
      </c>
      <c r="Y66" s="116">
        <f ca="1">Y83*'Min. of Petr. &amp; NG'!$D205</f>
        <v>3870521765576.1162</v>
      </c>
      <c r="Z66" s="116">
        <f ca="1">Z83*'Min. of Petr. &amp; NG'!$D205</f>
        <v>4023289706320.9414</v>
      </c>
      <c r="AA66" s="116">
        <f ca="1">AA83*'Min. of Petr. &amp; NG'!$D205</f>
        <v>4168469362376.5635</v>
      </c>
      <c r="AB66" s="116">
        <f ca="1">AB83*'Min. of Petr. &amp; NG'!$D205</f>
        <v>4313649018432.1846</v>
      </c>
      <c r="AC66" s="116">
        <f ca="1">AC83*'Min. of Petr. &amp; NG'!$D205</f>
        <v>4458828674487.8066</v>
      </c>
      <c r="AD66" s="116">
        <f ca="1">AD83*'Min. of Petr. &amp; NG'!$D205</f>
        <v>4604008330543.4287</v>
      </c>
      <c r="AE66" s="116">
        <f ca="1">AE83*'Min. of Petr. &amp; NG'!$D205</f>
        <v>4749187986599.0498</v>
      </c>
      <c r="AF66" s="116">
        <f ca="1">AF83*'Min. of Petr. &amp; NG'!$D205</f>
        <v>4880618794802.3525</v>
      </c>
      <c r="AG66" s="116">
        <f ca="1">AG83*'Min. of Petr. &amp; NG'!$D205</f>
        <v>5012049603005.6523</v>
      </c>
      <c r="AH66" s="116">
        <f ca="1">AH83*'Min. of Petr. &amp; NG'!$D205</f>
        <v>5143480411208.9551</v>
      </c>
      <c r="AI66" s="116">
        <f ca="1">AI83*'Min. of Petr. &amp; NG'!$D205</f>
        <v>5274911219412.2549</v>
      </c>
      <c r="AJ66" s="116">
        <f ca="1">AJ83*'Min. of Petr. &amp; NG'!$D205</f>
        <v>5406342027615.5566</v>
      </c>
      <c r="AK66" s="116">
        <f ca="1">AK83*'Min. of Petr. &amp; NG'!$D205</f>
        <v>5537772835818.8574</v>
      </c>
      <c r="AL66" s="116">
        <f ca="1">AL83*'Min. of Petr. &amp; NG'!$D205</f>
        <v>5669203644022.1582</v>
      </c>
      <c r="AM66" s="116">
        <f ca="1">AM83*'Min. of Petr. &amp; NG'!$D205</f>
        <v>5800634452225.46</v>
      </c>
    </row>
    <row r="67" spans="1:39" x14ac:dyDescent="0.25">
      <c r="A67" s="4" t="s">
        <v>529</v>
      </c>
      <c r="B67" s="4" t="s">
        <v>536</v>
      </c>
      <c r="C67" s="79"/>
      <c r="D67" s="79"/>
      <c r="F67" s="116">
        <f ca="1">F84*'Min. of Petr. &amp; NG'!$D206</f>
        <v>0</v>
      </c>
      <c r="G67" s="116">
        <f ca="1">G84*'Min. of Petr. &amp; NG'!$D206</f>
        <v>0</v>
      </c>
      <c r="H67" s="116">
        <f ca="1">H84*'Min. of Petr. &amp; NG'!$D206</f>
        <v>0</v>
      </c>
      <c r="I67" s="116">
        <f ca="1">I84*'Min. of Petr. &amp; NG'!$D206</f>
        <v>0</v>
      </c>
      <c r="J67" s="116">
        <f ca="1">J84*'Min. of Petr. &amp; NG'!$D206</f>
        <v>0</v>
      </c>
      <c r="K67" s="116">
        <f ca="1">K84*'Min. of Petr. &amp; NG'!$D206</f>
        <v>0</v>
      </c>
      <c r="L67" s="116">
        <f ca="1">L84*'Min. of Petr. &amp; NG'!$D206</f>
        <v>0</v>
      </c>
      <c r="M67" s="116">
        <f ca="1">M84*'Min. of Petr. &amp; NG'!$D206</f>
        <v>0</v>
      </c>
      <c r="N67" s="116">
        <f ca="1">N84*'Min. of Petr. &amp; NG'!$D206</f>
        <v>0</v>
      </c>
      <c r="O67" s="116">
        <f ca="1">O84*'Min. of Petr. &amp; NG'!$D206</f>
        <v>0</v>
      </c>
      <c r="P67" s="116">
        <f ca="1">P84*'Min. of Petr. &amp; NG'!$D206</f>
        <v>0</v>
      </c>
      <c r="Q67" s="116">
        <f ca="1">Q84*'Min. of Petr. &amp; NG'!$D206</f>
        <v>0</v>
      </c>
      <c r="R67" s="116">
        <f ca="1">R84*'Min. of Petr. &amp; NG'!$D206</f>
        <v>0</v>
      </c>
      <c r="S67" s="116">
        <f ca="1">S84*'Min. of Petr. &amp; NG'!$D206</f>
        <v>0</v>
      </c>
      <c r="T67" s="116">
        <f ca="1">T84*'Min. of Petr. &amp; NG'!$D206</f>
        <v>0</v>
      </c>
      <c r="U67" s="116">
        <f ca="1">U84*'Min. of Petr. &amp; NG'!$D206</f>
        <v>0</v>
      </c>
      <c r="V67" s="116">
        <f ca="1">V84*'Min. of Petr. &amp; NG'!$D206</f>
        <v>0</v>
      </c>
      <c r="W67" s="116">
        <f ca="1">W84*'Min. of Petr. &amp; NG'!$D206</f>
        <v>0</v>
      </c>
      <c r="X67" s="116">
        <f ca="1">X84*'Min. of Petr. &amp; NG'!$D206</f>
        <v>0</v>
      </c>
      <c r="Y67" s="116">
        <f ca="1">Y84*'Min. of Petr. &amp; NG'!$D206</f>
        <v>0</v>
      </c>
      <c r="Z67" s="116">
        <f ca="1">Z84*'Min. of Petr. &amp; NG'!$D206</f>
        <v>0</v>
      </c>
      <c r="AA67" s="116">
        <f ca="1">AA84*'Min. of Petr. &amp; NG'!$D206</f>
        <v>0</v>
      </c>
      <c r="AB67" s="116">
        <f ca="1">AB84*'Min. of Petr. &amp; NG'!$D206</f>
        <v>0</v>
      </c>
      <c r="AC67" s="116">
        <f ca="1">AC84*'Min. of Petr. &amp; NG'!$D206</f>
        <v>0</v>
      </c>
      <c r="AD67" s="116">
        <f ca="1">AD84*'Min. of Petr. &amp; NG'!$D206</f>
        <v>0</v>
      </c>
      <c r="AE67" s="116">
        <f ca="1">AE84*'Min. of Petr. &amp; NG'!$D206</f>
        <v>0</v>
      </c>
      <c r="AF67" s="116">
        <f ca="1">AF84*'Min. of Petr. &amp; NG'!$D206</f>
        <v>0</v>
      </c>
      <c r="AG67" s="116">
        <f ca="1">AG84*'Min. of Petr. &amp; NG'!$D206</f>
        <v>0</v>
      </c>
      <c r="AH67" s="116">
        <f ca="1">AH84*'Min. of Petr. &amp; NG'!$D206</f>
        <v>0</v>
      </c>
      <c r="AI67" s="116">
        <f ca="1">AI84*'Min. of Petr. &amp; NG'!$D206</f>
        <v>0</v>
      </c>
      <c r="AJ67" s="116">
        <f ca="1">AJ84*'Min. of Petr. &amp; NG'!$D206</f>
        <v>0</v>
      </c>
      <c r="AK67" s="116">
        <f ca="1">AK84*'Min. of Petr. &amp; NG'!$D206</f>
        <v>0</v>
      </c>
      <c r="AL67" s="116">
        <f ca="1">AL84*'Min. of Petr. &amp; NG'!$D206</f>
        <v>0</v>
      </c>
      <c r="AM67" s="116">
        <f ca="1">AM84*'Min. of Petr. &amp; NG'!$D206</f>
        <v>0</v>
      </c>
    </row>
    <row r="68" spans="1:39" x14ac:dyDescent="0.25">
      <c r="A68" s="4" t="s">
        <v>27</v>
      </c>
      <c r="B68" s="4" t="s">
        <v>536</v>
      </c>
      <c r="C68" s="79"/>
      <c r="D68" s="79"/>
      <c r="F68" s="116">
        <f ca="1">F85*'Min. of Petr. &amp; NG'!$D207</f>
        <v>139899406354906.17</v>
      </c>
      <c r="G68" s="116">
        <f ca="1">G85*'Min. of Petr. &amp; NG'!$D207</f>
        <v>157009950756654.13</v>
      </c>
      <c r="H68" s="116">
        <f ca="1">H85*'Min. of Petr. &amp; NG'!$D207</f>
        <v>166695750353842.47</v>
      </c>
      <c r="I68" s="116">
        <f ca="1">I85*'Min. of Petr. &amp; NG'!$D207</f>
        <v>176381549951030.84</v>
      </c>
      <c r="J68" s="116">
        <f ca="1">J85*'Min. of Petr. &amp; NG'!$D207</f>
        <v>186067349548219.22</v>
      </c>
      <c r="K68" s="116">
        <f ca="1">K85*'Min. of Petr. &amp; NG'!$D207</f>
        <v>195753149145407.56</v>
      </c>
      <c r="L68" s="116">
        <f ca="1">L85*'Min. of Petr. &amp; NG'!$D207</f>
        <v>207888281771228.28</v>
      </c>
      <c r="M68" s="116">
        <f ca="1">M85*'Min. of Petr. &amp; NG'!$D207</f>
        <v>220023414397049.03</v>
      </c>
      <c r="N68" s="116">
        <f ca="1">N85*'Min. of Petr. &amp; NG'!$D207</f>
        <v>232158547022869.81</v>
      </c>
      <c r="O68" s="116">
        <f ca="1">O85*'Min. of Petr. &amp; NG'!$D207</f>
        <v>244293679648690.47</v>
      </c>
      <c r="P68" s="116">
        <f ca="1">P85*'Min. of Petr. &amp; NG'!$D207</f>
        <v>256428812274511.25</v>
      </c>
      <c r="Q68" s="116">
        <f ca="1">Q85*'Min. of Petr. &amp; NG'!$D207</f>
        <v>271915191450626.81</v>
      </c>
      <c r="R68" s="116">
        <f ca="1">R85*'Min. of Petr. &amp; NG'!$D207</f>
        <v>287401570626742.44</v>
      </c>
      <c r="S68" s="116">
        <f ca="1">S85*'Min. of Petr. &amp; NG'!$D207</f>
        <v>302887949802858.06</v>
      </c>
      <c r="T68" s="116">
        <f ca="1">T85*'Min. of Petr. &amp; NG'!$D207</f>
        <v>318374328978973.63</v>
      </c>
      <c r="U68" s="116">
        <f ca="1">U85*'Min. of Petr. &amp; NG'!$D207</f>
        <v>333860708155089.19</v>
      </c>
      <c r="V68" s="116">
        <f ca="1">V85*'Min. of Petr. &amp; NG'!$D207</f>
        <v>348051691883417.13</v>
      </c>
      <c r="W68" s="116">
        <f ca="1">W85*'Min. of Petr. &amp; NG'!$D207</f>
        <v>362242675611745</v>
      </c>
      <c r="X68" s="116">
        <f ca="1">X85*'Min. of Petr. &amp; NG'!$D207</f>
        <v>376433659340072.81</v>
      </c>
      <c r="Y68" s="116">
        <f ca="1">Y85*'Min. of Petr. &amp; NG'!$D207</f>
        <v>390624643068400.69</v>
      </c>
      <c r="Z68" s="116">
        <f ca="1">Z85*'Min. of Petr. &amp; NG'!$D207</f>
        <v>404815626796728.63</v>
      </c>
      <c r="AA68" s="116">
        <f ca="1">AA85*'Min. of Petr. &amp; NG'!$D207</f>
        <v>416116352983111.5</v>
      </c>
      <c r="AB68" s="116">
        <f ca="1">AB85*'Min. of Petr. &amp; NG'!$D207</f>
        <v>427417079169494.44</v>
      </c>
      <c r="AC68" s="116">
        <f ca="1">AC85*'Min. of Petr. &amp; NG'!$D207</f>
        <v>438717805355877.31</v>
      </c>
      <c r="AD68" s="116">
        <f ca="1">AD85*'Min. of Petr. &amp; NG'!$D207</f>
        <v>450018531542260.31</v>
      </c>
      <c r="AE68" s="116">
        <f ca="1">AE85*'Min. of Petr. &amp; NG'!$D207</f>
        <v>461319257728643.25</v>
      </c>
      <c r="AF68" s="116">
        <f ca="1">AF85*'Min. of Petr. &amp; NG'!$D207</f>
        <v>468767838028128.44</v>
      </c>
      <c r="AG68" s="116">
        <f ca="1">AG85*'Min. of Petr. &amp; NG'!$D207</f>
        <v>476216418327613.69</v>
      </c>
      <c r="AH68" s="116">
        <f ca="1">AH85*'Min. of Petr. &amp; NG'!$D207</f>
        <v>483664998627099</v>
      </c>
      <c r="AI68" s="116">
        <f ca="1">AI85*'Min. of Petr. &amp; NG'!$D207</f>
        <v>491113578926584.31</v>
      </c>
      <c r="AJ68" s="116">
        <f ca="1">AJ85*'Min. of Petr. &amp; NG'!$D207</f>
        <v>498562159226069.5</v>
      </c>
      <c r="AK68" s="116">
        <f ca="1">AK85*'Min. of Petr. &amp; NG'!$D207</f>
        <v>506010739525554.81</v>
      </c>
      <c r="AL68" s="116">
        <f ca="1">AL85*'Min. of Petr. &amp; NG'!$D207</f>
        <v>513459319825040.06</v>
      </c>
      <c r="AM68" s="116">
        <f ca="1">AM85*'Min. of Petr. &amp; NG'!$D207</f>
        <v>520907900124525.25</v>
      </c>
    </row>
    <row r="69" spans="1:39" x14ac:dyDescent="0.25">
      <c r="A69" s="4" t="s">
        <v>6</v>
      </c>
      <c r="B69" s="4" t="s">
        <v>536</v>
      </c>
      <c r="C69" s="79"/>
      <c r="D69" s="79"/>
      <c r="F69" s="116">
        <f ca="1">F86*'Min. of Petr. &amp; NG'!$D208</f>
        <v>494433749487430.5</v>
      </c>
      <c r="G69" s="116">
        <f ca="1">G86*'Min. of Petr. &amp; NG'!$D208</f>
        <v>507116754542258.31</v>
      </c>
      <c r="H69" s="116">
        <f ca="1">H86*'Min. of Petr. &amp; NG'!$D208</f>
        <v>511787519087905.88</v>
      </c>
      <c r="I69" s="116">
        <f ca="1">I86*'Min. of Petr. &amp; NG'!$D208</f>
        <v>516458283633553.5</v>
      </c>
      <c r="J69" s="116">
        <f ca="1">J86*'Min. of Petr. &amp; NG'!$D208</f>
        <v>521129048179201.06</v>
      </c>
      <c r="K69" s="116">
        <f ca="1">K86*'Min. of Petr. &amp; NG'!$D208</f>
        <v>525799812724848.63</v>
      </c>
      <c r="L69" s="116">
        <f ca="1">L86*'Min. of Petr. &amp; NG'!$D208</f>
        <v>529300867221154.94</v>
      </c>
      <c r="M69" s="116">
        <f ca="1">M86*'Min. of Petr. &amp; NG'!$D208</f>
        <v>532801921717461.19</v>
      </c>
      <c r="N69" s="116">
        <f ca="1">N86*'Min. of Petr. &amp; NG'!$D208</f>
        <v>536302976213767.5</v>
      </c>
      <c r="O69" s="116">
        <f ca="1">O86*'Min. of Petr. &amp; NG'!$D208</f>
        <v>539804030710073.75</v>
      </c>
      <c r="P69" s="116">
        <f ca="1">P86*'Min. of Petr. &amp; NG'!$D208</f>
        <v>543305085206379.88</v>
      </c>
      <c r="Q69" s="116">
        <f ca="1">Q86*'Min. of Petr. &amp; NG'!$D208</f>
        <v>544861245386525.13</v>
      </c>
      <c r="R69" s="116">
        <f ca="1">R86*'Min. of Petr. &amp; NG'!$D208</f>
        <v>546417405566670.25</v>
      </c>
      <c r="S69" s="116">
        <f ca="1">S86*'Min. of Petr. &amp; NG'!$D208</f>
        <v>547973565746815.63</v>
      </c>
      <c r="T69" s="116">
        <f ca="1">T86*'Min. of Petr. &amp; NG'!$D208</f>
        <v>549529725926960.69</v>
      </c>
      <c r="U69" s="116">
        <f ca="1">U86*'Min. of Petr. &amp; NG'!$D208</f>
        <v>551085886107105.94</v>
      </c>
      <c r="V69" s="116">
        <f ca="1">V86*'Min. of Petr. &amp; NG'!$D208</f>
        <v>551915162728042.81</v>
      </c>
      <c r="W69" s="116">
        <f ca="1">W86*'Min. of Petr. &amp; NG'!$D208</f>
        <v>552744439348979.88</v>
      </c>
      <c r="X69" s="116">
        <f ca="1">X86*'Min. of Petr. &amp; NG'!$D208</f>
        <v>553573715969916.75</v>
      </c>
      <c r="Y69" s="116">
        <f ca="1">Y86*'Min. of Petr. &amp; NG'!$D208</f>
        <v>554402992590853.88</v>
      </c>
      <c r="Z69" s="116">
        <f ca="1">Z86*'Min. of Petr. &amp; NG'!$D208</f>
        <v>555232269211790.75</v>
      </c>
      <c r="AA69" s="116">
        <f ca="1">AA86*'Min. of Petr. &amp; NG'!$D208</f>
        <v>555289956824601.31</v>
      </c>
      <c r="AB69" s="116">
        <f ca="1">AB86*'Min. of Petr. &amp; NG'!$D208</f>
        <v>555347644437412</v>
      </c>
      <c r="AC69" s="116">
        <f ca="1">AC86*'Min. of Petr. &amp; NG'!$D208</f>
        <v>555405332050222.69</v>
      </c>
      <c r="AD69" s="116">
        <f ca="1">AD86*'Min. of Petr. &amp; NG'!$D208</f>
        <v>555463019663033.25</v>
      </c>
      <c r="AE69" s="116">
        <f ca="1">AE86*'Min. of Petr. &amp; NG'!$D208</f>
        <v>555520707275843.81</v>
      </c>
      <c r="AF69" s="116">
        <f ca="1">AF86*'Min. of Petr. &amp; NG'!$D208</f>
        <v>554160789565264.5</v>
      </c>
      <c r="AG69" s="116">
        <f ca="1">AG86*'Min. of Petr. &amp; NG'!$D208</f>
        <v>552800871854685.19</v>
      </c>
      <c r="AH69" s="116">
        <f ca="1">AH86*'Min. of Petr. &amp; NG'!$D208</f>
        <v>551440954144106</v>
      </c>
      <c r="AI69" s="116">
        <f ca="1">AI86*'Min. of Petr. &amp; NG'!$D208</f>
        <v>550081036433526.69</v>
      </c>
      <c r="AJ69" s="116">
        <f ca="1">AJ86*'Min. of Petr. &amp; NG'!$D208</f>
        <v>548721118722947.31</v>
      </c>
      <c r="AK69" s="116">
        <f ca="1">AK86*'Min. of Petr. &amp; NG'!$D208</f>
        <v>547361201012368.25</v>
      </c>
      <c r="AL69" s="116">
        <f ca="1">AL86*'Min. of Petr. &amp; NG'!$D208</f>
        <v>546001283301788.88</v>
      </c>
      <c r="AM69" s="116">
        <f ca="1">AM86*'Min. of Petr. &amp; NG'!$D208</f>
        <v>544641365591209.69</v>
      </c>
    </row>
    <row r="70" spans="1:39" x14ac:dyDescent="0.25">
      <c r="A70" s="4" t="s">
        <v>530</v>
      </c>
      <c r="B70" s="4" t="s">
        <v>536</v>
      </c>
      <c r="C70" s="79"/>
      <c r="D70" s="79"/>
      <c r="F70" s="116">
        <f ca="1">F87*'Min. of Petr. &amp; NG'!$D209</f>
        <v>63176030947906.25</v>
      </c>
      <c r="G70" s="116">
        <f ca="1">G87*'Min. of Petr. &amp; NG'!$D209</f>
        <v>66641382856441.203</v>
      </c>
      <c r="H70" s="116">
        <f ca="1">H87*'Min. of Petr. &amp; NG'!$D209</f>
        <v>68164614464588.422</v>
      </c>
      <c r="I70" s="116">
        <f ca="1">I87*'Min. of Petr. &amp; NG'!$D209</f>
        <v>69687846072735.656</v>
      </c>
      <c r="J70" s="116">
        <f ca="1">J87*'Min. of Petr. &amp; NG'!$D209</f>
        <v>71211077680882.875</v>
      </c>
      <c r="K70" s="116">
        <f ca="1">K87*'Min. of Petr. &amp; NG'!$D209</f>
        <v>72734309289030.109</v>
      </c>
      <c r="L70" s="116">
        <f ca="1">L87*'Min. of Petr. &amp; NG'!$D209</f>
        <v>73438803907798.203</v>
      </c>
      <c r="M70" s="116">
        <f ca="1">M87*'Min. of Petr. &amp; NG'!$D209</f>
        <v>74143298526566.297</v>
      </c>
      <c r="N70" s="116">
        <f ca="1">N87*'Min. of Petr. &amp; NG'!$D209</f>
        <v>74847793145334.391</v>
      </c>
      <c r="O70" s="116">
        <f ca="1">O87*'Min. of Petr. &amp; NG'!$D209</f>
        <v>75552287764102.484</v>
      </c>
      <c r="P70" s="116">
        <f ca="1">P87*'Min. of Petr. &amp; NG'!$D209</f>
        <v>76256782382870.578</v>
      </c>
      <c r="Q70" s="116">
        <f ca="1">Q87*'Min. of Petr. &amp; NG'!$D209</f>
        <v>76142540012259.531</v>
      </c>
      <c r="R70" s="116">
        <f ca="1">R87*'Min. of Petr. &amp; NG'!$D209</f>
        <v>76028297641648.484</v>
      </c>
      <c r="S70" s="116">
        <f ca="1">S87*'Min. of Petr. &amp; NG'!$D209</f>
        <v>75914055271037.438</v>
      </c>
      <c r="T70" s="116">
        <f ca="1">T87*'Min. of Petr. &amp; NG'!$D209</f>
        <v>75799812900426.406</v>
      </c>
      <c r="U70" s="116">
        <f ca="1">U87*'Min. of Petr. &amp; NG'!$D209</f>
        <v>75685570529815.359</v>
      </c>
      <c r="V70" s="116">
        <f ca="1">V87*'Min. of Petr. &amp; NG'!$D209</f>
        <v>75590368554306.172</v>
      </c>
      <c r="W70" s="116">
        <f ca="1">W87*'Min. of Petr. &amp; NG'!$D209</f>
        <v>75495166578796.953</v>
      </c>
      <c r="X70" s="116">
        <f ca="1">X87*'Min. of Petr. &amp; NG'!$D209</f>
        <v>75399964603287.766</v>
      </c>
      <c r="Y70" s="116">
        <f ca="1">Y87*'Min. of Petr. &amp; NG'!$D209</f>
        <v>75304762627778.563</v>
      </c>
      <c r="Z70" s="116">
        <f ca="1">Z87*'Min. of Petr. &amp; NG'!$D209</f>
        <v>75209560652269.359</v>
      </c>
      <c r="AA70" s="116">
        <f ca="1">AA87*'Min. of Petr. &amp; NG'!$D209</f>
        <v>72601026523317.234</v>
      </c>
      <c r="AB70" s="116">
        <f ca="1">AB87*'Min. of Petr. &amp; NG'!$D209</f>
        <v>69992492394365.094</v>
      </c>
      <c r="AC70" s="116">
        <f ca="1">AC87*'Min. of Petr. &amp; NG'!$D209</f>
        <v>67383958265412.977</v>
      </c>
      <c r="AD70" s="116">
        <f ca="1">AD87*'Min. of Petr. &amp; NG'!$D209</f>
        <v>64775424136460.852</v>
      </c>
      <c r="AE70" s="116">
        <f ca="1">AE87*'Min. of Petr. &amp; NG'!$D209</f>
        <v>62166890007508.719</v>
      </c>
      <c r="AF70" s="116">
        <f ca="1">AF87*'Min. of Petr. &amp; NG'!$D209</f>
        <v>60015325361000.758</v>
      </c>
      <c r="AG70" s="116">
        <f ca="1">AG87*'Min. of Petr. &amp; NG'!$D209</f>
        <v>57863760714492.789</v>
      </c>
      <c r="AH70" s="116">
        <f ca="1">AH87*'Min. of Petr. &amp; NG'!$D209</f>
        <v>55712196067984.844</v>
      </c>
      <c r="AI70" s="116">
        <f ca="1">AI87*'Min. of Petr. &amp; NG'!$D209</f>
        <v>53560631421476.883</v>
      </c>
      <c r="AJ70" s="116">
        <f ca="1">AJ87*'Min. of Petr. &amp; NG'!$D209</f>
        <v>51409066774968.922</v>
      </c>
      <c r="AK70" s="116">
        <f ca="1">AK87*'Min. of Petr. &amp; NG'!$D209</f>
        <v>49257502128460.953</v>
      </c>
      <c r="AL70" s="116">
        <f ca="1">AL87*'Min. of Petr. &amp; NG'!$D209</f>
        <v>47105937481953</v>
      </c>
      <c r="AM70" s="116">
        <f ca="1">AM87*'Min. of Petr. &amp; NG'!$D209</f>
        <v>44954372835445.039</v>
      </c>
    </row>
    <row r="71" spans="1:39" x14ac:dyDescent="0.25">
      <c r="A71" s="4" t="s">
        <v>531</v>
      </c>
      <c r="B71" s="4" t="s">
        <v>536</v>
      </c>
      <c r="C71" s="79"/>
      <c r="D71" s="79"/>
      <c r="F71" s="116">
        <f ca="1">F88*'Min. of Petr. &amp; NG'!$D210</f>
        <v>0</v>
      </c>
      <c r="G71" s="116">
        <f ca="1">G88*'Min. of Petr. &amp; NG'!$D210</f>
        <v>0</v>
      </c>
      <c r="H71" s="116">
        <f ca="1">H88*'Min. of Petr. &amp; NG'!$D210</f>
        <v>0</v>
      </c>
      <c r="I71" s="116">
        <f ca="1">I88*'Min. of Petr. &amp; NG'!$D210</f>
        <v>0</v>
      </c>
      <c r="J71" s="116">
        <f ca="1">J88*'Min. of Petr. &amp; NG'!$D210</f>
        <v>0</v>
      </c>
      <c r="K71" s="116">
        <f ca="1">K88*'Min. of Petr. &amp; NG'!$D210</f>
        <v>0</v>
      </c>
      <c r="L71" s="116">
        <f ca="1">L88*'Min. of Petr. &amp; NG'!$D210</f>
        <v>0</v>
      </c>
      <c r="M71" s="116">
        <f ca="1">M88*'Min. of Petr. &amp; NG'!$D210</f>
        <v>0</v>
      </c>
      <c r="N71" s="116">
        <f ca="1">N88*'Min. of Petr. &amp; NG'!$D210</f>
        <v>0</v>
      </c>
      <c r="O71" s="116">
        <f ca="1">O88*'Min. of Petr. &amp; NG'!$D210</f>
        <v>0</v>
      </c>
      <c r="P71" s="116">
        <f ca="1">P88*'Min. of Petr. &amp; NG'!$D210</f>
        <v>0</v>
      </c>
      <c r="Q71" s="116">
        <f ca="1">Q88*'Min. of Petr. &amp; NG'!$D210</f>
        <v>0</v>
      </c>
      <c r="R71" s="116">
        <f ca="1">R88*'Min. of Petr. &amp; NG'!$D210</f>
        <v>0</v>
      </c>
      <c r="S71" s="116">
        <f ca="1">S88*'Min. of Petr. &amp; NG'!$D210</f>
        <v>0</v>
      </c>
      <c r="T71" s="116">
        <f ca="1">T88*'Min. of Petr. &amp; NG'!$D210</f>
        <v>0</v>
      </c>
      <c r="U71" s="116">
        <f ca="1">U88*'Min. of Petr. &amp; NG'!$D210</f>
        <v>0</v>
      </c>
      <c r="V71" s="116">
        <f ca="1">V88*'Min. of Petr. &amp; NG'!$D210</f>
        <v>0</v>
      </c>
      <c r="W71" s="116">
        <f ca="1">W88*'Min. of Petr. &amp; NG'!$D210</f>
        <v>0</v>
      </c>
      <c r="X71" s="116">
        <f ca="1">X88*'Min. of Petr. &amp; NG'!$D210</f>
        <v>0</v>
      </c>
      <c r="Y71" s="116">
        <f ca="1">Y88*'Min. of Petr. &amp; NG'!$D210</f>
        <v>0</v>
      </c>
      <c r="Z71" s="116">
        <f ca="1">Z88*'Min. of Petr. &amp; NG'!$D210</f>
        <v>0</v>
      </c>
      <c r="AA71" s="116">
        <f ca="1">AA88*'Min. of Petr. &amp; NG'!$D210</f>
        <v>0</v>
      </c>
      <c r="AB71" s="116">
        <f ca="1">AB88*'Min. of Petr. &amp; NG'!$D210</f>
        <v>0</v>
      </c>
      <c r="AC71" s="116">
        <f ca="1">AC88*'Min. of Petr. &amp; NG'!$D210</f>
        <v>0</v>
      </c>
      <c r="AD71" s="116">
        <f ca="1">AD88*'Min. of Petr. &amp; NG'!$D210</f>
        <v>0</v>
      </c>
      <c r="AE71" s="116">
        <f ca="1">AE88*'Min. of Petr. &amp; NG'!$D210</f>
        <v>0</v>
      </c>
      <c r="AF71" s="116">
        <f ca="1">AF88*'Min. of Petr. &amp; NG'!$D210</f>
        <v>0</v>
      </c>
      <c r="AG71" s="116">
        <f ca="1">AG88*'Min. of Petr. &amp; NG'!$D210</f>
        <v>0</v>
      </c>
      <c r="AH71" s="116">
        <f ca="1">AH88*'Min. of Petr. &amp; NG'!$D210</f>
        <v>0</v>
      </c>
      <c r="AI71" s="116">
        <f ca="1">AI88*'Min. of Petr. &amp; NG'!$D210</f>
        <v>0</v>
      </c>
      <c r="AJ71" s="116">
        <f ca="1">AJ88*'Min. of Petr. &amp; NG'!$D210</f>
        <v>0</v>
      </c>
      <c r="AK71" s="116">
        <f ca="1">AK88*'Min. of Petr. &amp; NG'!$D210</f>
        <v>0</v>
      </c>
      <c r="AL71" s="116">
        <f ca="1">AL88*'Min. of Petr. &amp; NG'!$D210</f>
        <v>0</v>
      </c>
      <c r="AM71" s="116">
        <f ca="1">AM88*'Min. of Petr. &amp; NG'!$D210</f>
        <v>0</v>
      </c>
    </row>
    <row r="72" spans="1:39" x14ac:dyDescent="0.25">
      <c r="A72" s="4" t="s">
        <v>11</v>
      </c>
      <c r="B72" s="4" t="s">
        <v>536</v>
      </c>
      <c r="C72" s="79"/>
      <c r="D72" s="79"/>
      <c r="F72" s="116">
        <f ca="1">F89*'Min. of Petr. &amp; NG'!$D211</f>
        <v>171705864825245.28</v>
      </c>
      <c r="G72" s="116">
        <f ca="1">G89*'Min. of Petr. &amp; NG'!$D211</f>
        <v>191298519133649.5</v>
      </c>
      <c r="H72" s="116">
        <f ca="1">H89*'Min. of Petr. &amp; NG'!$D211</f>
        <v>202292846651351.16</v>
      </c>
      <c r="I72" s="116">
        <f ca="1">I89*'Min. of Petr. &amp; NG'!$D211</f>
        <v>213287174169052.84</v>
      </c>
      <c r="J72" s="116">
        <f ca="1">J89*'Min. of Petr. &amp; NG'!$D211</f>
        <v>224281501686754.5</v>
      </c>
      <c r="K72" s="116">
        <f ca="1">K89*'Min. of Petr. &amp; NG'!$D211</f>
        <v>235275829204456.19</v>
      </c>
      <c r="L72" s="116">
        <f ca="1">L89*'Min. of Petr. &amp; NG'!$D211</f>
        <v>248080844181288.19</v>
      </c>
      <c r="M72" s="116">
        <f ca="1">M89*'Min. of Petr. &amp; NG'!$D211</f>
        <v>260885859158120.19</v>
      </c>
      <c r="N72" s="116">
        <f ca="1">N89*'Min. of Petr. &amp; NG'!$D211</f>
        <v>273690874134952.19</v>
      </c>
      <c r="O72" s="116">
        <f ca="1">O89*'Min. of Petr. &amp; NG'!$D211</f>
        <v>286495889111784.31</v>
      </c>
      <c r="P72" s="116">
        <f ca="1">P89*'Min. of Petr. &amp; NG'!$D211</f>
        <v>299300904088616.31</v>
      </c>
      <c r="Q72" s="116">
        <f ca="1">Q89*'Min. of Petr. &amp; NG'!$D211</f>
        <v>309327208723644</v>
      </c>
      <c r="R72" s="116">
        <f ca="1">R89*'Min. of Petr. &amp; NG'!$D211</f>
        <v>319353513358671.81</v>
      </c>
      <c r="S72" s="116">
        <f ca="1">S89*'Min. of Petr. &amp; NG'!$D211</f>
        <v>329379817993699.56</v>
      </c>
      <c r="T72" s="116">
        <f ca="1">T89*'Min. of Petr. &amp; NG'!$D211</f>
        <v>339406122628727.38</v>
      </c>
      <c r="U72" s="116">
        <f ca="1">U89*'Min. of Petr. &amp; NG'!$D211</f>
        <v>349432427263755.13</v>
      </c>
      <c r="V72" s="116">
        <f ca="1">V89*'Min. of Petr. &amp; NG'!$D211</f>
        <v>350453589775648.25</v>
      </c>
      <c r="W72" s="116">
        <f ca="1">W89*'Min. of Petr. &amp; NG'!$D211</f>
        <v>351474752287541.25</v>
      </c>
      <c r="X72" s="116">
        <f ca="1">X89*'Min. of Petr. &amp; NG'!$D211</f>
        <v>352495914799434.38</v>
      </c>
      <c r="Y72" s="116">
        <f ca="1">Y89*'Min. of Petr. &amp; NG'!$D211</f>
        <v>353517077311327.5</v>
      </c>
      <c r="Z72" s="116">
        <f ca="1">Z89*'Min. of Petr. &amp; NG'!$D211</f>
        <v>354538239823220.69</v>
      </c>
      <c r="AA72" s="116">
        <f ca="1">AA89*'Min. of Petr. &amp; NG'!$D211</f>
        <v>355524152702751.13</v>
      </c>
      <c r="AB72" s="116">
        <f ca="1">AB89*'Min. of Petr. &amp; NG'!$D211</f>
        <v>356510065582281.63</v>
      </c>
      <c r="AC72" s="116">
        <f ca="1">AC89*'Min. of Petr. &amp; NG'!$D211</f>
        <v>357495978461812.13</v>
      </c>
      <c r="AD72" s="116">
        <f ca="1">AD89*'Min. of Petr. &amp; NG'!$D211</f>
        <v>358481891341342.63</v>
      </c>
      <c r="AE72" s="116">
        <f ca="1">AE89*'Min. of Petr. &amp; NG'!$D211</f>
        <v>359467804220873.19</v>
      </c>
      <c r="AF72" s="116">
        <f ca="1">AF89*'Min. of Petr. &amp; NG'!$D211</f>
        <v>359410223200717.63</v>
      </c>
      <c r="AG72" s="116">
        <f ca="1">AG89*'Min. of Petr. &amp; NG'!$D211</f>
        <v>359352642180561.94</v>
      </c>
      <c r="AH72" s="116">
        <f ca="1">AH89*'Min. of Petr. &amp; NG'!$D211</f>
        <v>359295061160406.31</v>
      </c>
      <c r="AI72" s="116">
        <f ca="1">AI89*'Min. of Petr. &amp; NG'!$D211</f>
        <v>359237480140250.75</v>
      </c>
      <c r="AJ72" s="116">
        <f ca="1">AJ89*'Min. of Petr. &amp; NG'!$D211</f>
        <v>359179899120095.19</v>
      </c>
      <c r="AK72" s="116">
        <f ca="1">AK89*'Min. of Petr. &amp; NG'!$D211</f>
        <v>359122318099939.44</v>
      </c>
      <c r="AL72" s="116">
        <f ca="1">AL89*'Min. of Petr. &amp; NG'!$D211</f>
        <v>359064737079783.88</v>
      </c>
      <c r="AM72" s="116">
        <f ca="1">AM89*'Min. of Petr. &amp; NG'!$D211</f>
        <v>359007156059628.31</v>
      </c>
    </row>
    <row r="73" spans="1:39" x14ac:dyDescent="0.25">
      <c r="A73" s="4" t="s">
        <v>532</v>
      </c>
      <c r="B73" s="4" t="s">
        <v>536</v>
      </c>
      <c r="C73" s="79"/>
      <c r="D73" s="79"/>
      <c r="F73" s="116">
        <f ca="1">F90*'Min. of Petr. &amp; NG'!$D212</f>
        <v>1083104309258087.6</v>
      </c>
      <c r="G73" s="116">
        <f ca="1">G90*'Min. of Petr. &amp; NG'!$D212</f>
        <v>1108703317073126.8</v>
      </c>
      <c r="H73" s="116">
        <f ca="1">H90*'Min. of Petr. &amp; NG'!$D212</f>
        <v>1126281628723028.8</v>
      </c>
      <c r="I73" s="116">
        <f ca="1">I90*'Min. of Petr. &amp; NG'!$D212</f>
        <v>1143859940372930.5</v>
      </c>
      <c r="J73" s="116">
        <f ca="1">J90*'Min. of Petr. &amp; NG'!$D212</f>
        <v>1161438252022832.3</v>
      </c>
      <c r="K73" s="116">
        <f ca="1">K90*'Min. of Petr. &amp; NG'!$D212</f>
        <v>1179016563672734</v>
      </c>
      <c r="L73" s="116">
        <f ca="1">L90*'Min. of Petr. &amp; NG'!$D212</f>
        <v>1200352892025080</v>
      </c>
      <c r="M73" s="116">
        <f ca="1">M90*'Min. of Petr. &amp; NG'!$D212</f>
        <v>1221689220377426</v>
      </c>
      <c r="N73" s="116">
        <f ca="1">N90*'Min. of Petr. &amp; NG'!$D212</f>
        <v>1243025548729772.3</v>
      </c>
      <c r="O73" s="116">
        <f ca="1">O90*'Min. of Petr. &amp; NG'!$D212</f>
        <v>1264361877082118.3</v>
      </c>
      <c r="P73" s="116">
        <f ca="1">P90*'Min. of Petr. &amp; NG'!$D212</f>
        <v>1285698205434464.3</v>
      </c>
      <c r="Q73" s="116">
        <f ca="1">Q90*'Min. of Petr. &amp; NG'!$D212</f>
        <v>1308063074533704.8</v>
      </c>
      <c r="R73" s="116">
        <f ca="1">R90*'Min. of Petr. &amp; NG'!$D212</f>
        <v>1330427943632945.5</v>
      </c>
      <c r="S73" s="116">
        <f ca="1">S90*'Min. of Petr. &amp; NG'!$D212</f>
        <v>1352792812732185.8</v>
      </c>
      <c r="T73" s="116">
        <f ca="1">T90*'Min. of Petr. &amp; NG'!$D212</f>
        <v>1375157681831426.3</v>
      </c>
      <c r="U73" s="116">
        <f ca="1">U90*'Min. of Petr. &amp; NG'!$D212</f>
        <v>1397522550930667</v>
      </c>
      <c r="V73" s="116">
        <f ca="1">V90*'Min. of Petr. &amp; NG'!$D212</f>
        <v>1427536143693835.3</v>
      </c>
      <c r="W73" s="116">
        <f ca="1">W90*'Min. of Petr. &amp; NG'!$D212</f>
        <v>1457549736457003.3</v>
      </c>
      <c r="X73" s="116">
        <f ca="1">X90*'Min. of Petr. &amp; NG'!$D212</f>
        <v>1487563329220171.5</v>
      </c>
      <c r="Y73" s="116">
        <f ca="1">Y90*'Min. of Petr. &amp; NG'!$D212</f>
        <v>1517576921983339.5</v>
      </c>
      <c r="Z73" s="116">
        <f ca="1">Z90*'Min. of Petr. &amp; NG'!$D212</f>
        <v>1547590514746508</v>
      </c>
      <c r="AA73" s="116">
        <f ca="1">AA90*'Min. of Petr. &amp; NG'!$D212</f>
        <v>1591252662187258.8</v>
      </c>
      <c r="AB73" s="116">
        <f ca="1">AB90*'Min. of Petr. &amp; NG'!$D212</f>
        <v>1634914809628009</v>
      </c>
      <c r="AC73" s="116">
        <f ca="1">AC90*'Min. of Petr. &amp; NG'!$D212</f>
        <v>1678576957068759.8</v>
      </c>
      <c r="AD73" s="116">
        <f ca="1">AD90*'Min. of Petr. &amp; NG'!$D212</f>
        <v>1722239104509510.3</v>
      </c>
      <c r="AE73" s="116">
        <f ca="1">AE90*'Min. of Petr. &amp; NG'!$D212</f>
        <v>1765901251950261.3</v>
      </c>
      <c r="AF73" s="116">
        <f ca="1">AF90*'Min. of Petr. &amp; NG'!$D212</f>
        <v>1798561303479543.5</v>
      </c>
      <c r="AG73" s="116">
        <f ca="1">AG90*'Min. of Petr. &amp; NG'!$D212</f>
        <v>1831221355008825.5</v>
      </c>
      <c r="AH73" s="116">
        <f ca="1">AH90*'Min. of Petr. &amp; NG'!$D212</f>
        <v>1863881406538108.3</v>
      </c>
      <c r="AI73" s="116">
        <f ca="1">AI90*'Min. of Petr. &amp; NG'!$D212</f>
        <v>1896541458067390.5</v>
      </c>
      <c r="AJ73" s="116">
        <f ca="1">AJ90*'Min. of Petr. &amp; NG'!$D212</f>
        <v>1929201509596673</v>
      </c>
      <c r="AK73" s="116">
        <f ca="1">AK90*'Min. of Petr. &amp; NG'!$D212</f>
        <v>1961861561125955.5</v>
      </c>
      <c r="AL73" s="116">
        <f ca="1">AL90*'Min. of Petr. &amp; NG'!$D212</f>
        <v>1994521612655237.5</v>
      </c>
      <c r="AM73" s="116">
        <f ca="1">AM90*'Min. of Petr. &amp; NG'!$D212</f>
        <v>2027181664184520.5</v>
      </c>
    </row>
    <row r="74" spans="1:39" x14ac:dyDescent="0.25">
      <c r="A74" s="4" t="s">
        <v>528</v>
      </c>
      <c r="B74" t="s">
        <v>537</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529</v>
      </c>
      <c r="B75" s="4" t="s">
        <v>537</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537</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537</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530</v>
      </c>
      <c r="B78" s="4" t="s">
        <v>537</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531</v>
      </c>
      <c r="B79" s="4" t="s">
        <v>537</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537</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532</v>
      </c>
      <c r="B81" s="4" t="s">
        <v>537</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46" customFormat="1" x14ac:dyDescent="0.25">
      <c r="A83" s="446" t="s">
        <v>528</v>
      </c>
      <c r="B83" s="446" t="s">
        <v>24</v>
      </c>
      <c r="C83" s="448"/>
      <c r="D83" s="448"/>
      <c r="F83" s="447">
        <f ca="1">'Start Year Fuel Use Adjustments'!F2*'Min. of Petr. &amp; NG'!H194</f>
        <v>41073289681178.492</v>
      </c>
      <c r="G83" s="447">
        <f ca="1">$F83*'Future Year Scaling'!I263/'Future Year Scaling'!$G263</f>
        <v>43122517295969.367</v>
      </c>
      <c r="H83" s="447">
        <f ca="1">$F83*'Future Year Scaling'!J263/'Future Year Scaling'!$G263</f>
        <v>44898003795501.25</v>
      </c>
      <c r="I83" s="447">
        <f ca="1">$F83*'Future Year Scaling'!K263/'Future Year Scaling'!$G263</f>
        <v>46673490295033.141</v>
      </c>
      <c r="J83" s="447">
        <f ca="1">$F83*'Future Year Scaling'!L263/'Future Year Scaling'!$G263</f>
        <v>48448976794565.031</v>
      </c>
      <c r="K83" s="447">
        <f ca="1">$F83*'Future Year Scaling'!M263/'Future Year Scaling'!$G263</f>
        <v>50224463294096.922</v>
      </c>
      <c r="L83" s="447">
        <f ca="1">$F83*'Future Year Scaling'!N263/'Future Year Scaling'!$G263</f>
        <v>52571658917842.219</v>
      </c>
      <c r="M83" s="447">
        <f ca="1">$F83*'Future Year Scaling'!O263/'Future Year Scaling'!$G263</f>
        <v>54918854541587.492</v>
      </c>
      <c r="N83" s="447">
        <f ca="1">$F83*'Future Year Scaling'!P263/'Future Year Scaling'!$G263</f>
        <v>57266050165332.797</v>
      </c>
      <c r="O83" s="447">
        <f ca="1">$F83*'Future Year Scaling'!Q263/'Future Year Scaling'!$G263</f>
        <v>59613245789078.07</v>
      </c>
      <c r="P83" s="447">
        <f ca="1">$F83*'Future Year Scaling'!R263/'Future Year Scaling'!$G263</f>
        <v>61960441412823.367</v>
      </c>
      <c r="Q83" s="447">
        <f ca="1">$F83*'Future Year Scaling'!S263/'Future Year Scaling'!$G263</f>
        <v>65032369657957.477</v>
      </c>
      <c r="R83" s="447">
        <f ca="1">$F83*'Future Year Scaling'!T263/'Future Year Scaling'!$G263</f>
        <v>68104297903091.602</v>
      </c>
      <c r="S83" s="447">
        <f ca="1">$F83*'Future Year Scaling'!U263/'Future Year Scaling'!$G263</f>
        <v>71176226148225.703</v>
      </c>
      <c r="T83" s="447">
        <f ca="1">$F83*'Future Year Scaling'!V263/'Future Year Scaling'!$G263</f>
        <v>74248154393359.844</v>
      </c>
      <c r="U83" s="447">
        <f ca="1">$F83*'Future Year Scaling'!W263/'Future Year Scaling'!$G263</f>
        <v>77320082638493.969</v>
      </c>
      <c r="V83" s="447">
        <f ca="1">$F83*'Future Year Scaling'!X263/'Future Year Scaling'!$G263</f>
        <v>80944016060847.953</v>
      </c>
      <c r="W83" s="447">
        <f ca="1">$F83*'Future Year Scaling'!Y263/'Future Year Scaling'!$G263</f>
        <v>84567949483201.953</v>
      </c>
      <c r="X83" s="447">
        <f ca="1">$F83*'Future Year Scaling'!Z263/'Future Year Scaling'!$G263</f>
        <v>88191882905555.969</v>
      </c>
      <c r="Y83" s="447">
        <f ca="1">$F83*'Future Year Scaling'!AA263/'Future Year Scaling'!$G263</f>
        <v>91815816327909.969</v>
      </c>
      <c r="Z83" s="447">
        <f ca="1">$F83*'Future Year Scaling'!AB263/'Future Year Scaling'!$G263</f>
        <v>95439749750263.969</v>
      </c>
      <c r="AA83" s="447">
        <f ca="1">$F83*'Future Year Scaling'!AC263/'Future Year Scaling'!$G263</f>
        <v>98883675257544.516</v>
      </c>
      <c r="AB83" s="447">
        <f ca="1">$F83*'Future Year Scaling'!AD263/'Future Year Scaling'!$G263</f>
        <v>102327600764825.05</v>
      </c>
      <c r="AC83" s="447">
        <f ca="1">$F83*'Future Year Scaling'!AE263/'Future Year Scaling'!$G263</f>
        <v>105771526272105.61</v>
      </c>
      <c r="AD83" s="447">
        <f ca="1">$F83*'Future Year Scaling'!AF263/'Future Year Scaling'!$G263</f>
        <v>109215451779386.16</v>
      </c>
      <c r="AE83" s="447">
        <f ca="1">$F83*'Future Year Scaling'!AG263/'Future Year Scaling'!$G263</f>
        <v>112659377286666.69</v>
      </c>
      <c r="AF83" s="447">
        <f ca="1">$F83*'Future Year Scaling'!AH263/'Future Year Scaling'!$G263</f>
        <v>115777155115265.7</v>
      </c>
      <c r="AG83" s="447">
        <f ca="1">$F83*'Future Year Scaling'!AI263/'Future Year Scaling'!$G263</f>
        <v>118894932943864.69</v>
      </c>
      <c r="AH83" s="447">
        <f ca="1">$F83*'Future Year Scaling'!AJ263/'Future Year Scaling'!$G263</f>
        <v>122012710772463.7</v>
      </c>
      <c r="AI83" s="447">
        <f ca="1">$F83*'Future Year Scaling'!AK263/'Future Year Scaling'!$G263</f>
        <v>125130488601062.69</v>
      </c>
      <c r="AJ83" s="447">
        <f ca="1">$F83*'Future Year Scaling'!AL263/'Future Year Scaling'!$G263</f>
        <v>128248266429661.69</v>
      </c>
      <c r="AK83" s="447">
        <f ca="1">$F83*'Future Year Scaling'!AM263/'Future Year Scaling'!$G263</f>
        <v>131366044258260.67</v>
      </c>
      <c r="AL83" s="447">
        <f ca="1">$F83*'Future Year Scaling'!AN263/'Future Year Scaling'!$G263</f>
        <v>134483822086859.67</v>
      </c>
      <c r="AM83" s="447">
        <f ca="1">$F83*'Future Year Scaling'!AO263/'Future Year Scaling'!$G263</f>
        <v>137601599915458.69</v>
      </c>
    </row>
    <row r="84" spans="1:39" s="446" customFormat="1" x14ac:dyDescent="0.25">
      <c r="A84" s="446" t="s">
        <v>529</v>
      </c>
      <c r="B84" s="446" t="s">
        <v>24</v>
      </c>
      <c r="C84" s="448"/>
      <c r="D84" s="448"/>
      <c r="F84" s="447">
        <f ca="1">'Start Year Fuel Use Adjustments'!F3*'Min. of Petr. &amp; NG'!H195</f>
        <v>0</v>
      </c>
      <c r="G84" s="447">
        <f ca="1">$F84*'Future Year Scaling'!I264/'Future Year Scaling'!$G264</f>
        <v>0</v>
      </c>
      <c r="H84" s="447">
        <f ca="1">$F84*'Future Year Scaling'!J264/'Future Year Scaling'!$G264</f>
        <v>0</v>
      </c>
      <c r="I84" s="447">
        <f ca="1">$F84*'Future Year Scaling'!K264/'Future Year Scaling'!$G264</f>
        <v>0</v>
      </c>
      <c r="J84" s="447">
        <f ca="1">$F84*'Future Year Scaling'!L264/'Future Year Scaling'!$G264</f>
        <v>0</v>
      </c>
      <c r="K84" s="447">
        <f ca="1">$F84*'Future Year Scaling'!M264/'Future Year Scaling'!$G264</f>
        <v>0</v>
      </c>
      <c r="L84" s="447">
        <f ca="1">$F84*'Future Year Scaling'!N264/'Future Year Scaling'!$G264</f>
        <v>0</v>
      </c>
      <c r="M84" s="447">
        <f ca="1">$F84*'Future Year Scaling'!O264/'Future Year Scaling'!$G264</f>
        <v>0</v>
      </c>
      <c r="N84" s="447">
        <f ca="1">$F84*'Future Year Scaling'!P264/'Future Year Scaling'!$G264</f>
        <v>0</v>
      </c>
      <c r="O84" s="447">
        <f ca="1">$F84*'Future Year Scaling'!Q264/'Future Year Scaling'!$G264</f>
        <v>0</v>
      </c>
      <c r="P84" s="447">
        <f ca="1">$F84*'Future Year Scaling'!R264/'Future Year Scaling'!$G264</f>
        <v>0</v>
      </c>
      <c r="Q84" s="447">
        <f ca="1">$F84*'Future Year Scaling'!S264/'Future Year Scaling'!$G264</f>
        <v>0</v>
      </c>
      <c r="R84" s="447">
        <f ca="1">$F84*'Future Year Scaling'!T264/'Future Year Scaling'!$G264</f>
        <v>0</v>
      </c>
      <c r="S84" s="447">
        <f ca="1">$F84*'Future Year Scaling'!U264/'Future Year Scaling'!$G264</f>
        <v>0</v>
      </c>
      <c r="T84" s="447">
        <f ca="1">$F84*'Future Year Scaling'!V264/'Future Year Scaling'!$G264</f>
        <v>0</v>
      </c>
      <c r="U84" s="447">
        <f ca="1">$F84*'Future Year Scaling'!W264/'Future Year Scaling'!$G264</f>
        <v>0</v>
      </c>
      <c r="V84" s="447">
        <f ca="1">$F84*'Future Year Scaling'!X264/'Future Year Scaling'!$G264</f>
        <v>0</v>
      </c>
      <c r="W84" s="447">
        <f ca="1">$F84*'Future Year Scaling'!Y264/'Future Year Scaling'!$G264</f>
        <v>0</v>
      </c>
      <c r="X84" s="447">
        <f ca="1">$F84*'Future Year Scaling'!Z264/'Future Year Scaling'!$G264</f>
        <v>0</v>
      </c>
      <c r="Y84" s="447">
        <f ca="1">$F84*'Future Year Scaling'!AA264/'Future Year Scaling'!$G264</f>
        <v>0</v>
      </c>
      <c r="Z84" s="447">
        <f ca="1">$F84*'Future Year Scaling'!AB264/'Future Year Scaling'!$G264</f>
        <v>0</v>
      </c>
      <c r="AA84" s="447">
        <f ca="1">$F84*'Future Year Scaling'!AC264/'Future Year Scaling'!$G264</f>
        <v>0</v>
      </c>
      <c r="AB84" s="447">
        <f ca="1">$F84*'Future Year Scaling'!AD264/'Future Year Scaling'!$G264</f>
        <v>0</v>
      </c>
      <c r="AC84" s="447">
        <f ca="1">$F84*'Future Year Scaling'!AE264/'Future Year Scaling'!$G264</f>
        <v>0</v>
      </c>
      <c r="AD84" s="447">
        <f ca="1">$F84*'Future Year Scaling'!AF264/'Future Year Scaling'!$G264</f>
        <v>0</v>
      </c>
      <c r="AE84" s="447">
        <f ca="1">$F84*'Future Year Scaling'!AG264/'Future Year Scaling'!$G264</f>
        <v>0</v>
      </c>
      <c r="AF84" s="447">
        <f ca="1">$F84*'Future Year Scaling'!AH264/'Future Year Scaling'!$G264</f>
        <v>0</v>
      </c>
      <c r="AG84" s="447">
        <f ca="1">$F84*'Future Year Scaling'!AI264/'Future Year Scaling'!$G264</f>
        <v>0</v>
      </c>
      <c r="AH84" s="447">
        <f ca="1">$F84*'Future Year Scaling'!AJ264/'Future Year Scaling'!$G264</f>
        <v>0</v>
      </c>
      <c r="AI84" s="447">
        <f ca="1">$F84*'Future Year Scaling'!AK264/'Future Year Scaling'!$G264</f>
        <v>0</v>
      </c>
      <c r="AJ84" s="447">
        <f ca="1">$F84*'Future Year Scaling'!AL264/'Future Year Scaling'!$G264</f>
        <v>0</v>
      </c>
      <c r="AK84" s="447">
        <f ca="1">$F84*'Future Year Scaling'!AM264/'Future Year Scaling'!$G264</f>
        <v>0</v>
      </c>
      <c r="AL84" s="447">
        <f ca="1">$F84*'Future Year Scaling'!AN264/'Future Year Scaling'!$G264</f>
        <v>0</v>
      </c>
      <c r="AM84" s="447">
        <f ca="1">$F84*'Future Year Scaling'!AO264/'Future Year Scaling'!$G264</f>
        <v>0</v>
      </c>
    </row>
    <row r="85" spans="1:39" s="446" customFormat="1" x14ac:dyDescent="0.25">
      <c r="A85" s="446" t="s">
        <v>27</v>
      </c>
      <c r="B85" s="446" t="s">
        <v>24</v>
      </c>
      <c r="C85" s="448"/>
      <c r="D85" s="448"/>
      <c r="F85" s="447">
        <f ca="1">'Start Year Fuel Use Adjustments'!F4*'Min. of Petr. &amp; NG'!H196</f>
        <v>161683383949786.41</v>
      </c>
      <c r="G85" s="447">
        <f ca="1">$F85*'Future Year Scaling'!I265/'Future Year Scaling'!$G265</f>
        <v>181458240699924.88</v>
      </c>
      <c r="H85" s="447">
        <f ca="1">$F85*'Future Year Scaling'!J265/'Future Year Scaling'!$G265</f>
        <v>192652232839963.53</v>
      </c>
      <c r="I85" s="447">
        <f ca="1">$F85*'Future Year Scaling'!K265/'Future Year Scaling'!$G265</f>
        <v>203846224980002.19</v>
      </c>
      <c r="J85" s="447">
        <f ca="1">$F85*'Future Year Scaling'!L265/'Future Year Scaling'!$G265</f>
        <v>215040217120040.84</v>
      </c>
      <c r="K85" s="447">
        <f ca="1">$F85*'Future Year Scaling'!M265/'Future Year Scaling'!$G265</f>
        <v>226234209260079.47</v>
      </c>
      <c r="L85" s="447">
        <f ca="1">$F85*'Future Year Scaling'!N265/'Future Year Scaling'!$G265</f>
        <v>240258924294571.41</v>
      </c>
      <c r="M85" s="447">
        <f ca="1">$F85*'Future Year Scaling'!O265/'Future Year Scaling'!$G265</f>
        <v>254283639329063.41</v>
      </c>
      <c r="N85" s="447">
        <f ca="1">$F85*'Future Year Scaling'!P265/'Future Year Scaling'!$G265</f>
        <v>268308354363555.41</v>
      </c>
      <c r="O85" s="447">
        <f ca="1">$F85*'Future Year Scaling'!Q265/'Future Year Scaling'!$G265</f>
        <v>282333069398047.31</v>
      </c>
      <c r="P85" s="447">
        <f ca="1">$F85*'Future Year Scaling'!R265/'Future Year Scaling'!$G265</f>
        <v>296357784432539.31</v>
      </c>
      <c r="Q85" s="447">
        <f ca="1">$F85*'Future Year Scaling'!S265/'Future Year Scaling'!$G265</f>
        <v>314255574391503.38</v>
      </c>
      <c r="R85" s="447">
        <f ca="1">$F85*'Future Year Scaling'!T265/'Future Year Scaling'!$G265</f>
        <v>332153364350467.5</v>
      </c>
      <c r="S85" s="447">
        <f ca="1">$F85*'Future Year Scaling'!U265/'Future Year Scaling'!$G265</f>
        <v>350051154309431.56</v>
      </c>
      <c r="T85" s="447">
        <f ca="1">$F85*'Future Year Scaling'!V265/'Future Year Scaling'!$G265</f>
        <v>367948944268395.63</v>
      </c>
      <c r="U85" s="447">
        <f ca="1">$F85*'Future Year Scaling'!W265/'Future Year Scaling'!$G265</f>
        <v>385846734227359.69</v>
      </c>
      <c r="V85" s="447">
        <f ca="1">$F85*'Future Year Scaling'!X265/'Future Year Scaling'!$G265</f>
        <v>402247420481536.56</v>
      </c>
      <c r="W85" s="447">
        <f ca="1">$F85*'Future Year Scaling'!Y265/'Future Year Scaling'!$G265</f>
        <v>418648106735713.38</v>
      </c>
      <c r="X85" s="447">
        <f ca="1">$F85*'Future Year Scaling'!Z265/'Future Year Scaling'!$G265</f>
        <v>435048792989890.13</v>
      </c>
      <c r="Y85" s="447">
        <f ca="1">$F85*'Future Year Scaling'!AA265/'Future Year Scaling'!$G265</f>
        <v>451449479244066.94</v>
      </c>
      <c r="Z85" s="447">
        <f ca="1">$F85*'Future Year Scaling'!AB265/'Future Year Scaling'!$G265</f>
        <v>467850165498243.88</v>
      </c>
      <c r="AA85" s="447">
        <f ca="1">$F85*'Future Year Scaling'!AC265/'Future Year Scaling'!$G265</f>
        <v>480910547229022.19</v>
      </c>
      <c r="AB85" s="447">
        <f ca="1">$F85*'Future Year Scaling'!AD265/'Future Year Scaling'!$G265</f>
        <v>493970928959800.56</v>
      </c>
      <c r="AC85" s="447">
        <f ca="1">$F85*'Future Year Scaling'!AE265/'Future Year Scaling'!$G265</f>
        <v>507031310690578.88</v>
      </c>
      <c r="AD85" s="447">
        <f ca="1">$F85*'Future Year Scaling'!AF265/'Future Year Scaling'!$G265</f>
        <v>520091692421357.31</v>
      </c>
      <c r="AE85" s="447">
        <f ca="1">$F85*'Future Year Scaling'!AG265/'Future Year Scaling'!$G265</f>
        <v>533152074152135.69</v>
      </c>
      <c r="AF85" s="447">
        <f ca="1">$F85*'Future Year Scaling'!AH265/'Future Year Scaling'!$G265</f>
        <v>541760485723141.94</v>
      </c>
      <c r="AG85" s="447">
        <f ca="1">$F85*'Future Year Scaling'!AI265/'Future Year Scaling'!$G265</f>
        <v>550368897294148.25</v>
      </c>
      <c r="AH85" s="447">
        <f ca="1">$F85*'Future Year Scaling'!AJ265/'Future Year Scaling'!$G265</f>
        <v>558977308865154.63</v>
      </c>
      <c r="AI85" s="447">
        <f ca="1">$F85*'Future Year Scaling'!AK265/'Future Year Scaling'!$G265</f>
        <v>567585720436161</v>
      </c>
      <c r="AJ85" s="447">
        <f ca="1">$F85*'Future Year Scaling'!AL265/'Future Year Scaling'!$G265</f>
        <v>576194132007167.25</v>
      </c>
      <c r="AK85" s="447">
        <f ca="1">$F85*'Future Year Scaling'!AM265/'Future Year Scaling'!$G265</f>
        <v>584802543578173.63</v>
      </c>
      <c r="AL85" s="447">
        <f ca="1">$F85*'Future Year Scaling'!AN265/'Future Year Scaling'!$G265</f>
        <v>593410955149180</v>
      </c>
      <c r="AM85" s="447">
        <f ca="1">$F85*'Future Year Scaling'!AO265/'Future Year Scaling'!$G265</f>
        <v>602019366720186.25</v>
      </c>
    </row>
    <row r="86" spans="1:39" s="446" customFormat="1" x14ac:dyDescent="0.25">
      <c r="A86" s="446" t="s">
        <v>6</v>
      </c>
      <c r="B86" s="446" t="s">
        <v>24</v>
      </c>
      <c r="C86" s="448"/>
      <c r="D86" s="448"/>
      <c r="F86" s="447">
        <f ca="1">'Start Year Fuel Use Adjustments'!F5*'Min. of Petr. &amp; NG'!H197</f>
        <v>502503909046375.63</v>
      </c>
      <c r="G86" s="447">
        <f ca="1">$F86*'Future Year Scaling'!I266/'Future Year Scaling'!$G266</f>
        <v>515393926414957.25</v>
      </c>
      <c r="H86" s="447">
        <f ca="1">$F86*'Future Year Scaling'!J266/'Future Year Scaling'!$G266</f>
        <v>520140927291932.75</v>
      </c>
      <c r="I86" s="447">
        <f ca="1">$F86*'Future Year Scaling'!K266/'Future Year Scaling'!$G266</f>
        <v>524887928168908.31</v>
      </c>
      <c r="J86" s="447">
        <f ca="1">$F86*'Future Year Scaling'!L266/'Future Year Scaling'!$G266</f>
        <v>529634929045883.81</v>
      </c>
      <c r="K86" s="447">
        <f ca="1">$F86*'Future Year Scaling'!M266/'Future Year Scaling'!$G266</f>
        <v>534381929922859.38</v>
      </c>
      <c r="L86" s="447">
        <f ca="1">$F86*'Future Year Scaling'!N266/'Future Year Scaling'!$G266</f>
        <v>537940128714916.19</v>
      </c>
      <c r="M86" s="447">
        <f ca="1">$F86*'Future Year Scaling'!O266/'Future Year Scaling'!$G266</f>
        <v>541498327506973</v>
      </c>
      <c r="N86" s="447">
        <f ca="1">$F86*'Future Year Scaling'!P266/'Future Year Scaling'!$G266</f>
        <v>545056526299029.81</v>
      </c>
      <c r="O86" s="447">
        <f ca="1">$F86*'Future Year Scaling'!Q266/'Future Year Scaling'!$G266</f>
        <v>548614725091086.63</v>
      </c>
      <c r="P86" s="447">
        <f ca="1">$F86*'Future Year Scaling'!R266/'Future Year Scaling'!$G266</f>
        <v>552172923883143.25</v>
      </c>
      <c r="Q86" s="447">
        <f ca="1">$F86*'Future Year Scaling'!S266/'Future Year Scaling'!$G266</f>
        <v>553754483747201.81</v>
      </c>
      <c r="R86" s="447">
        <f ca="1">$F86*'Future Year Scaling'!T266/'Future Year Scaling'!$G266</f>
        <v>555336043611260.25</v>
      </c>
      <c r="S86" s="447">
        <f ca="1">$F86*'Future Year Scaling'!U266/'Future Year Scaling'!$G266</f>
        <v>556917603475318.88</v>
      </c>
      <c r="T86" s="447">
        <f ca="1">$F86*'Future Year Scaling'!V266/'Future Year Scaling'!$G266</f>
        <v>558499163339377.25</v>
      </c>
      <c r="U86" s="447">
        <f ca="1">$F86*'Future Year Scaling'!W266/'Future Year Scaling'!$G266</f>
        <v>560080723203435.81</v>
      </c>
      <c r="V86" s="447">
        <f ca="1">$F86*'Future Year Scaling'!X266/'Future Year Scaling'!$G266</f>
        <v>560923535297338.31</v>
      </c>
      <c r="W86" s="447">
        <f ca="1">$F86*'Future Year Scaling'!Y266/'Future Year Scaling'!$G266</f>
        <v>561766347391240.94</v>
      </c>
      <c r="X86" s="447">
        <f ca="1">$F86*'Future Year Scaling'!Z266/'Future Year Scaling'!$G266</f>
        <v>562609159485143.44</v>
      </c>
      <c r="Y86" s="447">
        <f ca="1">$F86*'Future Year Scaling'!AA266/'Future Year Scaling'!$G266</f>
        <v>563451971579046.13</v>
      </c>
      <c r="Z86" s="447">
        <f ca="1">$F86*'Future Year Scaling'!AB266/'Future Year Scaling'!$G266</f>
        <v>564294783672948.63</v>
      </c>
      <c r="AA86" s="447">
        <f ca="1">$F86*'Future Year Scaling'!AC266/'Future Year Scaling'!$G266</f>
        <v>564353412864363.88</v>
      </c>
      <c r="AB86" s="447">
        <f ca="1">$F86*'Future Year Scaling'!AD266/'Future Year Scaling'!$G266</f>
        <v>564412042055779.25</v>
      </c>
      <c r="AC86" s="447">
        <f ca="1">$F86*'Future Year Scaling'!AE266/'Future Year Scaling'!$G266</f>
        <v>564470671247194.63</v>
      </c>
      <c r="AD86" s="447">
        <f ca="1">$F86*'Future Year Scaling'!AF266/'Future Year Scaling'!$G266</f>
        <v>564529300438609.88</v>
      </c>
      <c r="AE86" s="447">
        <f ca="1">$F86*'Future Year Scaling'!AG266/'Future Year Scaling'!$G266</f>
        <v>564587929630025.13</v>
      </c>
      <c r="AF86" s="447">
        <f ca="1">$F86*'Future Year Scaling'!AH266/'Future Year Scaling'!$G266</f>
        <v>563205815309843.88</v>
      </c>
      <c r="AG86" s="447">
        <f ca="1">$F86*'Future Year Scaling'!AI266/'Future Year Scaling'!$G266</f>
        <v>561823700989662.56</v>
      </c>
      <c r="AH86" s="447">
        <f ca="1">$F86*'Future Year Scaling'!AJ266/'Future Year Scaling'!$G266</f>
        <v>560441586669481.44</v>
      </c>
      <c r="AI86" s="447">
        <f ca="1">$F86*'Future Year Scaling'!AK266/'Future Year Scaling'!$G266</f>
        <v>559059472349300.13</v>
      </c>
      <c r="AJ86" s="447">
        <f ca="1">$F86*'Future Year Scaling'!AL266/'Future Year Scaling'!$G266</f>
        <v>557677358029118.81</v>
      </c>
      <c r="AK86" s="447">
        <f ca="1">$F86*'Future Year Scaling'!AM266/'Future Year Scaling'!$G266</f>
        <v>556295243708937.75</v>
      </c>
      <c r="AL86" s="447">
        <f ca="1">$F86*'Future Year Scaling'!AN266/'Future Year Scaling'!$G266</f>
        <v>554913129388756.44</v>
      </c>
      <c r="AM86" s="447">
        <f ca="1">$F86*'Future Year Scaling'!AO266/'Future Year Scaling'!$G266</f>
        <v>553531015068575.25</v>
      </c>
    </row>
    <row r="87" spans="1:39" s="446" customFormat="1" x14ac:dyDescent="0.25">
      <c r="A87" s="446" t="s">
        <v>530</v>
      </c>
      <c r="B87" s="446" t="s">
        <v>24</v>
      </c>
      <c r="C87" s="448"/>
      <c r="D87" s="448"/>
      <c r="F87" s="447">
        <f ca="1">'Start Year Fuel Use Adjustments'!F6*'Min. of Petr. &amp; NG'!H198</f>
        <v>161186687537060.66</v>
      </c>
      <c r="G87" s="447">
        <f ca="1">$F87*'Future Year Scaling'!I267/'Future Year Scaling'!$G267</f>
        <v>170028151410401.56</v>
      </c>
      <c r="H87" s="447">
        <f ca="1">$F87*'Future Year Scaling'!J267/'Future Year Scaling'!$G267</f>
        <v>173914509156925</v>
      </c>
      <c r="I87" s="447">
        <f ca="1">$F87*'Future Year Scaling'!K267/'Future Year Scaling'!$G267</f>
        <v>177800866903448.47</v>
      </c>
      <c r="J87" s="447">
        <f ca="1">$F87*'Future Year Scaling'!L267/'Future Year Scaling'!$G267</f>
        <v>181687224649971.94</v>
      </c>
      <c r="K87" s="447">
        <f ca="1">$F87*'Future Year Scaling'!M267/'Future Year Scaling'!$G267</f>
        <v>185573582396495.41</v>
      </c>
      <c r="L87" s="447">
        <f ca="1">$F87*'Future Year Scaling'!N267/'Future Year Scaling'!$G267</f>
        <v>187371022854262.5</v>
      </c>
      <c r="M87" s="447">
        <f ca="1">$F87*'Future Year Scaling'!O267/'Future Year Scaling'!$G267</f>
        <v>189168463312029.59</v>
      </c>
      <c r="N87" s="447">
        <f ca="1">$F87*'Future Year Scaling'!P267/'Future Year Scaling'!$G267</f>
        <v>190965903769796.72</v>
      </c>
      <c r="O87" s="447">
        <f ca="1">$F87*'Future Year Scaling'!Q267/'Future Year Scaling'!$G267</f>
        <v>192763344227563.81</v>
      </c>
      <c r="P87" s="447">
        <f ca="1">$F87*'Future Year Scaling'!R267/'Future Year Scaling'!$G267</f>
        <v>194560784685330.91</v>
      </c>
      <c r="Q87" s="447">
        <f ca="1">$F87*'Future Year Scaling'!S267/'Future Year Scaling'!$G267</f>
        <v>194269307854341.66</v>
      </c>
      <c r="R87" s="447">
        <f ca="1">$F87*'Future Year Scaling'!T267/'Future Year Scaling'!$G267</f>
        <v>193977831023352.38</v>
      </c>
      <c r="S87" s="447">
        <f ca="1">$F87*'Future Year Scaling'!U267/'Future Year Scaling'!$G267</f>
        <v>193686354192363.13</v>
      </c>
      <c r="T87" s="447">
        <f ca="1">$F87*'Future Year Scaling'!V267/'Future Year Scaling'!$G267</f>
        <v>193394877361373.88</v>
      </c>
      <c r="U87" s="447">
        <f ca="1">$F87*'Future Year Scaling'!W267/'Future Year Scaling'!$G267</f>
        <v>193103400530384.63</v>
      </c>
      <c r="V87" s="447">
        <f ca="1">$F87*'Future Year Scaling'!X267/'Future Year Scaling'!$G267</f>
        <v>192860503171226.91</v>
      </c>
      <c r="W87" s="447">
        <f ca="1">$F87*'Future Year Scaling'!Y267/'Future Year Scaling'!$G267</f>
        <v>192617605812069.16</v>
      </c>
      <c r="X87" s="447">
        <f ca="1">$F87*'Future Year Scaling'!Z267/'Future Year Scaling'!$G267</f>
        <v>192374708452911.47</v>
      </c>
      <c r="Y87" s="447">
        <f ca="1">$F87*'Future Year Scaling'!AA267/'Future Year Scaling'!$G267</f>
        <v>192131811093753.75</v>
      </c>
      <c r="Z87" s="447">
        <f ca="1">$F87*'Future Year Scaling'!AB267/'Future Year Scaling'!$G267</f>
        <v>191888913734596.06</v>
      </c>
      <c r="AA87" s="447">
        <f ca="1">$F87*'Future Year Scaling'!AC267/'Future Year Scaling'!$G267</f>
        <v>185233526093674.63</v>
      </c>
      <c r="AB87" s="447">
        <f ca="1">$F87*'Future Year Scaling'!AD267/'Future Year Scaling'!$G267</f>
        <v>178578138452753.16</v>
      </c>
      <c r="AC87" s="447">
        <f ca="1">$F87*'Future Year Scaling'!AE267/'Future Year Scaling'!$G267</f>
        <v>171922750811831.75</v>
      </c>
      <c r="AD87" s="447">
        <f ca="1">$F87*'Future Year Scaling'!AF267/'Future Year Scaling'!$G267</f>
        <v>165267363170910.31</v>
      </c>
      <c r="AE87" s="447">
        <f ca="1">$F87*'Future Year Scaling'!AG267/'Future Year Scaling'!$G267</f>
        <v>158611975529988.88</v>
      </c>
      <c r="AF87" s="447">
        <f ca="1">$F87*'Future Year Scaling'!AH267/'Future Year Scaling'!$G267</f>
        <v>153122495213024.47</v>
      </c>
      <c r="AG87" s="447">
        <f ca="1">$F87*'Future Year Scaling'!AI267/'Future Year Scaling'!$G267</f>
        <v>147633014896060.06</v>
      </c>
      <c r="AH87" s="447">
        <f ca="1">$F87*'Future Year Scaling'!AJ267/'Future Year Scaling'!$G267</f>
        <v>142143534579095.69</v>
      </c>
      <c r="AI87" s="447">
        <f ca="1">$F87*'Future Year Scaling'!AK267/'Future Year Scaling'!$G267</f>
        <v>136654054262131.3</v>
      </c>
      <c r="AJ87" s="447">
        <f ca="1">$F87*'Future Year Scaling'!AL267/'Future Year Scaling'!$G267</f>
        <v>131164573945166.91</v>
      </c>
      <c r="AK87" s="447">
        <f ca="1">$F87*'Future Year Scaling'!AM267/'Future Year Scaling'!$G267</f>
        <v>125675093628202.48</v>
      </c>
      <c r="AL87" s="447">
        <f ca="1">$F87*'Future Year Scaling'!AN267/'Future Year Scaling'!$G267</f>
        <v>120185613311238.09</v>
      </c>
      <c r="AM87" s="447">
        <f ca="1">$F87*'Future Year Scaling'!AO267/'Future Year Scaling'!$G267</f>
        <v>114696132994273.7</v>
      </c>
    </row>
    <row r="88" spans="1:39" s="446" customFormat="1" x14ac:dyDescent="0.25">
      <c r="A88" s="446" t="s">
        <v>531</v>
      </c>
      <c r="B88" s="446" t="s">
        <v>24</v>
      </c>
      <c r="C88" s="448"/>
      <c r="D88" s="448"/>
      <c r="F88" s="447">
        <f ca="1">'Start Year Fuel Use Adjustments'!F7*'Min. of Petr. &amp; NG'!H199</f>
        <v>0</v>
      </c>
      <c r="G88" s="447">
        <f ca="1">$F88*'Future Year Scaling'!I268/'Future Year Scaling'!$G268</f>
        <v>0</v>
      </c>
      <c r="H88" s="447">
        <f ca="1">$F88*'Future Year Scaling'!J268/'Future Year Scaling'!$G268</f>
        <v>0</v>
      </c>
      <c r="I88" s="447">
        <f ca="1">$F88*'Future Year Scaling'!K268/'Future Year Scaling'!$G268</f>
        <v>0</v>
      </c>
      <c r="J88" s="447">
        <f ca="1">$F88*'Future Year Scaling'!L268/'Future Year Scaling'!$G268</f>
        <v>0</v>
      </c>
      <c r="K88" s="447">
        <f ca="1">$F88*'Future Year Scaling'!M268/'Future Year Scaling'!$G268</f>
        <v>0</v>
      </c>
      <c r="L88" s="447">
        <f ca="1">$F88*'Future Year Scaling'!N268/'Future Year Scaling'!$G268</f>
        <v>0</v>
      </c>
      <c r="M88" s="447">
        <f ca="1">$F88*'Future Year Scaling'!O268/'Future Year Scaling'!$G268</f>
        <v>0</v>
      </c>
      <c r="N88" s="447">
        <f ca="1">$F88*'Future Year Scaling'!P268/'Future Year Scaling'!$G268</f>
        <v>0</v>
      </c>
      <c r="O88" s="447">
        <f ca="1">$F88*'Future Year Scaling'!Q268/'Future Year Scaling'!$G268</f>
        <v>0</v>
      </c>
      <c r="P88" s="447">
        <f ca="1">$F88*'Future Year Scaling'!R268/'Future Year Scaling'!$G268</f>
        <v>0</v>
      </c>
      <c r="Q88" s="447">
        <f ca="1">$F88*'Future Year Scaling'!S268/'Future Year Scaling'!$G268</f>
        <v>0</v>
      </c>
      <c r="R88" s="447">
        <f ca="1">$F88*'Future Year Scaling'!T268/'Future Year Scaling'!$G268</f>
        <v>0</v>
      </c>
      <c r="S88" s="447">
        <f ca="1">$F88*'Future Year Scaling'!U268/'Future Year Scaling'!$G268</f>
        <v>0</v>
      </c>
      <c r="T88" s="447">
        <f ca="1">$F88*'Future Year Scaling'!V268/'Future Year Scaling'!$G268</f>
        <v>0</v>
      </c>
      <c r="U88" s="447">
        <f ca="1">$F88*'Future Year Scaling'!W268/'Future Year Scaling'!$G268</f>
        <v>0</v>
      </c>
      <c r="V88" s="447">
        <f ca="1">$F88*'Future Year Scaling'!X268/'Future Year Scaling'!$G268</f>
        <v>0</v>
      </c>
      <c r="W88" s="447">
        <f ca="1">$F88*'Future Year Scaling'!Y268/'Future Year Scaling'!$G268</f>
        <v>0</v>
      </c>
      <c r="X88" s="447">
        <f ca="1">$F88*'Future Year Scaling'!Z268/'Future Year Scaling'!$G268</f>
        <v>0</v>
      </c>
      <c r="Y88" s="447">
        <f ca="1">$F88*'Future Year Scaling'!AA268/'Future Year Scaling'!$G268</f>
        <v>0</v>
      </c>
      <c r="Z88" s="447">
        <f ca="1">$F88*'Future Year Scaling'!AB268/'Future Year Scaling'!$G268</f>
        <v>0</v>
      </c>
      <c r="AA88" s="447">
        <f ca="1">$F88*'Future Year Scaling'!AC268/'Future Year Scaling'!$G268</f>
        <v>0</v>
      </c>
      <c r="AB88" s="447">
        <f ca="1">$F88*'Future Year Scaling'!AD268/'Future Year Scaling'!$G268</f>
        <v>0</v>
      </c>
      <c r="AC88" s="447">
        <f ca="1">$F88*'Future Year Scaling'!AE268/'Future Year Scaling'!$G268</f>
        <v>0</v>
      </c>
      <c r="AD88" s="447">
        <f ca="1">$F88*'Future Year Scaling'!AF268/'Future Year Scaling'!$G268</f>
        <v>0</v>
      </c>
      <c r="AE88" s="447">
        <f ca="1">$F88*'Future Year Scaling'!AG268/'Future Year Scaling'!$G268</f>
        <v>0</v>
      </c>
      <c r="AF88" s="447">
        <f ca="1">$F88*'Future Year Scaling'!AH268/'Future Year Scaling'!$G268</f>
        <v>0</v>
      </c>
      <c r="AG88" s="447">
        <f ca="1">$F88*'Future Year Scaling'!AI268/'Future Year Scaling'!$G268</f>
        <v>0</v>
      </c>
      <c r="AH88" s="447">
        <f ca="1">$F88*'Future Year Scaling'!AJ268/'Future Year Scaling'!$G268</f>
        <v>0</v>
      </c>
      <c r="AI88" s="447">
        <f ca="1">$F88*'Future Year Scaling'!AK268/'Future Year Scaling'!$G268</f>
        <v>0</v>
      </c>
      <c r="AJ88" s="447">
        <f ca="1">$F88*'Future Year Scaling'!AL268/'Future Year Scaling'!$G268</f>
        <v>0</v>
      </c>
      <c r="AK88" s="447">
        <f ca="1">$F88*'Future Year Scaling'!AM268/'Future Year Scaling'!$G268</f>
        <v>0</v>
      </c>
      <c r="AL88" s="447">
        <f ca="1">$F88*'Future Year Scaling'!AN268/'Future Year Scaling'!$G268</f>
        <v>0</v>
      </c>
      <c r="AM88" s="447">
        <f ca="1">$F88*'Future Year Scaling'!AO268/'Future Year Scaling'!$G268</f>
        <v>0</v>
      </c>
    </row>
    <row r="89" spans="1:39" s="446" customFormat="1" x14ac:dyDescent="0.25">
      <c r="A89" s="446" t="s">
        <v>11</v>
      </c>
      <c r="B89" s="446" t="s">
        <v>24</v>
      </c>
      <c r="C89" s="448"/>
      <c r="D89" s="448"/>
      <c r="F89" s="447">
        <f ca="1">'Start Year Fuel Use Adjustments'!F8*'Min. of Petr. &amp; NG'!H200</f>
        <v>454154150635064.75</v>
      </c>
      <c r="G89" s="447">
        <f ca="1">$F89*'Future Year Scaling'!I269/'Future Year Scaling'!$G269</f>
        <v>505975824199772.88</v>
      </c>
      <c r="H89" s="447">
        <f ca="1">$F89*'Future Year Scaling'!J269/'Future Year Scaling'!$G269</f>
        <v>535055317091220.13</v>
      </c>
      <c r="I89" s="447">
        <f ca="1">$F89*'Future Year Scaling'!K269/'Future Year Scaling'!$G269</f>
        <v>564134809982667.38</v>
      </c>
      <c r="J89" s="447">
        <f ca="1">$F89*'Future Year Scaling'!L269/'Future Year Scaling'!$G269</f>
        <v>593214302874114.63</v>
      </c>
      <c r="K89" s="447">
        <f ca="1">$F89*'Future Year Scaling'!M269/'Future Year Scaling'!$G269</f>
        <v>622293795765561.88</v>
      </c>
      <c r="L89" s="447">
        <f ca="1">$F89*'Future Year Scaling'!N269/'Future Year Scaling'!$G269</f>
        <v>656162474081186.88</v>
      </c>
      <c r="M89" s="447">
        <f ca="1">$F89*'Future Year Scaling'!O269/'Future Year Scaling'!$G269</f>
        <v>690031152396811.88</v>
      </c>
      <c r="N89" s="447">
        <f ca="1">$F89*'Future Year Scaling'!P269/'Future Year Scaling'!$G269</f>
        <v>723899830712436.88</v>
      </c>
      <c r="O89" s="447">
        <f ca="1">$F89*'Future Year Scaling'!Q269/'Future Year Scaling'!$G269</f>
        <v>757768509028062.13</v>
      </c>
      <c r="P89" s="447">
        <f ca="1">$F89*'Future Year Scaling'!R269/'Future Year Scaling'!$G269</f>
        <v>791637187343687.13</v>
      </c>
      <c r="Q89" s="447">
        <f ca="1">$F89*'Future Year Scaling'!S269/'Future Year Scaling'!$G269</f>
        <v>818156304032938</v>
      </c>
      <c r="R89" s="447">
        <f ca="1">$F89*'Future Year Scaling'!T269/'Future Year Scaling'!$G269</f>
        <v>844675420722189.25</v>
      </c>
      <c r="S89" s="447">
        <f ca="1">$F89*'Future Year Scaling'!U269/'Future Year Scaling'!$G269</f>
        <v>871194537411440.13</v>
      </c>
      <c r="T89" s="447">
        <f ca="1">$F89*'Future Year Scaling'!V269/'Future Year Scaling'!$G269</f>
        <v>897713654100691.38</v>
      </c>
      <c r="U89" s="447">
        <f ca="1">$F89*'Future Year Scaling'!W269/'Future Year Scaling'!$G269</f>
        <v>924232770789942.38</v>
      </c>
      <c r="V89" s="447">
        <f ca="1">$F89*'Future Year Scaling'!X269/'Future Year Scaling'!$G269</f>
        <v>926933698878340.5</v>
      </c>
      <c r="W89" s="447">
        <f ca="1">$F89*'Future Year Scaling'!Y269/'Future Year Scaling'!$G269</f>
        <v>929634626966738.25</v>
      </c>
      <c r="X89" s="447">
        <f ca="1">$F89*'Future Year Scaling'!Z269/'Future Year Scaling'!$G269</f>
        <v>932335555055136.38</v>
      </c>
      <c r="Y89" s="447">
        <f ca="1">$F89*'Future Year Scaling'!AA269/'Future Year Scaling'!$G269</f>
        <v>935036483143534.5</v>
      </c>
      <c r="Z89" s="447">
        <f ca="1">$F89*'Future Year Scaling'!AB269/'Future Year Scaling'!$G269</f>
        <v>937737411231932.63</v>
      </c>
      <c r="AA89" s="447">
        <f ca="1">$F89*'Future Year Scaling'!AC269/'Future Year Scaling'!$G269</f>
        <v>940345105656692.38</v>
      </c>
      <c r="AB89" s="447">
        <f ca="1">$F89*'Future Year Scaling'!AD269/'Future Year Scaling'!$G269</f>
        <v>942952800081452.13</v>
      </c>
      <c r="AC89" s="447">
        <f ca="1">$F89*'Future Year Scaling'!AE269/'Future Year Scaling'!$G269</f>
        <v>945560494506211.88</v>
      </c>
      <c r="AD89" s="447">
        <f ca="1">$F89*'Future Year Scaling'!AF269/'Future Year Scaling'!$G269</f>
        <v>948168188930971.63</v>
      </c>
      <c r="AE89" s="447">
        <f ca="1">$F89*'Future Year Scaling'!AG269/'Future Year Scaling'!$G269</f>
        <v>950775883355731.5</v>
      </c>
      <c r="AF89" s="447">
        <f ca="1">$F89*'Future Year Scaling'!AH269/'Future Year Scaling'!$G269</f>
        <v>950623584193859.13</v>
      </c>
      <c r="AG89" s="447">
        <f ca="1">$F89*'Future Year Scaling'!AI269/'Future Year Scaling'!$G269</f>
        <v>950471285031986.5</v>
      </c>
      <c r="AH89" s="447">
        <f ca="1">$F89*'Future Year Scaling'!AJ269/'Future Year Scaling'!$G269</f>
        <v>950318985870114</v>
      </c>
      <c r="AI89" s="447">
        <f ca="1">$F89*'Future Year Scaling'!AK269/'Future Year Scaling'!$G269</f>
        <v>950166686708241.63</v>
      </c>
      <c r="AJ89" s="447">
        <f ca="1">$F89*'Future Year Scaling'!AL269/'Future Year Scaling'!$G269</f>
        <v>950014387546369.25</v>
      </c>
      <c r="AK89" s="447">
        <f ca="1">$F89*'Future Year Scaling'!AM269/'Future Year Scaling'!$G269</f>
        <v>949862088384496.5</v>
      </c>
      <c r="AL89" s="447">
        <f ca="1">$F89*'Future Year Scaling'!AN269/'Future Year Scaling'!$G269</f>
        <v>949709789222624.13</v>
      </c>
      <c r="AM89" s="447">
        <f ca="1">$F89*'Future Year Scaling'!AO269/'Future Year Scaling'!$G269</f>
        <v>949557490060751.75</v>
      </c>
    </row>
    <row r="90" spans="1:39" s="446" customFormat="1" x14ac:dyDescent="0.25">
      <c r="A90" s="446" t="s">
        <v>532</v>
      </c>
      <c r="B90" s="446" t="s">
        <v>24</v>
      </c>
      <c r="C90" s="448"/>
      <c r="D90" s="448"/>
      <c r="F90" s="447">
        <f ca="1">'Start Year Fuel Use Adjustments'!F9*'Min. of Petr. &amp; NG'!H201</f>
        <v>1309254957598825.5</v>
      </c>
      <c r="G90" s="447">
        <f ca="1">$F90*'Future Year Scaling'!I270/'Future Year Scaling'!$G270</f>
        <v>1340199002050471</v>
      </c>
      <c r="H90" s="447">
        <f ca="1">$F90*'Future Year Scaling'!J270/'Future Year Scaling'!$G270</f>
        <v>1361447640318391.8</v>
      </c>
      <c r="I90" s="447">
        <f ca="1">$F90*'Future Year Scaling'!K270/'Future Year Scaling'!$G270</f>
        <v>1382696278586312.3</v>
      </c>
      <c r="J90" s="447">
        <f ca="1">$F90*'Future Year Scaling'!L270/'Future Year Scaling'!$G270</f>
        <v>1403944916854233</v>
      </c>
      <c r="K90" s="447">
        <f ca="1">$F90*'Future Year Scaling'!M270/'Future Year Scaling'!$G270</f>
        <v>1425193555122153.5</v>
      </c>
      <c r="L90" s="447">
        <f ca="1">$F90*'Future Year Scaling'!N270/'Future Year Scaling'!$G270</f>
        <v>1450984878666420.8</v>
      </c>
      <c r="M90" s="447">
        <f ca="1">$F90*'Future Year Scaling'!O270/'Future Year Scaling'!$G270</f>
        <v>1476776202210687.8</v>
      </c>
      <c r="N90" s="447">
        <f ca="1">$F90*'Future Year Scaling'!P270/'Future Year Scaling'!$G270</f>
        <v>1502567525754955.3</v>
      </c>
      <c r="O90" s="447">
        <f ca="1">$F90*'Future Year Scaling'!Q270/'Future Year Scaling'!$G270</f>
        <v>1528358849299222.5</v>
      </c>
      <c r="P90" s="447">
        <f ca="1">$F90*'Future Year Scaling'!R270/'Future Year Scaling'!$G270</f>
        <v>1554150172843489.8</v>
      </c>
      <c r="Q90" s="447">
        <f ca="1">$F90*'Future Year Scaling'!S270/'Future Year Scaling'!$G270</f>
        <v>1581184794988319.5</v>
      </c>
      <c r="R90" s="447">
        <f ca="1">$F90*'Future Year Scaling'!T270/'Future Year Scaling'!$G270</f>
        <v>1608219417133149.8</v>
      </c>
      <c r="S90" s="447">
        <f ca="1">$F90*'Future Year Scaling'!U270/'Future Year Scaling'!$G270</f>
        <v>1635254039277979.5</v>
      </c>
      <c r="T90" s="447">
        <f ca="1">$F90*'Future Year Scaling'!V270/'Future Year Scaling'!$G270</f>
        <v>1662288661422809.5</v>
      </c>
      <c r="U90" s="447">
        <f ca="1">$F90*'Future Year Scaling'!W270/'Future Year Scaling'!$G270</f>
        <v>1689323283567639.5</v>
      </c>
      <c r="V90" s="447">
        <f ca="1">$F90*'Future Year Scaling'!X270/'Future Year Scaling'!$G270</f>
        <v>1725603672062674.8</v>
      </c>
      <c r="W90" s="447">
        <f ca="1">$F90*'Future Year Scaling'!Y270/'Future Year Scaling'!$G270</f>
        <v>1761884060557710</v>
      </c>
      <c r="X90" s="447">
        <f ca="1">$F90*'Future Year Scaling'!Z270/'Future Year Scaling'!$G270</f>
        <v>1798164449052745.3</v>
      </c>
      <c r="Y90" s="447">
        <f ca="1">$F90*'Future Year Scaling'!AA270/'Future Year Scaling'!$G270</f>
        <v>1834444837547780.3</v>
      </c>
      <c r="Z90" s="447">
        <f ca="1">$F90*'Future Year Scaling'!AB270/'Future Year Scaling'!$G270</f>
        <v>1870725226042815.8</v>
      </c>
      <c r="AA90" s="447">
        <f ca="1">$F90*'Future Year Scaling'!AC270/'Future Year Scaling'!$G270</f>
        <v>1923503968134028.5</v>
      </c>
      <c r="AB90" s="447">
        <f ca="1">$F90*'Future Year Scaling'!AD270/'Future Year Scaling'!$G270</f>
        <v>1976282710225240.8</v>
      </c>
      <c r="AC90" s="447">
        <f ca="1">$F90*'Future Year Scaling'!AE270/'Future Year Scaling'!$G270</f>
        <v>2029061452316453.5</v>
      </c>
      <c r="AD90" s="447">
        <f ca="1">$F90*'Future Year Scaling'!AF270/'Future Year Scaling'!$G270</f>
        <v>2081840194407666</v>
      </c>
      <c r="AE90" s="447">
        <f ca="1">$F90*'Future Year Scaling'!AG270/'Future Year Scaling'!$G270</f>
        <v>2134618936498879</v>
      </c>
      <c r="AF90" s="447">
        <f ca="1">$F90*'Future Year Scaling'!AH270/'Future Year Scaling'!$G270</f>
        <v>2174098360608488.8</v>
      </c>
      <c r="AG90" s="447">
        <f ca="1">$F90*'Future Year Scaling'!AI270/'Future Year Scaling'!$G270</f>
        <v>2213577784718098.3</v>
      </c>
      <c r="AH90" s="447">
        <f ca="1">$F90*'Future Year Scaling'!AJ270/'Future Year Scaling'!$G270</f>
        <v>2253057208827708.5</v>
      </c>
      <c r="AI90" s="447">
        <f ca="1">$F90*'Future Year Scaling'!AK270/'Future Year Scaling'!$G270</f>
        <v>2292536632937318</v>
      </c>
      <c r="AJ90" s="447">
        <f ca="1">$F90*'Future Year Scaling'!AL270/'Future Year Scaling'!$G270</f>
        <v>2332016057046928</v>
      </c>
      <c r="AK90" s="447">
        <f ca="1">$F90*'Future Year Scaling'!AM270/'Future Year Scaling'!$G270</f>
        <v>2371495481156538</v>
      </c>
      <c r="AL90" s="447">
        <f ca="1">$F90*'Future Year Scaling'!AN270/'Future Year Scaling'!$G270</f>
        <v>2410974905266147.5</v>
      </c>
      <c r="AM90" s="447">
        <f ca="1">$F90*'Future Year Scaling'!AO270/'Future Year Scaling'!$G270</f>
        <v>2450454329375758</v>
      </c>
    </row>
  </sheetData>
  <pageMargins left="0.7" right="0.7" top="0.75" bottom="0.75" header="0.3" footer="0.3"/>
  <ignoredErrors>
    <ignoredError sqref="D32:AM3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42"/>
  <sheetViews>
    <sheetView zoomScaleNormal="100" zoomScalePageLayoutView="125" workbookViewId="0">
      <selection activeCell="B17" sqref="B17"/>
    </sheetView>
  </sheetViews>
  <sheetFormatPr defaultColWidth="8.85546875" defaultRowHeight="15" x14ac:dyDescent="0.25"/>
  <cols>
    <col min="1" max="1" width="39.85546875" customWidth="1"/>
    <col min="2" max="2" width="11.5703125" bestFit="1" customWidth="1"/>
    <col min="3" max="12" width="10.85546875" bestFit="1" customWidth="1"/>
    <col min="13" max="13" width="10.85546875" customWidth="1"/>
    <col min="14" max="31" width="10.85546875" bestFit="1" customWidth="1"/>
    <col min="32" max="32" width="11.5703125" bestFit="1" customWidth="1"/>
    <col min="33" max="35" width="10.85546875" bestFit="1" customWidth="1"/>
  </cols>
  <sheetData>
    <row r="1" spans="1:35" s="4" customFormat="1"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182">
        <f>'Aggregate Calcs'!F2</f>
        <v>24643973808707.102</v>
      </c>
      <c r="C2" s="182">
        <f>'Aggregate Calcs'!G2</f>
        <v>25702212863588.57</v>
      </c>
      <c r="D2" s="182">
        <f>'Aggregate Calcs'!H2</f>
        <v>26760451918470.043</v>
      </c>
      <c r="E2" s="182">
        <f>'Aggregate Calcs'!I2</f>
        <v>27818690973351.504</v>
      </c>
      <c r="F2" s="182">
        <f>'Aggregate Calcs'!J2</f>
        <v>28876930028232.973</v>
      </c>
      <c r="G2" s="182">
        <f>'Aggregate Calcs'!K2</f>
        <v>29935169083114.441</v>
      </c>
      <c r="H2" s="182">
        <f>'Aggregate Calcs'!L2</f>
        <v>31334162586669.113</v>
      </c>
      <c r="I2" s="182">
        <f>'Aggregate Calcs'!M2</f>
        <v>32733156090223.781</v>
      </c>
      <c r="J2" s="182">
        <f>'Aggregate Calcs'!N2</f>
        <v>34132149593778.457</v>
      </c>
      <c r="K2" s="182">
        <f>'Aggregate Calcs'!O2</f>
        <v>35531143097333.117</v>
      </c>
      <c r="L2" s="182">
        <f>'Aggregate Calcs'!P2</f>
        <v>36930136600887.781</v>
      </c>
      <c r="M2" s="182">
        <f>'Aggregate Calcs'!Q2</f>
        <v>38761090789304.031</v>
      </c>
      <c r="N2" s="182">
        <f>'Aggregate Calcs'!R2</f>
        <v>40592044977720.281</v>
      </c>
      <c r="O2" s="182">
        <f>'Aggregate Calcs'!S2</f>
        <v>42422999166136.523</v>
      </c>
      <c r="P2" s="182">
        <f>'Aggregate Calcs'!T2</f>
        <v>44253953354552.773</v>
      </c>
      <c r="Q2" s="182">
        <f>'Aggregate Calcs'!U2</f>
        <v>46084907542969.016</v>
      </c>
      <c r="R2" s="182">
        <f>'Aggregate Calcs'!V2</f>
        <v>48244872082736.781</v>
      </c>
      <c r="S2" s="182">
        <f>'Aggregate Calcs'!W2</f>
        <v>50404836622504.539</v>
      </c>
      <c r="T2" s="182">
        <f>'Aggregate Calcs'!X2</f>
        <v>52564801162272.289</v>
      </c>
      <c r="U2" s="182">
        <f>'Aggregate Calcs'!Y2</f>
        <v>54724765702040.055</v>
      </c>
      <c r="V2" s="182">
        <f>'Aggregate Calcs'!Z2</f>
        <v>56884730241807.813</v>
      </c>
      <c r="W2" s="182">
        <f>'Aggregate Calcs'!AA2</f>
        <v>58937405086064.648</v>
      </c>
      <c r="X2" s="182">
        <f>'Aggregate Calcs'!AB2</f>
        <v>60990079930321.492</v>
      </c>
      <c r="Y2" s="182">
        <f>'Aggregate Calcs'!AC2</f>
        <v>63042754774578.344</v>
      </c>
      <c r="Z2" s="182">
        <f>'Aggregate Calcs'!AD2</f>
        <v>65095429618835.18</v>
      </c>
      <c r="AA2" s="182">
        <f>'Aggregate Calcs'!AE2</f>
        <v>67148104463092.023</v>
      </c>
      <c r="AB2" s="182">
        <f>'Aggregate Calcs'!AF2</f>
        <v>69006386271225.664</v>
      </c>
      <c r="AC2" s="182">
        <f>'Aggregate Calcs'!AG2</f>
        <v>70864668079359.313</v>
      </c>
      <c r="AD2" s="182">
        <f>'Aggregate Calcs'!AH2</f>
        <v>72722949887492.953</v>
      </c>
      <c r="AE2" s="182">
        <f>'Aggregate Calcs'!AI2</f>
        <v>74581231695626.609</v>
      </c>
      <c r="AF2" s="182">
        <f>'Aggregate Calcs'!AJ2</f>
        <v>76439513503760.25</v>
      </c>
      <c r="AG2" s="182">
        <f>'Aggregate Calcs'!AK2</f>
        <v>78297795311893.891</v>
      </c>
      <c r="AH2" s="182">
        <f>'Aggregate Calcs'!AL2</f>
        <v>80156077120027.547</v>
      </c>
      <c r="AI2" s="182">
        <f>'Aggregate Calcs'!AM2</f>
        <v>82014358928161.188</v>
      </c>
    </row>
    <row r="3" spans="1:35" x14ac:dyDescent="0.25">
      <c r="A3" s="4" t="s">
        <v>529</v>
      </c>
      <c r="B3" s="201">
        <f>'Aggregate Calcs'!F3</f>
        <v>0</v>
      </c>
      <c r="C3" s="201">
        <f>'Aggregate Calcs'!G3</f>
        <v>0</v>
      </c>
      <c r="D3" s="201">
        <f>'Aggregate Calcs'!H3</f>
        <v>0</v>
      </c>
      <c r="E3" s="201">
        <f>'Aggregate Calcs'!I3</f>
        <v>0</v>
      </c>
      <c r="F3" s="201">
        <f>'Aggregate Calcs'!J3</f>
        <v>0</v>
      </c>
      <c r="G3" s="201">
        <f>'Aggregate Calcs'!K3</f>
        <v>0</v>
      </c>
      <c r="H3" s="201">
        <f>'Aggregate Calcs'!L3</f>
        <v>0</v>
      </c>
      <c r="I3" s="201">
        <f>'Aggregate Calcs'!M3</f>
        <v>0</v>
      </c>
      <c r="J3" s="201">
        <f>'Aggregate Calcs'!N3</f>
        <v>0</v>
      </c>
      <c r="K3" s="201">
        <f>'Aggregate Calcs'!O3</f>
        <v>0</v>
      </c>
      <c r="L3" s="201">
        <f>'Aggregate Calcs'!P3</f>
        <v>0</v>
      </c>
      <c r="M3" s="201">
        <f>'Aggregate Calcs'!Q3</f>
        <v>0</v>
      </c>
      <c r="N3" s="201">
        <f>'Aggregate Calcs'!R3</f>
        <v>0</v>
      </c>
      <c r="O3" s="201">
        <f>'Aggregate Calcs'!S3</f>
        <v>0</v>
      </c>
      <c r="P3" s="201">
        <f>'Aggregate Calcs'!T3</f>
        <v>0</v>
      </c>
      <c r="Q3" s="201">
        <f>'Aggregate Calcs'!U3</f>
        <v>0</v>
      </c>
      <c r="R3" s="201">
        <f>'Aggregate Calcs'!V3</f>
        <v>0</v>
      </c>
      <c r="S3" s="201">
        <f>'Aggregate Calcs'!W3</f>
        <v>0</v>
      </c>
      <c r="T3" s="201">
        <f>'Aggregate Calcs'!X3</f>
        <v>0</v>
      </c>
      <c r="U3" s="201">
        <f>'Aggregate Calcs'!Y3</f>
        <v>0</v>
      </c>
      <c r="V3" s="201">
        <f>'Aggregate Calcs'!Z3</f>
        <v>0</v>
      </c>
      <c r="W3" s="201">
        <f>'Aggregate Calcs'!AA3</f>
        <v>0</v>
      </c>
      <c r="X3" s="201">
        <f>'Aggregate Calcs'!AB3</f>
        <v>0</v>
      </c>
      <c r="Y3" s="201">
        <f>'Aggregate Calcs'!AC3</f>
        <v>0</v>
      </c>
      <c r="Z3" s="201">
        <f>'Aggregate Calcs'!AD3</f>
        <v>0</v>
      </c>
      <c r="AA3" s="201">
        <f>'Aggregate Calcs'!AE3</f>
        <v>0</v>
      </c>
      <c r="AB3" s="201">
        <f>'Aggregate Calcs'!AF3</f>
        <v>0</v>
      </c>
      <c r="AC3" s="201">
        <f>'Aggregate Calcs'!AG3</f>
        <v>0</v>
      </c>
      <c r="AD3" s="201">
        <f>'Aggregate Calcs'!AH3</f>
        <v>0</v>
      </c>
      <c r="AE3" s="201">
        <f>'Aggregate Calcs'!AI3</f>
        <v>0</v>
      </c>
      <c r="AF3" s="201">
        <f>'Aggregate Calcs'!AJ3</f>
        <v>0</v>
      </c>
      <c r="AG3" s="201">
        <f>'Aggregate Calcs'!AK3</f>
        <v>0</v>
      </c>
      <c r="AH3" s="201">
        <f>'Aggregate Calcs'!AL3</f>
        <v>0</v>
      </c>
      <c r="AI3" s="201">
        <f>'Aggregate Calcs'!AM3</f>
        <v>0</v>
      </c>
    </row>
    <row r="4" spans="1:35" x14ac:dyDescent="0.25">
      <c r="A4" s="4" t="s">
        <v>27</v>
      </c>
      <c r="B4" s="182">
        <f>'Aggregate Calcs'!F4</f>
        <v>161683383949786.41</v>
      </c>
      <c r="C4" s="182">
        <f>'Aggregate Calcs'!G4</f>
        <v>172313228702380.91</v>
      </c>
      <c r="D4" s="182">
        <f>'Aggregate Calcs'!H4</f>
        <v>182943073454975.47</v>
      </c>
      <c r="E4" s="182">
        <f>'Aggregate Calcs'!I4</f>
        <v>193572918207570</v>
      </c>
      <c r="F4" s="182">
        <f>'Aggregate Calcs'!J4</f>
        <v>204202762960164.53</v>
      </c>
      <c r="G4" s="182">
        <f>'Aggregate Calcs'!K4</f>
        <v>214832607712759.06</v>
      </c>
      <c r="H4" s="182">
        <f>'Aggregate Calcs'!L4</f>
        <v>228150514465864.34</v>
      </c>
      <c r="I4" s="182">
        <f>'Aggregate Calcs'!M4</f>
        <v>241468421218969.66</v>
      </c>
      <c r="J4" s="182">
        <f>'Aggregate Calcs'!N4</f>
        <v>254786327972074.97</v>
      </c>
      <c r="K4" s="182">
        <f>'Aggregate Calcs'!O4</f>
        <v>268104234725180.19</v>
      </c>
      <c r="L4" s="182">
        <f>'Aggregate Calcs'!P4</f>
        <v>281422141478285.5</v>
      </c>
      <c r="M4" s="182">
        <f>'Aggregate Calcs'!Q4</f>
        <v>298417930496025.19</v>
      </c>
      <c r="N4" s="182">
        <f>'Aggregate Calcs'!R4</f>
        <v>315413719513765</v>
      </c>
      <c r="O4" s="182">
        <f>'Aggregate Calcs'!S4</f>
        <v>332409508531504.69</v>
      </c>
      <c r="P4" s="182">
        <f>'Aggregate Calcs'!T4</f>
        <v>349405297549244.44</v>
      </c>
      <c r="Q4" s="182">
        <f>'Aggregate Calcs'!U4</f>
        <v>366401086566984.13</v>
      </c>
      <c r="R4" s="182">
        <f>'Aggregate Calcs'!V4</f>
        <v>381975221918959.56</v>
      </c>
      <c r="S4" s="182">
        <f>'Aggregate Calcs'!W4</f>
        <v>397549357270935</v>
      </c>
      <c r="T4" s="182">
        <f>'Aggregate Calcs'!X4</f>
        <v>413123492622910.31</v>
      </c>
      <c r="U4" s="182">
        <f>'Aggregate Calcs'!Y4</f>
        <v>428697627974885.75</v>
      </c>
      <c r="V4" s="182">
        <f>'Aggregate Calcs'!Z4</f>
        <v>444271763326861.25</v>
      </c>
      <c r="W4" s="182">
        <f>'Aggregate Calcs'!AA4</f>
        <v>456673936606153.63</v>
      </c>
      <c r="X4" s="182">
        <f>'Aggregate Calcs'!AB4</f>
        <v>469076109885445.94</v>
      </c>
      <c r="Y4" s="182">
        <f>'Aggregate Calcs'!AC4</f>
        <v>481478283164738.31</v>
      </c>
      <c r="Z4" s="182">
        <f>'Aggregate Calcs'!AD4</f>
        <v>493880456444030.75</v>
      </c>
      <c r="AA4" s="182">
        <f>'Aggregate Calcs'!AE4</f>
        <v>506282629723323.06</v>
      </c>
      <c r="AB4" s="182">
        <f>'Aggregate Calcs'!AF4</f>
        <v>514457200280589.81</v>
      </c>
      <c r="AC4" s="182">
        <f>'Aggregate Calcs'!AG4</f>
        <v>522631770837856.56</v>
      </c>
      <c r="AD4" s="182">
        <f>'Aggregate Calcs'!AH4</f>
        <v>530806341395123.38</v>
      </c>
      <c r="AE4" s="182">
        <f>'Aggregate Calcs'!AI4</f>
        <v>538980911952390.25</v>
      </c>
      <c r="AF4" s="182">
        <f>'Aggregate Calcs'!AJ4</f>
        <v>547155482509657</v>
      </c>
      <c r="AG4" s="182">
        <f>'Aggregate Calcs'!AK4</f>
        <v>555330053066923.75</v>
      </c>
      <c r="AH4" s="182">
        <f>'Aggregate Calcs'!AL4</f>
        <v>563504623624190.63</v>
      </c>
      <c r="AI4" s="182">
        <f>'Aggregate Calcs'!AM4</f>
        <v>571679194181457.38</v>
      </c>
    </row>
    <row r="5" spans="1:35" x14ac:dyDescent="0.25">
      <c r="A5" s="4" t="s">
        <v>6</v>
      </c>
      <c r="B5" s="182">
        <f>'Aggregate Calcs'!F5</f>
        <v>78575647078905.875</v>
      </c>
      <c r="C5" s="182">
        <f>'Aggregate Calcs'!G5</f>
        <v>79156639314569.969</v>
      </c>
      <c r="D5" s="182">
        <f>'Aggregate Calcs'!H5</f>
        <v>79737631550234.063</v>
      </c>
      <c r="E5" s="182">
        <f>'Aggregate Calcs'!I5</f>
        <v>80318623785898.156</v>
      </c>
      <c r="F5" s="182">
        <f>'Aggregate Calcs'!J5</f>
        <v>80899616021562.219</v>
      </c>
      <c r="G5" s="182">
        <f>'Aggregate Calcs'!K5</f>
        <v>81480608257226.313</v>
      </c>
      <c r="H5" s="182">
        <f>'Aggregate Calcs'!L5</f>
        <v>82009346313876.516</v>
      </c>
      <c r="I5" s="182">
        <f>'Aggregate Calcs'!M5</f>
        <v>82538084370526.688</v>
      </c>
      <c r="J5" s="182">
        <f>'Aggregate Calcs'!N5</f>
        <v>83066822427176.875</v>
      </c>
      <c r="K5" s="182">
        <f>'Aggregate Calcs'!O5</f>
        <v>83595560483827.031</v>
      </c>
      <c r="L5" s="182">
        <f>'Aggregate Calcs'!P5</f>
        <v>84124298540477.234</v>
      </c>
      <c r="M5" s="182">
        <f>'Aggregate Calcs'!Q5</f>
        <v>84458220564343.031</v>
      </c>
      <c r="N5" s="182">
        <f>'Aggregate Calcs'!R5</f>
        <v>84792142588208.828</v>
      </c>
      <c r="O5" s="182">
        <f>'Aggregate Calcs'!S5</f>
        <v>85126064612074.625</v>
      </c>
      <c r="P5" s="182">
        <f>'Aggregate Calcs'!T5</f>
        <v>85459986635940.406</v>
      </c>
      <c r="Q5" s="182">
        <f>'Aggregate Calcs'!U5</f>
        <v>85793908659806.203</v>
      </c>
      <c r="R5" s="182">
        <f>'Aggregate Calcs'!V5</f>
        <v>86034668212151.844</v>
      </c>
      <c r="S5" s="182">
        <f>'Aggregate Calcs'!W5</f>
        <v>86275427764497.484</v>
      </c>
      <c r="T5" s="182">
        <f>'Aggregate Calcs'!X5</f>
        <v>86516187316843.125</v>
      </c>
      <c r="U5" s="182">
        <f>'Aggregate Calcs'!Y5</f>
        <v>86756946869188.766</v>
      </c>
      <c r="V5" s="182">
        <f>'Aggregate Calcs'!Z5</f>
        <v>86997706421534.406</v>
      </c>
      <c r="W5" s="182">
        <f>'Aggregate Calcs'!AA5</f>
        <v>87139648991257.063</v>
      </c>
      <c r="X5" s="182">
        <f>'Aggregate Calcs'!AB5</f>
        <v>87281591560979.734</v>
      </c>
      <c r="Y5" s="182">
        <f>'Aggregate Calcs'!AC5</f>
        <v>87423534130702.391</v>
      </c>
      <c r="Z5" s="182">
        <f>'Aggregate Calcs'!AD5</f>
        <v>87565476700425.078</v>
      </c>
      <c r="AA5" s="182">
        <f>'Aggregate Calcs'!AE5</f>
        <v>87707419270147.734</v>
      </c>
      <c r="AB5" s="182">
        <f>'Aggregate Calcs'!AF5</f>
        <v>87661060188925.578</v>
      </c>
      <c r="AC5" s="182">
        <f>'Aggregate Calcs'!AG5</f>
        <v>87614701107703.422</v>
      </c>
      <c r="AD5" s="182">
        <f>'Aggregate Calcs'!AH5</f>
        <v>87568342026481.234</v>
      </c>
      <c r="AE5" s="182">
        <f>'Aggregate Calcs'!AI5</f>
        <v>87521982945259.078</v>
      </c>
      <c r="AF5" s="182">
        <f>'Aggregate Calcs'!AJ5</f>
        <v>87475623864036.938</v>
      </c>
      <c r="AG5" s="182">
        <f>'Aggregate Calcs'!AK5</f>
        <v>87429264782814.781</v>
      </c>
      <c r="AH5" s="182">
        <f>'Aggregate Calcs'!AL5</f>
        <v>87382905701592.594</v>
      </c>
      <c r="AI5" s="182">
        <f>'Aggregate Calcs'!AM5</f>
        <v>87336546620370.438</v>
      </c>
    </row>
    <row r="6" spans="1:35" x14ac:dyDescent="0.25">
      <c r="A6" s="4" t="s">
        <v>530</v>
      </c>
      <c r="B6" s="201">
        <f>'Aggregate Calcs'!F6</f>
        <v>0</v>
      </c>
      <c r="C6" s="201">
        <f>'Aggregate Calcs'!G6</f>
        <v>0</v>
      </c>
      <c r="D6" s="201">
        <f>'Aggregate Calcs'!H6</f>
        <v>0</v>
      </c>
      <c r="E6" s="201">
        <f>'Aggregate Calcs'!I6</f>
        <v>0</v>
      </c>
      <c r="F6" s="201">
        <f>'Aggregate Calcs'!J6</f>
        <v>0</v>
      </c>
      <c r="G6" s="201">
        <f>'Aggregate Calcs'!K6</f>
        <v>0</v>
      </c>
      <c r="H6" s="201">
        <f>'Aggregate Calcs'!L6</f>
        <v>0</v>
      </c>
      <c r="I6" s="201">
        <f>'Aggregate Calcs'!M6</f>
        <v>0</v>
      </c>
      <c r="J6" s="201">
        <f>'Aggregate Calcs'!N6</f>
        <v>0</v>
      </c>
      <c r="K6" s="201">
        <f>'Aggregate Calcs'!O6</f>
        <v>0</v>
      </c>
      <c r="L6" s="201">
        <f>'Aggregate Calcs'!P6</f>
        <v>0</v>
      </c>
      <c r="M6" s="201">
        <f>'Aggregate Calcs'!Q6</f>
        <v>0</v>
      </c>
      <c r="N6" s="201">
        <f>'Aggregate Calcs'!R6</f>
        <v>0</v>
      </c>
      <c r="O6" s="201">
        <f>'Aggregate Calcs'!S6</f>
        <v>0</v>
      </c>
      <c r="P6" s="201">
        <f>'Aggregate Calcs'!T6</f>
        <v>0</v>
      </c>
      <c r="Q6" s="201">
        <f>'Aggregate Calcs'!U6</f>
        <v>0</v>
      </c>
      <c r="R6" s="201">
        <f>'Aggregate Calcs'!V6</f>
        <v>0</v>
      </c>
      <c r="S6" s="201">
        <f>'Aggregate Calcs'!W6</f>
        <v>0</v>
      </c>
      <c r="T6" s="201">
        <f>'Aggregate Calcs'!X6</f>
        <v>0</v>
      </c>
      <c r="U6" s="201">
        <f>'Aggregate Calcs'!Y6</f>
        <v>0</v>
      </c>
      <c r="V6" s="201">
        <f>'Aggregate Calcs'!Z6</f>
        <v>0</v>
      </c>
      <c r="W6" s="201">
        <f>'Aggregate Calcs'!AA6</f>
        <v>0</v>
      </c>
      <c r="X6" s="201">
        <f>'Aggregate Calcs'!AB6</f>
        <v>0</v>
      </c>
      <c r="Y6" s="201">
        <f>'Aggregate Calcs'!AC6</f>
        <v>0</v>
      </c>
      <c r="Z6" s="201">
        <f>'Aggregate Calcs'!AD6</f>
        <v>0</v>
      </c>
      <c r="AA6" s="201">
        <f>'Aggregate Calcs'!AE6</f>
        <v>0</v>
      </c>
      <c r="AB6" s="201">
        <f>'Aggregate Calcs'!AF6</f>
        <v>0</v>
      </c>
      <c r="AC6" s="201">
        <f>'Aggregate Calcs'!AG6</f>
        <v>0</v>
      </c>
      <c r="AD6" s="201">
        <f>'Aggregate Calcs'!AH6</f>
        <v>0</v>
      </c>
      <c r="AE6" s="201">
        <f>'Aggregate Calcs'!AI6</f>
        <v>0</v>
      </c>
      <c r="AF6" s="201">
        <f>'Aggregate Calcs'!AJ6</f>
        <v>0</v>
      </c>
      <c r="AG6" s="201">
        <f>'Aggregate Calcs'!AK6</f>
        <v>0</v>
      </c>
      <c r="AH6" s="201">
        <f>'Aggregate Calcs'!AL6</f>
        <v>0</v>
      </c>
      <c r="AI6" s="201">
        <f>'Aggregate Calcs'!AM6</f>
        <v>0</v>
      </c>
    </row>
    <row r="7" spans="1:35" x14ac:dyDescent="0.25">
      <c r="A7" s="4" t="s">
        <v>531</v>
      </c>
      <c r="B7" s="182">
        <f>'Aggregate Calcs'!F7</f>
        <v>1130930458272.0898</v>
      </c>
      <c r="C7" s="182">
        <f>'Aggregate Calcs'!G7</f>
        <v>1143489783960.5129</v>
      </c>
      <c r="D7" s="182">
        <f>'Aggregate Calcs'!H7</f>
        <v>1155892033628.3572</v>
      </c>
      <c r="E7" s="182">
        <f>'Aggregate Calcs'!I7</f>
        <v>1168103427486.2512</v>
      </c>
      <c r="F7" s="182">
        <f>'Aggregate Calcs'!J7</f>
        <v>1180116365081.5862</v>
      </c>
      <c r="G7" s="182">
        <f>'Aggregate Calcs'!K7</f>
        <v>1191932535403.8303</v>
      </c>
      <c r="H7" s="182">
        <f>'Aggregate Calcs'!L7</f>
        <v>1203538426537.2354</v>
      </c>
      <c r="I7" s="182">
        <f>'Aggregate Calcs'!M7</f>
        <v>1214919682071.3184</v>
      </c>
      <c r="J7" s="182">
        <f>'Aggregate Calcs'!N7</f>
        <v>1226061945595.5955</v>
      </c>
      <c r="K7" s="182">
        <f>'Aggregate Calcs'!O7</f>
        <v>1236953394183.7876</v>
      </c>
      <c r="L7" s="182">
        <f>'Aggregate Calcs'!P7</f>
        <v>1247582204909.6145</v>
      </c>
      <c r="M7" s="182">
        <f>'Aggregate Calcs'!Q7</f>
        <v>1257929798888.9211</v>
      </c>
      <c r="N7" s="182">
        <f>'Aggregate Calcs'!R7</f>
        <v>1267976752742.8188</v>
      </c>
      <c r="O7" s="182">
        <f>'Aggregate Calcs'!S7</f>
        <v>1277707865566.0911</v>
      </c>
      <c r="P7" s="182">
        <f>'Aggregate Calcs'!T7</f>
        <v>1287114692411.394</v>
      </c>
      <c r="Q7" s="182">
        <f>'Aggregate Calcs'!U7</f>
        <v>1296188788331.385</v>
      </c>
      <c r="R7" s="182">
        <f>'Aggregate Calcs'!V7</f>
        <v>1304916641410.3154</v>
      </c>
      <c r="S7" s="182">
        <f>'Aggregate Calcs'!W7</f>
        <v>1313280517258.7649</v>
      </c>
      <c r="T7" s="182">
        <f>'Aggregate Calcs'!X7</f>
        <v>1321271126434.6565</v>
      </c>
      <c r="U7" s="182">
        <f>'Aggregate Calcs'!Y7</f>
        <v>1328881712980.1157</v>
      </c>
      <c r="V7" s="182">
        <f>'Aggregate Calcs'!Z7</f>
        <v>1336114810379.3457</v>
      </c>
      <c r="W7" s="182">
        <f>'Aggregate Calcs'!AA7</f>
        <v>1342984775042.8289</v>
      </c>
      <c r="X7" s="182">
        <f>'Aggregate Calcs'!AB7</f>
        <v>1349511874844.1885</v>
      </c>
      <c r="Y7" s="182">
        <f>'Aggregate Calcs'!AC7</f>
        <v>1355714688667.5793</v>
      </c>
      <c r="Z7" s="182">
        <f>'Aggregate Calcs'!AD7</f>
        <v>1361595749997.2041</v>
      </c>
      <c r="AA7" s="182">
        <f>'Aggregate Calcs'!AE7</f>
        <v>1367157592317.2656</v>
      </c>
      <c r="AB7" s="182">
        <f>'Aggregate Calcs'!AF7</f>
        <v>1372407816080.3728</v>
      </c>
      <c r="AC7" s="182">
        <f>'Aggregate Calcs'!AG7</f>
        <v>1377357399718.0708</v>
      </c>
      <c r="AD7" s="182">
        <f>'Aggregate Calcs'!AH7</f>
        <v>1382012254693.5005</v>
      </c>
      <c r="AE7" s="182">
        <f>'Aggregate Calcs'!AI7</f>
        <v>1386379136964.5356</v>
      </c>
      <c r="AF7" s="182">
        <f>'Aggregate Calcs'!AJ7</f>
        <v>1390458891025.9106</v>
      </c>
      <c r="AG7" s="182">
        <f>'Aggregate Calcs'!AK7</f>
        <v>1394255739351.2976</v>
      </c>
      <c r="AH7" s="182">
        <f>'Aggregate Calcs'!AL7</f>
        <v>1397767992951.2271</v>
      </c>
      <c r="AI7" s="182">
        <f>'Aggregate Calcs'!AM7</f>
        <v>1400998185309.9023</v>
      </c>
    </row>
    <row r="8" spans="1:35" x14ac:dyDescent="0.25">
      <c r="A8" s="4" t="s">
        <v>11</v>
      </c>
      <c r="B8" s="182">
        <f>'Aggregate Calcs'!F8</f>
        <v>622893528978408.88</v>
      </c>
      <c r="C8" s="182">
        <f>'Aggregate Calcs'!G8</f>
        <v>665727158177336.75</v>
      </c>
      <c r="D8" s="182">
        <f>'Aggregate Calcs'!H8</f>
        <v>708560787376264.75</v>
      </c>
      <c r="E8" s="182">
        <f>'Aggregate Calcs'!I8</f>
        <v>751394416575192.63</v>
      </c>
      <c r="F8" s="182">
        <f>'Aggregate Calcs'!J8</f>
        <v>794228045774120.63</v>
      </c>
      <c r="G8" s="182">
        <f>'Aggregate Calcs'!K8</f>
        <v>837061674973048.5</v>
      </c>
      <c r="H8" s="182">
        <f>'Aggregate Calcs'!L8</f>
        <v>874366763271799.75</v>
      </c>
      <c r="I8" s="182">
        <f>'Aggregate Calcs'!M8</f>
        <v>911671851570550.75</v>
      </c>
      <c r="J8" s="182">
        <f>'Aggregate Calcs'!N8</f>
        <v>948976939869301.88</v>
      </c>
      <c r="K8" s="182">
        <f>'Aggregate Calcs'!O8</f>
        <v>986282028168053.13</v>
      </c>
      <c r="L8" s="182">
        <f>'Aggregate Calcs'!P8</f>
        <v>1023587116466804.1</v>
      </c>
      <c r="M8" s="182">
        <f>'Aggregate Calcs'!Q8</f>
        <v>1064709664130852.5</v>
      </c>
      <c r="N8" s="182">
        <f>'Aggregate Calcs'!R8</f>
        <v>1105832211794900.8</v>
      </c>
      <c r="O8" s="182">
        <f>'Aggregate Calcs'!S8</f>
        <v>1146954759458949.3</v>
      </c>
      <c r="P8" s="182">
        <f>'Aggregate Calcs'!T8</f>
        <v>1188077307122997.5</v>
      </c>
      <c r="Q8" s="182">
        <f>'Aggregate Calcs'!U8</f>
        <v>1229199854787045.8</v>
      </c>
      <c r="R8" s="182">
        <f>'Aggregate Calcs'!V8</f>
        <v>1262333059605612.3</v>
      </c>
      <c r="S8" s="182">
        <f>'Aggregate Calcs'!W8</f>
        <v>1295466264424178.5</v>
      </c>
      <c r="T8" s="182">
        <f>'Aggregate Calcs'!X8</f>
        <v>1328599469242745.3</v>
      </c>
      <c r="U8" s="182">
        <f>'Aggregate Calcs'!Y8</f>
        <v>1361732674061311.8</v>
      </c>
      <c r="V8" s="182">
        <f>'Aggregate Calcs'!Z8</f>
        <v>1394865878879878.3</v>
      </c>
      <c r="W8" s="182">
        <f>'Aggregate Calcs'!AA8</f>
        <v>1432461840433879.3</v>
      </c>
      <c r="X8" s="182">
        <f>'Aggregate Calcs'!AB8</f>
        <v>1470057801987880</v>
      </c>
      <c r="Y8" s="182">
        <f>'Aggregate Calcs'!AC8</f>
        <v>1507653763541881</v>
      </c>
      <c r="Z8" s="182">
        <f>'Aggregate Calcs'!AD8</f>
        <v>1545249725095881.8</v>
      </c>
      <c r="AA8" s="182">
        <f>'Aggregate Calcs'!AE8</f>
        <v>1582845686649883</v>
      </c>
      <c r="AB8" s="182">
        <f>'Aggregate Calcs'!AF8</f>
        <v>1608320395987690.8</v>
      </c>
      <c r="AC8" s="182">
        <f>'Aggregate Calcs'!AG8</f>
        <v>1633795105325498.5</v>
      </c>
      <c r="AD8" s="182">
        <f>'Aggregate Calcs'!AH8</f>
        <v>1659269814663306.8</v>
      </c>
      <c r="AE8" s="182">
        <f>'Aggregate Calcs'!AI8</f>
        <v>1684744524001114.8</v>
      </c>
      <c r="AF8" s="182">
        <f>'Aggregate Calcs'!AJ8</f>
        <v>1710219233338922.8</v>
      </c>
      <c r="AG8" s="182">
        <f>'Aggregate Calcs'!AK8</f>
        <v>1735693942676731</v>
      </c>
      <c r="AH8" s="182">
        <f>'Aggregate Calcs'!AL8</f>
        <v>1761168652014538.8</v>
      </c>
      <c r="AI8" s="182">
        <f>'Aggregate Calcs'!AM8</f>
        <v>1786643361352347</v>
      </c>
    </row>
    <row r="9" spans="1:35" x14ac:dyDescent="0.25">
      <c r="A9" s="4" t="s">
        <v>532</v>
      </c>
      <c r="B9" s="182">
        <f>'Aggregate Calcs'!F9</f>
        <v>988943174936244.63</v>
      </c>
      <c r="C9" s="182">
        <f>'Aggregate Calcs'!G9</f>
        <v>1010493841854736.4</v>
      </c>
      <c r="D9" s="182">
        <f>'Aggregate Calcs'!H9</f>
        <v>1032044508773228.3</v>
      </c>
      <c r="E9" s="182">
        <f>'Aggregate Calcs'!I9</f>
        <v>1053595175691720</v>
      </c>
      <c r="F9" s="182">
        <f>'Aggregate Calcs'!J9</f>
        <v>1075145842610211.8</v>
      </c>
      <c r="G9" s="182">
        <f>'Aggregate Calcs'!K9</f>
        <v>1096696509528703.5</v>
      </c>
      <c r="H9" s="182">
        <f>'Aggregate Calcs'!L9</f>
        <v>1122805396225382.6</v>
      </c>
      <c r="I9" s="182">
        <f>'Aggregate Calcs'!M9</f>
        <v>1148914282922061.5</v>
      </c>
      <c r="J9" s="182">
        <f>'Aggregate Calcs'!N9</f>
        <v>1175023169618740.3</v>
      </c>
      <c r="K9" s="182">
        <f>'Aggregate Calcs'!O9</f>
        <v>1201132056315419.3</v>
      </c>
      <c r="L9" s="182">
        <f>'Aggregate Calcs'!P9</f>
        <v>1227240943012098.3</v>
      </c>
      <c r="M9" s="182">
        <f>'Aggregate Calcs'!Q9</f>
        <v>1255547956511013.5</v>
      </c>
      <c r="N9" s="182">
        <f>'Aggregate Calcs'!R9</f>
        <v>1283854970009928.5</v>
      </c>
      <c r="O9" s="182">
        <f>'Aggregate Calcs'!S9</f>
        <v>1312161983508843.8</v>
      </c>
      <c r="P9" s="182">
        <f>'Aggregate Calcs'!T9</f>
        <v>1340468997007758.8</v>
      </c>
      <c r="Q9" s="182">
        <f>'Aggregate Calcs'!U9</f>
        <v>1368776010506673.5</v>
      </c>
      <c r="R9" s="182">
        <f>'Aggregate Calcs'!V9</f>
        <v>1406052623486464.8</v>
      </c>
      <c r="S9" s="182">
        <f>'Aggregate Calcs'!W9</f>
        <v>1443329236466255.8</v>
      </c>
      <c r="T9" s="182">
        <f>'Aggregate Calcs'!X9</f>
        <v>1480605849446046.8</v>
      </c>
      <c r="U9" s="182">
        <f>'Aggregate Calcs'!Y9</f>
        <v>1517882462425837.5</v>
      </c>
      <c r="V9" s="182">
        <f>'Aggregate Calcs'!Z9</f>
        <v>1555159075405628.8</v>
      </c>
      <c r="W9" s="182">
        <f>'Aggregate Calcs'!AA9</f>
        <v>1608232264572623.5</v>
      </c>
      <c r="X9" s="182">
        <f>'Aggregate Calcs'!AB9</f>
        <v>1661305453739618.5</v>
      </c>
      <c r="Y9" s="182">
        <f>'Aggregate Calcs'!AC9</f>
        <v>1714378642906613.5</v>
      </c>
      <c r="Z9" s="182">
        <f>'Aggregate Calcs'!AD9</f>
        <v>1767451832073608.5</v>
      </c>
      <c r="AA9" s="182">
        <f>'Aggregate Calcs'!AE9</f>
        <v>1820525021240603.5</v>
      </c>
      <c r="AB9" s="182">
        <f>'Aggregate Calcs'!AF9</f>
        <v>1864475631102742.8</v>
      </c>
      <c r="AC9" s="182">
        <f>'Aggregate Calcs'!AG9</f>
        <v>1908426240964882</v>
      </c>
      <c r="AD9" s="182">
        <f>'Aggregate Calcs'!AH9</f>
        <v>1952376850827021.5</v>
      </c>
      <c r="AE9" s="182">
        <f>'Aggregate Calcs'!AI9</f>
        <v>1996327460689161</v>
      </c>
      <c r="AF9" s="182">
        <f>'Aggregate Calcs'!AJ9</f>
        <v>2040278070551300.3</v>
      </c>
      <c r="AG9" s="182">
        <f>'Aggregate Calcs'!AK9</f>
        <v>2084228680413439.8</v>
      </c>
      <c r="AH9" s="182">
        <f>'Aggregate Calcs'!AL9</f>
        <v>2128179290275579.5</v>
      </c>
      <c r="AI9" s="182">
        <f>'Aggregate Calcs'!AM9</f>
        <v>2172129900137718</v>
      </c>
    </row>
    <row r="11" spans="1:35" x14ac:dyDescent="0.25">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F11" s="4"/>
    </row>
    <row r="12" spans="1:35" x14ac:dyDescent="0.25">
      <c r="A12" s="55"/>
      <c r="B12" s="514"/>
      <c r="C12" s="514"/>
      <c r="D12" s="514"/>
      <c r="E12" s="514"/>
      <c r="F12" s="514"/>
      <c r="G12" s="514"/>
      <c r="H12" s="55"/>
      <c r="I12" s="55"/>
      <c r="J12" s="55"/>
      <c r="K12" s="55"/>
      <c r="L12" s="55"/>
      <c r="M12" s="55"/>
      <c r="N12" s="55"/>
      <c r="O12" s="55"/>
      <c r="P12" s="55"/>
      <c r="Q12" s="55"/>
      <c r="R12" s="55"/>
      <c r="S12" s="55"/>
      <c r="T12" s="55"/>
      <c r="U12" s="55"/>
      <c r="V12" s="55"/>
      <c r="W12" s="55"/>
      <c r="X12" s="55"/>
      <c r="Y12" s="55"/>
      <c r="Z12" s="55"/>
    </row>
    <row r="13" spans="1:35" x14ac:dyDescent="0.25">
      <c r="A13" s="204"/>
      <c r="B13" s="439"/>
      <c r="C13" s="204"/>
      <c r="D13" s="56"/>
      <c r="E13" s="204"/>
      <c r="F13" s="56"/>
      <c r="G13" s="55"/>
      <c r="H13" s="55"/>
      <c r="I13" s="55"/>
      <c r="J13" s="55"/>
      <c r="K13" s="55"/>
      <c r="L13" s="55"/>
      <c r="M13" s="55"/>
      <c r="N13" s="55"/>
      <c r="O13" s="55"/>
      <c r="P13" s="55"/>
      <c r="Q13" s="55"/>
      <c r="R13" s="55"/>
      <c r="S13" s="55"/>
      <c r="T13" s="55"/>
      <c r="U13" s="55"/>
      <c r="V13" s="55"/>
      <c r="W13" s="55"/>
      <c r="X13" s="55"/>
      <c r="Y13" s="55"/>
      <c r="Z13" s="55"/>
    </row>
    <row r="14" spans="1:35" x14ac:dyDescent="0.25">
      <c r="A14" s="204"/>
      <c r="B14" s="204"/>
      <c r="C14" s="204"/>
      <c r="D14" s="56"/>
      <c r="E14" s="204"/>
      <c r="F14" s="56"/>
      <c r="G14" s="55"/>
      <c r="H14" s="55"/>
      <c r="I14" s="55"/>
      <c r="J14" s="55"/>
      <c r="K14" s="55"/>
      <c r="L14" s="55"/>
      <c r="M14" s="55"/>
      <c r="N14" s="55"/>
      <c r="O14" s="55"/>
      <c r="P14" s="55"/>
      <c r="Q14" s="55"/>
      <c r="R14" s="55"/>
      <c r="S14" s="55"/>
      <c r="T14" s="55"/>
      <c r="U14" s="55"/>
      <c r="V14" s="55"/>
      <c r="W14" s="55"/>
      <c r="X14" s="55"/>
      <c r="Y14" s="55"/>
      <c r="Z14" s="55"/>
    </row>
    <row r="15" spans="1:35" x14ac:dyDescent="0.25">
      <c r="A15" s="204"/>
      <c r="B15" s="204"/>
      <c r="C15" s="204"/>
      <c r="D15" s="56"/>
      <c r="E15" s="204"/>
      <c r="F15" s="56"/>
      <c r="G15" s="55"/>
      <c r="H15" s="55"/>
      <c r="I15" s="55"/>
      <c r="J15" s="55"/>
      <c r="K15" s="55"/>
      <c r="L15" s="55"/>
      <c r="M15" s="55"/>
      <c r="N15" s="55"/>
      <c r="O15" s="55"/>
      <c r="P15" s="55"/>
      <c r="Q15" s="55"/>
      <c r="R15" s="55"/>
      <c r="S15" s="55"/>
      <c r="T15" s="55"/>
      <c r="U15" s="55"/>
      <c r="V15" s="55"/>
      <c r="W15" s="55"/>
      <c r="X15" s="55"/>
      <c r="Y15" s="55"/>
      <c r="Z15" s="55"/>
    </row>
    <row r="16" spans="1:35" x14ac:dyDescent="0.25">
      <c r="A16" s="57"/>
      <c r="B16" s="57"/>
      <c r="C16" s="57"/>
      <c r="D16" s="57"/>
      <c r="E16" s="57"/>
      <c r="F16" s="57"/>
      <c r="G16" s="55"/>
      <c r="H16" s="55"/>
      <c r="I16" s="55"/>
      <c r="J16" s="55"/>
      <c r="K16" s="55"/>
      <c r="L16" s="55"/>
      <c r="M16" s="55"/>
      <c r="N16" s="55"/>
      <c r="O16" s="55"/>
      <c r="P16" s="55"/>
      <c r="Q16" s="55"/>
      <c r="R16" s="55"/>
      <c r="S16" s="55"/>
      <c r="T16" s="55"/>
      <c r="U16" s="55"/>
      <c r="V16" s="55"/>
      <c r="W16" s="55"/>
      <c r="X16" s="55"/>
      <c r="Y16" s="55"/>
      <c r="Z16" s="55"/>
    </row>
    <row r="17" spans="1:26" x14ac:dyDescent="0.25">
      <c r="A17" s="58"/>
      <c r="B17" s="53"/>
      <c r="C17" s="53"/>
      <c r="D17" s="53"/>
      <c r="E17" s="53"/>
      <c r="F17" s="53"/>
      <c r="G17" s="55"/>
      <c r="H17" s="55"/>
      <c r="I17" s="59"/>
      <c r="J17" s="60"/>
      <c r="K17" s="60"/>
      <c r="L17" s="61"/>
      <c r="M17" s="62"/>
      <c r="N17" s="61"/>
      <c r="O17" s="61"/>
      <c r="P17" s="61"/>
      <c r="Q17" s="61"/>
      <c r="R17" s="61"/>
      <c r="S17" s="61"/>
      <c r="T17" s="61"/>
      <c r="U17" s="61"/>
      <c r="V17" s="55"/>
      <c r="W17" s="55"/>
      <c r="X17" s="55"/>
      <c r="Y17" s="55"/>
      <c r="Z17" s="55"/>
    </row>
    <row r="18" spans="1:26" x14ac:dyDescent="0.25">
      <c r="A18" s="58"/>
      <c r="B18" s="53"/>
      <c r="C18" s="53"/>
      <c r="D18" s="53"/>
      <c r="E18" s="53"/>
      <c r="F18" s="53"/>
      <c r="G18" s="55"/>
      <c r="H18" s="55"/>
      <c r="I18" s="63"/>
      <c r="J18" s="63"/>
      <c r="K18" s="64"/>
      <c r="L18" s="16"/>
      <c r="M18" s="14"/>
      <c r="N18" s="14"/>
      <c r="O18" s="14"/>
      <c r="P18" s="14"/>
      <c r="Q18" s="14"/>
      <c r="R18" s="14"/>
      <c r="S18" s="14"/>
      <c r="T18" s="14"/>
      <c r="U18" s="14"/>
      <c r="V18" s="55"/>
      <c r="W18" s="55"/>
      <c r="X18" s="55"/>
      <c r="Y18" s="55"/>
      <c r="Z18" s="55"/>
    </row>
    <row r="19" spans="1:26" x14ac:dyDescent="0.25">
      <c r="A19" s="58"/>
      <c r="B19" s="53"/>
      <c r="C19" s="53"/>
      <c r="D19" s="53"/>
      <c r="E19" s="53"/>
      <c r="F19" s="53"/>
      <c r="G19" s="55"/>
      <c r="H19" s="55"/>
      <c r="I19" s="59"/>
      <c r="J19" s="65"/>
      <c r="K19" s="59"/>
      <c r="L19" s="8"/>
      <c r="M19" s="9"/>
      <c r="N19" s="10"/>
      <c r="O19" s="10"/>
      <c r="P19" s="10"/>
      <c r="Q19" s="10"/>
      <c r="R19" s="10"/>
      <c r="S19" s="10"/>
      <c r="T19" s="10"/>
      <c r="U19" s="10"/>
      <c r="V19" s="55"/>
      <c r="W19" s="55"/>
      <c r="X19" s="55"/>
      <c r="Y19" s="55"/>
      <c r="Z19" s="55"/>
    </row>
    <row r="20" spans="1:26" x14ac:dyDescent="0.25">
      <c r="A20" s="58"/>
      <c r="B20" s="53"/>
      <c r="C20" s="53"/>
      <c r="D20" s="53"/>
      <c r="E20" s="53"/>
      <c r="F20" s="53"/>
      <c r="G20" s="55"/>
      <c r="H20" s="55"/>
      <c r="I20" s="66"/>
      <c r="J20" s="60"/>
      <c r="K20" s="60"/>
      <c r="L20" s="11"/>
      <c r="M20" s="25"/>
      <c r="N20" s="12"/>
      <c r="O20" s="12"/>
      <c r="P20" s="12"/>
      <c r="Q20" s="12"/>
      <c r="R20" s="12"/>
      <c r="S20" s="12"/>
      <c r="T20" s="12"/>
      <c r="U20" s="12"/>
      <c r="V20" s="55"/>
      <c r="W20" s="67"/>
      <c r="X20" s="55"/>
      <c r="Y20" s="55"/>
      <c r="Z20" s="55"/>
    </row>
    <row r="21" spans="1:26" x14ac:dyDescent="0.25">
      <c r="A21" s="68"/>
      <c r="B21" s="53"/>
      <c r="C21" s="53"/>
      <c r="D21" s="53"/>
      <c r="E21" s="53"/>
      <c r="F21" s="53"/>
      <c r="G21" s="55"/>
      <c r="H21" s="55"/>
      <c r="I21" s="63"/>
      <c r="J21" s="63"/>
      <c r="K21" s="64"/>
      <c r="L21" s="16"/>
      <c r="M21" s="25"/>
      <c r="N21" s="14"/>
      <c r="O21" s="14"/>
      <c r="P21" s="14"/>
      <c r="Q21" s="14"/>
      <c r="R21" s="14"/>
      <c r="S21" s="14"/>
      <c r="T21" s="14"/>
      <c r="U21" s="14"/>
      <c r="V21" s="55"/>
      <c r="W21" s="69"/>
      <c r="X21" s="55"/>
      <c r="Y21" s="55"/>
      <c r="Z21" s="55"/>
    </row>
    <row r="22" spans="1:26" x14ac:dyDescent="0.25">
      <c r="A22" s="68"/>
      <c r="B22" s="53"/>
      <c r="C22" s="53"/>
      <c r="D22" s="53"/>
      <c r="E22" s="53"/>
      <c r="F22" s="53"/>
      <c r="G22" s="55"/>
      <c r="H22" s="55"/>
      <c r="I22" s="64"/>
      <c r="J22" s="63"/>
      <c r="K22" s="64"/>
      <c r="L22" s="13"/>
      <c r="M22" s="25"/>
      <c r="N22" s="15"/>
      <c r="O22" s="15"/>
      <c r="P22" s="15"/>
      <c r="Q22" s="15"/>
      <c r="R22" s="15"/>
      <c r="S22" s="15"/>
      <c r="T22" s="15"/>
      <c r="U22" s="15"/>
      <c r="V22" s="55"/>
      <c r="W22" s="69"/>
      <c r="X22" s="55"/>
      <c r="Y22" s="55"/>
      <c r="Z22" s="55"/>
    </row>
    <row r="23" spans="1:26" x14ac:dyDescent="0.25">
      <c r="A23" s="58"/>
      <c r="B23" s="53"/>
      <c r="C23" s="53"/>
      <c r="D23" s="53"/>
      <c r="E23" s="53"/>
      <c r="F23" s="53"/>
      <c r="G23" s="55"/>
      <c r="H23" s="55"/>
      <c r="I23" s="59"/>
      <c r="J23" s="63"/>
      <c r="K23" s="64"/>
      <c r="L23" s="13"/>
      <c r="M23" s="25"/>
      <c r="N23" s="15"/>
      <c r="O23" s="15"/>
      <c r="P23" s="15"/>
      <c r="Q23" s="15"/>
      <c r="R23" s="15"/>
      <c r="S23" s="15"/>
      <c r="T23" s="15"/>
      <c r="U23" s="15"/>
      <c r="V23" s="55"/>
      <c r="W23" s="69"/>
      <c r="X23" s="55"/>
      <c r="Y23" s="55"/>
      <c r="Z23" s="55"/>
    </row>
    <row r="24" spans="1:26" x14ac:dyDescent="0.25">
      <c r="A24" s="58"/>
      <c r="B24" s="53"/>
      <c r="C24" s="53"/>
      <c r="D24" s="53"/>
      <c r="E24" s="53"/>
      <c r="F24" s="53"/>
      <c r="G24" s="55"/>
      <c r="H24" s="55"/>
      <c r="I24" s="70"/>
      <c r="J24" s="71"/>
      <c r="K24" s="71"/>
      <c r="L24" s="72"/>
      <c r="M24" s="25"/>
      <c r="N24" s="73"/>
      <c r="O24" s="73"/>
      <c r="P24" s="73"/>
      <c r="Q24" s="73"/>
      <c r="R24" s="73"/>
      <c r="S24" s="73"/>
      <c r="T24" s="73"/>
      <c r="U24" s="73"/>
      <c r="V24" s="55"/>
      <c r="W24" s="67"/>
      <c r="X24" s="55"/>
      <c r="Y24" s="55"/>
      <c r="Z24" s="55"/>
    </row>
    <row r="25" spans="1:26" x14ac:dyDescent="0.25">
      <c r="A25" s="58"/>
      <c r="B25" s="53"/>
      <c r="C25" s="53"/>
      <c r="D25" s="53"/>
      <c r="E25" s="53"/>
      <c r="F25" s="53"/>
      <c r="G25" s="55"/>
      <c r="H25" s="55"/>
      <c r="I25" s="59"/>
      <c r="J25" s="63"/>
      <c r="K25" s="64"/>
      <c r="L25" s="13"/>
      <c r="M25" s="25"/>
      <c r="N25" s="15"/>
      <c r="O25" s="15"/>
      <c r="P25" s="15"/>
      <c r="Q25" s="15"/>
      <c r="R25" s="15"/>
      <c r="S25" s="15"/>
      <c r="T25" s="15"/>
      <c r="U25" s="15"/>
      <c r="V25" s="55"/>
      <c r="W25" s="67"/>
      <c r="X25" s="55"/>
      <c r="Y25" s="55"/>
      <c r="Z25" s="55"/>
    </row>
    <row r="26" spans="1:26" x14ac:dyDescent="0.25">
      <c r="A26" s="58"/>
      <c r="B26" s="53"/>
      <c r="C26" s="53"/>
      <c r="D26" s="53"/>
      <c r="E26" s="53"/>
      <c r="F26" s="53"/>
      <c r="G26" s="55"/>
      <c r="H26" s="55"/>
      <c r="I26" s="66"/>
      <c r="J26" s="60"/>
      <c r="K26" s="60"/>
      <c r="L26" s="11"/>
      <c r="M26" s="25"/>
      <c r="N26" s="12"/>
      <c r="O26" s="12"/>
      <c r="P26" s="12"/>
      <c r="Q26" s="12"/>
      <c r="R26" s="12"/>
      <c r="S26" s="12"/>
      <c r="T26" s="12"/>
      <c r="U26" s="12"/>
      <c r="V26" s="55"/>
      <c r="W26" s="67"/>
      <c r="X26" s="55"/>
      <c r="Y26" s="55"/>
      <c r="Z26" s="55"/>
    </row>
    <row r="27" spans="1:26" x14ac:dyDescent="0.25">
      <c r="A27" s="74"/>
      <c r="B27" s="54"/>
      <c r="C27" s="54"/>
      <c r="D27" s="54"/>
      <c r="E27" s="54"/>
      <c r="F27" s="54"/>
      <c r="G27" s="55"/>
      <c r="H27" s="55"/>
      <c r="I27" s="64"/>
      <c r="J27" s="63"/>
      <c r="K27" s="64"/>
      <c r="L27" s="16"/>
      <c r="M27" s="25"/>
      <c r="N27" s="27"/>
      <c r="O27" s="14"/>
      <c r="P27" s="14"/>
      <c r="Q27" s="14"/>
      <c r="R27" s="14"/>
      <c r="S27" s="14"/>
      <c r="T27" s="14"/>
      <c r="U27" s="14"/>
      <c r="V27" s="55"/>
      <c r="W27" s="67"/>
      <c r="X27" s="55"/>
      <c r="Y27" s="55"/>
      <c r="Z27" s="55"/>
    </row>
    <row r="28" spans="1:26" x14ac:dyDescent="0.25">
      <c r="A28" s="75"/>
      <c r="B28" s="54"/>
      <c r="C28" s="54"/>
      <c r="D28" s="54"/>
      <c r="E28" s="54"/>
      <c r="F28" s="54"/>
      <c r="G28" s="55"/>
      <c r="H28" s="55"/>
      <c r="I28" s="59"/>
      <c r="J28" s="63"/>
      <c r="K28" s="64"/>
      <c r="L28" s="16"/>
      <c r="M28" s="25"/>
      <c r="N28" s="14"/>
      <c r="O28" s="14"/>
      <c r="P28" s="14"/>
      <c r="Q28" s="14"/>
      <c r="R28" s="14"/>
      <c r="S28" s="14"/>
      <c r="T28" s="14"/>
      <c r="U28" s="14"/>
      <c r="V28" s="55"/>
      <c r="W28" s="67"/>
      <c r="X28" s="55"/>
      <c r="Y28" s="55"/>
      <c r="Z28" s="55"/>
    </row>
    <row r="29" spans="1:26" x14ac:dyDescent="0.25">
      <c r="A29" s="75"/>
      <c r="B29" s="54"/>
      <c r="C29" s="54"/>
      <c r="D29" s="54"/>
      <c r="E29" s="54"/>
      <c r="F29" s="54"/>
      <c r="G29" s="55"/>
      <c r="H29" s="55"/>
      <c r="I29" s="70"/>
      <c r="J29" s="71"/>
      <c r="K29" s="71"/>
      <c r="L29" s="72"/>
      <c r="M29" s="25"/>
      <c r="N29" s="73"/>
      <c r="O29" s="73"/>
      <c r="P29" s="73"/>
      <c r="Q29" s="73"/>
      <c r="R29" s="73"/>
      <c r="S29" s="73"/>
      <c r="T29" s="73"/>
      <c r="U29" s="73"/>
      <c r="V29" s="55"/>
      <c r="W29" s="67"/>
      <c r="X29" s="55"/>
      <c r="Y29" s="55"/>
      <c r="Z29" s="55"/>
    </row>
    <row r="30" spans="1:26" x14ac:dyDescent="0.25">
      <c r="A30" s="58"/>
      <c r="B30" s="54"/>
      <c r="C30" s="54"/>
      <c r="D30" s="54"/>
      <c r="E30" s="54"/>
      <c r="F30" s="54"/>
      <c r="G30" s="55"/>
      <c r="H30" s="55"/>
      <c r="I30" s="59"/>
      <c r="J30" s="63"/>
      <c r="K30" s="64"/>
      <c r="L30" s="13"/>
      <c r="M30" s="25"/>
      <c r="N30" s="14"/>
      <c r="O30" s="14"/>
      <c r="P30" s="14"/>
      <c r="Q30" s="14"/>
      <c r="R30" s="14"/>
      <c r="S30" s="14"/>
      <c r="T30" s="14"/>
      <c r="U30" s="14"/>
      <c r="V30" s="55"/>
      <c r="W30" s="67"/>
      <c r="X30" s="55"/>
      <c r="Y30" s="55"/>
      <c r="Z30" s="55"/>
    </row>
    <row r="31" spans="1:26" x14ac:dyDescent="0.25">
      <c r="A31" s="58"/>
      <c r="B31" s="58"/>
      <c r="C31" s="58"/>
      <c r="D31" s="58"/>
      <c r="E31" s="58"/>
      <c r="F31" s="58"/>
      <c r="G31" s="55"/>
      <c r="H31" s="55"/>
      <c r="I31" s="66"/>
      <c r="J31" s="60"/>
      <c r="K31" s="60"/>
      <c r="L31" s="11"/>
      <c r="M31" s="25"/>
      <c r="N31" s="22"/>
      <c r="O31" s="22"/>
      <c r="P31" s="22"/>
      <c r="Q31" s="22"/>
      <c r="R31" s="22"/>
      <c r="S31" s="22"/>
      <c r="T31" s="22"/>
      <c r="U31" s="22"/>
      <c r="V31" s="55"/>
      <c r="W31" s="67"/>
      <c r="X31" s="55"/>
      <c r="Y31" s="55"/>
      <c r="Z31" s="55"/>
    </row>
    <row r="32" spans="1:26" x14ac:dyDescent="0.25">
      <c r="A32" s="55"/>
      <c r="B32" s="55"/>
      <c r="C32" s="55"/>
      <c r="D32" s="55"/>
      <c r="E32" s="55"/>
      <c r="F32" s="55"/>
      <c r="G32" s="55"/>
      <c r="H32" s="55"/>
      <c r="I32" s="59"/>
      <c r="J32" s="63"/>
      <c r="K32" s="64"/>
      <c r="L32" s="13"/>
      <c r="M32" s="25"/>
      <c r="N32" s="14"/>
      <c r="O32" s="14"/>
      <c r="P32" s="14"/>
      <c r="Q32" s="14"/>
      <c r="R32" s="14"/>
      <c r="S32" s="14"/>
      <c r="T32" s="14"/>
      <c r="U32" s="14"/>
      <c r="V32" s="55"/>
      <c r="W32" s="67"/>
      <c r="X32" s="55"/>
      <c r="Y32" s="55"/>
      <c r="Z32" s="55"/>
    </row>
    <row r="33" spans="1:26" x14ac:dyDescent="0.25">
      <c r="A33" s="55"/>
      <c r="B33" s="55"/>
      <c r="C33" s="55"/>
      <c r="D33" s="55"/>
      <c r="E33" s="55"/>
      <c r="F33" s="55"/>
      <c r="G33" s="55"/>
      <c r="H33" s="55"/>
      <c r="I33" s="66"/>
      <c r="J33" s="60"/>
      <c r="K33" s="60"/>
      <c r="L33" s="11"/>
      <c r="M33" s="25"/>
      <c r="N33" s="12"/>
      <c r="O33" s="12"/>
      <c r="P33" s="12"/>
      <c r="Q33" s="12"/>
      <c r="R33" s="12"/>
      <c r="S33" s="12"/>
      <c r="T33" s="12"/>
      <c r="U33" s="12"/>
      <c r="V33" s="55"/>
      <c r="W33" s="67"/>
      <c r="X33" s="55"/>
      <c r="Y33" s="55"/>
      <c r="Z33" s="55"/>
    </row>
    <row r="34" spans="1:26" x14ac:dyDescent="0.25">
      <c r="A34" s="76"/>
      <c r="B34" s="55"/>
      <c r="C34" s="55"/>
      <c r="D34" s="55"/>
      <c r="E34" s="55"/>
      <c r="F34" s="55"/>
      <c r="G34" s="55"/>
      <c r="H34" s="55"/>
      <c r="I34" s="59"/>
      <c r="J34" s="63"/>
      <c r="K34" s="64"/>
      <c r="L34" s="13"/>
      <c r="M34" s="25"/>
      <c r="N34" s="14"/>
      <c r="O34" s="14"/>
      <c r="P34" s="14"/>
      <c r="Q34" s="14"/>
      <c r="R34" s="14"/>
      <c r="S34" s="14"/>
      <c r="T34" s="14"/>
      <c r="U34" s="14"/>
      <c r="V34" s="55"/>
      <c r="W34" s="67"/>
      <c r="X34" s="55"/>
      <c r="Y34" s="55"/>
      <c r="Z34" s="55"/>
    </row>
    <row r="35" spans="1:26" x14ac:dyDescent="0.25">
      <c r="A35" s="55"/>
      <c r="B35" s="55"/>
      <c r="C35" s="55"/>
      <c r="D35" s="55"/>
      <c r="E35" s="55"/>
      <c r="F35" s="55"/>
      <c r="G35" s="55"/>
      <c r="H35" s="55"/>
      <c r="I35" s="70"/>
      <c r="J35" s="71"/>
      <c r="K35" s="71"/>
      <c r="L35" s="72"/>
      <c r="M35" s="25"/>
      <c r="N35" s="77"/>
      <c r="O35" s="77"/>
      <c r="P35" s="77"/>
      <c r="Q35" s="77"/>
      <c r="R35" s="77"/>
      <c r="S35" s="77"/>
      <c r="T35" s="77"/>
      <c r="U35" s="77"/>
      <c r="V35" s="55"/>
      <c r="W35" s="67"/>
      <c r="X35" s="55"/>
      <c r="Y35" s="55"/>
      <c r="Z35" s="55"/>
    </row>
    <row r="36" spans="1:26" x14ac:dyDescent="0.25">
      <c r="A36" s="55"/>
      <c r="B36" s="55"/>
      <c r="C36" s="55"/>
      <c r="D36" s="55"/>
      <c r="E36" s="55"/>
      <c r="F36" s="55"/>
      <c r="G36" s="55"/>
      <c r="H36" s="55"/>
      <c r="I36" s="59"/>
      <c r="J36" s="63"/>
      <c r="K36" s="64"/>
      <c r="L36" s="13"/>
      <c r="M36" s="25"/>
      <c r="N36" s="14"/>
      <c r="O36" s="14"/>
      <c r="P36" s="14"/>
      <c r="Q36" s="14"/>
      <c r="R36" s="14"/>
      <c r="S36" s="14"/>
      <c r="T36" s="14"/>
      <c r="U36" s="14"/>
      <c r="V36" s="55"/>
      <c r="W36" s="67"/>
      <c r="X36" s="55"/>
      <c r="Y36" s="55"/>
      <c r="Z36" s="55"/>
    </row>
    <row r="37" spans="1:26" x14ac:dyDescent="0.25">
      <c r="A37" s="55"/>
      <c r="B37" s="55"/>
      <c r="C37" s="55"/>
      <c r="D37" s="55"/>
      <c r="E37" s="55"/>
      <c r="F37" s="55"/>
      <c r="G37" s="55"/>
      <c r="H37" s="55"/>
      <c r="I37" s="70"/>
      <c r="J37" s="71"/>
      <c r="K37" s="71"/>
      <c r="L37" s="72"/>
      <c r="M37" s="25"/>
      <c r="N37" s="77"/>
      <c r="O37" s="77"/>
      <c r="P37" s="77"/>
      <c r="Q37" s="77"/>
      <c r="R37" s="77"/>
      <c r="S37" s="77"/>
      <c r="T37" s="77"/>
      <c r="U37" s="77"/>
      <c r="V37" s="55"/>
      <c r="W37" s="67"/>
      <c r="X37" s="55"/>
      <c r="Y37" s="55"/>
      <c r="Z37" s="55"/>
    </row>
    <row r="38" spans="1:26" x14ac:dyDescent="0.25">
      <c r="A38" s="55"/>
      <c r="B38" s="55"/>
      <c r="C38" s="55"/>
      <c r="D38" s="55"/>
      <c r="E38" s="55"/>
      <c r="F38" s="55"/>
      <c r="G38" s="55"/>
      <c r="H38" s="55"/>
      <c r="I38" s="59"/>
      <c r="J38" s="60"/>
      <c r="K38" s="59"/>
      <c r="L38" s="16"/>
      <c r="M38" s="10"/>
      <c r="N38" s="10"/>
      <c r="O38" s="10"/>
      <c r="P38" s="10"/>
      <c r="Q38" s="10"/>
      <c r="R38" s="10"/>
      <c r="S38" s="10"/>
      <c r="T38" s="10"/>
      <c r="U38" s="10"/>
      <c r="V38" s="55"/>
      <c r="W38" s="55"/>
      <c r="X38" s="55"/>
      <c r="Y38" s="55"/>
      <c r="Z38" s="55"/>
    </row>
    <row r="39" spans="1:26"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x14ac:dyDescent="0.25">
      <c r="A40" s="55"/>
      <c r="B40" s="55"/>
      <c r="C40" s="55"/>
      <c r="D40" s="55"/>
      <c r="E40" s="55"/>
      <c r="F40" s="55"/>
      <c r="G40" s="55"/>
      <c r="H40" s="55"/>
      <c r="I40" s="55"/>
      <c r="J40" s="55"/>
      <c r="K40" s="55"/>
      <c r="L40" s="55"/>
      <c r="M40" s="55"/>
      <c r="N40" s="69"/>
      <c r="O40" s="69"/>
      <c r="P40" s="55"/>
      <c r="Q40" s="55"/>
      <c r="R40" s="55"/>
      <c r="S40" s="55"/>
      <c r="T40" s="55"/>
      <c r="U40" s="55"/>
      <c r="V40" s="55"/>
      <c r="W40" s="55"/>
      <c r="X40" s="55"/>
      <c r="Y40" s="55"/>
      <c r="Z40" s="55"/>
    </row>
    <row r="41" spans="1:26"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sheetData>
  <mergeCells count="1">
    <mergeCell ref="B12:G12"/>
  </mergeCell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3"/>
  <sheetViews>
    <sheetView topLeftCell="Q1" workbookViewId="0">
      <selection activeCell="B9" sqref="B9:AI9"/>
    </sheetView>
  </sheetViews>
  <sheetFormatPr defaultColWidth="8.85546875" defaultRowHeight="15" x14ac:dyDescent="0.25"/>
  <cols>
    <col min="1" max="1" width="39.85546875" style="4" customWidth="1"/>
    <col min="2" max="2" width="20.28515625" style="4" bestFit="1" customWidth="1"/>
    <col min="3" max="35" width="9.5703125" style="4" bestFit="1" customWidth="1"/>
    <col min="36" max="16384" width="8.8554687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181">
        <f>'Aggregate Calcs'!F10</f>
        <v>755748530133685</v>
      </c>
      <c r="C2" s="181">
        <f>'Aggregate Calcs'!G10</f>
        <v>788201194483383.38</v>
      </c>
      <c r="D2" s="181">
        <f>'Aggregate Calcs'!H10</f>
        <v>820653858833081.63</v>
      </c>
      <c r="E2" s="181">
        <f>'Aggregate Calcs'!I10</f>
        <v>853106523182780.13</v>
      </c>
      <c r="F2" s="181">
        <f>'Aggregate Calcs'!J10</f>
        <v>885559187532478.38</v>
      </c>
      <c r="G2" s="181">
        <f>'Aggregate Calcs'!K10</f>
        <v>918011851882176.75</v>
      </c>
      <c r="H2" s="181">
        <f>'Aggregate Calcs'!L10</f>
        <v>960914319324519.88</v>
      </c>
      <c r="I2" s="181">
        <f>'Aggregate Calcs'!M10</f>
        <v>1003816786766863</v>
      </c>
      <c r="J2" s="181">
        <f>'Aggregate Calcs'!N10</f>
        <v>1046719254209206.4</v>
      </c>
      <c r="K2" s="181">
        <f>'Aggregate Calcs'!O10</f>
        <v>1089621721651549.3</v>
      </c>
      <c r="L2" s="181">
        <f>'Aggregate Calcs'!P10</f>
        <v>1132524189093892.8</v>
      </c>
      <c r="M2" s="181">
        <f>'Aggregate Calcs'!Q10</f>
        <v>1188673450871991</v>
      </c>
      <c r="N2" s="181">
        <f>'Aggregate Calcs'!R10</f>
        <v>1244822712650089</v>
      </c>
      <c r="O2" s="181">
        <f>'Aggregate Calcs'!S10</f>
        <v>1300971974428187.5</v>
      </c>
      <c r="P2" s="181">
        <f>'Aggregate Calcs'!T10</f>
        <v>1357121236206285.8</v>
      </c>
      <c r="Q2" s="181">
        <f>'Aggregate Calcs'!U10</f>
        <v>1413270497984384</v>
      </c>
      <c r="R2" s="181">
        <f>'Aggregate Calcs'!V10</f>
        <v>1479509410537261.8</v>
      </c>
      <c r="S2" s="181">
        <f>'Aggregate Calcs'!W10</f>
        <v>1545748323090139.8</v>
      </c>
      <c r="T2" s="181">
        <f>'Aggregate Calcs'!X10</f>
        <v>1611987235643018</v>
      </c>
      <c r="U2" s="181">
        <f>'Aggregate Calcs'!Y10</f>
        <v>1678226148195895.8</v>
      </c>
      <c r="V2" s="181">
        <f>'Aggregate Calcs'!Z10</f>
        <v>1744465060748773.8</v>
      </c>
      <c r="W2" s="181">
        <f>'Aggregate Calcs'!AA10</f>
        <v>1807413755972650</v>
      </c>
      <c r="X2" s="181">
        <f>'Aggregate Calcs'!AB10</f>
        <v>1870362451196526.5</v>
      </c>
      <c r="Y2" s="181">
        <f>'Aggregate Calcs'!AC10</f>
        <v>1933311146420403.3</v>
      </c>
      <c r="Z2" s="181">
        <f>'Aggregate Calcs'!AD10</f>
        <v>1996259841644280</v>
      </c>
      <c r="AA2" s="181">
        <f>'Aggregate Calcs'!AE10</f>
        <v>2059208536868156.5</v>
      </c>
      <c r="AB2" s="181">
        <f>'Aggregate Calcs'!AF10</f>
        <v>2116195845650921.8</v>
      </c>
      <c r="AC2" s="181">
        <f>'Aggregate Calcs'!AG10</f>
        <v>2173183154433686.5</v>
      </c>
      <c r="AD2" s="181">
        <f>'Aggregate Calcs'!AH10</f>
        <v>2230170463216451.8</v>
      </c>
      <c r="AE2" s="181">
        <f>'Aggregate Calcs'!AI10</f>
        <v>2287157771999216.5</v>
      </c>
      <c r="AF2" s="181">
        <f>'Aggregate Calcs'!AJ10</f>
        <v>2344145080781982</v>
      </c>
      <c r="AG2" s="181">
        <f>'Aggregate Calcs'!AK10</f>
        <v>2401132389564747</v>
      </c>
      <c r="AH2" s="181">
        <f>'Aggregate Calcs'!AL10</f>
        <v>2458119698347512</v>
      </c>
      <c r="AI2" s="181">
        <f>'Aggregate Calcs'!AM10</f>
        <v>2515107007130277.5</v>
      </c>
    </row>
    <row r="3" spans="1:35" x14ac:dyDescent="0.25">
      <c r="A3" s="4" t="s">
        <v>529</v>
      </c>
      <c r="B3" s="201">
        <f>'Aggregate Calcs'!F11</f>
        <v>0</v>
      </c>
      <c r="C3" s="201">
        <f>'Aggregate Calcs'!G11</f>
        <v>0</v>
      </c>
      <c r="D3" s="201">
        <f>'Aggregate Calcs'!H11</f>
        <v>0</v>
      </c>
      <c r="E3" s="201">
        <f>'Aggregate Calcs'!I11</f>
        <v>0</v>
      </c>
      <c r="F3" s="201">
        <f>'Aggregate Calcs'!J11</f>
        <v>0</v>
      </c>
      <c r="G3" s="201">
        <f>'Aggregate Calcs'!K11</f>
        <v>0</v>
      </c>
      <c r="H3" s="201">
        <f>'Aggregate Calcs'!L11</f>
        <v>0</v>
      </c>
      <c r="I3" s="201">
        <f>'Aggregate Calcs'!M11</f>
        <v>0</v>
      </c>
      <c r="J3" s="201">
        <f>'Aggregate Calcs'!N11</f>
        <v>0</v>
      </c>
      <c r="K3" s="201">
        <f>'Aggregate Calcs'!O11</f>
        <v>0</v>
      </c>
      <c r="L3" s="201">
        <f>'Aggregate Calcs'!P11</f>
        <v>0</v>
      </c>
      <c r="M3" s="201">
        <f>'Aggregate Calcs'!Q11</f>
        <v>0</v>
      </c>
      <c r="N3" s="201">
        <f>'Aggregate Calcs'!R11</f>
        <v>0</v>
      </c>
      <c r="O3" s="201">
        <f>'Aggregate Calcs'!S11</f>
        <v>0</v>
      </c>
      <c r="P3" s="201">
        <f>'Aggregate Calcs'!T11</f>
        <v>0</v>
      </c>
      <c r="Q3" s="201">
        <f>'Aggregate Calcs'!U11</f>
        <v>0</v>
      </c>
      <c r="R3" s="201">
        <f>'Aggregate Calcs'!V11</f>
        <v>0</v>
      </c>
      <c r="S3" s="201">
        <f>'Aggregate Calcs'!W11</f>
        <v>0</v>
      </c>
      <c r="T3" s="201">
        <f>'Aggregate Calcs'!X11</f>
        <v>0</v>
      </c>
      <c r="U3" s="201">
        <f>'Aggregate Calcs'!Y11</f>
        <v>0</v>
      </c>
      <c r="V3" s="201">
        <f>'Aggregate Calcs'!Z11</f>
        <v>0</v>
      </c>
      <c r="W3" s="201">
        <f>'Aggregate Calcs'!AA11</f>
        <v>0</v>
      </c>
      <c r="X3" s="201">
        <f>'Aggregate Calcs'!AB11</f>
        <v>0</v>
      </c>
      <c r="Y3" s="201">
        <f>'Aggregate Calcs'!AC11</f>
        <v>0</v>
      </c>
      <c r="Z3" s="201">
        <f>'Aggregate Calcs'!AD11</f>
        <v>0</v>
      </c>
      <c r="AA3" s="201">
        <f>'Aggregate Calcs'!AE11</f>
        <v>0</v>
      </c>
      <c r="AB3" s="201">
        <f>'Aggregate Calcs'!AF11</f>
        <v>0</v>
      </c>
      <c r="AC3" s="201">
        <f>'Aggregate Calcs'!AG11</f>
        <v>0</v>
      </c>
      <c r="AD3" s="201">
        <f>'Aggregate Calcs'!AH11</f>
        <v>0</v>
      </c>
      <c r="AE3" s="201">
        <f>'Aggregate Calcs'!AI11</f>
        <v>0</v>
      </c>
      <c r="AF3" s="201">
        <f>'Aggregate Calcs'!AJ11</f>
        <v>0</v>
      </c>
      <c r="AG3" s="201">
        <f>'Aggregate Calcs'!AK11</f>
        <v>0</v>
      </c>
      <c r="AH3" s="201">
        <f>'Aggregate Calcs'!AL11</f>
        <v>0</v>
      </c>
      <c r="AI3" s="201">
        <f>'Aggregate Calcs'!AM11</f>
        <v>0</v>
      </c>
    </row>
    <row r="4" spans="1:35" x14ac:dyDescent="0.25">
      <c r="A4" s="4" t="s">
        <v>27</v>
      </c>
      <c r="B4" s="181">
        <f>'Aggregate Calcs'!F12</f>
        <v>2209672913980446.8</v>
      </c>
      <c r="C4" s="181">
        <f>'Aggregate Calcs'!G12</f>
        <v>2354947458932574</v>
      </c>
      <c r="D4" s="181">
        <f>'Aggregate Calcs'!H12</f>
        <v>2500222003884702</v>
      </c>
      <c r="E4" s="181">
        <f>'Aggregate Calcs'!I12</f>
        <v>2645496548836829</v>
      </c>
      <c r="F4" s="181">
        <f>'Aggregate Calcs'!J12</f>
        <v>2790771093788956.5</v>
      </c>
      <c r="G4" s="181">
        <f>'Aggregate Calcs'!K12</f>
        <v>2936045638741083.5</v>
      </c>
      <c r="H4" s="181">
        <f>'Aggregate Calcs'!L12</f>
        <v>3118057031033525.5</v>
      </c>
      <c r="I4" s="181">
        <f>'Aggregate Calcs'!M12</f>
        <v>3300068423325966.5</v>
      </c>
      <c r="J4" s="181">
        <f>'Aggregate Calcs'!N12</f>
        <v>3482079815618408.5</v>
      </c>
      <c r="K4" s="181">
        <f>'Aggregate Calcs'!O12</f>
        <v>3664091207910850</v>
      </c>
      <c r="L4" s="181">
        <f>'Aggregate Calcs'!P12</f>
        <v>3846102600203292</v>
      </c>
      <c r="M4" s="181">
        <f>'Aggregate Calcs'!Q12</f>
        <v>4078378383445738</v>
      </c>
      <c r="N4" s="181">
        <f>'Aggregate Calcs'!R12</f>
        <v>4310654166688184</v>
      </c>
      <c r="O4" s="181">
        <f>'Aggregate Calcs'!S12</f>
        <v>4542929949930631</v>
      </c>
      <c r="P4" s="181">
        <f>'Aggregate Calcs'!T12</f>
        <v>4775205733173077</v>
      </c>
      <c r="Q4" s="181">
        <f>'Aggregate Calcs'!U12</f>
        <v>5007481516415523</v>
      </c>
      <c r="R4" s="181">
        <f>'Aggregate Calcs'!V12</f>
        <v>5220328032892523</v>
      </c>
      <c r="S4" s="181">
        <f>'Aggregate Calcs'!W12</f>
        <v>5433174549369524</v>
      </c>
      <c r="T4" s="181">
        <f>'Aggregate Calcs'!X12</f>
        <v>5646021065846524</v>
      </c>
      <c r="U4" s="181">
        <f>'Aggregate Calcs'!Y12</f>
        <v>5858867582323526</v>
      </c>
      <c r="V4" s="181">
        <f>'Aggregate Calcs'!Z12</f>
        <v>6071714098800526</v>
      </c>
      <c r="W4" s="181">
        <f>'Aggregate Calcs'!AA12</f>
        <v>6241210466950858</v>
      </c>
      <c r="X4" s="181">
        <f>'Aggregate Calcs'!AB12</f>
        <v>6410706835101189</v>
      </c>
      <c r="Y4" s="181">
        <f>'Aggregate Calcs'!AC12</f>
        <v>6580203203251521</v>
      </c>
      <c r="Z4" s="181">
        <f>'Aggregate Calcs'!AD12</f>
        <v>6749699571401852</v>
      </c>
      <c r="AA4" s="181">
        <f>'Aggregate Calcs'!AE12</f>
        <v>6919195939552183</v>
      </c>
      <c r="AB4" s="181">
        <f>'Aggregate Calcs'!AF12</f>
        <v>7030915070501497</v>
      </c>
      <c r="AC4" s="181">
        <f>'Aggregate Calcs'!AG12</f>
        <v>7142634201450813</v>
      </c>
      <c r="AD4" s="181">
        <f>'Aggregate Calcs'!AH12</f>
        <v>7254353332400127</v>
      </c>
      <c r="AE4" s="181">
        <f>'Aggregate Calcs'!AI12</f>
        <v>7366072463349442</v>
      </c>
      <c r="AF4" s="181">
        <f>'Aggregate Calcs'!AJ12</f>
        <v>7477791594298757</v>
      </c>
      <c r="AG4" s="181">
        <f>'Aggregate Calcs'!AK12</f>
        <v>7589510725248070</v>
      </c>
      <c r="AH4" s="181">
        <f>'Aggregate Calcs'!AL12</f>
        <v>7701229856197385</v>
      </c>
      <c r="AI4" s="181">
        <f>'Aggregate Calcs'!AM12</f>
        <v>7812948987146699</v>
      </c>
    </row>
    <row r="5" spans="1:35" x14ac:dyDescent="0.25">
      <c r="A5" s="4" t="s">
        <v>6</v>
      </c>
      <c r="B5" s="181">
        <f>'Aggregate Calcs'!F13</f>
        <v>296282761170000</v>
      </c>
      <c r="C5" s="181">
        <f>'Aggregate Calcs'!G13</f>
        <v>298922827339307.06</v>
      </c>
      <c r="D5" s="181">
        <f>'Aggregate Calcs'!H13</f>
        <v>301562893508614</v>
      </c>
      <c r="E5" s="181">
        <f>'Aggregate Calcs'!I13</f>
        <v>304202959677921</v>
      </c>
      <c r="F5" s="181">
        <f>'Aggregate Calcs'!J13</f>
        <v>306843025847228</v>
      </c>
      <c r="G5" s="181">
        <f>'Aggregate Calcs'!K13</f>
        <v>309483092016535.06</v>
      </c>
      <c r="H5" s="181">
        <f>'Aggregate Calcs'!L13</f>
        <v>311533248040291.81</v>
      </c>
      <c r="I5" s="181">
        <f>'Aggregate Calcs'!M13</f>
        <v>313583404064048.69</v>
      </c>
      <c r="J5" s="181">
        <f>'Aggregate Calcs'!N13</f>
        <v>315633560087805.56</v>
      </c>
      <c r="K5" s="181">
        <f>'Aggregate Calcs'!O13</f>
        <v>317683716111562.44</v>
      </c>
      <c r="L5" s="181">
        <f>'Aggregate Calcs'!P13</f>
        <v>319733872135319.25</v>
      </c>
      <c r="M5" s="181">
        <f>'Aggregate Calcs'!Q13</f>
        <v>320720705871204.44</v>
      </c>
      <c r="N5" s="181">
        <f>'Aggregate Calcs'!R13</f>
        <v>321707539607089.56</v>
      </c>
      <c r="O5" s="181">
        <f>'Aggregate Calcs'!S13</f>
        <v>322694373342974.63</v>
      </c>
      <c r="P5" s="181">
        <f>'Aggregate Calcs'!T13</f>
        <v>323681207078859.69</v>
      </c>
      <c r="Q5" s="181">
        <f>'Aggregate Calcs'!U13</f>
        <v>324668040814744.88</v>
      </c>
      <c r="R5" s="181">
        <f>'Aggregate Calcs'!V13</f>
        <v>325241918365074.81</v>
      </c>
      <c r="S5" s="181">
        <f>'Aggregate Calcs'!W13</f>
        <v>325815795915404.75</v>
      </c>
      <c r="T5" s="181">
        <f>'Aggregate Calcs'!X13</f>
        <v>326389673465734.69</v>
      </c>
      <c r="U5" s="181">
        <f>'Aggregate Calcs'!Y13</f>
        <v>326963551016064.63</v>
      </c>
      <c r="V5" s="181">
        <f>'Aggregate Calcs'!Z13</f>
        <v>327537428566394.5</v>
      </c>
      <c r="W5" s="181">
        <f>'Aggregate Calcs'!AA13</f>
        <v>327673009425778.31</v>
      </c>
      <c r="X5" s="181">
        <f>'Aggregate Calcs'!AB13</f>
        <v>327808590285162</v>
      </c>
      <c r="Y5" s="181">
        <f>'Aggregate Calcs'!AC13</f>
        <v>327944171144545.69</v>
      </c>
      <c r="Z5" s="181">
        <f>'Aggregate Calcs'!AD13</f>
        <v>328079752003929.44</v>
      </c>
      <c r="AA5" s="181">
        <f>'Aggregate Calcs'!AE13</f>
        <v>328215332863313.19</v>
      </c>
      <c r="AB5" s="181">
        <f>'Aggregate Calcs'!AF13</f>
        <v>327540493800330.75</v>
      </c>
      <c r="AC5" s="181">
        <f>'Aggregate Calcs'!AG13</f>
        <v>326865654737348.25</v>
      </c>
      <c r="AD5" s="181">
        <f>'Aggregate Calcs'!AH13</f>
        <v>326190815674365.69</v>
      </c>
      <c r="AE5" s="181">
        <f>'Aggregate Calcs'!AI13</f>
        <v>325515976611383.31</v>
      </c>
      <c r="AF5" s="181">
        <f>'Aggregate Calcs'!AJ13</f>
        <v>324841137548400.81</v>
      </c>
      <c r="AG5" s="181">
        <f>'Aggregate Calcs'!AK13</f>
        <v>324166298485418.38</v>
      </c>
      <c r="AH5" s="181">
        <f>'Aggregate Calcs'!AL13</f>
        <v>323491459422435.94</v>
      </c>
      <c r="AI5" s="181">
        <f>'Aggregate Calcs'!AM13</f>
        <v>322816620359453.38</v>
      </c>
    </row>
    <row r="6" spans="1:35" x14ac:dyDescent="0.25">
      <c r="A6" s="4" t="s">
        <v>530</v>
      </c>
      <c r="B6" s="201">
        <f>'Aggregate Calcs'!F14</f>
        <v>0</v>
      </c>
      <c r="C6" s="201">
        <f>'Aggregate Calcs'!G14</f>
        <v>0</v>
      </c>
      <c r="D6" s="201">
        <f>'Aggregate Calcs'!H14</f>
        <v>0</v>
      </c>
      <c r="E6" s="201">
        <f>'Aggregate Calcs'!I14</f>
        <v>0</v>
      </c>
      <c r="F6" s="201">
        <f>'Aggregate Calcs'!J14</f>
        <v>0</v>
      </c>
      <c r="G6" s="201">
        <f>'Aggregate Calcs'!K14</f>
        <v>0</v>
      </c>
      <c r="H6" s="201">
        <f>'Aggregate Calcs'!L14</f>
        <v>0</v>
      </c>
      <c r="I6" s="201">
        <f>'Aggregate Calcs'!M14</f>
        <v>0</v>
      </c>
      <c r="J6" s="201">
        <f>'Aggregate Calcs'!N14</f>
        <v>0</v>
      </c>
      <c r="K6" s="201">
        <f>'Aggregate Calcs'!O14</f>
        <v>0</v>
      </c>
      <c r="L6" s="201">
        <f>'Aggregate Calcs'!P14</f>
        <v>0</v>
      </c>
      <c r="M6" s="201">
        <f>'Aggregate Calcs'!Q14</f>
        <v>0</v>
      </c>
      <c r="N6" s="201">
        <f>'Aggregate Calcs'!R14</f>
        <v>0</v>
      </c>
      <c r="O6" s="201">
        <f>'Aggregate Calcs'!S14</f>
        <v>0</v>
      </c>
      <c r="P6" s="201">
        <f>'Aggregate Calcs'!T14</f>
        <v>0</v>
      </c>
      <c r="Q6" s="201">
        <f>'Aggregate Calcs'!U14</f>
        <v>0</v>
      </c>
      <c r="R6" s="201">
        <f>'Aggregate Calcs'!V14</f>
        <v>0</v>
      </c>
      <c r="S6" s="201">
        <f>'Aggregate Calcs'!W14</f>
        <v>0</v>
      </c>
      <c r="T6" s="201">
        <f>'Aggregate Calcs'!X14</f>
        <v>0</v>
      </c>
      <c r="U6" s="201">
        <f>'Aggregate Calcs'!Y14</f>
        <v>0</v>
      </c>
      <c r="V6" s="201">
        <f>'Aggregate Calcs'!Z14</f>
        <v>0</v>
      </c>
      <c r="W6" s="201">
        <f>'Aggregate Calcs'!AA14</f>
        <v>0</v>
      </c>
      <c r="X6" s="201">
        <f>'Aggregate Calcs'!AB14</f>
        <v>0</v>
      </c>
      <c r="Y6" s="201">
        <f>'Aggregate Calcs'!AC14</f>
        <v>0</v>
      </c>
      <c r="Z6" s="201">
        <f>'Aggregate Calcs'!AD14</f>
        <v>0</v>
      </c>
      <c r="AA6" s="201">
        <f>'Aggregate Calcs'!AE14</f>
        <v>0</v>
      </c>
      <c r="AB6" s="201">
        <f>'Aggregate Calcs'!AF14</f>
        <v>0</v>
      </c>
      <c r="AC6" s="201">
        <f>'Aggregate Calcs'!AG14</f>
        <v>0</v>
      </c>
      <c r="AD6" s="201">
        <f>'Aggregate Calcs'!AH14</f>
        <v>0</v>
      </c>
      <c r="AE6" s="201">
        <f>'Aggregate Calcs'!AI14</f>
        <v>0</v>
      </c>
      <c r="AF6" s="201">
        <f>'Aggregate Calcs'!AJ14</f>
        <v>0</v>
      </c>
      <c r="AG6" s="201">
        <f>'Aggregate Calcs'!AK14</f>
        <v>0</v>
      </c>
      <c r="AH6" s="201">
        <f>'Aggregate Calcs'!AL14</f>
        <v>0</v>
      </c>
      <c r="AI6" s="201">
        <f>'Aggregate Calcs'!AM14</f>
        <v>0</v>
      </c>
    </row>
    <row r="7" spans="1:35" x14ac:dyDescent="0.25">
      <c r="A7" s="4" t="s">
        <v>531</v>
      </c>
      <c r="B7" s="181">
        <f>'Aggregate Calcs'!F15</f>
        <v>1083351555000</v>
      </c>
      <c r="C7" s="181">
        <f>'Aggregate Calcs'!G15</f>
        <v>1095382502539.5092</v>
      </c>
      <c r="D7" s="181">
        <f>'Aggregate Calcs'!H15</f>
        <v>1107262982338.1396</v>
      </c>
      <c r="E7" s="181">
        <f>'Aggregate Calcs'!I15</f>
        <v>1118960635741.939</v>
      </c>
      <c r="F7" s="181">
        <f>'Aggregate Calcs'!J15</f>
        <v>1130468182053.7678</v>
      </c>
      <c r="G7" s="181">
        <f>'Aggregate Calcs'!K15</f>
        <v>1141787239206.324</v>
      </c>
      <c r="H7" s="181">
        <f>'Aggregate Calcs'!L15</f>
        <v>1152904863738.0261</v>
      </c>
      <c r="I7" s="181">
        <f>'Aggregate Calcs'!M15</f>
        <v>1163807303220.9446</v>
      </c>
      <c r="J7" s="181">
        <f>'Aggregate Calcs'!N15</f>
        <v>1174480805227.1499</v>
      </c>
      <c r="K7" s="181">
        <f>'Aggregate Calcs'!O15</f>
        <v>1184914044227.7585</v>
      </c>
      <c r="L7" s="181">
        <f>'Aggregate Calcs'!P15</f>
        <v>1195095694693.8872</v>
      </c>
      <c r="M7" s="181">
        <f>'Aggregate Calcs'!Q15</f>
        <v>1205007959365.8621</v>
      </c>
      <c r="N7" s="181">
        <f>'Aggregate Calcs'!R15</f>
        <v>1214632232017.6599</v>
      </c>
      <c r="O7" s="181">
        <f>'Aggregate Calcs'!S15</f>
        <v>1223953951255.0029</v>
      </c>
      <c r="P7" s="181">
        <f>'Aggregate Calcs'!T15</f>
        <v>1232965027414.4028</v>
      </c>
      <c r="Q7" s="181">
        <f>'Aggregate Calcs'!U15</f>
        <v>1241657370832.3711</v>
      </c>
      <c r="R7" s="181">
        <f>'Aggregate Calcs'!V15</f>
        <v>1250018038047.3271</v>
      </c>
      <c r="S7" s="181">
        <f>'Aggregate Calcs'!W15</f>
        <v>1258030040765.9463</v>
      </c>
      <c r="T7" s="181">
        <f>'Aggregate Calcs'!X15</f>
        <v>1265684480358.3909</v>
      </c>
      <c r="U7" s="181">
        <f>'Aggregate Calcs'!Y15</f>
        <v>1272974885093.8706</v>
      </c>
      <c r="V7" s="181">
        <f>'Aggregate Calcs'!Z15</f>
        <v>1279903681871.4324</v>
      </c>
      <c r="W7" s="181">
        <f>'Aggregate Calcs'!AA15</f>
        <v>1286484623119.0056</v>
      </c>
      <c r="X7" s="181">
        <f>'Aggregate Calcs'!AB15</f>
        <v>1292737124028.9614</v>
      </c>
      <c r="Y7" s="181">
        <f>'Aggregate Calcs'!AC15</f>
        <v>1298678981860.9746</v>
      </c>
      <c r="Z7" s="181">
        <f>'Aggregate Calcs'!AD15</f>
        <v>1304312623514.0908</v>
      </c>
      <c r="AA7" s="181">
        <f>'Aggregate Calcs'!AE15</f>
        <v>1309640475887.3564</v>
      </c>
      <c r="AB7" s="181">
        <f>'Aggregate Calcs'!AF15</f>
        <v>1314669819677.9111</v>
      </c>
      <c r="AC7" s="181">
        <f>'Aggregate Calcs'!AG15</f>
        <v>1319411171448.2893</v>
      </c>
      <c r="AD7" s="181">
        <f>'Aggregate Calcs'!AH15</f>
        <v>1323870193962.9324</v>
      </c>
      <c r="AE7" s="181">
        <f>'Aggregate Calcs'!AI15</f>
        <v>1328053358952.6313</v>
      </c>
      <c r="AF7" s="181">
        <f>'Aggregate Calcs'!AJ15</f>
        <v>1331961475383.7346</v>
      </c>
      <c r="AG7" s="181">
        <f>'Aggregate Calcs'!AK15</f>
        <v>1335598588087.9866</v>
      </c>
      <c r="AH7" s="181">
        <f>'Aggregate Calcs'!AL15</f>
        <v>1338963079132.6895</v>
      </c>
      <c r="AI7" s="181">
        <f>'Aggregate Calcs'!AM15</f>
        <v>1342057375416.8894</v>
      </c>
    </row>
    <row r="8" spans="1:35" x14ac:dyDescent="0.25">
      <c r="A8" s="4" t="s">
        <v>11</v>
      </c>
      <c r="B8" s="201">
        <f>'Aggregate Calcs'!F16</f>
        <v>0</v>
      </c>
      <c r="C8" s="201">
        <f>'Aggregate Calcs'!G16</f>
        <v>0</v>
      </c>
      <c r="D8" s="201">
        <f>'Aggregate Calcs'!H16</f>
        <v>0</v>
      </c>
      <c r="E8" s="201">
        <f>'Aggregate Calcs'!I16</f>
        <v>0</v>
      </c>
      <c r="F8" s="201">
        <f>'Aggregate Calcs'!J16</f>
        <v>0</v>
      </c>
      <c r="G8" s="201">
        <f>'Aggregate Calcs'!K16</f>
        <v>0</v>
      </c>
      <c r="H8" s="201">
        <f>'Aggregate Calcs'!L16</f>
        <v>0</v>
      </c>
      <c r="I8" s="201">
        <f>'Aggregate Calcs'!M16</f>
        <v>0</v>
      </c>
      <c r="J8" s="201">
        <f>'Aggregate Calcs'!N16</f>
        <v>0</v>
      </c>
      <c r="K8" s="201">
        <f>'Aggregate Calcs'!O16</f>
        <v>0</v>
      </c>
      <c r="L8" s="201">
        <f>'Aggregate Calcs'!P16</f>
        <v>0</v>
      </c>
      <c r="M8" s="201">
        <f>'Aggregate Calcs'!Q16</f>
        <v>0</v>
      </c>
      <c r="N8" s="201">
        <f>'Aggregate Calcs'!R16</f>
        <v>0</v>
      </c>
      <c r="O8" s="201">
        <f>'Aggregate Calcs'!S16</f>
        <v>0</v>
      </c>
      <c r="P8" s="201">
        <f>'Aggregate Calcs'!T16</f>
        <v>0</v>
      </c>
      <c r="Q8" s="201">
        <f>'Aggregate Calcs'!U16</f>
        <v>0</v>
      </c>
      <c r="R8" s="201">
        <f>'Aggregate Calcs'!V16</f>
        <v>0</v>
      </c>
      <c r="S8" s="201">
        <f>'Aggregate Calcs'!W16</f>
        <v>0</v>
      </c>
      <c r="T8" s="201">
        <f>'Aggregate Calcs'!X16</f>
        <v>0</v>
      </c>
      <c r="U8" s="201">
        <f>'Aggregate Calcs'!Y16</f>
        <v>0</v>
      </c>
      <c r="V8" s="201">
        <f>'Aggregate Calcs'!Z16</f>
        <v>0</v>
      </c>
      <c r="W8" s="201">
        <f>'Aggregate Calcs'!AA16</f>
        <v>0</v>
      </c>
      <c r="X8" s="201">
        <f>'Aggregate Calcs'!AB16</f>
        <v>0</v>
      </c>
      <c r="Y8" s="201">
        <f>'Aggregate Calcs'!AC16</f>
        <v>0</v>
      </c>
      <c r="Z8" s="201">
        <f>'Aggregate Calcs'!AD16</f>
        <v>0</v>
      </c>
      <c r="AA8" s="201">
        <f>'Aggregate Calcs'!AE16</f>
        <v>0</v>
      </c>
      <c r="AB8" s="201">
        <f>'Aggregate Calcs'!AF16</f>
        <v>0</v>
      </c>
      <c r="AC8" s="201">
        <f>'Aggregate Calcs'!AG16</f>
        <v>0</v>
      </c>
      <c r="AD8" s="201">
        <f>'Aggregate Calcs'!AH16</f>
        <v>0</v>
      </c>
      <c r="AE8" s="201">
        <f>'Aggregate Calcs'!AI16</f>
        <v>0</v>
      </c>
      <c r="AF8" s="201">
        <f>'Aggregate Calcs'!AJ16</f>
        <v>0</v>
      </c>
      <c r="AG8" s="201">
        <f>'Aggregate Calcs'!AK16</f>
        <v>0</v>
      </c>
      <c r="AH8" s="201">
        <f>'Aggregate Calcs'!AL16</f>
        <v>0</v>
      </c>
      <c r="AI8" s="201">
        <f>'Aggregate Calcs'!AM16</f>
        <v>0</v>
      </c>
    </row>
    <row r="9" spans="1:35" x14ac:dyDescent="0.25">
      <c r="A9" s="4" t="s">
        <v>532</v>
      </c>
      <c r="B9" s="181">
        <f>'Aggregate Calcs'!F17</f>
        <v>1143346464967528</v>
      </c>
      <c r="C9" s="181">
        <f>'Aggregate Calcs'!G17</f>
        <v>1164465777050982</v>
      </c>
      <c r="D9" s="181">
        <f>'Aggregate Calcs'!H17</f>
        <v>1185585089134435.8</v>
      </c>
      <c r="E9" s="181">
        <f>'Aggregate Calcs'!I17</f>
        <v>1206704401217889.8</v>
      </c>
      <c r="F9" s="181">
        <f>'Aggregate Calcs'!J17</f>
        <v>1227823713301343.8</v>
      </c>
      <c r="G9" s="181">
        <f>'Aggregate Calcs'!K17</f>
        <v>1248943025384797.5</v>
      </c>
      <c r="H9" s="181">
        <f>'Aggregate Calcs'!L17</f>
        <v>1274553813040593</v>
      </c>
      <c r="I9" s="181">
        <f>'Aggregate Calcs'!M17</f>
        <v>1300164600696388.5</v>
      </c>
      <c r="J9" s="181">
        <f>'Aggregate Calcs'!N17</f>
        <v>1325775388352184</v>
      </c>
      <c r="K9" s="181">
        <f>'Aggregate Calcs'!O17</f>
        <v>1351386176007979.8</v>
      </c>
      <c r="L9" s="181">
        <f>'Aggregate Calcs'!P17</f>
        <v>1376996963663775.3</v>
      </c>
      <c r="M9" s="181">
        <f>'Aggregate Calcs'!Q17</f>
        <v>1404293785310943.8</v>
      </c>
      <c r="N9" s="181">
        <f>'Aggregate Calcs'!R17</f>
        <v>1431590606958112.5</v>
      </c>
      <c r="O9" s="181">
        <f>'Aggregate Calcs'!S17</f>
        <v>1458887428605281</v>
      </c>
      <c r="P9" s="181">
        <f>'Aggregate Calcs'!T17</f>
        <v>1486184250252449.8</v>
      </c>
      <c r="Q9" s="181">
        <f>'Aggregate Calcs'!U17</f>
        <v>1513481071899618.5</v>
      </c>
      <c r="R9" s="181">
        <f>'Aggregate Calcs'!V17</f>
        <v>1549771542253144.3</v>
      </c>
      <c r="S9" s="181">
        <f>'Aggregate Calcs'!W17</f>
        <v>1586062012606670</v>
      </c>
      <c r="T9" s="181">
        <f>'Aggregate Calcs'!X17</f>
        <v>1622352482960196</v>
      </c>
      <c r="U9" s="181">
        <f>'Aggregate Calcs'!Y17</f>
        <v>1658642953313721.5</v>
      </c>
      <c r="V9" s="181">
        <f>'Aggregate Calcs'!Z17</f>
        <v>1694933423667247.3</v>
      </c>
      <c r="W9" s="181">
        <f>'Aggregate Calcs'!AA17</f>
        <v>1747171948996345.5</v>
      </c>
      <c r="X9" s="181">
        <f>'Aggregate Calcs'!AB17</f>
        <v>1799410474325443.8</v>
      </c>
      <c r="Y9" s="181">
        <f>'Aggregate Calcs'!AC17</f>
        <v>1851648999654541.5</v>
      </c>
      <c r="Z9" s="181">
        <f>'Aggregate Calcs'!AD17</f>
        <v>1903887524983639.8</v>
      </c>
      <c r="AA9" s="181">
        <f>'Aggregate Calcs'!AE17</f>
        <v>1956126050312738.3</v>
      </c>
      <c r="AB9" s="181">
        <f>'Aggregate Calcs'!AF17</f>
        <v>1997243952569338.5</v>
      </c>
      <c r="AC9" s="181">
        <f>'Aggregate Calcs'!AG17</f>
        <v>2038361854825939</v>
      </c>
      <c r="AD9" s="181">
        <f>'Aggregate Calcs'!AH17</f>
        <v>2079479757082539.5</v>
      </c>
      <c r="AE9" s="181">
        <f>'Aggregate Calcs'!AI17</f>
        <v>2120597659339140.3</v>
      </c>
      <c r="AF9" s="181">
        <f>'Aggregate Calcs'!AJ17</f>
        <v>2161715561595740.3</v>
      </c>
      <c r="AG9" s="181">
        <f>'Aggregate Calcs'!AK17</f>
        <v>2202833463852341</v>
      </c>
      <c r="AH9" s="181">
        <f>'Aggregate Calcs'!AL17</f>
        <v>2243951366108941.5</v>
      </c>
      <c r="AI9" s="181">
        <f>'Aggregate Calcs'!AM17</f>
        <v>2285069268365542</v>
      </c>
    </row>
    <row r="11" spans="1:35"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row>
    <row r="12" spans="1:35"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row>
    <row r="13" spans="1:35" x14ac:dyDescent="0.25">
      <c r="B13" s="181"/>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2"/>
  <sheetViews>
    <sheetView topLeftCell="Q1" workbookViewId="0">
      <selection activeCell="B9" sqref="B9:AI9"/>
    </sheetView>
  </sheetViews>
  <sheetFormatPr defaultColWidth="8.85546875" defaultRowHeight="15" x14ac:dyDescent="0.25"/>
  <cols>
    <col min="1" max="1" width="39.85546875" style="4" customWidth="1"/>
    <col min="2" max="2" width="11.5703125" style="4" bestFit="1" customWidth="1"/>
    <col min="3" max="31" width="9.5703125" style="4" bestFit="1" customWidth="1"/>
    <col min="32" max="32" width="11.5703125" style="4" bestFit="1" customWidth="1"/>
    <col min="33" max="35" width="9.5703125" style="4" bestFit="1" customWidth="1"/>
    <col min="36" max="16384" width="8.8554687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429">
        <f>'Aggregate Calcs'!F18</f>
        <v>0</v>
      </c>
      <c r="C2" s="429">
        <f>'Aggregate Calcs'!G18</f>
        <v>0</v>
      </c>
      <c r="D2" s="429">
        <f>'Aggregate Calcs'!H18</f>
        <v>0</v>
      </c>
      <c r="E2" s="429">
        <f>'Aggregate Calcs'!I18</f>
        <v>0</v>
      </c>
      <c r="F2" s="429">
        <f>'Aggregate Calcs'!J18</f>
        <v>0</v>
      </c>
      <c r="G2" s="429">
        <f>'Aggregate Calcs'!K18</f>
        <v>0</v>
      </c>
      <c r="H2" s="429">
        <f>'Aggregate Calcs'!L18</f>
        <v>0</v>
      </c>
      <c r="I2" s="429">
        <f>'Aggregate Calcs'!M18</f>
        <v>0</v>
      </c>
      <c r="J2" s="429">
        <f>'Aggregate Calcs'!N18</f>
        <v>0</v>
      </c>
      <c r="K2" s="429">
        <f>'Aggregate Calcs'!O18</f>
        <v>0</v>
      </c>
      <c r="L2" s="429">
        <f>'Aggregate Calcs'!P18</f>
        <v>0</v>
      </c>
      <c r="M2" s="429">
        <f>'Aggregate Calcs'!Q18</f>
        <v>0</v>
      </c>
      <c r="N2" s="429">
        <f>'Aggregate Calcs'!R18</f>
        <v>0</v>
      </c>
      <c r="O2" s="429">
        <f>'Aggregate Calcs'!S18</f>
        <v>0</v>
      </c>
      <c r="P2" s="429">
        <f>'Aggregate Calcs'!T18</f>
        <v>0</v>
      </c>
      <c r="Q2" s="429">
        <f>'Aggregate Calcs'!U18</f>
        <v>0</v>
      </c>
      <c r="R2" s="429">
        <f>'Aggregate Calcs'!V18</f>
        <v>0</v>
      </c>
      <c r="S2" s="429">
        <f>'Aggregate Calcs'!W18</f>
        <v>0</v>
      </c>
      <c r="T2" s="429">
        <f>'Aggregate Calcs'!X18</f>
        <v>0</v>
      </c>
      <c r="U2" s="429">
        <f>'Aggregate Calcs'!Y18</f>
        <v>0</v>
      </c>
      <c r="V2" s="429">
        <f>'Aggregate Calcs'!Z18</f>
        <v>0</v>
      </c>
      <c r="W2" s="429">
        <f>'Aggregate Calcs'!AA18</f>
        <v>0</v>
      </c>
      <c r="X2" s="429">
        <f>'Aggregate Calcs'!AB18</f>
        <v>0</v>
      </c>
      <c r="Y2" s="429">
        <f>'Aggregate Calcs'!AC18</f>
        <v>0</v>
      </c>
      <c r="Z2" s="429">
        <f>'Aggregate Calcs'!AD18</f>
        <v>0</v>
      </c>
      <c r="AA2" s="429">
        <f>'Aggregate Calcs'!AE18</f>
        <v>0</v>
      </c>
      <c r="AB2" s="429">
        <f>'Aggregate Calcs'!AF18</f>
        <v>0</v>
      </c>
      <c r="AC2" s="429">
        <f>'Aggregate Calcs'!AG18</f>
        <v>0</v>
      </c>
      <c r="AD2" s="429">
        <f>'Aggregate Calcs'!AH18</f>
        <v>0</v>
      </c>
      <c r="AE2" s="429">
        <f>'Aggregate Calcs'!AI18</f>
        <v>0</v>
      </c>
      <c r="AF2" s="429">
        <f>'Aggregate Calcs'!AJ18</f>
        <v>0</v>
      </c>
      <c r="AG2" s="429">
        <f>'Aggregate Calcs'!AK18</f>
        <v>0</v>
      </c>
      <c r="AH2" s="429">
        <f>'Aggregate Calcs'!AL18</f>
        <v>0</v>
      </c>
      <c r="AI2" s="429">
        <f>'Aggregate Calcs'!AM18</f>
        <v>0</v>
      </c>
    </row>
    <row r="3" spans="1:35" x14ac:dyDescent="0.25">
      <c r="A3" s="4" t="s">
        <v>529</v>
      </c>
      <c r="B3" s="429">
        <f>'Aggregate Calcs'!F19</f>
        <v>77147844791919.109</v>
      </c>
      <c r="C3" s="429">
        <f>'Aggregate Calcs'!G19</f>
        <v>78746152654227.625</v>
      </c>
      <c r="D3" s="429">
        <f>'Aggregate Calcs'!H19</f>
        <v>80344460516536.125</v>
      </c>
      <c r="E3" s="429">
        <f>'Aggregate Calcs'!I19</f>
        <v>81942768378844.641</v>
      </c>
      <c r="F3" s="429">
        <f>'Aggregate Calcs'!J19</f>
        <v>83541076241153.141</v>
      </c>
      <c r="G3" s="429">
        <f>'Aggregate Calcs'!K19</f>
        <v>85139384103461.656</v>
      </c>
      <c r="H3" s="429">
        <f>'Aggregate Calcs'!L19</f>
        <v>87528650491180.938</v>
      </c>
      <c r="I3" s="429">
        <f>'Aggregate Calcs'!M19</f>
        <v>89917916878900.219</v>
      </c>
      <c r="J3" s="429">
        <f>'Aggregate Calcs'!N19</f>
        <v>92307183266619.516</v>
      </c>
      <c r="K3" s="429">
        <f>'Aggregate Calcs'!O19</f>
        <v>94696449654338.781</v>
      </c>
      <c r="L3" s="429">
        <f>'Aggregate Calcs'!P19</f>
        <v>97085716042058.078</v>
      </c>
      <c r="M3" s="429">
        <f>'Aggregate Calcs'!Q19</f>
        <v>99832912093291.875</v>
      </c>
      <c r="N3" s="429">
        <f>'Aggregate Calcs'!R19</f>
        <v>102580108144525.67</v>
      </c>
      <c r="O3" s="429">
        <f>'Aggregate Calcs'!S19</f>
        <v>105327304195759.5</v>
      </c>
      <c r="P3" s="429">
        <f>'Aggregate Calcs'!T19</f>
        <v>108074500246993.31</v>
      </c>
      <c r="Q3" s="429">
        <f>'Aggregate Calcs'!U19</f>
        <v>110821696298227.11</v>
      </c>
      <c r="R3" s="429">
        <f>'Aggregate Calcs'!V19</f>
        <v>113970196120550.92</v>
      </c>
      <c r="S3" s="429">
        <f>'Aggregate Calcs'!W19</f>
        <v>117118695942874.72</v>
      </c>
      <c r="T3" s="429">
        <f>'Aggregate Calcs'!X19</f>
        <v>120267195765198.55</v>
      </c>
      <c r="U3" s="429">
        <f>'Aggregate Calcs'!Y19</f>
        <v>123415695587522.34</v>
      </c>
      <c r="V3" s="429">
        <f>'Aggregate Calcs'!Z19</f>
        <v>126564195409846.16</v>
      </c>
      <c r="W3" s="429">
        <f>'Aggregate Calcs'!AA19</f>
        <v>130456665824074.39</v>
      </c>
      <c r="X3" s="429">
        <f>'Aggregate Calcs'!AB19</f>
        <v>134349136238302.64</v>
      </c>
      <c r="Y3" s="429">
        <f>'Aggregate Calcs'!AC19</f>
        <v>138241606652530.89</v>
      </c>
      <c r="Z3" s="429">
        <f>'Aggregate Calcs'!AD19</f>
        <v>142134077066759.13</v>
      </c>
      <c r="AA3" s="429">
        <f>'Aggregate Calcs'!AE19</f>
        <v>146026547480987.38</v>
      </c>
      <c r="AB3" s="429">
        <f>'Aggregate Calcs'!AF19</f>
        <v>150927832853952.22</v>
      </c>
      <c r="AC3" s="429">
        <f>'Aggregate Calcs'!AG19</f>
        <v>155829118226917.03</v>
      </c>
      <c r="AD3" s="429">
        <f>'Aggregate Calcs'!AH19</f>
        <v>160730403599881.88</v>
      </c>
      <c r="AE3" s="429">
        <f>'Aggregate Calcs'!AI19</f>
        <v>165631688972846.69</v>
      </c>
      <c r="AF3" s="429">
        <f>'Aggregate Calcs'!AJ19</f>
        <v>170532974345811.5</v>
      </c>
      <c r="AG3" s="429">
        <f>'Aggregate Calcs'!AK19</f>
        <v>175434259718776.34</v>
      </c>
      <c r="AH3" s="429">
        <f>'Aggregate Calcs'!AL19</f>
        <v>180335545091741.16</v>
      </c>
      <c r="AI3" s="429">
        <f>'Aggregate Calcs'!AM19</f>
        <v>185236830464705.94</v>
      </c>
    </row>
    <row r="4" spans="1:35" x14ac:dyDescent="0.25">
      <c r="A4" s="4" t="s">
        <v>27</v>
      </c>
      <c r="B4" s="429">
        <f>'Aggregate Calcs'!F20</f>
        <v>1361163762378.676</v>
      </c>
      <c r="C4" s="429">
        <f>'Aggregate Calcs'!G20</f>
        <v>1450653227056.3599</v>
      </c>
      <c r="D4" s="429">
        <f>'Aggregate Calcs'!H20</f>
        <v>1540142691734.0437</v>
      </c>
      <c r="E4" s="429">
        <f>'Aggregate Calcs'!I20</f>
        <v>1629632156411.7273</v>
      </c>
      <c r="F4" s="429">
        <f>'Aggregate Calcs'!J20</f>
        <v>1719121621089.4114</v>
      </c>
      <c r="G4" s="429">
        <f>'Aggregate Calcs'!K20</f>
        <v>1808611085767.0952</v>
      </c>
      <c r="H4" s="429">
        <f>'Aggregate Calcs'!L20</f>
        <v>1920730535646.3423</v>
      </c>
      <c r="I4" s="429">
        <f>'Aggregate Calcs'!M20</f>
        <v>2032849985525.5898</v>
      </c>
      <c r="J4" s="429">
        <f>'Aggregate Calcs'!N20</f>
        <v>2144969435404.8374</v>
      </c>
      <c r="K4" s="429">
        <f>'Aggregate Calcs'!O20</f>
        <v>2257088885284.084</v>
      </c>
      <c r="L4" s="429">
        <f>'Aggregate Calcs'!P20</f>
        <v>2369208335163.3315</v>
      </c>
      <c r="M4" s="429">
        <f>'Aggregate Calcs'!Q20</f>
        <v>2512290769231.915</v>
      </c>
      <c r="N4" s="429">
        <f>'Aggregate Calcs'!R20</f>
        <v>2655373203300.4985</v>
      </c>
      <c r="O4" s="429">
        <f>'Aggregate Calcs'!S20</f>
        <v>2798455637369.082</v>
      </c>
      <c r="P4" s="429">
        <f>'Aggregate Calcs'!T20</f>
        <v>2941538071437.6655</v>
      </c>
      <c r="Q4" s="429">
        <f>'Aggregate Calcs'!U20</f>
        <v>3084620505506.249</v>
      </c>
      <c r="R4" s="429">
        <f>'Aggregate Calcs'!V20</f>
        <v>3215734465108.1421</v>
      </c>
      <c r="S4" s="429">
        <f>'Aggregate Calcs'!W20</f>
        <v>3346848424710.0352</v>
      </c>
      <c r="T4" s="429">
        <f>'Aggregate Calcs'!X20</f>
        <v>3477962384311.9268</v>
      </c>
      <c r="U4" s="429">
        <f>'Aggregate Calcs'!Y20</f>
        <v>3609076343913.8203</v>
      </c>
      <c r="V4" s="429">
        <f>'Aggregate Calcs'!Z20</f>
        <v>3740190303515.7129</v>
      </c>
      <c r="W4" s="429">
        <f>'Aggregate Calcs'!AA20</f>
        <v>3844600468803.6724</v>
      </c>
      <c r="X4" s="429">
        <f>'Aggregate Calcs'!AB20</f>
        <v>3949010634091.6323</v>
      </c>
      <c r="Y4" s="429">
        <f>'Aggregate Calcs'!AC20</f>
        <v>4053420799379.5918</v>
      </c>
      <c r="Z4" s="429">
        <f>'Aggregate Calcs'!AD20</f>
        <v>4157830964667.5522</v>
      </c>
      <c r="AA4" s="429">
        <f>'Aggregate Calcs'!AE20</f>
        <v>4262241129955.5117</v>
      </c>
      <c r="AB4" s="429">
        <f>'Aggregate Calcs'!AF20</f>
        <v>4331060379922.564</v>
      </c>
      <c r="AC4" s="429">
        <f>'Aggregate Calcs'!AG20</f>
        <v>4399879629889.6162</v>
      </c>
      <c r="AD4" s="429">
        <f>'Aggregate Calcs'!AH20</f>
        <v>4468698879856.6689</v>
      </c>
      <c r="AE4" s="429">
        <f>'Aggregate Calcs'!AI20</f>
        <v>4537518129823.7207</v>
      </c>
      <c r="AF4" s="429">
        <f>'Aggregate Calcs'!AJ20</f>
        <v>4606337379790.7725</v>
      </c>
      <c r="AG4" s="429">
        <f>'Aggregate Calcs'!AK20</f>
        <v>4675156629757.8252</v>
      </c>
      <c r="AH4" s="429">
        <f>'Aggregate Calcs'!AL20</f>
        <v>4743975879724.877</v>
      </c>
      <c r="AI4" s="429">
        <f>'Aggregate Calcs'!AM20</f>
        <v>4812795129691.9287</v>
      </c>
    </row>
    <row r="5" spans="1:35" x14ac:dyDescent="0.25">
      <c r="A5" s="4" t="s">
        <v>6</v>
      </c>
      <c r="B5" s="429">
        <f>'Aggregate Calcs'!F21</f>
        <v>363695482077392.5</v>
      </c>
      <c r="C5" s="429">
        <f>'Aggregate Calcs'!G21</f>
        <v>363904085846611.75</v>
      </c>
      <c r="D5" s="429">
        <f>'Aggregate Calcs'!H21</f>
        <v>364112689615831</v>
      </c>
      <c r="E5" s="429">
        <f>'Aggregate Calcs'!I21</f>
        <v>364321293385050.25</v>
      </c>
      <c r="F5" s="429">
        <f>'Aggregate Calcs'!J21</f>
        <v>364529897154269.56</v>
      </c>
      <c r="G5" s="429">
        <f>'Aggregate Calcs'!K21</f>
        <v>364738500923488.81</v>
      </c>
      <c r="H5" s="429">
        <f>'Aggregate Calcs'!L21</f>
        <v>368415066404168.31</v>
      </c>
      <c r="I5" s="429">
        <f>'Aggregate Calcs'!M21</f>
        <v>372091631884847.88</v>
      </c>
      <c r="J5" s="429">
        <f>'Aggregate Calcs'!N21</f>
        <v>375768197365527.44</v>
      </c>
      <c r="K5" s="429">
        <f>'Aggregate Calcs'!O21</f>
        <v>379444762846207.06</v>
      </c>
      <c r="L5" s="429">
        <f>'Aggregate Calcs'!P21</f>
        <v>383121328326886.56</v>
      </c>
      <c r="M5" s="429">
        <f>'Aggregate Calcs'!Q21</f>
        <v>389002587389485.94</v>
      </c>
      <c r="N5" s="429">
        <f>'Aggregate Calcs'!R21</f>
        <v>394883846452085.19</v>
      </c>
      <c r="O5" s="429">
        <f>'Aggregate Calcs'!S21</f>
        <v>400765105514684.56</v>
      </c>
      <c r="P5" s="429">
        <f>'Aggregate Calcs'!T21</f>
        <v>406646364577283.88</v>
      </c>
      <c r="Q5" s="429">
        <f>'Aggregate Calcs'!U21</f>
        <v>412527623639883.19</v>
      </c>
      <c r="R5" s="429">
        <f>'Aggregate Calcs'!V21</f>
        <v>418444712274295.25</v>
      </c>
      <c r="S5" s="429">
        <f>'Aggregate Calcs'!W21</f>
        <v>424361800908707.38</v>
      </c>
      <c r="T5" s="429">
        <f>'Aggregate Calcs'!X21</f>
        <v>430278889543119.5</v>
      </c>
      <c r="U5" s="429">
        <f>'Aggregate Calcs'!Y21</f>
        <v>436195978177531.63</v>
      </c>
      <c r="V5" s="429">
        <f>'Aggregate Calcs'!Z21</f>
        <v>442113066811943.81</v>
      </c>
      <c r="W5" s="429">
        <f>'Aggregate Calcs'!AA21</f>
        <v>446809136206257.38</v>
      </c>
      <c r="X5" s="429">
        <f>'Aggregate Calcs'!AB21</f>
        <v>451505205600571</v>
      </c>
      <c r="Y5" s="429">
        <f>'Aggregate Calcs'!AC21</f>
        <v>456201274994884.56</v>
      </c>
      <c r="Z5" s="429">
        <f>'Aggregate Calcs'!AD21</f>
        <v>460897344389198.25</v>
      </c>
      <c r="AA5" s="429">
        <f>'Aggregate Calcs'!AE21</f>
        <v>465593413783511.88</v>
      </c>
      <c r="AB5" s="429">
        <f>'Aggregate Calcs'!AF21</f>
        <v>471703599614520.25</v>
      </c>
      <c r="AC5" s="429">
        <f>'Aggregate Calcs'!AG21</f>
        <v>477813785445528.69</v>
      </c>
      <c r="AD5" s="429">
        <f>'Aggregate Calcs'!AH21</f>
        <v>483923971276537.06</v>
      </c>
      <c r="AE5" s="429">
        <f>'Aggregate Calcs'!AI21</f>
        <v>490034157107545.56</v>
      </c>
      <c r="AF5" s="429">
        <f>'Aggregate Calcs'!AJ21</f>
        <v>496144342938554</v>
      </c>
      <c r="AG5" s="429">
        <f>'Aggregate Calcs'!AK21</f>
        <v>502254528769562.44</v>
      </c>
      <c r="AH5" s="429">
        <f>'Aggregate Calcs'!AL21</f>
        <v>508364714600571</v>
      </c>
      <c r="AI5" s="429">
        <f>'Aggregate Calcs'!AM21</f>
        <v>514474900431579.38</v>
      </c>
    </row>
    <row r="6" spans="1:35" x14ac:dyDescent="0.25">
      <c r="A6" s="4" t="s">
        <v>530</v>
      </c>
      <c r="B6" s="429">
        <f>'Aggregate Calcs'!F22</f>
        <v>0</v>
      </c>
      <c r="C6" s="429">
        <f>'Aggregate Calcs'!G22</f>
        <v>0</v>
      </c>
      <c r="D6" s="429">
        <f>'Aggregate Calcs'!H22</f>
        <v>0</v>
      </c>
      <c r="E6" s="429">
        <f>'Aggregate Calcs'!I22</f>
        <v>0</v>
      </c>
      <c r="F6" s="429">
        <f>'Aggregate Calcs'!J22</f>
        <v>0</v>
      </c>
      <c r="G6" s="429">
        <f>'Aggregate Calcs'!K22</f>
        <v>0</v>
      </c>
      <c r="H6" s="429">
        <f>'Aggregate Calcs'!L22</f>
        <v>0</v>
      </c>
      <c r="I6" s="429">
        <f>'Aggregate Calcs'!M22</f>
        <v>0</v>
      </c>
      <c r="J6" s="429">
        <f>'Aggregate Calcs'!N22</f>
        <v>0</v>
      </c>
      <c r="K6" s="429">
        <f>'Aggregate Calcs'!O22</f>
        <v>0</v>
      </c>
      <c r="L6" s="429">
        <f>'Aggregate Calcs'!P22</f>
        <v>0</v>
      </c>
      <c r="M6" s="429">
        <f>'Aggregate Calcs'!Q22</f>
        <v>0</v>
      </c>
      <c r="N6" s="429">
        <f>'Aggregate Calcs'!R22</f>
        <v>0</v>
      </c>
      <c r="O6" s="429">
        <f>'Aggregate Calcs'!S22</f>
        <v>0</v>
      </c>
      <c r="P6" s="429">
        <f>'Aggregate Calcs'!T22</f>
        <v>0</v>
      </c>
      <c r="Q6" s="429">
        <f>'Aggregate Calcs'!U22</f>
        <v>0</v>
      </c>
      <c r="R6" s="429">
        <f>'Aggregate Calcs'!V22</f>
        <v>0</v>
      </c>
      <c r="S6" s="429">
        <f>'Aggregate Calcs'!W22</f>
        <v>0</v>
      </c>
      <c r="T6" s="429">
        <f>'Aggregate Calcs'!X22</f>
        <v>0</v>
      </c>
      <c r="U6" s="429">
        <f>'Aggregate Calcs'!Y22</f>
        <v>0</v>
      </c>
      <c r="V6" s="429">
        <f>'Aggregate Calcs'!Z22</f>
        <v>0</v>
      </c>
      <c r="W6" s="429">
        <f>'Aggregate Calcs'!AA22</f>
        <v>0</v>
      </c>
      <c r="X6" s="429">
        <f>'Aggregate Calcs'!AB22</f>
        <v>0</v>
      </c>
      <c r="Y6" s="429">
        <f>'Aggregate Calcs'!AC22</f>
        <v>0</v>
      </c>
      <c r="Z6" s="429">
        <f>'Aggregate Calcs'!AD22</f>
        <v>0</v>
      </c>
      <c r="AA6" s="429">
        <f>'Aggregate Calcs'!AE22</f>
        <v>0</v>
      </c>
      <c r="AB6" s="429">
        <f>'Aggregate Calcs'!AF22</f>
        <v>0</v>
      </c>
      <c r="AC6" s="429">
        <f>'Aggregate Calcs'!AG22</f>
        <v>0</v>
      </c>
      <c r="AD6" s="429">
        <f>'Aggregate Calcs'!AH22</f>
        <v>0</v>
      </c>
      <c r="AE6" s="429">
        <f>'Aggregate Calcs'!AI22</f>
        <v>0</v>
      </c>
      <c r="AF6" s="429">
        <f>'Aggregate Calcs'!AJ22</f>
        <v>0</v>
      </c>
      <c r="AG6" s="429">
        <f>'Aggregate Calcs'!AK22</f>
        <v>0</v>
      </c>
      <c r="AH6" s="429">
        <f>'Aggregate Calcs'!AL22</f>
        <v>0</v>
      </c>
      <c r="AI6" s="429">
        <f>'Aggregate Calcs'!AM22</f>
        <v>0</v>
      </c>
    </row>
    <row r="7" spans="1:35" x14ac:dyDescent="0.25">
      <c r="A7" s="4" t="s">
        <v>531</v>
      </c>
      <c r="B7" s="429">
        <f>'Aggregate Calcs'!F23</f>
        <v>0</v>
      </c>
      <c r="C7" s="429">
        <f>'Aggregate Calcs'!G23</f>
        <v>0</v>
      </c>
      <c r="D7" s="429">
        <f>'Aggregate Calcs'!H23</f>
        <v>0</v>
      </c>
      <c r="E7" s="429">
        <f>'Aggregate Calcs'!I23</f>
        <v>0</v>
      </c>
      <c r="F7" s="429">
        <f>'Aggregate Calcs'!J23</f>
        <v>0</v>
      </c>
      <c r="G7" s="429">
        <f>'Aggregate Calcs'!K23</f>
        <v>0</v>
      </c>
      <c r="H7" s="429">
        <f>'Aggregate Calcs'!L23</f>
        <v>0</v>
      </c>
      <c r="I7" s="429">
        <f>'Aggregate Calcs'!M23</f>
        <v>0</v>
      </c>
      <c r="J7" s="429">
        <f>'Aggregate Calcs'!N23</f>
        <v>0</v>
      </c>
      <c r="K7" s="429">
        <f>'Aggregate Calcs'!O23</f>
        <v>0</v>
      </c>
      <c r="L7" s="429">
        <f>'Aggregate Calcs'!P23</f>
        <v>0</v>
      </c>
      <c r="M7" s="429">
        <f>'Aggregate Calcs'!Q23</f>
        <v>0</v>
      </c>
      <c r="N7" s="429">
        <f>'Aggregate Calcs'!R23</f>
        <v>0</v>
      </c>
      <c r="O7" s="429">
        <f>'Aggregate Calcs'!S23</f>
        <v>0</v>
      </c>
      <c r="P7" s="429">
        <f>'Aggregate Calcs'!T23</f>
        <v>0</v>
      </c>
      <c r="Q7" s="429">
        <f>'Aggregate Calcs'!U23</f>
        <v>0</v>
      </c>
      <c r="R7" s="429">
        <f>'Aggregate Calcs'!V23</f>
        <v>0</v>
      </c>
      <c r="S7" s="429">
        <f>'Aggregate Calcs'!W23</f>
        <v>0</v>
      </c>
      <c r="T7" s="429">
        <f>'Aggregate Calcs'!X23</f>
        <v>0</v>
      </c>
      <c r="U7" s="429">
        <f>'Aggregate Calcs'!Y23</f>
        <v>0</v>
      </c>
      <c r="V7" s="429">
        <f>'Aggregate Calcs'!Z23</f>
        <v>0</v>
      </c>
      <c r="W7" s="429">
        <f>'Aggregate Calcs'!AA23</f>
        <v>0</v>
      </c>
      <c r="X7" s="429">
        <f>'Aggregate Calcs'!AB23</f>
        <v>0</v>
      </c>
      <c r="Y7" s="429">
        <f>'Aggregate Calcs'!AC23</f>
        <v>0</v>
      </c>
      <c r="Z7" s="429">
        <f>'Aggregate Calcs'!AD23</f>
        <v>0</v>
      </c>
      <c r="AA7" s="429">
        <f>'Aggregate Calcs'!AE23</f>
        <v>0</v>
      </c>
      <c r="AB7" s="429">
        <f>'Aggregate Calcs'!AF23</f>
        <v>0</v>
      </c>
      <c r="AC7" s="429">
        <f>'Aggregate Calcs'!AG23</f>
        <v>0</v>
      </c>
      <c r="AD7" s="429">
        <f>'Aggregate Calcs'!AH23</f>
        <v>0</v>
      </c>
      <c r="AE7" s="429">
        <f>'Aggregate Calcs'!AI23</f>
        <v>0</v>
      </c>
      <c r="AF7" s="429">
        <f>'Aggregate Calcs'!AJ23</f>
        <v>0</v>
      </c>
      <c r="AG7" s="429">
        <f>'Aggregate Calcs'!AK23</f>
        <v>0</v>
      </c>
      <c r="AH7" s="429">
        <f>'Aggregate Calcs'!AL23</f>
        <v>0</v>
      </c>
      <c r="AI7" s="429">
        <f>'Aggregate Calcs'!AM23</f>
        <v>0</v>
      </c>
    </row>
    <row r="8" spans="1:35" x14ac:dyDescent="0.25">
      <c r="A8" s="4" t="s">
        <v>11</v>
      </c>
      <c r="B8" s="429">
        <f>'Aggregate Calcs'!F24</f>
        <v>0</v>
      </c>
      <c r="C8" s="429">
        <f>'Aggregate Calcs'!G24</f>
        <v>0</v>
      </c>
      <c r="D8" s="429">
        <f>'Aggregate Calcs'!H24</f>
        <v>0</v>
      </c>
      <c r="E8" s="429">
        <f>'Aggregate Calcs'!I24</f>
        <v>0</v>
      </c>
      <c r="F8" s="429">
        <f>'Aggregate Calcs'!J24</f>
        <v>0</v>
      </c>
      <c r="G8" s="429">
        <f>'Aggregate Calcs'!K24</f>
        <v>0</v>
      </c>
      <c r="H8" s="429">
        <f>'Aggregate Calcs'!L24</f>
        <v>0</v>
      </c>
      <c r="I8" s="429">
        <f>'Aggregate Calcs'!M24</f>
        <v>0</v>
      </c>
      <c r="J8" s="429">
        <f>'Aggregate Calcs'!N24</f>
        <v>0</v>
      </c>
      <c r="K8" s="429">
        <f>'Aggregate Calcs'!O24</f>
        <v>0</v>
      </c>
      <c r="L8" s="429">
        <f>'Aggregate Calcs'!P24</f>
        <v>0</v>
      </c>
      <c r="M8" s="429">
        <f>'Aggregate Calcs'!Q24</f>
        <v>0</v>
      </c>
      <c r="N8" s="429">
        <f>'Aggregate Calcs'!R24</f>
        <v>0</v>
      </c>
      <c r="O8" s="429">
        <f>'Aggregate Calcs'!S24</f>
        <v>0</v>
      </c>
      <c r="P8" s="429">
        <f>'Aggregate Calcs'!T24</f>
        <v>0</v>
      </c>
      <c r="Q8" s="429">
        <f>'Aggregate Calcs'!U24</f>
        <v>0</v>
      </c>
      <c r="R8" s="429">
        <f>'Aggregate Calcs'!V24</f>
        <v>0</v>
      </c>
      <c r="S8" s="429">
        <f>'Aggregate Calcs'!W24</f>
        <v>0</v>
      </c>
      <c r="T8" s="429">
        <f>'Aggregate Calcs'!X24</f>
        <v>0</v>
      </c>
      <c r="U8" s="429">
        <f>'Aggregate Calcs'!Y24</f>
        <v>0</v>
      </c>
      <c r="V8" s="429">
        <f>'Aggregate Calcs'!Z24</f>
        <v>0</v>
      </c>
      <c r="W8" s="429">
        <f>'Aggregate Calcs'!AA24</f>
        <v>0</v>
      </c>
      <c r="X8" s="429">
        <f>'Aggregate Calcs'!AB24</f>
        <v>0</v>
      </c>
      <c r="Y8" s="429">
        <f>'Aggregate Calcs'!AC24</f>
        <v>0</v>
      </c>
      <c r="Z8" s="429">
        <f>'Aggregate Calcs'!AD24</f>
        <v>0</v>
      </c>
      <c r="AA8" s="429">
        <f>'Aggregate Calcs'!AE24</f>
        <v>0</v>
      </c>
      <c r="AB8" s="429">
        <f>'Aggregate Calcs'!AF24</f>
        <v>0</v>
      </c>
      <c r="AC8" s="429">
        <f>'Aggregate Calcs'!AG24</f>
        <v>0</v>
      </c>
      <c r="AD8" s="429">
        <f>'Aggregate Calcs'!AH24</f>
        <v>0</v>
      </c>
      <c r="AE8" s="429">
        <f>'Aggregate Calcs'!AI24</f>
        <v>0</v>
      </c>
      <c r="AF8" s="429">
        <f>'Aggregate Calcs'!AJ24</f>
        <v>0</v>
      </c>
      <c r="AG8" s="429">
        <f>'Aggregate Calcs'!AK24</f>
        <v>0</v>
      </c>
      <c r="AH8" s="429">
        <f>'Aggregate Calcs'!AL24</f>
        <v>0</v>
      </c>
      <c r="AI8" s="429">
        <f>'Aggregate Calcs'!AM24</f>
        <v>0</v>
      </c>
    </row>
    <row r="9" spans="1:35" x14ac:dyDescent="0.25">
      <c r="A9" s="4" t="s">
        <v>532</v>
      </c>
      <c r="B9" s="429">
        <f>'Aggregate Calcs'!F25</f>
        <v>1443519232714335.5</v>
      </c>
      <c r="C9" s="429">
        <f>'Aggregate Calcs'!G25</f>
        <v>1470183182888903</v>
      </c>
      <c r="D9" s="429">
        <f>'Aggregate Calcs'!H25</f>
        <v>1496847133063470.8</v>
      </c>
      <c r="E9" s="429">
        <f>'Aggregate Calcs'!I25</f>
        <v>1523511083238038</v>
      </c>
      <c r="F9" s="429">
        <f>'Aggregate Calcs'!J25</f>
        <v>1550175033412605.5</v>
      </c>
      <c r="G9" s="429">
        <f>'Aggregate Calcs'!K25</f>
        <v>1576838983587172.8</v>
      </c>
      <c r="H9" s="429">
        <f>'Aggregate Calcs'!L25</f>
        <v>1609173595779421.8</v>
      </c>
      <c r="I9" s="429">
        <f>'Aggregate Calcs'!M25</f>
        <v>1641508207971670.8</v>
      </c>
      <c r="J9" s="429">
        <f>'Aggregate Calcs'!N25</f>
        <v>1673842820163919.5</v>
      </c>
      <c r="K9" s="429">
        <f>'Aggregate Calcs'!O25</f>
        <v>1706177432356168.5</v>
      </c>
      <c r="L9" s="429">
        <f>'Aggregate Calcs'!P25</f>
        <v>1738512044548417.3</v>
      </c>
      <c r="M9" s="429">
        <f>'Aggregate Calcs'!Q25</f>
        <v>1772975340012212</v>
      </c>
      <c r="N9" s="429">
        <f>'Aggregate Calcs'!R25</f>
        <v>1807438635476006.5</v>
      </c>
      <c r="O9" s="429">
        <f>'Aggregate Calcs'!S25</f>
        <v>1841901930939801.3</v>
      </c>
      <c r="P9" s="429">
        <f>'Aggregate Calcs'!T25</f>
        <v>1876365226403595.3</v>
      </c>
      <c r="Q9" s="429">
        <f>'Aggregate Calcs'!U25</f>
        <v>1910828521867390.3</v>
      </c>
      <c r="R9" s="429">
        <f>'Aggregate Calcs'!V25</f>
        <v>1956646647452841.5</v>
      </c>
      <c r="S9" s="429">
        <f>'Aggregate Calcs'!W25</f>
        <v>2002464773038292.8</v>
      </c>
      <c r="T9" s="429">
        <f>'Aggregate Calcs'!X25</f>
        <v>2048282898623743.8</v>
      </c>
      <c r="U9" s="429">
        <f>'Aggregate Calcs'!Y25</f>
        <v>2094101024209194.8</v>
      </c>
      <c r="V9" s="429">
        <f>'Aggregate Calcs'!Z25</f>
        <v>2139919149794645.8</v>
      </c>
      <c r="W9" s="429">
        <f>'Aggregate Calcs'!AA25</f>
        <v>2205872312997306.3</v>
      </c>
      <c r="X9" s="429">
        <f>'Aggregate Calcs'!AB25</f>
        <v>2271825476199966.5</v>
      </c>
      <c r="Y9" s="429">
        <f>'Aggregate Calcs'!AC25</f>
        <v>2337778639402627</v>
      </c>
      <c r="Z9" s="429">
        <f>'Aggregate Calcs'!AD25</f>
        <v>2403731802605287</v>
      </c>
      <c r="AA9" s="429">
        <f>'Aggregate Calcs'!AE25</f>
        <v>2469684965807947.5</v>
      </c>
      <c r="AB9" s="429">
        <f>'Aggregate Calcs'!AF25</f>
        <v>2521597911301645</v>
      </c>
      <c r="AC9" s="429">
        <f>'Aggregate Calcs'!AG25</f>
        <v>2573510856795343</v>
      </c>
      <c r="AD9" s="429">
        <f>'Aggregate Calcs'!AH25</f>
        <v>2625423802289040</v>
      </c>
      <c r="AE9" s="429">
        <f>'Aggregate Calcs'!AI25</f>
        <v>2677336747782737.5</v>
      </c>
      <c r="AF9" s="429">
        <f>'Aggregate Calcs'!AJ25</f>
        <v>2729249693276435</v>
      </c>
      <c r="AG9" s="429">
        <f>'Aggregate Calcs'!AK25</f>
        <v>2781162638770133</v>
      </c>
      <c r="AH9" s="429">
        <f>'Aggregate Calcs'!AL25</f>
        <v>2833075584263830</v>
      </c>
      <c r="AI9" s="429">
        <f>'Aggregate Calcs'!AM25</f>
        <v>2884988529757527.5</v>
      </c>
    </row>
    <row r="12" spans="1:35" x14ac:dyDescent="0.25">
      <c r="B12" s="430"/>
      <c r="C12" s="430"/>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430"/>
      <c r="AG12" s="430"/>
      <c r="AH12" s="430"/>
      <c r="AI12" s="430"/>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9"/>
  <sheetViews>
    <sheetView workbookViewId="0">
      <selection activeCell="F8" sqref="F8"/>
    </sheetView>
  </sheetViews>
  <sheetFormatPr defaultColWidth="8.85546875" defaultRowHeight="15" x14ac:dyDescent="0.25"/>
  <cols>
    <col min="1" max="1" width="39.85546875" style="4" customWidth="1"/>
    <col min="2" max="2" width="9.5703125" style="4" bestFit="1" customWidth="1"/>
    <col min="3" max="12" width="8.85546875" style="4"/>
    <col min="13" max="13" width="8.85546875" style="4" customWidth="1"/>
    <col min="14" max="16384" width="8.8554687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201">
        <f>'Aggregate Calcs'!F26</f>
        <v>0</v>
      </c>
      <c r="C2" s="201">
        <f>'Aggregate Calcs'!G26</f>
        <v>0</v>
      </c>
      <c r="D2" s="201">
        <f>'Aggregate Calcs'!H26</f>
        <v>0</v>
      </c>
      <c r="E2" s="201">
        <f>'Aggregate Calcs'!I26</f>
        <v>0</v>
      </c>
      <c r="F2" s="201">
        <f>'Aggregate Calcs'!J26</f>
        <v>0</v>
      </c>
      <c r="G2" s="201">
        <f>'Aggregate Calcs'!K26</f>
        <v>0</v>
      </c>
      <c r="H2" s="201">
        <f>'Aggregate Calcs'!L26</f>
        <v>0</v>
      </c>
      <c r="I2" s="201">
        <f>'Aggregate Calcs'!M26</f>
        <v>0</v>
      </c>
      <c r="J2" s="201">
        <f>'Aggregate Calcs'!N26</f>
        <v>0</v>
      </c>
      <c r="K2" s="201">
        <f>'Aggregate Calcs'!O26</f>
        <v>0</v>
      </c>
      <c r="L2" s="201">
        <f>'Aggregate Calcs'!P26</f>
        <v>0</v>
      </c>
      <c r="M2" s="201">
        <f>'Aggregate Calcs'!Q26</f>
        <v>0</v>
      </c>
      <c r="N2" s="201">
        <f>'Aggregate Calcs'!R26</f>
        <v>0</v>
      </c>
      <c r="O2" s="201">
        <f>'Aggregate Calcs'!S26</f>
        <v>0</v>
      </c>
      <c r="P2" s="201">
        <f>'Aggregate Calcs'!T26</f>
        <v>0</v>
      </c>
      <c r="Q2" s="201">
        <f>'Aggregate Calcs'!U26</f>
        <v>0</v>
      </c>
      <c r="R2" s="201">
        <f>'Aggregate Calcs'!V26</f>
        <v>0</v>
      </c>
      <c r="S2" s="201">
        <f>'Aggregate Calcs'!W26</f>
        <v>0</v>
      </c>
      <c r="T2" s="201">
        <f>'Aggregate Calcs'!X26</f>
        <v>0</v>
      </c>
      <c r="U2" s="201">
        <f>'Aggregate Calcs'!Y26</f>
        <v>0</v>
      </c>
      <c r="V2" s="201">
        <f>'Aggregate Calcs'!Z26</f>
        <v>0</v>
      </c>
      <c r="W2" s="201">
        <f>'Aggregate Calcs'!AA26</f>
        <v>0</v>
      </c>
      <c r="X2" s="201">
        <f>'Aggregate Calcs'!AB26</f>
        <v>0</v>
      </c>
      <c r="Y2" s="201">
        <f>'Aggregate Calcs'!AC26</f>
        <v>0</v>
      </c>
      <c r="Z2" s="201">
        <f>'Aggregate Calcs'!AD26</f>
        <v>0</v>
      </c>
      <c r="AA2" s="201">
        <f>'Aggregate Calcs'!AE26</f>
        <v>0</v>
      </c>
      <c r="AB2" s="201">
        <f>'Aggregate Calcs'!AF26</f>
        <v>0</v>
      </c>
      <c r="AC2" s="201">
        <f>'Aggregate Calcs'!AG26</f>
        <v>0</v>
      </c>
      <c r="AD2" s="201">
        <f>'Aggregate Calcs'!AH26</f>
        <v>0</v>
      </c>
      <c r="AE2" s="201">
        <f>'Aggregate Calcs'!AI26</f>
        <v>0</v>
      </c>
      <c r="AF2" s="201">
        <f>'Aggregate Calcs'!AJ26</f>
        <v>0</v>
      </c>
      <c r="AG2" s="201">
        <f>'Aggregate Calcs'!AK26</f>
        <v>0</v>
      </c>
      <c r="AH2" s="201">
        <f>'Aggregate Calcs'!AL26</f>
        <v>0</v>
      </c>
      <c r="AI2" s="201">
        <f>'Aggregate Calcs'!AM26</f>
        <v>0</v>
      </c>
    </row>
    <row r="3" spans="1:35" x14ac:dyDescent="0.25">
      <c r="A3" s="4" t="s">
        <v>529</v>
      </c>
      <c r="B3" s="201">
        <f>'Aggregate Calcs'!F27</f>
        <v>0</v>
      </c>
      <c r="C3" s="201">
        <f>'Aggregate Calcs'!G27</f>
        <v>0</v>
      </c>
      <c r="D3" s="201">
        <f>'Aggregate Calcs'!H27</f>
        <v>0</v>
      </c>
      <c r="E3" s="201">
        <f>'Aggregate Calcs'!I27</f>
        <v>0</v>
      </c>
      <c r="F3" s="201">
        <f>'Aggregate Calcs'!J27</f>
        <v>0</v>
      </c>
      <c r="G3" s="201">
        <f>'Aggregate Calcs'!K27</f>
        <v>0</v>
      </c>
      <c r="H3" s="201">
        <f>'Aggregate Calcs'!L27</f>
        <v>0</v>
      </c>
      <c r="I3" s="201">
        <f>'Aggregate Calcs'!M27</f>
        <v>0</v>
      </c>
      <c r="J3" s="201">
        <f>'Aggregate Calcs'!N27</f>
        <v>0</v>
      </c>
      <c r="K3" s="201">
        <f>'Aggregate Calcs'!O27</f>
        <v>0</v>
      </c>
      <c r="L3" s="201">
        <f>'Aggregate Calcs'!P27</f>
        <v>0</v>
      </c>
      <c r="M3" s="201">
        <f>'Aggregate Calcs'!Q27</f>
        <v>0</v>
      </c>
      <c r="N3" s="201">
        <f>'Aggregate Calcs'!R27</f>
        <v>0</v>
      </c>
      <c r="O3" s="201">
        <f>'Aggregate Calcs'!S27</f>
        <v>0</v>
      </c>
      <c r="P3" s="201">
        <f>'Aggregate Calcs'!T27</f>
        <v>0</v>
      </c>
      <c r="Q3" s="201">
        <f>'Aggregate Calcs'!U27</f>
        <v>0</v>
      </c>
      <c r="R3" s="201">
        <f>'Aggregate Calcs'!V27</f>
        <v>0</v>
      </c>
      <c r="S3" s="201">
        <f>'Aggregate Calcs'!W27</f>
        <v>0</v>
      </c>
      <c r="T3" s="201">
        <f>'Aggregate Calcs'!X27</f>
        <v>0</v>
      </c>
      <c r="U3" s="201">
        <f>'Aggregate Calcs'!Y27</f>
        <v>0</v>
      </c>
      <c r="V3" s="201">
        <f>'Aggregate Calcs'!Z27</f>
        <v>0</v>
      </c>
      <c r="W3" s="201">
        <f>'Aggregate Calcs'!AA27</f>
        <v>0</v>
      </c>
      <c r="X3" s="201">
        <f>'Aggregate Calcs'!AB27</f>
        <v>0</v>
      </c>
      <c r="Y3" s="201">
        <f>'Aggregate Calcs'!AC27</f>
        <v>0</v>
      </c>
      <c r="Z3" s="201">
        <f>'Aggregate Calcs'!AD27</f>
        <v>0</v>
      </c>
      <c r="AA3" s="201">
        <f>'Aggregate Calcs'!AE27</f>
        <v>0</v>
      </c>
      <c r="AB3" s="201">
        <f>'Aggregate Calcs'!AF27</f>
        <v>0</v>
      </c>
      <c r="AC3" s="201">
        <f>'Aggregate Calcs'!AG27</f>
        <v>0</v>
      </c>
      <c r="AD3" s="201">
        <f>'Aggregate Calcs'!AH27</f>
        <v>0</v>
      </c>
      <c r="AE3" s="201">
        <f>'Aggregate Calcs'!AI27</f>
        <v>0</v>
      </c>
      <c r="AF3" s="201">
        <f>'Aggregate Calcs'!AJ27</f>
        <v>0</v>
      </c>
      <c r="AG3" s="201">
        <f>'Aggregate Calcs'!AK27</f>
        <v>0</v>
      </c>
      <c r="AH3" s="201">
        <f>'Aggregate Calcs'!AL27</f>
        <v>0</v>
      </c>
      <c r="AI3" s="201">
        <f>'Aggregate Calcs'!AM27</f>
        <v>0</v>
      </c>
    </row>
    <row r="4" spans="1:35" x14ac:dyDescent="0.25">
      <c r="A4" s="4" t="s">
        <v>27</v>
      </c>
      <c r="B4" s="201">
        <f>'Aggregate Calcs'!F28</f>
        <v>0</v>
      </c>
      <c r="C4" s="201">
        <f>'Aggregate Calcs'!G28</f>
        <v>0</v>
      </c>
      <c r="D4" s="201">
        <f>'Aggregate Calcs'!H28</f>
        <v>0</v>
      </c>
      <c r="E4" s="201">
        <f>'Aggregate Calcs'!I28</f>
        <v>0</v>
      </c>
      <c r="F4" s="201">
        <f>'Aggregate Calcs'!J28</f>
        <v>0</v>
      </c>
      <c r="G4" s="201">
        <f>'Aggregate Calcs'!K28</f>
        <v>0</v>
      </c>
      <c r="H4" s="201">
        <f>'Aggregate Calcs'!L28</f>
        <v>0</v>
      </c>
      <c r="I4" s="201">
        <f>'Aggregate Calcs'!M28</f>
        <v>0</v>
      </c>
      <c r="J4" s="201">
        <f>'Aggregate Calcs'!N28</f>
        <v>0</v>
      </c>
      <c r="K4" s="201">
        <f>'Aggregate Calcs'!O28</f>
        <v>0</v>
      </c>
      <c r="L4" s="201">
        <f>'Aggregate Calcs'!P28</f>
        <v>0</v>
      </c>
      <c r="M4" s="201">
        <f>'Aggregate Calcs'!Q28</f>
        <v>0</v>
      </c>
      <c r="N4" s="201">
        <f>'Aggregate Calcs'!R28</f>
        <v>0</v>
      </c>
      <c r="O4" s="201">
        <f>'Aggregate Calcs'!S28</f>
        <v>0</v>
      </c>
      <c r="P4" s="201">
        <f>'Aggregate Calcs'!T28</f>
        <v>0</v>
      </c>
      <c r="Q4" s="201">
        <f>'Aggregate Calcs'!U28</f>
        <v>0</v>
      </c>
      <c r="R4" s="201">
        <f>'Aggregate Calcs'!V28</f>
        <v>0</v>
      </c>
      <c r="S4" s="201">
        <f>'Aggregate Calcs'!W28</f>
        <v>0</v>
      </c>
      <c r="T4" s="201">
        <f>'Aggregate Calcs'!X28</f>
        <v>0</v>
      </c>
      <c r="U4" s="201">
        <f>'Aggregate Calcs'!Y28</f>
        <v>0</v>
      </c>
      <c r="V4" s="201">
        <f>'Aggregate Calcs'!Z28</f>
        <v>0</v>
      </c>
      <c r="W4" s="201">
        <f>'Aggregate Calcs'!AA28</f>
        <v>0</v>
      </c>
      <c r="X4" s="201">
        <f>'Aggregate Calcs'!AB28</f>
        <v>0</v>
      </c>
      <c r="Y4" s="201">
        <f>'Aggregate Calcs'!AC28</f>
        <v>0</v>
      </c>
      <c r="Z4" s="201">
        <f>'Aggregate Calcs'!AD28</f>
        <v>0</v>
      </c>
      <c r="AA4" s="201">
        <f>'Aggregate Calcs'!AE28</f>
        <v>0</v>
      </c>
      <c r="AB4" s="201">
        <f>'Aggregate Calcs'!AF28</f>
        <v>0</v>
      </c>
      <c r="AC4" s="201">
        <f>'Aggregate Calcs'!AG28</f>
        <v>0</v>
      </c>
      <c r="AD4" s="201">
        <f>'Aggregate Calcs'!AH28</f>
        <v>0</v>
      </c>
      <c r="AE4" s="201">
        <f>'Aggregate Calcs'!AI28</f>
        <v>0</v>
      </c>
      <c r="AF4" s="201">
        <f>'Aggregate Calcs'!AJ28</f>
        <v>0</v>
      </c>
      <c r="AG4" s="201">
        <f>'Aggregate Calcs'!AK28</f>
        <v>0</v>
      </c>
      <c r="AH4" s="201">
        <f>'Aggregate Calcs'!AL28</f>
        <v>0</v>
      </c>
      <c r="AI4" s="201">
        <f>'Aggregate Calcs'!AM28</f>
        <v>0</v>
      </c>
    </row>
    <row r="5" spans="1:35" x14ac:dyDescent="0.25">
      <c r="A5" s="4" t="s">
        <v>6</v>
      </c>
      <c r="B5" s="201">
        <f>'Aggregate Calcs'!F29</f>
        <v>0</v>
      </c>
      <c r="C5" s="201">
        <f>'Aggregate Calcs'!G29</f>
        <v>0</v>
      </c>
      <c r="D5" s="201">
        <f>'Aggregate Calcs'!H29</f>
        <v>0</v>
      </c>
      <c r="E5" s="201">
        <f>'Aggregate Calcs'!I29</f>
        <v>0</v>
      </c>
      <c r="F5" s="201">
        <f>'Aggregate Calcs'!J29</f>
        <v>0</v>
      </c>
      <c r="G5" s="201">
        <f>'Aggregate Calcs'!K29</f>
        <v>0</v>
      </c>
      <c r="H5" s="201">
        <f>'Aggregate Calcs'!L29</f>
        <v>0</v>
      </c>
      <c r="I5" s="201">
        <f>'Aggregate Calcs'!M29</f>
        <v>0</v>
      </c>
      <c r="J5" s="201">
        <f>'Aggregate Calcs'!N29</f>
        <v>0</v>
      </c>
      <c r="K5" s="201">
        <f>'Aggregate Calcs'!O29</f>
        <v>0</v>
      </c>
      <c r="L5" s="201">
        <f>'Aggregate Calcs'!P29</f>
        <v>0</v>
      </c>
      <c r="M5" s="201">
        <f>'Aggregate Calcs'!Q29</f>
        <v>0</v>
      </c>
      <c r="N5" s="201">
        <f>'Aggregate Calcs'!R29</f>
        <v>0</v>
      </c>
      <c r="O5" s="201">
        <f>'Aggregate Calcs'!S29</f>
        <v>0</v>
      </c>
      <c r="P5" s="201">
        <f>'Aggregate Calcs'!T29</f>
        <v>0</v>
      </c>
      <c r="Q5" s="201">
        <f>'Aggregate Calcs'!U29</f>
        <v>0</v>
      </c>
      <c r="R5" s="201">
        <f>'Aggregate Calcs'!V29</f>
        <v>0</v>
      </c>
      <c r="S5" s="201">
        <f>'Aggregate Calcs'!W29</f>
        <v>0</v>
      </c>
      <c r="T5" s="201">
        <f>'Aggregate Calcs'!X29</f>
        <v>0</v>
      </c>
      <c r="U5" s="201">
        <f>'Aggregate Calcs'!Y29</f>
        <v>0</v>
      </c>
      <c r="V5" s="201">
        <f>'Aggregate Calcs'!Z29</f>
        <v>0</v>
      </c>
      <c r="W5" s="201">
        <f>'Aggregate Calcs'!AA29</f>
        <v>0</v>
      </c>
      <c r="X5" s="201">
        <f>'Aggregate Calcs'!AB29</f>
        <v>0</v>
      </c>
      <c r="Y5" s="201">
        <f>'Aggregate Calcs'!AC29</f>
        <v>0</v>
      </c>
      <c r="Z5" s="201">
        <f>'Aggregate Calcs'!AD29</f>
        <v>0</v>
      </c>
      <c r="AA5" s="201">
        <f>'Aggregate Calcs'!AE29</f>
        <v>0</v>
      </c>
      <c r="AB5" s="201">
        <f>'Aggregate Calcs'!AF29</f>
        <v>0</v>
      </c>
      <c r="AC5" s="201">
        <f>'Aggregate Calcs'!AG29</f>
        <v>0</v>
      </c>
      <c r="AD5" s="201">
        <f>'Aggregate Calcs'!AH29</f>
        <v>0</v>
      </c>
      <c r="AE5" s="201">
        <f>'Aggregate Calcs'!AI29</f>
        <v>0</v>
      </c>
      <c r="AF5" s="201">
        <f>'Aggregate Calcs'!AJ29</f>
        <v>0</v>
      </c>
      <c r="AG5" s="201">
        <f>'Aggregate Calcs'!AK29</f>
        <v>0</v>
      </c>
      <c r="AH5" s="201">
        <f>'Aggregate Calcs'!AL29</f>
        <v>0</v>
      </c>
      <c r="AI5" s="201">
        <f>'Aggregate Calcs'!AM29</f>
        <v>0</v>
      </c>
    </row>
    <row r="6" spans="1:35" x14ac:dyDescent="0.25">
      <c r="A6" s="4" t="s">
        <v>530</v>
      </c>
      <c r="B6" s="201">
        <f>'Aggregate Calcs'!F30</f>
        <v>0</v>
      </c>
      <c r="C6" s="201">
        <f>'Aggregate Calcs'!G30</f>
        <v>0</v>
      </c>
      <c r="D6" s="201">
        <f>'Aggregate Calcs'!H30</f>
        <v>0</v>
      </c>
      <c r="E6" s="201">
        <f>'Aggregate Calcs'!I30</f>
        <v>0</v>
      </c>
      <c r="F6" s="201">
        <f>'Aggregate Calcs'!J30</f>
        <v>0</v>
      </c>
      <c r="G6" s="201">
        <f>'Aggregate Calcs'!K30</f>
        <v>0</v>
      </c>
      <c r="H6" s="201">
        <f>'Aggregate Calcs'!L30</f>
        <v>0</v>
      </c>
      <c r="I6" s="201">
        <f>'Aggregate Calcs'!M30</f>
        <v>0</v>
      </c>
      <c r="J6" s="201">
        <f>'Aggregate Calcs'!N30</f>
        <v>0</v>
      </c>
      <c r="K6" s="201">
        <f>'Aggregate Calcs'!O30</f>
        <v>0</v>
      </c>
      <c r="L6" s="201">
        <f>'Aggregate Calcs'!P30</f>
        <v>0</v>
      </c>
      <c r="M6" s="201">
        <f>'Aggregate Calcs'!Q30</f>
        <v>0</v>
      </c>
      <c r="N6" s="201">
        <f>'Aggregate Calcs'!R30</f>
        <v>0</v>
      </c>
      <c r="O6" s="201">
        <f>'Aggregate Calcs'!S30</f>
        <v>0</v>
      </c>
      <c r="P6" s="201">
        <f>'Aggregate Calcs'!T30</f>
        <v>0</v>
      </c>
      <c r="Q6" s="201">
        <f>'Aggregate Calcs'!U30</f>
        <v>0</v>
      </c>
      <c r="R6" s="201">
        <f>'Aggregate Calcs'!V30</f>
        <v>0</v>
      </c>
      <c r="S6" s="201">
        <f>'Aggregate Calcs'!W30</f>
        <v>0</v>
      </c>
      <c r="T6" s="201">
        <f>'Aggregate Calcs'!X30</f>
        <v>0</v>
      </c>
      <c r="U6" s="201">
        <f>'Aggregate Calcs'!Y30</f>
        <v>0</v>
      </c>
      <c r="V6" s="201">
        <f>'Aggregate Calcs'!Z30</f>
        <v>0</v>
      </c>
      <c r="W6" s="201">
        <f>'Aggregate Calcs'!AA30</f>
        <v>0</v>
      </c>
      <c r="X6" s="201">
        <f>'Aggregate Calcs'!AB30</f>
        <v>0</v>
      </c>
      <c r="Y6" s="201">
        <f>'Aggregate Calcs'!AC30</f>
        <v>0</v>
      </c>
      <c r="Z6" s="201">
        <f>'Aggregate Calcs'!AD30</f>
        <v>0</v>
      </c>
      <c r="AA6" s="201">
        <f>'Aggregate Calcs'!AE30</f>
        <v>0</v>
      </c>
      <c r="AB6" s="201">
        <f>'Aggregate Calcs'!AF30</f>
        <v>0</v>
      </c>
      <c r="AC6" s="201">
        <f>'Aggregate Calcs'!AG30</f>
        <v>0</v>
      </c>
      <c r="AD6" s="201">
        <f>'Aggregate Calcs'!AH30</f>
        <v>0</v>
      </c>
      <c r="AE6" s="201">
        <f>'Aggregate Calcs'!AI30</f>
        <v>0</v>
      </c>
      <c r="AF6" s="201">
        <f>'Aggregate Calcs'!AJ30</f>
        <v>0</v>
      </c>
      <c r="AG6" s="201">
        <f>'Aggregate Calcs'!AK30</f>
        <v>0</v>
      </c>
      <c r="AH6" s="201">
        <f>'Aggregate Calcs'!AL30</f>
        <v>0</v>
      </c>
      <c r="AI6" s="201">
        <f>'Aggregate Calcs'!AM30</f>
        <v>0</v>
      </c>
    </row>
    <row r="7" spans="1:35" x14ac:dyDescent="0.25">
      <c r="A7" s="4" t="s">
        <v>531</v>
      </c>
      <c r="B7" s="201">
        <f>'Aggregate Calcs'!F31</f>
        <v>0</v>
      </c>
      <c r="C7" s="201">
        <f>'Aggregate Calcs'!G31</f>
        <v>0</v>
      </c>
      <c r="D7" s="201">
        <f>'Aggregate Calcs'!H31</f>
        <v>0</v>
      </c>
      <c r="E7" s="201">
        <f>'Aggregate Calcs'!I31</f>
        <v>0</v>
      </c>
      <c r="F7" s="201">
        <f>'Aggregate Calcs'!J31</f>
        <v>0</v>
      </c>
      <c r="G7" s="201">
        <f>'Aggregate Calcs'!K31</f>
        <v>0</v>
      </c>
      <c r="H7" s="201">
        <f>'Aggregate Calcs'!L31</f>
        <v>0</v>
      </c>
      <c r="I7" s="201">
        <f>'Aggregate Calcs'!M31</f>
        <v>0</v>
      </c>
      <c r="J7" s="201">
        <f>'Aggregate Calcs'!N31</f>
        <v>0</v>
      </c>
      <c r="K7" s="201">
        <f>'Aggregate Calcs'!O31</f>
        <v>0</v>
      </c>
      <c r="L7" s="201">
        <f>'Aggregate Calcs'!P31</f>
        <v>0</v>
      </c>
      <c r="M7" s="201">
        <f>'Aggregate Calcs'!Q31</f>
        <v>0</v>
      </c>
      <c r="N7" s="201">
        <f>'Aggregate Calcs'!R31</f>
        <v>0</v>
      </c>
      <c r="O7" s="201">
        <f>'Aggregate Calcs'!S31</f>
        <v>0</v>
      </c>
      <c r="P7" s="201">
        <f>'Aggregate Calcs'!T31</f>
        <v>0</v>
      </c>
      <c r="Q7" s="201">
        <f>'Aggregate Calcs'!U31</f>
        <v>0</v>
      </c>
      <c r="R7" s="201">
        <f>'Aggregate Calcs'!V31</f>
        <v>0</v>
      </c>
      <c r="S7" s="201">
        <f>'Aggregate Calcs'!W31</f>
        <v>0</v>
      </c>
      <c r="T7" s="201">
        <f>'Aggregate Calcs'!X31</f>
        <v>0</v>
      </c>
      <c r="U7" s="201">
        <f>'Aggregate Calcs'!Y31</f>
        <v>0</v>
      </c>
      <c r="V7" s="201">
        <f>'Aggregate Calcs'!Z31</f>
        <v>0</v>
      </c>
      <c r="W7" s="201">
        <f>'Aggregate Calcs'!AA31</f>
        <v>0</v>
      </c>
      <c r="X7" s="201">
        <f>'Aggregate Calcs'!AB31</f>
        <v>0</v>
      </c>
      <c r="Y7" s="201">
        <f>'Aggregate Calcs'!AC31</f>
        <v>0</v>
      </c>
      <c r="Z7" s="201">
        <f>'Aggregate Calcs'!AD31</f>
        <v>0</v>
      </c>
      <c r="AA7" s="201">
        <f>'Aggregate Calcs'!AE31</f>
        <v>0</v>
      </c>
      <c r="AB7" s="201">
        <f>'Aggregate Calcs'!AF31</f>
        <v>0</v>
      </c>
      <c r="AC7" s="201">
        <f>'Aggregate Calcs'!AG31</f>
        <v>0</v>
      </c>
      <c r="AD7" s="201">
        <f>'Aggregate Calcs'!AH31</f>
        <v>0</v>
      </c>
      <c r="AE7" s="201">
        <f>'Aggregate Calcs'!AI31</f>
        <v>0</v>
      </c>
      <c r="AF7" s="201">
        <f>'Aggregate Calcs'!AJ31</f>
        <v>0</v>
      </c>
      <c r="AG7" s="201">
        <f>'Aggregate Calcs'!AK31</f>
        <v>0</v>
      </c>
      <c r="AH7" s="201">
        <f>'Aggregate Calcs'!AL31</f>
        <v>0</v>
      </c>
      <c r="AI7" s="201">
        <f>'Aggregate Calcs'!AM31</f>
        <v>0</v>
      </c>
    </row>
    <row r="8" spans="1:35" x14ac:dyDescent="0.25">
      <c r="A8" s="4" t="s">
        <v>11</v>
      </c>
      <c r="B8" s="116">
        <f>'Aggregate Calcs'!F32</f>
        <v>1875470699668066</v>
      </c>
      <c r="C8" s="116">
        <f>'Aggregate Calcs'!G32</f>
        <v>1998278785333630.3</v>
      </c>
      <c r="D8" s="116">
        <f>'Aggregate Calcs'!H32</f>
        <v>2121086870999193.5</v>
      </c>
      <c r="E8" s="116">
        <f>'Aggregate Calcs'!I32</f>
        <v>2243894956664757.3</v>
      </c>
      <c r="F8" s="116">
        <f>'Aggregate Calcs'!J32</f>
        <v>2366703042330320.5</v>
      </c>
      <c r="G8" s="116">
        <f>'Aggregate Calcs'!K32</f>
        <v>2489511127995884.5</v>
      </c>
      <c r="H8" s="116">
        <f>'Aggregate Calcs'!L32</f>
        <v>2610634078350260</v>
      </c>
      <c r="I8" s="116">
        <f>'Aggregate Calcs'!M32</f>
        <v>2731757028704635.5</v>
      </c>
      <c r="J8" s="116">
        <f>'Aggregate Calcs'!N32</f>
        <v>2852879979059010.5</v>
      </c>
      <c r="K8" s="116">
        <f>'Aggregate Calcs'!O32</f>
        <v>2974002929413386.5</v>
      </c>
      <c r="L8" s="116">
        <f>'Aggregate Calcs'!P32</f>
        <v>3095125879767761.5</v>
      </c>
      <c r="M8" s="116">
        <f>'Aggregate Calcs'!Q32</f>
        <v>3210708657782441</v>
      </c>
      <c r="N8" s="116">
        <f>'Aggregate Calcs'!R32</f>
        <v>3326291435797119.5</v>
      </c>
      <c r="O8" s="116">
        <f>'Aggregate Calcs'!S32</f>
        <v>3441874213811798</v>
      </c>
      <c r="P8" s="116">
        <f>'Aggregate Calcs'!T32</f>
        <v>3557456991826477.5</v>
      </c>
      <c r="Q8" s="116">
        <f>'Aggregate Calcs'!U32</f>
        <v>3673039769841155.5</v>
      </c>
      <c r="R8" s="116">
        <f>'Aggregate Calcs'!V32</f>
        <v>3735213714429059.5</v>
      </c>
      <c r="S8" s="116">
        <f>'Aggregate Calcs'!W32</f>
        <v>3797387659016965</v>
      </c>
      <c r="T8" s="116">
        <f>'Aggregate Calcs'!X32</f>
        <v>3859561603604869.5</v>
      </c>
      <c r="U8" s="116">
        <f>'Aggregate Calcs'!Y32</f>
        <v>3921735548192773.5</v>
      </c>
      <c r="V8" s="116">
        <f>'Aggregate Calcs'!Z32</f>
        <v>3983909492780677.5</v>
      </c>
      <c r="W8" s="116">
        <f>'Aggregate Calcs'!AA32</f>
        <v>4053699860680069.5</v>
      </c>
      <c r="X8" s="116">
        <f>'Aggregate Calcs'!AB32</f>
        <v>4123490228579462</v>
      </c>
      <c r="Y8" s="116">
        <f>'Aggregate Calcs'!AC32</f>
        <v>4193280596478854</v>
      </c>
      <c r="Z8" s="116">
        <f>'Aggregate Calcs'!AD32</f>
        <v>4263070964378247</v>
      </c>
      <c r="AA8" s="116">
        <f>'Aggregate Calcs'!AE32</f>
        <v>4332861332277639</v>
      </c>
      <c r="AB8" s="116">
        <f>'Aggregate Calcs'!AF32</f>
        <v>4376968070026035</v>
      </c>
      <c r="AC8" s="116">
        <f>'Aggregate Calcs'!AG32</f>
        <v>4421074807774431</v>
      </c>
      <c r="AD8" s="116">
        <f>'Aggregate Calcs'!AH32</f>
        <v>4465181545522828</v>
      </c>
      <c r="AE8" s="116">
        <f>'Aggregate Calcs'!AI32</f>
        <v>4509288283271224</v>
      </c>
      <c r="AF8" s="116">
        <f>'Aggregate Calcs'!AJ32</f>
        <v>4553395021019619</v>
      </c>
      <c r="AG8" s="116">
        <f>'Aggregate Calcs'!AK32</f>
        <v>4597501758768016</v>
      </c>
      <c r="AH8" s="116">
        <f>'Aggregate Calcs'!AL32</f>
        <v>4641608496516412</v>
      </c>
      <c r="AI8" s="116">
        <f>'Aggregate Calcs'!AM32</f>
        <v>4685715234264809</v>
      </c>
    </row>
    <row r="9" spans="1:35" x14ac:dyDescent="0.25">
      <c r="A9" s="4" t="s">
        <v>532</v>
      </c>
      <c r="B9" s="201">
        <f>'Aggregate Calcs'!F33</f>
        <v>0</v>
      </c>
      <c r="C9" s="201">
        <f>'Aggregate Calcs'!G33</f>
        <v>0</v>
      </c>
      <c r="D9" s="201">
        <f>'Aggregate Calcs'!H33</f>
        <v>0</v>
      </c>
      <c r="E9" s="201">
        <f>'Aggregate Calcs'!I33</f>
        <v>0</v>
      </c>
      <c r="F9" s="201">
        <f>'Aggregate Calcs'!J33</f>
        <v>0</v>
      </c>
      <c r="G9" s="201">
        <f>'Aggregate Calcs'!K33</f>
        <v>0</v>
      </c>
      <c r="H9" s="201">
        <f>'Aggregate Calcs'!L33</f>
        <v>0</v>
      </c>
      <c r="I9" s="201">
        <f>'Aggregate Calcs'!M33</f>
        <v>0</v>
      </c>
      <c r="J9" s="201">
        <f>'Aggregate Calcs'!N33</f>
        <v>0</v>
      </c>
      <c r="K9" s="201">
        <f>'Aggregate Calcs'!O33</f>
        <v>0</v>
      </c>
      <c r="L9" s="201">
        <f>'Aggregate Calcs'!P33</f>
        <v>0</v>
      </c>
      <c r="M9" s="201">
        <f>'Aggregate Calcs'!Q33</f>
        <v>0</v>
      </c>
      <c r="N9" s="201">
        <f>'Aggregate Calcs'!R33</f>
        <v>0</v>
      </c>
      <c r="O9" s="201">
        <f>'Aggregate Calcs'!S33</f>
        <v>0</v>
      </c>
      <c r="P9" s="201">
        <f>'Aggregate Calcs'!T33</f>
        <v>0</v>
      </c>
      <c r="Q9" s="201">
        <f>'Aggregate Calcs'!U33</f>
        <v>0</v>
      </c>
      <c r="R9" s="201">
        <f>'Aggregate Calcs'!V33</f>
        <v>0</v>
      </c>
      <c r="S9" s="201">
        <f>'Aggregate Calcs'!W33</f>
        <v>0</v>
      </c>
      <c r="T9" s="201">
        <f>'Aggregate Calcs'!X33</f>
        <v>0</v>
      </c>
      <c r="U9" s="201">
        <f>'Aggregate Calcs'!Y33</f>
        <v>0</v>
      </c>
      <c r="V9" s="201">
        <f>'Aggregate Calcs'!Z33</f>
        <v>0</v>
      </c>
      <c r="W9" s="201">
        <f>'Aggregate Calcs'!AA33</f>
        <v>0</v>
      </c>
      <c r="X9" s="201">
        <f>'Aggregate Calcs'!AB33</f>
        <v>0</v>
      </c>
      <c r="Y9" s="201">
        <f>'Aggregate Calcs'!AC33</f>
        <v>0</v>
      </c>
      <c r="Z9" s="201">
        <f>'Aggregate Calcs'!AD33</f>
        <v>0</v>
      </c>
      <c r="AA9" s="201">
        <f>'Aggregate Calcs'!AE33</f>
        <v>0</v>
      </c>
      <c r="AB9" s="201">
        <f>'Aggregate Calcs'!AF33</f>
        <v>0</v>
      </c>
      <c r="AC9" s="201">
        <f>'Aggregate Calcs'!AG33</f>
        <v>0</v>
      </c>
      <c r="AD9" s="201">
        <f>'Aggregate Calcs'!AH33</f>
        <v>0</v>
      </c>
      <c r="AE9" s="201">
        <f>'Aggregate Calcs'!AI33</f>
        <v>0</v>
      </c>
      <c r="AF9" s="201">
        <f>'Aggregate Calcs'!AJ33</f>
        <v>0</v>
      </c>
      <c r="AG9" s="201">
        <f>'Aggregate Calcs'!AK33</f>
        <v>0</v>
      </c>
      <c r="AH9" s="201">
        <f>'Aggregate Calcs'!AL33</f>
        <v>0</v>
      </c>
      <c r="AI9" s="201">
        <f>'Aggregate Calcs'!AM33</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4"/>
  <sheetViews>
    <sheetView topLeftCell="Q1" workbookViewId="0">
      <selection activeCell="AA16" sqref="AA16"/>
    </sheetView>
  </sheetViews>
  <sheetFormatPr defaultColWidth="8.85546875" defaultRowHeight="15" x14ac:dyDescent="0.25"/>
  <cols>
    <col min="1" max="1" width="39.85546875" style="4" customWidth="1"/>
    <col min="2" max="31" width="9.5703125" style="4" bestFit="1" customWidth="1"/>
    <col min="32" max="32" width="11.5703125" style="4" bestFit="1" customWidth="1"/>
    <col min="33" max="35" width="9.5703125" style="4" bestFit="1" customWidth="1"/>
    <col min="36" max="16384" width="8.8554687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181">
        <f ca="1">'Aggregate Calcs'!F34</f>
        <v>39341833511066.664</v>
      </c>
      <c r="C2" s="181">
        <f ca="1">'Aggregate Calcs'!G34</f>
        <v>41304675354833.719</v>
      </c>
      <c r="D2" s="181">
        <f ca="1">'Aggregate Calcs'!H34</f>
        <v>43005315717656.633</v>
      </c>
      <c r="E2" s="181">
        <f ca="1">'Aggregate Calcs'!I34</f>
        <v>44705956080479.547</v>
      </c>
      <c r="F2" s="181">
        <f ca="1">'Aggregate Calcs'!J34</f>
        <v>46406596443302.461</v>
      </c>
      <c r="G2" s="181">
        <f ca="1">'Aggregate Calcs'!K34</f>
        <v>48107236806125.383</v>
      </c>
      <c r="H2" s="181">
        <f ca="1">'Aggregate Calcs'!L34</f>
        <v>50355485732960.359</v>
      </c>
      <c r="I2" s="181">
        <f ca="1">'Aggregate Calcs'!M34</f>
        <v>52603734659795.313</v>
      </c>
      <c r="J2" s="181">
        <f ca="1">'Aggregate Calcs'!N34</f>
        <v>54851983586630.305</v>
      </c>
      <c r="K2" s="181">
        <f ca="1">'Aggregate Calcs'!O34</f>
        <v>57100232513465.258</v>
      </c>
      <c r="L2" s="181">
        <f ca="1">'Aggregate Calcs'!P34</f>
        <v>59348481440300.234</v>
      </c>
      <c r="M2" s="181">
        <f ca="1">'Aggregate Calcs'!Q34</f>
        <v>62290911679419.609</v>
      </c>
      <c r="N2" s="181">
        <f ca="1">'Aggregate Calcs'!R34</f>
        <v>65233341918539</v>
      </c>
      <c r="O2" s="181">
        <f ca="1">'Aggregate Calcs'!S34</f>
        <v>68175772157658.359</v>
      </c>
      <c r="P2" s="181">
        <f ca="1">'Aggregate Calcs'!T34</f>
        <v>71118202396777.766</v>
      </c>
      <c r="Q2" s="181">
        <f ca="1">'Aggregate Calcs'!U34</f>
        <v>74060632635897.156</v>
      </c>
      <c r="R2" s="181">
        <f ca="1">'Aggregate Calcs'!V34</f>
        <v>77531798117506.313</v>
      </c>
      <c r="S2" s="181">
        <f ca="1">'Aggregate Calcs'!W34</f>
        <v>81002963599115.484</v>
      </c>
      <c r="T2" s="181">
        <f ca="1">'Aggregate Calcs'!X34</f>
        <v>84474129080724.672</v>
      </c>
      <c r="U2" s="181">
        <f ca="1">'Aggregate Calcs'!Y34</f>
        <v>87945294562333.859</v>
      </c>
      <c r="V2" s="181">
        <f ca="1">'Aggregate Calcs'!Z34</f>
        <v>91416460043943.031</v>
      </c>
      <c r="W2" s="181">
        <f ca="1">'Aggregate Calcs'!AA34</f>
        <v>94715205895167.953</v>
      </c>
      <c r="X2" s="181">
        <f ca="1">'Aggregate Calcs'!AB34</f>
        <v>98013951746392.859</v>
      </c>
      <c r="Y2" s="181">
        <f ca="1">'Aggregate Calcs'!AC34</f>
        <v>101312697597617.8</v>
      </c>
      <c r="Z2" s="181">
        <f ca="1">'Aggregate Calcs'!AD34</f>
        <v>104611443448842.73</v>
      </c>
      <c r="AA2" s="181">
        <f ca="1">'Aggregate Calcs'!AE34</f>
        <v>107910189300067.64</v>
      </c>
      <c r="AB2" s="181">
        <f ca="1">'Aggregate Calcs'!AF34</f>
        <v>110896536320463.34</v>
      </c>
      <c r="AC2" s="181">
        <f ca="1">'Aggregate Calcs'!AG34</f>
        <v>113882883340859.03</v>
      </c>
      <c r="AD2" s="181">
        <f ca="1">'Aggregate Calcs'!AH34</f>
        <v>116869230361254.75</v>
      </c>
      <c r="AE2" s="181">
        <f ca="1">'Aggregate Calcs'!AI34</f>
        <v>119855577381650.44</v>
      </c>
      <c r="AF2" s="181">
        <f ca="1">'Aggregate Calcs'!AJ34</f>
        <v>122841924402046.13</v>
      </c>
      <c r="AG2" s="181">
        <f ca="1">'Aggregate Calcs'!AK34</f>
        <v>125828271422441.81</v>
      </c>
      <c r="AH2" s="181">
        <f ca="1">'Aggregate Calcs'!AL34</f>
        <v>128814618442837.52</v>
      </c>
      <c r="AI2" s="181">
        <f ca="1">'Aggregate Calcs'!AM34</f>
        <v>131800965463233.23</v>
      </c>
    </row>
    <row r="3" spans="1:35" x14ac:dyDescent="0.25">
      <c r="A3" s="4" t="s">
        <v>529</v>
      </c>
      <c r="B3" s="181">
        <f ca="1">'Aggregate Calcs'!F35</f>
        <v>0</v>
      </c>
      <c r="C3" s="181">
        <f ca="1">'Aggregate Calcs'!G35</f>
        <v>0</v>
      </c>
      <c r="D3" s="181">
        <f ca="1">'Aggregate Calcs'!H35</f>
        <v>0</v>
      </c>
      <c r="E3" s="181">
        <f ca="1">'Aggregate Calcs'!I35</f>
        <v>0</v>
      </c>
      <c r="F3" s="181">
        <f ca="1">'Aggregate Calcs'!J35</f>
        <v>0</v>
      </c>
      <c r="G3" s="181">
        <f ca="1">'Aggregate Calcs'!K35</f>
        <v>0</v>
      </c>
      <c r="H3" s="181">
        <f ca="1">'Aggregate Calcs'!L35</f>
        <v>0</v>
      </c>
      <c r="I3" s="181">
        <f ca="1">'Aggregate Calcs'!M35</f>
        <v>0</v>
      </c>
      <c r="J3" s="181">
        <f ca="1">'Aggregate Calcs'!N35</f>
        <v>0</v>
      </c>
      <c r="K3" s="181">
        <f ca="1">'Aggregate Calcs'!O35</f>
        <v>0</v>
      </c>
      <c r="L3" s="181">
        <f ca="1">'Aggregate Calcs'!P35</f>
        <v>0</v>
      </c>
      <c r="M3" s="181">
        <f ca="1">'Aggregate Calcs'!Q35</f>
        <v>0</v>
      </c>
      <c r="N3" s="181">
        <f ca="1">'Aggregate Calcs'!R35</f>
        <v>0</v>
      </c>
      <c r="O3" s="181">
        <f ca="1">'Aggregate Calcs'!S35</f>
        <v>0</v>
      </c>
      <c r="P3" s="181">
        <f ca="1">'Aggregate Calcs'!T35</f>
        <v>0</v>
      </c>
      <c r="Q3" s="181">
        <f ca="1">'Aggregate Calcs'!U35</f>
        <v>0</v>
      </c>
      <c r="R3" s="181">
        <f ca="1">'Aggregate Calcs'!V35</f>
        <v>0</v>
      </c>
      <c r="S3" s="181">
        <f ca="1">'Aggregate Calcs'!W35</f>
        <v>0</v>
      </c>
      <c r="T3" s="181">
        <f ca="1">'Aggregate Calcs'!X35</f>
        <v>0</v>
      </c>
      <c r="U3" s="181">
        <f ca="1">'Aggregate Calcs'!Y35</f>
        <v>0</v>
      </c>
      <c r="V3" s="181">
        <f ca="1">'Aggregate Calcs'!Z35</f>
        <v>0</v>
      </c>
      <c r="W3" s="181">
        <f ca="1">'Aggregate Calcs'!AA35</f>
        <v>0</v>
      </c>
      <c r="X3" s="181">
        <f ca="1">'Aggregate Calcs'!AB35</f>
        <v>0</v>
      </c>
      <c r="Y3" s="181">
        <f ca="1">'Aggregate Calcs'!AC35</f>
        <v>0</v>
      </c>
      <c r="Z3" s="181">
        <f ca="1">'Aggregate Calcs'!AD35</f>
        <v>0</v>
      </c>
      <c r="AA3" s="181">
        <f ca="1">'Aggregate Calcs'!AE35</f>
        <v>0</v>
      </c>
      <c r="AB3" s="181">
        <f ca="1">'Aggregate Calcs'!AF35</f>
        <v>0</v>
      </c>
      <c r="AC3" s="181">
        <f ca="1">'Aggregate Calcs'!AG35</f>
        <v>0</v>
      </c>
      <c r="AD3" s="181">
        <f ca="1">'Aggregate Calcs'!AH35</f>
        <v>0</v>
      </c>
      <c r="AE3" s="181">
        <f ca="1">'Aggregate Calcs'!AI35</f>
        <v>0</v>
      </c>
      <c r="AF3" s="181">
        <f ca="1">'Aggregate Calcs'!AJ35</f>
        <v>0</v>
      </c>
      <c r="AG3" s="181">
        <f ca="1">'Aggregate Calcs'!AK35</f>
        <v>0</v>
      </c>
      <c r="AH3" s="181">
        <f ca="1">'Aggregate Calcs'!AL35</f>
        <v>0</v>
      </c>
      <c r="AI3" s="181">
        <f ca="1">'Aggregate Calcs'!AM35</f>
        <v>0</v>
      </c>
    </row>
    <row r="4" spans="1:35" x14ac:dyDescent="0.25">
      <c r="A4" s="4" t="s">
        <v>27</v>
      </c>
      <c r="B4" s="181">
        <f ca="1">'Aggregate Calcs'!F36</f>
        <v>21783977594880.234</v>
      </c>
      <c r="C4" s="181">
        <f ca="1">'Aggregate Calcs'!G36</f>
        <v>24448289943270.762</v>
      </c>
      <c r="D4" s="181">
        <f ca="1">'Aggregate Calcs'!H36</f>
        <v>25956482486121.047</v>
      </c>
      <c r="E4" s="181">
        <f ca="1">'Aggregate Calcs'!I36</f>
        <v>27464675028971.332</v>
      </c>
      <c r="F4" s="181">
        <f ca="1">'Aggregate Calcs'!J36</f>
        <v>28972867571821.617</v>
      </c>
      <c r="G4" s="181">
        <f ca="1">'Aggregate Calcs'!K36</f>
        <v>30481060114671.902</v>
      </c>
      <c r="H4" s="181">
        <f ca="1">'Aggregate Calcs'!L36</f>
        <v>32370642523343.129</v>
      </c>
      <c r="I4" s="181">
        <f ca="1">'Aggregate Calcs'!M36</f>
        <v>34260224932014.363</v>
      </c>
      <c r="J4" s="181">
        <f ca="1">'Aggregate Calcs'!N36</f>
        <v>36149807340685.602</v>
      </c>
      <c r="K4" s="181">
        <f ca="1">'Aggregate Calcs'!O36</f>
        <v>38039389749356.828</v>
      </c>
      <c r="L4" s="181">
        <f ca="1">'Aggregate Calcs'!P36</f>
        <v>39928972158028.063</v>
      </c>
      <c r="M4" s="181">
        <f ca="1">'Aggregate Calcs'!Q36</f>
        <v>42340382940876.539</v>
      </c>
      <c r="N4" s="181">
        <f ca="1">'Aggregate Calcs'!R36</f>
        <v>44751793723725.023</v>
      </c>
      <c r="O4" s="181">
        <f ca="1">'Aggregate Calcs'!S36</f>
        <v>47163204506573.508</v>
      </c>
      <c r="P4" s="181">
        <f ca="1">'Aggregate Calcs'!T36</f>
        <v>49574615289421.984</v>
      </c>
      <c r="Q4" s="181">
        <f ca="1">'Aggregate Calcs'!U36</f>
        <v>51986026072270.461</v>
      </c>
      <c r="R4" s="181">
        <f ca="1">'Aggregate Calcs'!V36</f>
        <v>54195728598119.414</v>
      </c>
      <c r="S4" s="181">
        <f ca="1">'Aggregate Calcs'!W36</f>
        <v>56405431123968.359</v>
      </c>
      <c r="T4" s="181">
        <f ca="1">'Aggregate Calcs'!X36</f>
        <v>58615133649817.297</v>
      </c>
      <c r="U4" s="181">
        <f ca="1">'Aggregate Calcs'!Y36</f>
        <v>60824836175666.242</v>
      </c>
      <c r="V4" s="181">
        <f ca="1">'Aggregate Calcs'!Z36</f>
        <v>63034538701515.203</v>
      </c>
      <c r="W4" s="181">
        <f ca="1">'Aggregate Calcs'!AA36</f>
        <v>64794194245910.641</v>
      </c>
      <c r="X4" s="181">
        <f ca="1">'Aggregate Calcs'!AB36</f>
        <v>66553849790306.086</v>
      </c>
      <c r="Y4" s="181">
        <f ca="1">'Aggregate Calcs'!AC36</f>
        <v>68313505334701.523</v>
      </c>
      <c r="Z4" s="181">
        <f ca="1">'Aggregate Calcs'!AD36</f>
        <v>70073160879096.984</v>
      </c>
      <c r="AA4" s="181">
        <f ca="1">'Aggregate Calcs'!AE36</f>
        <v>71832816423492.422</v>
      </c>
      <c r="AB4" s="181">
        <f ca="1">'Aggregate Calcs'!AF36</f>
        <v>72992647695013.484</v>
      </c>
      <c r="AC4" s="181">
        <f ca="1">'Aggregate Calcs'!AG36</f>
        <v>74152478966534.547</v>
      </c>
      <c r="AD4" s="181">
        <f ca="1">'Aggregate Calcs'!AH36</f>
        <v>75312310238055.625</v>
      </c>
      <c r="AE4" s="181">
        <f ca="1">'Aggregate Calcs'!AI36</f>
        <v>76472141509576.688</v>
      </c>
      <c r="AF4" s="181">
        <f ca="1">'Aggregate Calcs'!AJ36</f>
        <v>77631972781097.75</v>
      </c>
      <c r="AG4" s="181">
        <f ca="1">'Aggregate Calcs'!AK36</f>
        <v>78791804052618.828</v>
      </c>
      <c r="AH4" s="181">
        <f ca="1">'Aggregate Calcs'!AL36</f>
        <v>79951635324139.891</v>
      </c>
      <c r="AI4" s="181">
        <f ca="1">'Aggregate Calcs'!AM36</f>
        <v>81111466595660.953</v>
      </c>
    </row>
    <row r="5" spans="1:35" x14ac:dyDescent="0.25">
      <c r="A5" s="4" t="s">
        <v>6</v>
      </c>
      <c r="B5" s="181">
        <f ca="1">'Aggregate Calcs'!F37</f>
        <v>6086888102786.4004</v>
      </c>
      <c r="C5" s="181">
        <f ca="1">'Aggregate Calcs'!G37</f>
        <v>6243026377440.6748</v>
      </c>
      <c r="D5" s="181">
        <f ca="1">'Aggregate Calcs'!H37</f>
        <v>6300527349357.1191</v>
      </c>
      <c r="E5" s="181">
        <f ca="1">'Aggregate Calcs'!I37</f>
        <v>6358028321273.5635</v>
      </c>
      <c r="F5" s="181">
        <f ca="1">'Aggregate Calcs'!J37</f>
        <v>6415529293190.0068</v>
      </c>
      <c r="G5" s="181">
        <f ca="1">'Aggregate Calcs'!K37</f>
        <v>6473030265106.4512</v>
      </c>
      <c r="H5" s="181">
        <f ca="1">'Aggregate Calcs'!L37</f>
        <v>6516131139557.0039</v>
      </c>
      <c r="I5" s="181">
        <f ca="1">'Aggregate Calcs'!M37</f>
        <v>6559232014007.5557</v>
      </c>
      <c r="J5" s="181">
        <f ca="1">'Aggregate Calcs'!N37</f>
        <v>6602332888458.1074</v>
      </c>
      <c r="K5" s="181">
        <f ca="1">'Aggregate Calcs'!O37</f>
        <v>6645433762908.6602</v>
      </c>
      <c r="L5" s="181">
        <f ca="1">'Aggregate Calcs'!P37</f>
        <v>6688534637359.21</v>
      </c>
      <c r="M5" s="181">
        <f ca="1">'Aggregate Calcs'!Q37</f>
        <v>6707692255334.0664</v>
      </c>
      <c r="N5" s="181">
        <f ca="1">'Aggregate Calcs'!R37</f>
        <v>6726849873308.9219</v>
      </c>
      <c r="O5" s="181">
        <f ca="1">'Aggregate Calcs'!S37</f>
        <v>6746007491283.7793</v>
      </c>
      <c r="P5" s="181">
        <f ca="1">'Aggregate Calcs'!T37</f>
        <v>6765165109258.6338</v>
      </c>
      <c r="Q5" s="181">
        <f ca="1">'Aggregate Calcs'!U37</f>
        <v>6784322727233.4902</v>
      </c>
      <c r="R5" s="181">
        <f ca="1">'Aggregate Calcs'!V37</f>
        <v>6794531807829.4902</v>
      </c>
      <c r="S5" s="181">
        <f ca="1">'Aggregate Calcs'!W37</f>
        <v>6804740888425.4922</v>
      </c>
      <c r="T5" s="181">
        <f ca="1">'Aggregate Calcs'!X37</f>
        <v>6814949969021.4922</v>
      </c>
      <c r="U5" s="181">
        <f ca="1">'Aggregate Calcs'!Y37</f>
        <v>6825159049617.4951</v>
      </c>
      <c r="V5" s="181">
        <f ca="1">'Aggregate Calcs'!Z37</f>
        <v>6835368130213.4951</v>
      </c>
      <c r="W5" s="181">
        <f ca="1">'Aggregate Calcs'!AA37</f>
        <v>6836078312405.667</v>
      </c>
      <c r="X5" s="181">
        <f ca="1">'Aggregate Calcs'!AB37</f>
        <v>6836788494597.8398</v>
      </c>
      <c r="Y5" s="181">
        <f ca="1">'Aggregate Calcs'!AC37</f>
        <v>6837498676790.0137</v>
      </c>
      <c r="Z5" s="181">
        <f ca="1">'Aggregate Calcs'!AD37</f>
        <v>6838208858982.1855</v>
      </c>
      <c r="AA5" s="181">
        <f ca="1">'Aggregate Calcs'!AE37</f>
        <v>6838919041174.3574</v>
      </c>
      <c r="AB5" s="181">
        <f ca="1">'Aggregate Calcs'!AF37</f>
        <v>6822177330193.1084</v>
      </c>
      <c r="AC5" s="181">
        <f ca="1">'Aggregate Calcs'!AG37</f>
        <v>6805435619211.8594</v>
      </c>
      <c r="AD5" s="181">
        <f ca="1">'Aggregate Calcs'!AH37</f>
        <v>6788693908230.6123</v>
      </c>
      <c r="AE5" s="181">
        <f ca="1">'Aggregate Calcs'!AI37</f>
        <v>6771952197249.3633</v>
      </c>
      <c r="AF5" s="181">
        <f ca="1">'Aggregate Calcs'!AJ37</f>
        <v>6755210486268.1143</v>
      </c>
      <c r="AG5" s="181">
        <f ca="1">'Aggregate Calcs'!AK37</f>
        <v>6738468775286.8682</v>
      </c>
      <c r="AH5" s="181">
        <f ca="1">'Aggregate Calcs'!AL37</f>
        <v>6721727064305.6191</v>
      </c>
      <c r="AI5" s="181">
        <f ca="1">'Aggregate Calcs'!AM37</f>
        <v>6704985353324.3711</v>
      </c>
    </row>
    <row r="6" spans="1:35" x14ac:dyDescent="0.25">
      <c r="A6" s="4" t="s">
        <v>530</v>
      </c>
      <c r="B6" s="181">
        <f ca="1">'Aggregate Calcs'!F38</f>
        <v>81885813922072.172</v>
      </c>
      <c r="C6" s="181">
        <f ca="1">'Aggregate Calcs'!G38</f>
        <v>86377440846067.703</v>
      </c>
      <c r="D6" s="181">
        <f ca="1">'Aggregate Calcs'!H38</f>
        <v>88351782351120.656</v>
      </c>
      <c r="E6" s="181">
        <f ca="1">'Aggregate Calcs'!I38</f>
        <v>90326123856173.641</v>
      </c>
      <c r="F6" s="181">
        <f ca="1">'Aggregate Calcs'!J38</f>
        <v>92300465361226.625</v>
      </c>
      <c r="G6" s="181">
        <f ca="1">'Aggregate Calcs'!K38</f>
        <v>94274806866279.594</v>
      </c>
      <c r="H6" s="181">
        <f ca="1">'Aggregate Calcs'!L38</f>
        <v>95187939812366.594</v>
      </c>
      <c r="I6" s="181">
        <f ca="1">'Aggregate Calcs'!M38</f>
        <v>96101072758453.594</v>
      </c>
      <c r="J6" s="181">
        <f ca="1">'Aggregate Calcs'!N38</f>
        <v>97014205704540.609</v>
      </c>
      <c r="K6" s="181">
        <f ca="1">'Aggregate Calcs'!O38</f>
        <v>97927338650627.609</v>
      </c>
      <c r="L6" s="181">
        <f ca="1">'Aggregate Calcs'!P38</f>
        <v>98840471596714.594</v>
      </c>
      <c r="M6" s="181">
        <f ca="1">'Aggregate Calcs'!Q38</f>
        <v>98692395983835.625</v>
      </c>
      <c r="N6" s="181">
        <f ca="1">'Aggregate Calcs'!R38</f>
        <v>98544320370956.641</v>
      </c>
      <c r="O6" s="181">
        <f ca="1">'Aggregate Calcs'!S38</f>
        <v>98396244758077.688</v>
      </c>
      <c r="P6" s="181">
        <f ca="1">'Aggregate Calcs'!T38</f>
        <v>98248169145198.719</v>
      </c>
      <c r="Q6" s="181">
        <f ca="1">'Aggregate Calcs'!U38</f>
        <v>98100093532319.75</v>
      </c>
      <c r="R6" s="181">
        <f ca="1">'Aggregate Calcs'!V38</f>
        <v>97976697188253.938</v>
      </c>
      <c r="S6" s="181">
        <f ca="1">'Aggregate Calcs'!W38</f>
        <v>97853300844188.109</v>
      </c>
      <c r="T6" s="181">
        <f ca="1">'Aggregate Calcs'!X38</f>
        <v>97729904500122.313</v>
      </c>
      <c r="U6" s="181">
        <f ca="1">'Aggregate Calcs'!Y38</f>
        <v>97606508156056.5</v>
      </c>
      <c r="V6" s="181">
        <f ca="1">'Aggregate Calcs'!Z38</f>
        <v>97483111811990.703</v>
      </c>
      <c r="W6" s="181">
        <f ca="1">'Aggregate Calcs'!AA38</f>
        <v>94102051984587.469</v>
      </c>
      <c r="X6" s="181">
        <f ca="1">'Aggregate Calcs'!AB38</f>
        <v>90720992157184.234</v>
      </c>
      <c r="Y6" s="181">
        <f ca="1">'Aggregate Calcs'!AC38</f>
        <v>87339932329781.031</v>
      </c>
      <c r="Z6" s="181">
        <f ca="1">'Aggregate Calcs'!AD38</f>
        <v>83958872502377.797</v>
      </c>
      <c r="AA6" s="181">
        <f ca="1">'Aggregate Calcs'!AE38</f>
        <v>80577812674974.578</v>
      </c>
      <c r="AB6" s="181">
        <f ca="1">'Aggregate Calcs'!AF38</f>
        <v>77789055299087.25</v>
      </c>
      <c r="AC6" s="181">
        <f ca="1">'Aggregate Calcs'!AG38</f>
        <v>75000297923199.906</v>
      </c>
      <c r="AD6" s="181">
        <f ca="1">'Aggregate Calcs'!AH38</f>
        <v>72211540547312.594</v>
      </c>
      <c r="AE6" s="181">
        <f ca="1">'Aggregate Calcs'!AI38</f>
        <v>69422783171425.258</v>
      </c>
      <c r="AF6" s="181">
        <f ca="1">'Aggregate Calcs'!AJ38</f>
        <v>66634025795537.938</v>
      </c>
      <c r="AG6" s="181">
        <f ca="1">'Aggregate Calcs'!AK38</f>
        <v>63845268419650.594</v>
      </c>
      <c r="AH6" s="181">
        <f ca="1">'Aggregate Calcs'!AL38</f>
        <v>61056511043763.266</v>
      </c>
      <c r="AI6" s="181">
        <f ca="1">'Aggregate Calcs'!AM38</f>
        <v>58267753667875.938</v>
      </c>
    </row>
    <row r="7" spans="1:35" x14ac:dyDescent="0.25">
      <c r="A7" s="4" t="s">
        <v>531</v>
      </c>
      <c r="B7" s="181">
        <f ca="1">'Aggregate Calcs'!F39</f>
        <v>0</v>
      </c>
      <c r="C7" s="181">
        <f ca="1">'Aggregate Calcs'!G39</f>
        <v>0</v>
      </c>
      <c r="D7" s="181">
        <f ca="1">'Aggregate Calcs'!H39</f>
        <v>0</v>
      </c>
      <c r="E7" s="181">
        <f ca="1">'Aggregate Calcs'!I39</f>
        <v>0</v>
      </c>
      <c r="F7" s="181">
        <f ca="1">'Aggregate Calcs'!J39</f>
        <v>0</v>
      </c>
      <c r="G7" s="181">
        <f ca="1">'Aggregate Calcs'!K39</f>
        <v>0</v>
      </c>
      <c r="H7" s="181">
        <f ca="1">'Aggregate Calcs'!L39</f>
        <v>0</v>
      </c>
      <c r="I7" s="181">
        <f ca="1">'Aggregate Calcs'!M39</f>
        <v>0</v>
      </c>
      <c r="J7" s="181">
        <f ca="1">'Aggregate Calcs'!N39</f>
        <v>0</v>
      </c>
      <c r="K7" s="181">
        <f ca="1">'Aggregate Calcs'!O39</f>
        <v>0</v>
      </c>
      <c r="L7" s="181">
        <f ca="1">'Aggregate Calcs'!P39</f>
        <v>0</v>
      </c>
      <c r="M7" s="181">
        <f ca="1">'Aggregate Calcs'!Q39</f>
        <v>0</v>
      </c>
      <c r="N7" s="181">
        <f ca="1">'Aggregate Calcs'!R39</f>
        <v>0</v>
      </c>
      <c r="O7" s="181">
        <f ca="1">'Aggregate Calcs'!S39</f>
        <v>0</v>
      </c>
      <c r="P7" s="181">
        <f ca="1">'Aggregate Calcs'!T39</f>
        <v>0</v>
      </c>
      <c r="Q7" s="181">
        <f ca="1">'Aggregate Calcs'!U39</f>
        <v>0</v>
      </c>
      <c r="R7" s="181">
        <f ca="1">'Aggregate Calcs'!V39</f>
        <v>0</v>
      </c>
      <c r="S7" s="181">
        <f ca="1">'Aggregate Calcs'!W39</f>
        <v>0</v>
      </c>
      <c r="T7" s="181">
        <f ca="1">'Aggregate Calcs'!X39</f>
        <v>0</v>
      </c>
      <c r="U7" s="181">
        <f ca="1">'Aggregate Calcs'!Y39</f>
        <v>0</v>
      </c>
      <c r="V7" s="181">
        <f ca="1">'Aggregate Calcs'!Z39</f>
        <v>0</v>
      </c>
      <c r="W7" s="181">
        <f ca="1">'Aggregate Calcs'!AA39</f>
        <v>0</v>
      </c>
      <c r="X7" s="181">
        <f ca="1">'Aggregate Calcs'!AB39</f>
        <v>0</v>
      </c>
      <c r="Y7" s="181">
        <f ca="1">'Aggregate Calcs'!AC39</f>
        <v>0</v>
      </c>
      <c r="Z7" s="181">
        <f ca="1">'Aggregate Calcs'!AD39</f>
        <v>0</v>
      </c>
      <c r="AA7" s="181">
        <f ca="1">'Aggregate Calcs'!AE39</f>
        <v>0</v>
      </c>
      <c r="AB7" s="181">
        <f ca="1">'Aggregate Calcs'!AF39</f>
        <v>0</v>
      </c>
      <c r="AC7" s="181">
        <f ca="1">'Aggregate Calcs'!AG39</f>
        <v>0</v>
      </c>
      <c r="AD7" s="181">
        <f ca="1">'Aggregate Calcs'!AH39</f>
        <v>0</v>
      </c>
      <c r="AE7" s="181">
        <f ca="1">'Aggregate Calcs'!AI39</f>
        <v>0</v>
      </c>
      <c r="AF7" s="181">
        <f ca="1">'Aggregate Calcs'!AJ39</f>
        <v>0</v>
      </c>
      <c r="AG7" s="181">
        <f ca="1">'Aggregate Calcs'!AK39</f>
        <v>0</v>
      </c>
      <c r="AH7" s="181">
        <f ca="1">'Aggregate Calcs'!AL39</f>
        <v>0</v>
      </c>
      <c r="AI7" s="181">
        <f ca="1">'Aggregate Calcs'!AM39</f>
        <v>0</v>
      </c>
    </row>
    <row r="8" spans="1:35" x14ac:dyDescent="0.25">
      <c r="A8" s="4" t="s">
        <v>11</v>
      </c>
      <c r="B8" s="181">
        <f ca="1">'Aggregate Calcs'!F40</f>
        <v>133821389328990.45</v>
      </c>
      <c r="C8" s="181">
        <f ca="1">'Aggregate Calcs'!G40</f>
        <v>149091201008758.97</v>
      </c>
      <c r="D8" s="181">
        <f ca="1">'Aggregate Calcs'!H40</f>
        <v>157659785341356.97</v>
      </c>
      <c r="E8" s="181">
        <f ca="1">'Aggregate Calcs'!I40</f>
        <v>166228369673954.97</v>
      </c>
      <c r="F8" s="181">
        <f ca="1">'Aggregate Calcs'!J40</f>
        <v>174796954006553</v>
      </c>
      <c r="G8" s="181">
        <f ca="1">'Aggregate Calcs'!K40</f>
        <v>183365538339151</v>
      </c>
      <c r="H8" s="181">
        <f ca="1">'Aggregate Calcs'!L40</f>
        <v>193345307500339.53</v>
      </c>
      <c r="I8" s="181">
        <f ca="1">'Aggregate Calcs'!M40</f>
        <v>203325076661528.06</v>
      </c>
      <c r="J8" s="181">
        <f ca="1">'Aggregate Calcs'!N40</f>
        <v>213304845822716.59</v>
      </c>
      <c r="K8" s="181">
        <f ca="1">'Aggregate Calcs'!O40</f>
        <v>223284614983905.19</v>
      </c>
      <c r="L8" s="181">
        <f ca="1">'Aggregate Calcs'!P40</f>
        <v>233264384145093.72</v>
      </c>
      <c r="M8" s="181">
        <f ca="1">'Aggregate Calcs'!Q40</f>
        <v>241078526180723.44</v>
      </c>
      <c r="N8" s="181">
        <f ca="1">'Aggregate Calcs'!R40</f>
        <v>248892668216353.28</v>
      </c>
      <c r="O8" s="181">
        <f ca="1">'Aggregate Calcs'!S40</f>
        <v>256706810251983</v>
      </c>
      <c r="P8" s="181">
        <f ca="1">'Aggregate Calcs'!T40</f>
        <v>264520952287612.81</v>
      </c>
      <c r="Q8" s="181">
        <f ca="1">'Aggregate Calcs'!U40</f>
        <v>272335094323242.56</v>
      </c>
      <c r="R8" s="181">
        <f ca="1">'Aggregate Calcs'!V40</f>
        <v>273130951740292.94</v>
      </c>
      <c r="S8" s="181">
        <f ca="1">'Aggregate Calcs'!W40</f>
        <v>273926809157343.22</v>
      </c>
      <c r="T8" s="181">
        <f ca="1">'Aggregate Calcs'!X40</f>
        <v>274722666574393.59</v>
      </c>
      <c r="U8" s="181">
        <f ca="1">'Aggregate Calcs'!Y40</f>
        <v>275518523991443.97</v>
      </c>
      <c r="V8" s="181">
        <f ca="1">'Aggregate Calcs'!Z40</f>
        <v>276314381408494.34</v>
      </c>
      <c r="W8" s="181">
        <f ca="1">'Aggregate Calcs'!AA40</f>
        <v>277082766527024.78</v>
      </c>
      <c r="X8" s="181">
        <f ca="1">'Aggregate Calcs'!AB40</f>
        <v>277851151645555.22</v>
      </c>
      <c r="Y8" s="181">
        <f ca="1">'Aggregate Calcs'!AC40</f>
        <v>278619536764085.66</v>
      </c>
      <c r="Z8" s="181">
        <f ca="1">'Aggregate Calcs'!AD40</f>
        <v>279387921882616.09</v>
      </c>
      <c r="AA8" s="181">
        <f ca="1">'Aggregate Calcs'!AE40</f>
        <v>280156307001146.56</v>
      </c>
      <c r="AB8" s="181">
        <f ca="1">'Aggregate Calcs'!AF40</f>
        <v>280111430420349.25</v>
      </c>
      <c r="AC8" s="181">
        <f ca="1">'Aggregate Calcs'!AG40</f>
        <v>280066553839551.88</v>
      </c>
      <c r="AD8" s="181">
        <f ca="1">'Aggregate Calcs'!AH40</f>
        <v>280021677258754.56</v>
      </c>
      <c r="AE8" s="181">
        <f ca="1">'Aggregate Calcs'!AI40</f>
        <v>279976800677957.25</v>
      </c>
      <c r="AF8" s="181">
        <f ca="1">'Aggregate Calcs'!AJ40</f>
        <v>279931924097159.97</v>
      </c>
      <c r="AG8" s="181">
        <f ca="1">'Aggregate Calcs'!AK40</f>
        <v>279887047516362.56</v>
      </c>
      <c r="AH8" s="181">
        <f ca="1">'Aggregate Calcs'!AL40</f>
        <v>279842170935565.25</v>
      </c>
      <c r="AI8" s="181">
        <f ca="1">'Aggregate Calcs'!AM40</f>
        <v>279797294354767.97</v>
      </c>
    </row>
    <row r="9" spans="1:35" x14ac:dyDescent="0.25">
      <c r="A9" s="4" t="s">
        <v>532</v>
      </c>
      <c r="B9" s="181">
        <f ca="1">'Aggregate Calcs'!F41</f>
        <v>173401276667051.22</v>
      </c>
      <c r="C9" s="181">
        <f ca="1">'Aggregate Calcs'!G41</f>
        <v>177499589819898.16</v>
      </c>
      <c r="D9" s="181">
        <f ca="1">'Aggregate Calcs'!H41</f>
        <v>180313817088398.44</v>
      </c>
      <c r="E9" s="181">
        <f ca="1">'Aggregate Calcs'!I41</f>
        <v>183128044356898.72</v>
      </c>
      <c r="F9" s="181">
        <f ca="1">'Aggregate Calcs'!J41</f>
        <v>185942271625399</v>
      </c>
      <c r="G9" s="181">
        <f ca="1">'Aggregate Calcs'!K41</f>
        <v>188756498893899.28</v>
      </c>
      <c r="H9" s="181">
        <f ca="1">'Aggregate Calcs'!L41</f>
        <v>192172371718021.34</v>
      </c>
      <c r="I9" s="181">
        <f ca="1">'Aggregate Calcs'!M41</f>
        <v>195588244542143.38</v>
      </c>
      <c r="J9" s="181">
        <f ca="1">'Aggregate Calcs'!N41</f>
        <v>199004117366265.47</v>
      </c>
      <c r="K9" s="181">
        <f ca="1">'Aggregate Calcs'!O41</f>
        <v>202419990190387.56</v>
      </c>
      <c r="L9" s="181">
        <f ca="1">'Aggregate Calcs'!P41</f>
        <v>205835863014509.63</v>
      </c>
      <c r="M9" s="181">
        <f ca="1">'Aggregate Calcs'!Q41</f>
        <v>209416401676530.28</v>
      </c>
      <c r="N9" s="181">
        <f ca="1">'Aggregate Calcs'!R41</f>
        <v>212996940338551</v>
      </c>
      <c r="O9" s="181">
        <f ca="1">'Aggregate Calcs'!S41</f>
        <v>216577479000571.66</v>
      </c>
      <c r="P9" s="181">
        <f ca="1">'Aggregate Calcs'!T41</f>
        <v>220158017662592.34</v>
      </c>
      <c r="Q9" s="181">
        <f ca="1">'Aggregate Calcs'!U41</f>
        <v>223738556324613.03</v>
      </c>
      <c r="R9" s="181">
        <f ca="1">'Aggregate Calcs'!V41</f>
        <v>228543629352217.63</v>
      </c>
      <c r="S9" s="181">
        <f ca="1">'Aggregate Calcs'!W41</f>
        <v>233348702379822.22</v>
      </c>
      <c r="T9" s="181">
        <f ca="1">'Aggregate Calcs'!X41</f>
        <v>238153775407426.81</v>
      </c>
      <c r="U9" s="181">
        <f ca="1">'Aggregate Calcs'!Y41</f>
        <v>242958848435031.38</v>
      </c>
      <c r="V9" s="181">
        <f ca="1">'Aggregate Calcs'!Z41</f>
        <v>247763921462636</v>
      </c>
      <c r="W9" s="181">
        <f ca="1">'Aggregate Calcs'!AA41</f>
        <v>254754081176281</v>
      </c>
      <c r="X9" s="181">
        <f ca="1">'Aggregate Calcs'!AB41</f>
        <v>261744240889925.97</v>
      </c>
      <c r="Y9" s="181">
        <f ca="1">'Aggregate Calcs'!AC41</f>
        <v>268734400603570.97</v>
      </c>
      <c r="Z9" s="181">
        <f ca="1">'Aggregate Calcs'!AD41</f>
        <v>275724560317215.97</v>
      </c>
      <c r="AA9" s="181">
        <f ca="1">'Aggregate Calcs'!AE41</f>
        <v>282714720030861</v>
      </c>
      <c r="AB9" s="181">
        <f ca="1">'Aggregate Calcs'!AF41</f>
        <v>287943482009537.38</v>
      </c>
      <c r="AC9" s="181">
        <f ca="1">'Aggregate Calcs'!AG41</f>
        <v>293172243988213.75</v>
      </c>
      <c r="AD9" s="181">
        <f ca="1">'Aggregate Calcs'!AH41</f>
        <v>298401005966890.19</v>
      </c>
      <c r="AE9" s="181">
        <f ca="1">'Aggregate Calcs'!AI41</f>
        <v>303629767945566.5</v>
      </c>
      <c r="AF9" s="181">
        <f ca="1">'Aggregate Calcs'!AJ41</f>
        <v>308858529924242.94</v>
      </c>
      <c r="AG9" s="181">
        <f ca="1">'Aggregate Calcs'!AK41</f>
        <v>314087291902919.38</v>
      </c>
      <c r="AH9" s="181">
        <f ca="1">'Aggregate Calcs'!AL41</f>
        <v>319316053881595.69</v>
      </c>
      <c r="AI9" s="181">
        <f ca="1">'Aggregate Calcs'!AM41</f>
        <v>324544815860272.19</v>
      </c>
    </row>
    <row r="12" spans="1:35"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row>
    <row r="13" spans="1:35" x14ac:dyDescent="0.25">
      <c r="B13" s="181"/>
    </row>
    <row r="14" spans="1:35" x14ac:dyDescent="0.25">
      <c r="B14" s="1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9"/>
  <sheetViews>
    <sheetView workbookViewId="0">
      <selection activeCell="I14" sqref="I14"/>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201">
        <f>'Aggregate Calcs'!F42</f>
        <v>0</v>
      </c>
      <c r="C2" s="201">
        <f>'Aggregate Calcs'!G42</f>
        <v>0</v>
      </c>
      <c r="D2" s="201">
        <f>'Aggregate Calcs'!H42</f>
        <v>0</v>
      </c>
      <c r="E2" s="201">
        <f>'Aggregate Calcs'!I42</f>
        <v>0</v>
      </c>
      <c r="F2" s="201">
        <f>'Aggregate Calcs'!J42</f>
        <v>0</v>
      </c>
      <c r="G2" s="201">
        <f>'Aggregate Calcs'!K42</f>
        <v>0</v>
      </c>
      <c r="H2" s="201">
        <f>'Aggregate Calcs'!L42</f>
        <v>0</v>
      </c>
      <c r="I2" s="201">
        <f>'Aggregate Calcs'!M42</f>
        <v>0</v>
      </c>
      <c r="J2" s="201">
        <f>'Aggregate Calcs'!N42</f>
        <v>0</v>
      </c>
      <c r="K2" s="201">
        <f>'Aggregate Calcs'!O42</f>
        <v>0</v>
      </c>
      <c r="L2" s="201">
        <f>'Aggregate Calcs'!P42</f>
        <v>0</v>
      </c>
      <c r="M2" s="201">
        <f>'Aggregate Calcs'!Q42</f>
        <v>0</v>
      </c>
      <c r="N2" s="201">
        <f>'Aggregate Calcs'!R42</f>
        <v>0</v>
      </c>
      <c r="O2" s="201">
        <f>'Aggregate Calcs'!S42</f>
        <v>0</v>
      </c>
      <c r="P2" s="201">
        <f>'Aggregate Calcs'!T42</f>
        <v>0</v>
      </c>
      <c r="Q2" s="201">
        <f>'Aggregate Calcs'!U42</f>
        <v>0</v>
      </c>
      <c r="R2" s="201">
        <f>'Aggregate Calcs'!V42</f>
        <v>0</v>
      </c>
      <c r="S2" s="201">
        <f>'Aggregate Calcs'!W42</f>
        <v>0</v>
      </c>
      <c r="T2" s="201">
        <f>'Aggregate Calcs'!X42</f>
        <v>0</v>
      </c>
      <c r="U2" s="201">
        <f>'Aggregate Calcs'!Y42</f>
        <v>0</v>
      </c>
      <c r="V2" s="201">
        <f>'Aggregate Calcs'!Z42</f>
        <v>0</v>
      </c>
      <c r="W2" s="201">
        <f>'Aggregate Calcs'!AA42</f>
        <v>0</v>
      </c>
      <c r="X2" s="201">
        <f>'Aggregate Calcs'!AB42</f>
        <v>0</v>
      </c>
      <c r="Y2" s="201">
        <f>'Aggregate Calcs'!AC42</f>
        <v>0</v>
      </c>
      <c r="Z2" s="201">
        <f>'Aggregate Calcs'!AD42</f>
        <v>0</v>
      </c>
      <c r="AA2" s="201">
        <f>'Aggregate Calcs'!AE42</f>
        <v>0</v>
      </c>
      <c r="AB2" s="201">
        <f>'Aggregate Calcs'!AF42</f>
        <v>0</v>
      </c>
      <c r="AC2" s="201">
        <f>'Aggregate Calcs'!AG42</f>
        <v>0</v>
      </c>
      <c r="AD2" s="201">
        <f>'Aggregate Calcs'!AH42</f>
        <v>0</v>
      </c>
      <c r="AE2" s="201">
        <f>'Aggregate Calcs'!AI42</f>
        <v>0</v>
      </c>
      <c r="AF2" s="201">
        <f>'Aggregate Calcs'!AJ42</f>
        <v>0</v>
      </c>
      <c r="AG2" s="201">
        <f>'Aggregate Calcs'!AK42</f>
        <v>0</v>
      </c>
      <c r="AH2" s="201">
        <f>'Aggregate Calcs'!AL42</f>
        <v>0</v>
      </c>
      <c r="AI2" s="201">
        <f>'Aggregate Calcs'!AM42</f>
        <v>0</v>
      </c>
    </row>
    <row r="3" spans="1:35" x14ac:dyDescent="0.25">
      <c r="A3" s="4" t="s">
        <v>529</v>
      </c>
      <c r="B3" s="201">
        <f>'Aggregate Calcs'!F43</f>
        <v>0</v>
      </c>
      <c r="C3" s="201">
        <f>'Aggregate Calcs'!G43</f>
        <v>0</v>
      </c>
      <c r="D3" s="201">
        <f>'Aggregate Calcs'!H43</f>
        <v>0</v>
      </c>
      <c r="E3" s="201">
        <f>'Aggregate Calcs'!I43</f>
        <v>0</v>
      </c>
      <c r="F3" s="201">
        <f>'Aggregate Calcs'!J43</f>
        <v>0</v>
      </c>
      <c r="G3" s="201">
        <f>'Aggregate Calcs'!K43</f>
        <v>0</v>
      </c>
      <c r="H3" s="201">
        <f>'Aggregate Calcs'!L43</f>
        <v>0</v>
      </c>
      <c r="I3" s="201">
        <f>'Aggregate Calcs'!M43</f>
        <v>0</v>
      </c>
      <c r="J3" s="201">
        <f>'Aggregate Calcs'!N43</f>
        <v>0</v>
      </c>
      <c r="K3" s="201">
        <f>'Aggregate Calcs'!O43</f>
        <v>0</v>
      </c>
      <c r="L3" s="201">
        <f>'Aggregate Calcs'!P43</f>
        <v>0</v>
      </c>
      <c r="M3" s="201">
        <f>'Aggregate Calcs'!Q43</f>
        <v>0</v>
      </c>
      <c r="N3" s="201">
        <f>'Aggregate Calcs'!R43</f>
        <v>0</v>
      </c>
      <c r="O3" s="201">
        <f>'Aggregate Calcs'!S43</f>
        <v>0</v>
      </c>
      <c r="P3" s="201">
        <f>'Aggregate Calcs'!T43</f>
        <v>0</v>
      </c>
      <c r="Q3" s="201">
        <f>'Aggregate Calcs'!U43</f>
        <v>0</v>
      </c>
      <c r="R3" s="201">
        <f>'Aggregate Calcs'!V43</f>
        <v>0</v>
      </c>
      <c r="S3" s="201">
        <f>'Aggregate Calcs'!W43</f>
        <v>0</v>
      </c>
      <c r="T3" s="201">
        <f>'Aggregate Calcs'!X43</f>
        <v>0</v>
      </c>
      <c r="U3" s="201">
        <f>'Aggregate Calcs'!Y43</f>
        <v>0</v>
      </c>
      <c r="V3" s="201">
        <f>'Aggregate Calcs'!Z43</f>
        <v>0</v>
      </c>
      <c r="W3" s="201">
        <f>'Aggregate Calcs'!AA43</f>
        <v>0</v>
      </c>
      <c r="X3" s="201">
        <f>'Aggregate Calcs'!AB43</f>
        <v>0</v>
      </c>
      <c r="Y3" s="201">
        <f>'Aggregate Calcs'!AC43</f>
        <v>0</v>
      </c>
      <c r="Z3" s="201">
        <f>'Aggregate Calcs'!AD43</f>
        <v>0</v>
      </c>
      <c r="AA3" s="201">
        <f>'Aggregate Calcs'!AE43</f>
        <v>0</v>
      </c>
      <c r="AB3" s="201">
        <f>'Aggregate Calcs'!AF43</f>
        <v>0</v>
      </c>
      <c r="AC3" s="201">
        <f>'Aggregate Calcs'!AG43</f>
        <v>0</v>
      </c>
      <c r="AD3" s="201">
        <f>'Aggregate Calcs'!AH43</f>
        <v>0</v>
      </c>
      <c r="AE3" s="201">
        <f>'Aggregate Calcs'!AI43</f>
        <v>0</v>
      </c>
      <c r="AF3" s="201">
        <f>'Aggregate Calcs'!AJ43</f>
        <v>0</v>
      </c>
      <c r="AG3" s="201">
        <f>'Aggregate Calcs'!AK43</f>
        <v>0</v>
      </c>
      <c r="AH3" s="201">
        <f>'Aggregate Calcs'!AL43</f>
        <v>0</v>
      </c>
      <c r="AI3" s="201">
        <f>'Aggregate Calcs'!AM43</f>
        <v>0</v>
      </c>
    </row>
    <row r="4" spans="1:35" x14ac:dyDescent="0.25">
      <c r="A4" s="4" t="s">
        <v>27</v>
      </c>
      <c r="B4" s="201">
        <f>'Aggregate Calcs'!F44</f>
        <v>0</v>
      </c>
      <c r="C4" s="201">
        <f>'Aggregate Calcs'!G44</f>
        <v>0</v>
      </c>
      <c r="D4" s="201">
        <f>'Aggregate Calcs'!H44</f>
        <v>0</v>
      </c>
      <c r="E4" s="201">
        <f>'Aggregate Calcs'!I44</f>
        <v>0</v>
      </c>
      <c r="F4" s="201">
        <f>'Aggregate Calcs'!J44</f>
        <v>0</v>
      </c>
      <c r="G4" s="201">
        <f>'Aggregate Calcs'!K44</f>
        <v>0</v>
      </c>
      <c r="H4" s="201">
        <f>'Aggregate Calcs'!L44</f>
        <v>0</v>
      </c>
      <c r="I4" s="201">
        <f>'Aggregate Calcs'!M44</f>
        <v>0</v>
      </c>
      <c r="J4" s="201">
        <f>'Aggregate Calcs'!N44</f>
        <v>0</v>
      </c>
      <c r="K4" s="201">
        <f>'Aggregate Calcs'!O44</f>
        <v>0</v>
      </c>
      <c r="L4" s="201">
        <f>'Aggregate Calcs'!P44</f>
        <v>0</v>
      </c>
      <c r="M4" s="201">
        <f>'Aggregate Calcs'!Q44</f>
        <v>0</v>
      </c>
      <c r="N4" s="201">
        <f>'Aggregate Calcs'!R44</f>
        <v>0</v>
      </c>
      <c r="O4" s="201">
        <f>'Aggregate Calcs'!S44</f>
        <v>0</v>
      </c>
      <c r="P4" s="201">
        <f>'Aggregate Calcs'!T44</f>
        <v>0</v>
      </c>
      <c r="Q4" s="201">
        <f>'Aggregate Calcs'!U44</f>
        <v>0</v>
      </c>
      <c r="R4" s="201">
        <f>'Aggregate Calcs'!V44</f>
        <v>0</v>
      </c>
      <c r="S4" s="201">
        <f>'Aggregate Calcs'!W44</f>
        <v>0</v>
      </c>
      <c r="T4" s="201">
        <f>'Aggregate Calcs'!X44</f>
        <v>0</v>
      </c>
      <c r="U4" s="201">
        <f>'Aggregate Calcs'!Y44</f>
        <v>0</v>
      </c>
      <c r="V4" s="201">
        <f>'Aggregate Calcs'!Z44</f>
        <v>0</v>
      </c>
      <c r="W4" s="201">
        <f>'Aggregate Calcs'!AA44</f>
        <v>0</v>
      </c>
      <c r="X4" s="201">
        <f>'Aggregate Calcs'!AB44</f>
        <v>0</v>
      </c>
      <c r="Y4" s="201">
        <f>'Aggregate Calcs'!AC44</f>
        <v>0</v>
      </c>
      <c r="Z4" s="201">
        <f>'Aggregate Calcs'!AD44</f>
        <v>0</v>
      </c>
      <c r="AA4" s="201">
        <f>'Aggregate Calcs'!AE44</f>
        <v>0</v>
      </c>
      <c r="AB4" s="201">
        <f>'Aggregate Calcs'!AF44</f>
        <v>0</v>
      </c>
      <c r="AC4" s="201">
        <f>'Aggregate Calcs'!AG44</f>
        <v>0</v>
      </c>
      <c r="AD4" s="201">
        <f>'Aggregate Calcs'!AH44</f>
        <v>0</v>
      </c>
      <c r="AE4" s="201">
        <f>'Aggregate Calcs'!AI44</f>
        <v>0</v>
      </c>
      <c r="AF4" s="201">
        <f>'Aggregate Calcs'!AJ44</f>
        <v>0</v>
      </c>
      <c r="AG4" s="201">
        <f>'Aggregate Calcs'!AK44</f>
        <v>0</v>
      </c>
      <c r="AH4" s="201">
        <f>'Aggregate Calcs'!AL44</f>
        <v>0</v>
      </c>
      <c r="AI4" s="201">
        <f>'Aggregate Calcs'!AM44</f>
        <v>0</v>
      </c>
    </row>
    <row r="5" spans="1:35" x14ac:dyDescent="0.25">
      <c r="A5" s="4" t="s">
        <v>6</v>
      </c>
      <c r="B5" s="201">
        <f>'Aggregate Calcs'!F45</f>
        <v>0</v>
      </c>
      <c r="C5" s="201">
        <f>'Aggregate Calcs'!G45</f>
        <v>0</v>
      </c>
      <c r="D5" s="201">
        <f>'Aggregate Calcs'!H45</f>
        <v>0</v>
      </c>
      <c r="E5" s="201">
        <f>'Aggregate Calcs'!I45</f>
        <v>0</v>
      </c>
      <c r="F5" s="201">
        <f>'Aggregate Calcs'!J45</f>
        <v>0</v>
      </c>
      <c r="G5" s="201">
        <f>'Aggregate Calcs'!K45</f>
        <v>0</v>
      </c>
      <c r="H5" s="201">
        <f>'Aggregate Calcs'!L45</f>
        <v>0</v>
      </c>
      <c r="I5" s="201">
        <f>'Aggregate Calcs'!M45</f>
        <v>0</v>
      </c>
      <c r="J5" s="201">
        <f>'Aggregate Calcs'!N45</f>
        <v>0</v>
      </c>
      <c r="K5" s="201">
        <f>'Aggregate Calcs'!O45</f>
        <v>0</v>
      </c>
      <c r="L5" s="201">
        <f>'Aggregate Calcs'!P45</f>
        <v>0</v>
      </c>
      <c r="M5" s="201">
        <f>'Aggregate Calcs'!Q45</f>
        <v>0</v>
      </c>
      <c r="N5" s="201">
        <f>'Aggregate Calcs'!R45</f>
        <v>0</v>
      </c>
      <c r="O5" s="201">
        <f>'Aggregate Calcs'!S45</f>
        <v>0</v>
      </c>
      <c r="P5" s="201">
        <f>'Aggregate Calcs'!T45</f>
        <v>0</v>
      </c>
      <c r="Q5" s="201">
        <f>'Aggregate Calcs'!U45</f>
        <v>0</v>
      </c>
      <c r="R5" s="201">
        <f>'Aggregate Calcs'!V45</f>
        <v>0</v>
      </c>
      <c r="S5" s="201">
        <f>'Aggregate Calcs'!W45</f>
        <v>0</v>
      </c>
      <c r="T5" s="201">
        <f>'Aggregate Calcs'!X45</f>
        <v>0</v>
      </c>
      <c r="U5" s="201">
        <f>'Aggregate Calcs'!Y45</f>
        <v>0</v>
      </c>
      <c r="V5" s="201">
        <f>'Aggregate Calcs'!Z45</f>
        <v>0</v>
      </c>
      <c r="W5" s="201">
        <f>'Aggregate Calcs'!AA45</f>
        <v>0</v>
      </c>
      <c r="X5" s="201">
        <f>'Aggregate Calcs'!AB45</f>
        <v>0</v>
      </c>
      <c r="Y5" s="201">
        <f>'Aggregate Calcs'!AC45</f>
        <v>0</v>
      </c>
      <c r="Z5" s="201">
        <f>'Aggregate Calcs'!AD45</f>
        <v>0</v>
      </c>
      <c r="AA5" s="201">
        <f>'Aggregate Calcs'!AE45</f>
        <v>0</v>
      </c>
      <c r="AB5" s="201">
        <f>'Aggregate Calcs'!AF45</f>
        <v>0</v>
      </c>
      <c r="AC5" s="201">
        <f>'Aggregate Calcs'!AG45</f>
        <v>0</v>
      </c>
      <c r="AD5" s="201">
        <f>'Aggregate Calcs'!AH45</f>
        <v>0</v>
      </c>
      <c r="AE5" s="201">
        <f>'Aggregate Calcs'!AI45</f>
        <v>0</v>
      </c>
      <c r="AF5" s="201">
        <f>'Aggregate Calcs'!AJ45</f>
        <v>0</v>
      </c>
      <c r="AG5" s="201">
        <f>'Aggregate Calcs'!AK45</f>
        <v>0</v>
      </c>
      <c r="AH5" s="201">
        <f>'Aggregate Calcs'!AL45</f>
        <v>0</v>
      </c>
      <c r="AI5" s="201">
        <f>'Aggregate Calcs'!AM45</f>
        <v>0</v>
      </c>
    </row>
    <row r="6" spans="1:35" x14ac:dyDescent="0.25">
      <c r="A6" s="4" t="s">
        <v>530</v>
      </c>
      <c r="B6" s="201">
        <f>'Aggregate Calcs'!F46</f>
        <v>0</v>
      </c>
      <c r="C6" s="201">
        <f>'Aggregate Calcs'!G46</f>
        <v>0</v>
      </c>
      <c r="D6" s="201">
        <f>'Aggregate Calcs'!H46</f>
        <v>0</v>
      </c>
      <c r="E6" s="201">
        <f>'Aggregate Calcs'!I46</f>
        <v>0</v>
      </c>
      <c r="F6" s="201">
        <f>'Aggregate Calcs'!J46</f>
        <v>0</v>
      </c>
      <c r="G6" s="201">
        <f>'Aggregate Calcs'!K46</f>
        <v>0</v>
      </c>
      <c r="H6" s="201">
        <f>'Aggregate Calcs'!L46</f>
        <v>0</v>
      </c>
      <c r="I6" s="201">
        <f>'Aggregate Calcs'!M46</f>
        <v>0</v>
      </c>
      <c r="J6" s="201">
        <f>'Aggregate Calcs'!N46</f>
        <v>0</v>
      </c>
      <c r="K6" s="201">
        <f>'Aggregate Calcs'!O46</f>
        <v>0</v>
      </c>
      <c r="L6" s="201">
        <f>'Aggregate Calcs'!P46</f>
        <v>0</v>
      </c>
      <c r="M6" s="201">
        <f>'Aggregate Calcs'!Q46</f>
        <v>0</v>
      </c>
      <c r="N6" s="201">
        <f>'Aggregate Calcs'!R46</f>
        <v>0</v>
      </c>
      <c r="O6" s="201">
        <f>'Aggregate Calcs'!S46</f>
        <v>0</v>
      </c>
      <c r="P6" s="201">
        <f>'Aggregate Calcs'!T46</f>
        <v>0</v>
      </c>
      <c r="Q6" s="201">
        <f>'Aggregate Calcs'!U46</f>
        <v>0</v>
      </c>
      <c r="R6" s="201">
        <f>'Aggregate Calcs'!V46</f>
        <v>0</v>
      </c>
      <c r="S6" s="201">
        <f>'Aggregate Calcs'!W46</f>
        <v>0</v>
      </c>
      <c r="T6" s="201">
        <f>'Aggregate Calcs'!X46</f>
        <v>0</v>
      </c>
      <c r="U6" s="201">
        <f>'Aggregate Calcs'!Y46</f>
        <v>0</v>
      </c>
      <c r="V6" s="201">
        <f>'Aggregate Calcs'!Z46</f>
        <v>0</v>
      </c>
      <c r="W6" s="201">
        <f>'Aggregate Calcs'!AA46</f>
        <v>0</v>
      </c>
      <c r="X6" s="201">
        <f>'Aggregate Calcs'!AB46</f>
        <v>0</v>
      </c>
      <c r="Y6" s="201">
        <f>'Aggregate Calcs'!AC46</f>
        <v>0</v>
      </c>
      <c r="Z6" s="201">
        <f>'Aggregate Calcs'!AD46</f>
        <v>0</v>
      </c>
      <c r="AA6" s="201">
        <f>'Aggregate Calcs'!AE46</f>
        <v>0</v>
      </c>
      <c r="AB6" s="201">
        <f>'Aggregate Calcs'!AF46</f>
        <v>0</v>
      </c>
      <c r="AC6" s="201">
        <f>'Aggregate Calcs'!AG46</f>
        <v>0</v>
      </c>
      <c r="AD6" s="201">
        <f>'Aggregate Calcs'!AH46</f>
        <v>0</v>
      </c>
      <c r="AE6" s="201">
        <f>'Aggregate Calcs'!AI46</f>
        <v>0</v>
      </c>
      <c r="AF6" s="201">
        <f>'Aggregate Calcs'!AJ46</f>
        <v>0</v>
      </c>
      <c r="AG6" s="201">
        <f>'Aggregate Calcs'!AK46</f>
        <v>0</v>
      </c>
      <c r="AH6" s="201">
        <f>'Aggregate Calcs'!AL46</f>
        <v>0</v>
      </c>
      <c r="AI6" s="201">
        <f>'Aggregate Calcs'!AM46</f>
        <v>0</v>
      </c>
    </row>
    <row r="7" spans="1:35" x14ac:dyDescent="0.25">
      <c r="A7" s="4" t="s">
        <v>531</v>
      </c>
      <c r="B7" s="201">
        <f>'Aggregate Calcs'!F47</f>
        <v>0</v>
      </c>
      <c r="C7" s="201">
        <f>'Aggregate Calcs'!G47</f>
        <v>0</v>
      </c>
      <c r="D7" s="201">
        <f>'Aggregate Calcs'!H47</f>
        <v>0</v>
      </c>
      <c r="E7" s="201">
        <f>'Aggregate Calcs'!I47</f>
        <v>0</v>
      </c>
      <c r="F7" s="201">
        <f>'Aggregate Calcs'!J47</f>
        <v>0</v>
      </c>
      <c r="G7" s="201">
        <f>'Aggregate Calcs'!K47</f>
        <v>0</v>
      </c>
      <c r="H7" s="201">
        <f>'Aggregate Calcs'!L47</f>
        <v>0</v>
      </c>
      <c r="I7" s="201">
        <f>'Aggregate Calcs'!M47</f>
        <v>0</v>
      </c>
      <c r="J7" s="201">
        <f>'Aggregate Calcs'!N47</f>
        <v>0</v>
      </c>
      <c r="K7" s="201">
        <f>'Aggregate Calcs'!O47</f>
        <v>0</v>
      </c>
      <c r="L7" s="201">
        <f>'Aggregate Calcs'!P47</f>
        <v>0</v>
      </c>
      <c r="M7" s="201">
        <f>'Aggregate Calcs'!Q47</f>
        <v>0</v>
      </c>
      <c r="N7" s="201">
        <f>'Aggregate Calcs'!R47</f>
        <v>0</v>
      </c>
      <c r="O7" s="201">
        <f>'Aggregate Calcs'!S47</f>
        <v>0</v>
      </c>
      <c r="P7" s="201">
        <f>'Aggregate Calcs'!T47</f>
        <v>0</v>
      </c>
      <c r="Q7" s="201">
        <f>'Aggregate Calcs'!U47</f>
        <v>0</v>
      </c>
      <c r="R7" s="201">
        <f>'Aggregate Calcs'!V47</f>
        <v>0</v>
      </c>
      <c r="S7" s="201">
        <f>'Aggregate Calcs'!W47</f>
        <v>0</v>
      </c>
      <c r="T7" s="201">
        <f>'Aggregate Calcs'!X47</f>
        <v>0</v>
      </c>
      <c r="U7" s="201">
        <f>'Aggregate Calcs'!Y47</f>
        <v>0</v>
      </c>
      <c r="V7" s="201">
        <f>'Aggregate Calcs'!Z47</f>
        <v>0</v>
      </c>
      <c r="W7" s="201">
        <f>'Aggregate Calcs'!AA47</f>
        <v>0</v>
      </c>
      <c r="X7" s="201">
        <f>'Aggregate Calcs'!AB47</f>
        <v>0</v>
      </c>
      <c r="Y7" s="201">
        <f>'Aggregate Calcs'!AC47</f>
        <v>0</v>
      </c>
      <c r="Z7" s="201">
        <f>'Aggregate Calcs'!AD47</f>
        <v>0</v>
      </c>
      <c r="AA7" s="201">
        <f>'Aggregate Calcs'!AE47</f>
        <v>0</v>
      </c>
      <c r="AB7" s="201">
        <f>'Aggregate Calcs'!AF47</f>
        <v>0</v>
      </c>
      <c r="AC7" s="201">
        <f>'Aggregate Calcs'!AG47</f>
        <v>0</v>
      </c>
      <c r="AD7" s="201">
        <f>'Aggregate Calcs'!AH47</f>
        <v>0</v>
      </c>
      <c r="AE7" s="201">
        <f>'Aggregate Calcs'!AI47</f>
        <v>0</v>
      </c>
      <c r="AF7" s="201">
        <f>'Aggregate Calcs'!AJ47</f>
        <v>0</v>
      </c>
      <c r="AG7" s="201">
        <f>'Aggregate Calcs'!AK47</f>
        <v>0</v>
      </c>
      <c r="AH7" s="201">
        <f>'Aggregate Calcs'!AL47</f>
        <v>0</v>
      </c>
      <c r="AI7" s="201">
        <f>'Aggregate Calcs'!AM47</f>
        <v>0</v>
      </c>
    </row>
    <row r="8" spans="1:35" x14ac:dyDescent="0.25">
      <c r="A8" s="4" t="s">
        <v>11</v>
      </c>
      <c r="B8" s="201">
        <f>'Aggregate Calcs'!F48</f>
        <v>0</v>
      </c>
      <c r="C8" s="201">
        <f>'Aggregate Calcs'!G48</f>
        <v>0</v>
      </c>
      <c r="D8" s="201">
        <f>'Aggregate Calcs'!H48</f>
        <v>0</v>
      </c>
      <c r="E8" s="201">
        <f>'Aggregate Calcs'!I48</f>
        <v>0</v>
      </c>
      <c r="F8" s="201">
        <f>'Aggregate Calcs'!J48</f>
        <v>0</v>
      </c>
      <c r="G8" s="201">
        <f>'Aggregate Calcs'!K48</f>
        <v>0</v>
      </c>
      <c r="H8" s="201">
        <f>'Aggregate Calcs'!L48</f>
        <v>0</v>
      </c>
      <c r="I8" s="201">
        <f>'Aggregate Calcs'!M48</f>
        <v>0</v>
      </c>
      <c r="J8" s="201">
        <f>'Aggregate Calcs'!N48</f>
        <v>0</v>
      </c>
      <c r="K8" s="201">
        <f>'Aggregate Calcs'!O48</f>
        <v>0</v>
      </c>
      <c r="L8" s="201">
        <f>'Aggregate Calcs'!P48</f>
        <v>0</v>
      </c>
      <c r="M8" s="201">
        <f>'Aggregate Calcs'!Q48</f>
        <v>0</v>
      </c>
      <c r="N8" s="201">
        <f>'Aggregate Calcs'!R48</f>
        <v>0</v>
      </c>
      <c r="O8" s="201">
        <f>'Aggregate Calcs'!S48</f>
        <v>0</v>
      </c>
      <c r="P8" s="201">
        <f>'Aggregate Calcs'!T48</f>
        <v>0</v>
      </c>
      <c r="Q8" s="201">
        <f>'Aggregate Calcs'!U48</f>
        <v>0</v>
      </c>
      <c r="R8" s="201">
        <f>'Aggregate Calcs'!V48</f>
        <v>0</v>
      </c>
      <c r="S8" s="201">
        <f>'Aggregate Calcs'!W48</f>
        <v>0</v>
      </c>
      <c r="T8" s="201">
        <f>'Aggregate Calcs'!X48</f>
        <v>0</v>
      </c>
      <c r="U8" s="201">
        <f>'Aggregate Calcs'!Y48</f>
        <v>0</v>
      </c>
      <c r="V8" s="201">
        <f>'Aggregate Calcs'!Z48</f>
        <v>0</v>
      </c>
      <c r="W8" s="201">
        <f>'Aggregate Calcs'!AA48</f>
        <v>0</v>
      </c>
      <c r="X8" s="201">
        <f>'Aggregate Calcs'!AB48</f>
        <v>0</v>
      </c>
      <c r="Y8" s="201">
        <f>'Aggregate Calcs'!AC48</f>
        <v>0</v>
      </c>
      <c r="Z8" s="201">
        <f>'Aggregate Calcs'!AD48</f>
        <v>0</v>
      </c>
      <c r="AA8" s="201">
        <f>'Aggregate Calcs'!AE48</f>
        <v>0</v>
      </c>
      <c r="AB8" s="201">
        <f>'Aggregate Calcs'!AF48</f>
        <v>0</v>
      </c>
      <c r="AC8" s="201">
        <f>'Aggregate Calcs'!AG48</f>
        <v>0</v>
      </c>
      <c r="AD8" s="201">
        <f>'Aggregate Calcs'!AH48</f>
        <v>0</v>
      </c>
      <c r="AE8" s="201">
        <f>'Aggregate Calcs'!AI48</f>
        <v>0</v>
      </c>
      <c r="AF8" s="201">
        <f>'Aggregate Calcs'!AJ48</f>
        <v>0</v>
      </c>
      <c r="AG8" s="201">
        <f>'Aggregate Calcs'!AK48</f>
        <v>0</v>
      </c>
      <c r="AH8" s="201">
        <f>'Aggregate Calcs'!AL48</f>
        <v>0</v>
      </c>
      <c r="AI8" s="201">
        <f>'Aggregate Calcs'!AM48</f>
        <v>0</v>
      </c>
    </row>
    <row r="9" spans="1:35" x14ac:dyDescent="0.25">
      <c r="A9" s="4" t="s">
        <v>532</v>
      </c>
      <c r="B9" s="201">
        <f>'Aggregate Calcs'!F49</f>
        <v>0</v>
      </c>
      <c r="C9" s="201">
        <f>'Aggregate Calcs'!G49</f>
        <v>0</v>
      </c>
      <c r="D9" s="201">
        <f>'Aggregate Calcs'!H49</f>
        <v>0</v>
      </c>
      <c r="E9" s="201">
        <f>'Aggregate Calcs'!I49</f>
        <v>0</v>
      </c>
      <c r="F9" s="201">
        <f>'Aggregate Calcs'!J49</f>
        <v>0</v>
      </c>
      <c r="G9" s="201">
        <f>'Aggregate Calcs'!K49</f>
        <v>0</v>
      </c>
      <c r="H9" s="201">
        <f>'Aggregate Calcs'!L49</f>
        <v>0</v>
      </c>
      <c r="I9" s="201">
        <f>'Aggregate Calcs'!M49</f>
        <v>0</v>
      </c>
      <c r="J9" s="201">
        <f>'Aggregate Calcs'!N49</f>
        <v>0</v>
      </c>
      <c r="K9" s="201">
        <f>'Aggregate Calcs'!O49</f>
        <v>0</v>
      </c>
      <c r="L9" s="201">
        <f>'Aggregate Calcs'!P49</f>
        <v>0</v>
      </c>
      <c r="M9" s="201">
        <f>'Aggregate Calcs'!Q49</f>
        <v>0</v>
      </c>
      <c r="N9" s="201">
        <f>'Aggregate Calcs'!R49</f>
        <v>0</v>
      </c>
      <c r="O9" s="201">
        <f>'Aggregate Calcs'!S49</f>
        <v>0</v>
      </c>
      <c r="P9" s="201">
        <f>'Aggregate Calcs'!T49</f>
        <v>0</v>
      </c>
      <c r="Q9" s="201">
        <f>'Aggregate Calcs'!U49</f>
        <v>0</v>
      </c>
      <c r="R9" s="201">
        <f>'Aggregate Calcs'!V49</f>
        <v>0</v>
      </c>
      <c r="S9" s="201">
        <f>'Aggregate Calcs'!W49</f>
        <v>0</v>
      </c>
      <c r="T9" s="201">
        <f>'Aggregate Calcs'!X49</f>
        <v>0</v>
      </c>
      <c r="U9" s="201">
        <f>'Aggregate Calcs'!Y49</f>
        <v>0</v>
      </c>
      <c r="V9" s="201">
        <f>'Aggregate Calcs'!Z49</f>
        <v>0</v>
      </c>
      <c r="W9" s="201">
        <f>'Aggregate Calcs'!AA49</f>
        <v>0</v>
      </c>
      <c r="X9" s="201">
        <f>'Aggregate Calcs'!AB49</f>
        <v>0</v>
      </c>
      <c r="Y9" s="201">
        <f>'Aggregate Calcs'!AC49</f>
        <v>0</v>
      </c>
      <c r="Z9" s="201">
        <f>'Aggregate Calcs'!AD49</f>
        <v>0</v>
      </c>
      <c r="AA9" s="201">
        <f>'Aggregate Calcs'!AE49</f>
        <v>0</v>
      </c>
      <c r="AB9" s="201">
        <f>'Aggregate Calcs'!AF49</f>
        <v>0</v>
      </c>
      <c r="AC9" s="201">
        <f>'Aggregate Calcs'!AG49</f>
        <v>0</v>
      </c>
      <c r="AD9" s="201">
        <f>'Aggregate Calcs'!AH49</f>
        <v>0</v>
      </c>
      <c r="AE9" s="201">
        <f>'Aggregate Calcs'!AI49</f>
        <v>0</v>
      </c>
      <c r="AF9" s="201">
        <f>'Aggregate Calcs'!AJ49</f>
        <v>0</v>
      </c>
      <c r="AG9" s="201">
        <f>'Aggregate Calcs'!AK49</f>
        <v>0</v>
      </c>
      <c r="AH9" s="201">
        <f>'Aggregate Calcs'!AL49</f>
        <v>0</v>
      </c>
      <c r="AI9" s="201">
        <f>'Aggregate Calcs'!AM49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9"/>
  <sheetViews>
    <sheetView workbookViewId="0">
      <selection activeCell="C2" sqref="B2:C9"/>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25">
      <c r="A3" s="4" t="s">
        <v>529</v>
      </c>
      <c r="B3" s="4">
        <f>'Aggregate Calcs'!F51</f>
        <v>1.10833998E+16</v>
      </c>
      <c r="C3" s="4">
        <f>'Aggregate Calcs'!G51</f>
        <v>1.1636372525394708E+16</v>
      </c>
      <c r="D3" s="4">
        <f>'Aggregate Calcs'!H51</f>
        <v>1.2115477726525748E+16</v>
      </c>
      <c r="E3" s="4">
        <f>'Aggregate Calcs'!I51</f>
        <v>1.2594582927656788E+16</v>
      </c>
      <c r="F3" s="4">
        <f>'Aggregate Calcs'!J51</f>
        <v>1.3073688128787826E+16</v>
      </c>
      <c r="G3" s="4">
        <f>'Aggregate Calcs'!K51</f>
        <v>1.3552793329918864E+16</v>
      </c>
      <c r="H3" s="4">
        <f>'Aggregate Calcs'!L51</f>
        <v>1.4186171072698026E+16</v>
      </c>
      <c r="I3" s="4">
        <f>'Aggregate Calcs'!M51</f>
        <v>1.4819548815477184E+16</v>
      </c>
      <c r="J3" s="4">
        <f>'Aggregate Calcs'!N51</f>
        <v>1.5452926558256348E+16</v>
      </c>
      <c r="K3" s="4">
        <f>'Aggregate Calcs'!O51</f>
        <v>1.6086304301035504E+16</v>
      </c>
      <c r="L3" s="4">
        <f>'Aggregate Calcs'!P51</f>
        <v>1.6719682043814664E+16</v>
      </c>
      <c r="M3" s="4">
        <f>'Aggregate Calcs'!Q51</f>
        <v>1.7548624871672344E+16</v>
      </c>
      <c r="N3" s="4">
        <f>'Aggregate Calcs'!R51</f>
        <v>1.8377567699530032E+16</v>
      </c>
      <c r="O3" s="4">
        <f>'Aggregate Calcs'!S51</f>
        <v>1.9206510527387712E+16</v>
      </c>
      <c r="P3" s="4">
        <f>'Aggregate Calcs'!T51</f>
        <v>2.0035453355245392E+16</v>
      </c>
      <c r="Q3" s="4">
        <f>'Aggregate Calcs'!U51</f>
        <v>2.0864396183103076E+16</v>
      </c>
      <c r="R3" s="4">
        <f>'Aggregate Calcs'!V51</f>
        <v>2.1842294551612304E+16</v>
      </c>
      <c r="S3" s="4">
        <f>'Aggregate Calcs'!W51</f>
        <v>2.2820192920121544E+16</v>
      </c>
      <c r="T3" s="4">
        <f>'Aggregate Calcs'!X51</f>
        <v>2.379809128863078E+16</v>
      </c>
      <c r="U3" s="4">
        <f>'Aggregate Calcs'!Y51</f>
        <v>2.4775989657140016E+16</v>
      </c>
      <c r="V3" s="4">
        <f>'Aggregate Calcs'!Z51</f>
        <v>2.5753888025649252E+16</v>
      </c>
      <c r="W3" s="4">
        <f>'Aggregate Calcs'!AA51</f>
        <v>2.6683212254969492E+16</v>
      </c>
      <c r="X3" s="4">
        <f>'Aggregate Calcs'!AB51</f>
        <v>2.7612536484289728E+16</v>
      </c>
      <c r="Y3" s="4">
        <f>'Aggregate Calcs'!AC51</f>
        <v>2.8541860713609968E+16</v>
      </c>
      <c r="Z3" s="4">
        <f>'Aggregate Calcs'!AD51</f>
        <v>2.9471184942930212E+16</v>
      </c>
      <c r="AA3" s="4">
        <f>'Aggregate Calcs'!AE51</f>
        <v>3.0400509172250444E+16</v>
      </c>
      <c r="AB3" s="4">
        <f>'Aggregate Calcs'!AF51</f>
        <v>3.1241824256339592E+16</v>
      </c>
      <c r="AC3" s="4">
        <f>'Aggregate Calcs'!AG51</f>
        <v>3.2083139340428732E+16</v>
      </c>
      <c r="AD3" s="4">
        <f>'Aggregate Calcs'!AH51</f>
        <v>3.2924454424517888E+16</v>
      </c>
      <c r="AE3" s="4">
        <f>'Aggregate Calcs'!AI51</f>
        <v>3.3765769508607032E+16</v>
      </c>
      <c r="AF3" s="4">
        <f>'Aggregate Calcs'!AJ51</f>
        <v>3.4607084592696176E+16</v>
      </c>
      <c r="AG3" s="4">
        <f>'Aggregate Calcs'!AK51</f>
        <v>3.544839967678532E+16</v>
      </c>
      <c r="AH3" s="4">
        <f>'Aggregate Calcs'!AL51</f>
        <v>3.6289714760874464E+16</v>
      </c>
      <c r="AI3" s="4">
        <f>'Aggregate Calcs'!AM51</f>
        <v>3.7131029844963616E+16</v>
      </c>
    </row>
    <row r="4" spans="1:35" x14ac:dyDescent="0.2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2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25">
      <c r="A6" s="4" t="s">
        <v>530</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25">
      <c r="A7" s="4" t="s">
        <v>531</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2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25">
      <c r="A9" s="4" t="s">
        <v>532</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9"/>
  <sheetViews>
    <sheetView workbookViewId="0">
      <selection activeCell="L13" sqref="L13"/>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25">
      <c r="A3" s="4" t="s">
        <v>529</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25">
      <c r="A4" s="4" t="s">
        <v>27</v>
      </c>
      <c r="B4" s="4">
        <f ca="1">'Aggregate Calcs'!F60</f>
        <v>0</v>
      </c>
      <c r="C4" s="4">
        <f ca="1">'Aggregate Calcs'!G60</f>
        <v>0</v>
      </c>
      <c r="D4" s="4">
        <f ca="1">'Aggregate Calcs'!H60</f>
        <v>0</v>
      </c>
      <c r="E4" s="4">
        <f ca="1">'Aggregate Calcs'!I60</f>
        <v>0</v>
      </c>
      <c r="F4" s="4">
        <f ca="1">'Aggregate Calcs'!J60</f>
        <v>0</v>
      </c>
      <c r="G4" s="4">
        <f ca="1">'Aggregate Calcs'!K60</f>
        <v>0</v>
      </c>
      <c r="H4" s="4">
        <f ca="1">'Aggregate Calcs'!L60</f>
        <v>0</v>
      </c>
      <c r="I4" s="4">
        <f ca="1">'Aggregate Calcs'!M60</f>
        <v>0</v>
      </c>
      <c r="J4" s="4">
        <f ca="1">'Aggregate Calcs'!N60</f>
        <v>0</v>
      </c>
      <c r="K4" s="4">
        <f ca="1">'Aggregate Calcs'!O60</f>
        <v>0</v>
      </c>
      <c r="L4" s="4">
        <f ca="1">'Aggregate Calcs'!P60</f>
        <v>0</v>
      </c>
      <c r="M4" s="4">
        <f ca="1">'Aggregate Calcs'!Q60</f>
        <v>0</v>
      </c>
      <c r="N4" s="4">
        <f ca="1">'Aggregate Calcs'!R60</f>
        <v>0</v>
      </c>
      <c r="O4" s="4">
        <f ca="1">'Aggregate Calcs'!S60</f>
        <v>0</v>
      </c>
      <c r="P4" s="4">
        <f ca="1">'Aggregate Calcs'!T60</f>
        <v>0</v>
      </c>
      <c r="Q4" s="4">
        <f ca="1">'Aggregate Calcs'!U60</f>
        <v>0</v>
      </c>
      <c r="R4" s="4">
        <f ca="1">'Aggregate Calcs'!V60</f>
        <v>0</v>
      </c>
      <c r="S4" s="4">
        <f ca="1">'Aggregate Calcs'!W60</f>
        <v>0</v>
      </c>
      <c r="T4" s="4">
        <f ca="1">'Aggregate Calcs'!X60</f>
        <v>0</v>
      </c>
      <c r="U4" s="4">
        <f ca="1">'Aggregate Calcs'!Y60</f>
        <v>0</v>
      </c>
      <c r="V4" s="4">
        <f ca="1">'Aggregate Calcs'!Z60</f>
        <v>0</v>
      </c>
      <c r="W4" s="4">
        <f ca="1">'Aggregate Calcs'!AA60</f>
        <v>0</v>
      </c>
      <c r="X4" s="4">
        <f ca="1">'Aggregate Calcs'!AB60</f>
        <v>0</v>
      </c>
      <c r="Y4" s="4">
        <f ca="1">'Aggregate Calcs'!AC60</f>
        <v>0</v>
      </c>
      <c r="Z4" s="4">
        <f ca="1">'Aggregate Calcs'!AD60</f>
        <v>0</v>
      </c>
      <c r="AA4" s="4">
        <f ca="1">'Aggregate Calcs'!AE60</f>
        <v>0</v>
      </c>
      <c r="AB4" s="4">
        <f ca="1">'Aggregate Calcs'!AF60</f>
        <v>0</v>
      </c>
      <c r="AC4" s="4">
        <f ca="1">'Aggregate Calcs'!AG60</f>
        <v>0</v>
      </c>
      <c r="AD4" s="4">
        <f ca="1">'Aggregate Calcs'!AH60</f>
        <v>0</v>
      </c>
      <c r="AE4" s="4">
        <f ca="1">'Aggregate Calcs'!AI60</f>
        <v>0</v>
      </c>
      <c r="AF4" s="4">
        <f ca="1">'Aggregate Calcs'!AJ60</f>
        <v>0</v>
      </c>
      <c r="AG4" s="4">
        <f ca="1">'Aggregate Calcs'!AK60</f>
        <v>0</v>
      </c>
      <c r="AH4" s="4">
        <f ca="1">'Aggregate Calcs'!AL60</f>
        <v>0</v>
      </c>
      <c r="AI4" s="4">
        <f ca="1">'Aggregate Calcs'!AM60</f>
        <v>0</v>
      </c>
    </row>
    <row r="5" spans="1:35" x14ac:dyDescent="0.25">
      <c r="A5" s="4" t="s">
        <v>6</v>
      </c>
      <c r="B5" s="4">
        <f ca="1">'Aggregate Calcs'!F61</f>
        <v>1983271456158.7202</v>
      </c>
      <c r="C5" s="4">
        <f ca="1">'Aggregate Calcs'!G61</f>
        <v>2034145495258.2625</v>
      </c>
      <c r="D5" s="4">
        <f ca="1">'Aggregate Calcs'!H61</f>
        <v>2052880854669.759</v>
      </c>
      <c r="E5" s="4">
        <f ca="1">'Aggregate Calcs'!I61</f>
        <v>2071616214081.2561</v>
      </c>
      <c r="F5" s="4">
        <f ca="1">'Aggregate Calcs'!J61</f>
        <v>2090351573492.7529</v>
      </c>
      <c r="G5" s="4">
        <f ca="1">'Aggregate Calcs'!K61</f>
        <v>2109086932904.2498</v>
      </c>
      <c r="H5" s="4">
        <f ca="1">'Aggregate Calcs'!L61</f>
        <v>2123130354204.229</v>
      </c>
      <c r="I5" s="4">
        <f ca="1">'Aggregate Calcs'!M61</f>
        <v>2137173775504.2085</v>
      </c>
      <c r="J5" s="4">
        <f ca="1">'Aggregate Calcs'!N61</f>
        <v>2151217196804.1877</v>
      </c>
      <c r="K5" s="4">
        <f ca="1">'Aggregate Calcs'!O61</f>
        <v>2165260618104.167</v>
      </c>
      <c r="L5" s="4">
        <f ca="1">'Aggregate Calcs'!P61</f>
        <v>2179304039404.1455</v>
      </c>
      <c r="M5" s="4">
        <f ca="1">'Aggregate Calcs'!Q61</f>
        <v>2185546105342.5901</v>
      </c>
      <c r="N5" s="4">
        <f ca="1">'Aggregate Calcs'!R61</f>
        <v>2191788171281.0339</v>
      </c>
      <c r="O5" s="4">
        <f ca="1">'Aggregate Calcs'!S61</f>
        <v>2198030237219.4788</v>
      </c>
      <c r="P5" s="4">
        <f ca="1">'Aggregate Calcs'!T61</f>
        <v>2204272303157.9224</v>
      </c>
      <c r="Q5" s="4">
        <f ca="1">'Aggregate Calcs'!U61</f>
        <v>2210514369096.3672</v>
      </c>
      <c r="R5" s="4">
        <f ca="1">'Aggregate Calcs'!V61</f>
        <v>2213840761465.9595</v>
      </c>
      <c r="S5" s="4">
        <f ca="1">'Aggregate Calcs'!W61</f>
        <v>2217167153835.5522</v>
      </c>
      <c r="T5" s="4">
        <f ca="1">'Aggregate Calcs'!X61</f>
        <v>2220493546205.1445</v>
      </c>
      <c r="U5" s="4">
        <f ca="1">'Aggregate Calcs'!Y61</f>
        <v>2223819938574.7378</v>
      </c>
      <c r="V5" s="4">
        <f ca="1">'Aggregate Calcs'!Z61</f>
        <v>2227146330944.3301</v>
      </c>
      <c r="W5" s="4">
        <f ca="1">'Aggregate Calcs'!AA61</f>
        <v>2227377727356.8521</v>
      </c>
      <c r="X5" s="4">
        <f ca="1">'Aggregate Calcs'!AB61</f>
        <v>2227609123769.3745</v>
      </c>
      <c r="Y5" s="4">
        <f ca="1">'Aggregate Calcs'!AC61</f>
        <v>2227840520181.8965</v>
      </c>
      <c r="Z5" s="4">
        <f ca="1">'Aggregate Calcs'!AD61</f>
        <v>2228071916594.4185</v>
      </c>
      <c r="AA5" s="4">
        <f ca="1">'Aggregate Calcs'!AE61</f>
        <v>2228303313006.9404</v>
      </c>
      <c r="AB5" s="4">
        <f ca="1">'Aggregate Calcs'!AF61</f>
        <v>2222848414386.2197</v>
      </c>
      <c r="AC5" s="4">
        <f ca="1">'Aggregate Calcs'!AG61</f>
        <v>2217393515765.499</v>
      </c>
      <c r="AD5" s="4">
        <f ca="1">'Aggregate Calcs'!AH61</f>
        <v>2211938617144.7793</v>
      </c>
      <c r="AE5" s="4">
        <f ca="1">'Aggregate Calcs'!AI61</f>
        <v>2206483718524.0586</v>
      </c>
      <c r="AF5" s="4">
        <f ca="1">'Aggregate Calcs'!AJ61</f>
        <v>2201028819903.3379</v>
      </c>
      <c r="AG5" s="4">
        <f ca="1">'Aggregate Calcs'!AK61</f>
        <v>2195573921282.6184</v>
      </c>
      <c r="AH5" s="4">
        <f ca="1">'Aggregate Calcs'!AL61</f>
        <v>2190119022661.8977</v>
      </c>
      <c r="AI5" s="4">
        <f ca="1">'Aggregate Calcs'!AM61</f>
        <v>2184664124041.1775</v>
      </c>
    </row>
    <row r="6" spans="1:35" x14ac:dyDescent="0.25">
      <c r="A6" s="4" t="s">
        <v>530</v>
      </c>
      <c r="B6" s="4">
        <f ca="1">'Aggregate Calcs'!F62</f>
        <v>16124842667082.244</v>
      </c>
      <c r="C6" s="4">
        <f ca="1">'Aggregate Calcs'!G62</f>
        <v>17009327707892.664</v>
      </c>
      <c r="D6" s="4">
        <f ca="1">'Aggregate Calcs'!H62</f>
        <v>17398112341215.922</v>
      </c>
      <c r="E6" s="4">
        <f ca="1">'Aggregate Calcs'!I62</f>
        <v>17786896974539.184</v>
      </c>
      <c r="F6" s="4">
        <f ca="1">'Aggregate Calcs'!J62</f>
        <v>18175681607862.445</v>
      </c>
      <c r="G6" s="4">
        <f ca="1">'Aggregate Calcs'!K62</f>
        <v>18564466241185.707</v>
      </c>
      <c r="H6" s="4">
        <f ca="1">'Aggregate Calcs'!L62</f>
        <v>18744279134097.715</v>
      </c>
      <c r="I6" s="4">
        <f ca="1">'Aggregate Calcs'!M62</f>
        <v>18924092027009.723</v>
      </c>
      <c r="J6" s="4">
        <f ca="1">'Aggregate Calcs'!N62</f>
        <v>19103904919921.73</v>
      </c>
      <c r="K6" s="4">
        <f ca="1">'Aggregate Calcs'!O62</f>
        <v>19283717812833.738</v>
      </c>
      <c r="L6" s="4">
        <f ca="1">'Aggregate Calcs'!P62</f>
        <v>19463530705745.746</v>
      </c>
      <c r="M6" s="4">
        <f ca="1">'Aggregate Calcs'!Q62</f>
        <v>19434371858246.504</v>
      </c>
      <c r="N6" s="4">
        <f ca="1">'Aggregate Calcs'!R62</f>
        <v>19405213010747.258</v>
      </c>
      <c r="O6" s="4">
        <f ca="1">'Aggregate Calcs'!S62</f>
        <v>19376054163248.012</v>
      </c>
      <c r="P6" s="4">
        <f ca="1">'Aggregate Calcs'!T62</f>
        <v>19346895315748.77</v>
      </c>
      <c r="Q6" s="4">
        <f ca="1">'Aggregate Calcs'!U62</f>
        <v>19317736468249.523</v>
      </c>
      <c r="R6" s="4">
        <f ca="1">'Aggregate Calcs'!V62</f>
        <v>19293437428666.82</v>
      </c>
      <c r="S6" s="4">
        <f ca="1">'Aggregate Calcs'!W62</f>
        <v>19269138389084.113</v>
      </c>
      <c r="T6" s="4">
        <f ca="1">'Aggregate Calcs'!X62</f>
        <v>19244839349501.414</v>
      </c>
      <c r="U6" s="4">
        <f ca="1">'Aggregate Calcs'!Y62</f>
        <v>19220540309918.711</v>
      </c>
      <c r="V6" s="4">
        <f ca="1">'Aggregate Calcs'!Z62</f>
        <v>19196241270336.008</v>
      </c>
      <c r="W6" s="4">
        <f ca="1">'Aggregate Calcs'!AA62</f>
        <v>18530447585769.922</v>
      </c>
      <c r="X6" s="4">
        <f ca="1">'Aggregate Calcs'!AB62</f>
        <v>17864653901203.836</v>
      </c>
      <c r="Y6" s="4">
        <f ca="1">'Aggregate Calcs'!AC62</f>
        <v>17198860216637.754</v>
      </c>
      <c r="Z6" s="4">
        <f ca="1">'Aggregate Calcs'!AD62</f>
        <v>16533066532071.67</v>
      </c>
      <c r="AA6" s="4">
        <f ca="1">'Aggregate Calcs'!AE62</f>
        <v>15867272847505.584</v>
      </c>
      <c r="AB6" s="4">
        <f ca="1">'Aggregate Calcs'!AF62</f>
        <v>15318114552936.477</v>
      </c>
      <c r="AC6" s="4">
        <f ca="1">'Aggregate Calcs'!AG62</f>
        <v>14768956258367.369</v>
      </c>
      <c r="AD6" s="4">
        <f ca="1">'Aggregate Calcs'!AH62</f>
        <v>14219797963798.266</v>
      </c>
      <c r="AE6" s="4">
        <f ca="1">'Aggregate Calcs'!AI62</f>
        <v>13670639669229.16</v>
      </c>
      <c r="AF6" s="4">
        <f ca="1">'Aggregate Calcs'!AJ62</f>
        <v>13121481374660.055</v>
      </c>
      <c r="AG6" s="4">
        <f ca="1">'Aggregate Calcs'!AK62</f>
        <v>12572323080090.945</v>
      </c>
      <c r="AH6" s="4">
        <f ca="1">'Aggregate Calcs'!AL62</f>
        <v>12023164785521.84</v>
      </c>
      <c r="AI6" s="4">
        <f ca="1">'Aggregate Calcs'!AM62</f>
        <v>11474006490952.734</v>
      </c>
    </row>
    <row r="7" spans="1:35" x14ac:dyDescent="0.25">
      <c r="A7" s="4" t="s">
        <v>531</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25">
      <c r="A8" s="4" t="s">
        <v>11</v>
      </c>
      <c r="B8" s="4">
        <f ca="1">'Aggregate Calcs'!F64</f>
        <v>148626896480828.97</v>
      </c>
      <c r="C8" s="4">
        <f ca="1">'Aggregate Calcs'!G64</f>
        <v>165586104057364.38</v>
      </c>
      <c r="D8" s="4">
        <f ca="1">'Aggregate Calcs'!H64</f>
        <v>175102685098511.94</v>
      </c>
      <c r="E8" s="4">
        <f ca="1">'Aggregate Calcs'!I64</f>
        <v>184619266139659.5</v>
      </c>
      <c r="F8" s="4">
        <f ca="1">'Aggregate Calcs'!J64</f>
        <v>194135847180807.06</v>
      </c>
      <c r="G8" s="4">
        <f ca="1">'Aggregate Calcs'!K64</f>
        <v>203652428221954.63</v>
      </c>
      <c r="H8" s="4">
        <f ca="1">'Aggregate Calcs'!L64</f>
        <v>214736322399559.09</v>
      </c>
      <c r="I8" s="4">
        <f ca="1">'Aggregate Calcs'!M64</f>
        <v>225820216577163.53</v>
      </c>
      <c r="J8" s="4">
        <f ca="1">'Aggregate Calcs'!N64</f>
        <v>236904110754768</v>
      </c>
      <c r="K8" s="4">
        <f ca="1">'Aggregate Calcs'!O64</f>
        <v>247988004932372.56</v>
      </c>
      <c r="L8" s="4">
        <f ca="1">'Aggregate Calcs'!P64</f>
        <v>259071899109977</v>
      </c>
      <c r="M8" s="4">
        <f ca="1">'Aggregate Calcs'!Q64</f>
        <v>267750569128570.47</v>
      </c>
      <c r="N8" s="4">
        <f ca="1">'Aggregate Calcs'!R64</f>
        <v>276429239147164.06</v>
      </c>
      <c r="O8" s="4">
        <f ca="1">'Aggregate Calcs'!S64</f>
        <v>285107909165757.5</v>
      </c>
      <c r="P8" s="4">
        <f ca="1">'Aggregate Calcs'!T64</f>
        <v>293786579184351.06</v>
      </c>
      <c r="Q8" s="4">
        <f ca="1">'Aggregate Calcs'!U64</f>
        <v>302465249202944.56</v>
      </c>
      <c r="R8" s="4">
        <f ca="1">'Aggregate Calcs'!V64</f>
        <v>303349157362399.19</v>
      </c>
      <c r="S8" s="4">
        <f ca="1">'Aggregate Calcs'!W64</f>
        <v>304233065521853.69</v>
      </c>
      <c r="T8" s="4">
        <f ca="1">'Aggregate Calcs'!X64</f>
        <v>305116973681308.31</v>
      </c>
      <c r="U8" s="4">
        <f ca="1">'Aggregate Calcs'!Y64</f>
        <v>306000881840762.88</v>
      </c>
      <c r="V8" s="4">
        <f ca="1">'Aggregate Calcs'!Z64</f>
        <v>306884790000217.5</v>
      </c>
      <c r="W8" s="4">
        <f ca="1">'Aggregate Calcs'!AA64</f>
        <v>307738186426916.31</v>
      </c>
      <c r="X8" s="4">
        <f ca="1">'Aggregate Calcs'!AB64</f>
        <v>308591582853615.13</v>
      </c>
      <c r="Y8" s="4">
        <f ca="1">'Aggregate Calcs'!AC64</f>
        <v>309444979280314</v>
      </c>
      <c r="Z8" s="4">
        <f ca="1">'Aggregate Calcs'!AD64</f>
        <v>310298375707012.81</v>
      </c>
      <c r="AA8" s="4">
        <f ca="1">'Aggregate Calcs'!AE64</f>
        <v>311151772133711.63</v>
      </c>
      <c r="AB8" s="4">
        <f ca="1">'Aggregate Calcs'!AF64</f>
        <v>311101930572792.13</v>
      </c>
      <c r="AC8" s="4">
        <f ca="1">'Aggregate Calcs'!AG64</f>
        <v>311052089011872.56</v>
      </c>
      <c r="AD8" s="4">
        <f ca="1">'Aggregate Calcs'!AH64</f>
        <v>311002247450953</v>
      </c>
      <c r="AE8" s="4">
        <f ca="1">'Aggregate Calcs'!AI64</f>
        <v>310952405890033.5</v>
      </c>
      <c r="AF8" s="4">
        <f ca="1">'Aggregate Calcs'!AJ64</f>
        <v>310902564329114</v>
      </c>
      <c r="AG8" s="4">
        <f ca="1">'Aggregate Calcs'!AK64</f>
        <v>310852722768194.38</v>
      </c>
      <c r="AH8" s="4">
        <f ca="1">'Aggregate Calcs'!AL64</f>
        <v>310802881207274.88</v>
      </c>
      <c r="AI8" s="4">
        <f ca="1">'Aggregate Calcs'!AM64</f>
        <v>310753039646355.38</v>
      </c>
    </row>
    <row r="9" spans="1:35" x14ac:dyDescent="0.25">
      <c r="A9" s="4" t="s">
        <v>532</v>
      </c>
      <c r="B9" s="4">
        <f ca="1">'Aggregate Calcs'!F65</f>
        <v>52749371673686.688</v>
      </c>
      <c r="C9" s="4">
        <f ca="1">'Aggregate Calcs'!G65</f>
        <v>53996095157446.133</v>
      </c>
      <c r="D9" s="4">
        <f ca="1">'Aggregate Calcs'!H65</f>
        <v>54852194506964.672</v>
      </c>
      <c r="E9" s="4">
        <f ca="1">'Aggregate Calcs'!I65</f>
        <v>55708293856483.195</v>
      </c>
      <c r="F9" s="4">
        <f ca="1">'Aggregate Calcs'!J65</f>
        <v>56564393206001.734</v>
      </c>
      <c r="G9" s="4">
        <f ca="1">'Aggregate Calcs'!K65</f>
        <v>57420492555520.258</v>
      </c>
      <c r="H9" s="4">
        <f ca="1">'Aggregate Calcs'!L65</f>
        <v>58459614923319.406</v>
      </c>
      <c r="I9" s="4">
        <f ca="1">'Aggregate Calcs'!M65</f>
        <v>59498737291118.539</v>
      </c>
      <c r="J9" s="4">
        <f ca="1">'Aggregate Calcs'!N65</f>
        <v>60537859658917.695</v>
      </c>
      <c r="K9" s="4">
        <f ca="1">'Aggregate Calcs'!O65</f>
        <v>61576982026716.836</v>
      </c>
      <c r="L9" s="4">
        <f ca="1">'Aggregate Calcs'!P65</f>
        <v>62616104394515.977</v>
      </c>
      <c r="M9" s="4">
        <f ca="1">'Aggregate Calcs'!Q65</f>
        <v>63705318778084.711</v>
      </c>
      <c r="N9" s="4">
        <f ca="1">'Aggregate Calcs'!R65</f>
        <v>64794533161653.453</v>
      </c>
      <c r="O9" s="4">
        <f ca="1">'Aggregate Calcs'!S65</f>
        <v>65883747545222.18</v>
      </c>
      <c r="P9" s="4">
        <f ca="1">'Aggregate Calcs'!T65</f>
        <v>66972961928790.922</v>
      </c>
      <c r="Q9" s="4">
        <f ca="1">'Aggregate Calcs'!U65</f>
        <v>68062176312359.656</v>
      </c>
      <c r="R9" s="4">
        <f ca="1">'Aggregate Calcs'!V65</f>
        <v>69523899016622.094</v>
      </c>
      <c r="S9" s="4">
        <f ca="1">'Aggregate Calcs'!W65</f>
        <v>70985621720884.531</v>
      </c>
      <c r="T9" s="4">
        <f ca="1">'Aggregate Calcs'!X65</f>
        <v>72447344425146.969</v>
      </c>
      <c r="U9" s="4">
        <f ca="1">'Aggregate Calcs'!Y65</f>
        <v>73909067129409.406</v>
      </c>
      <c r="V9" s="4">
        <f ca="1">'Aggregate Calcs'!Z65</f>
        <v>75370789833671.859</v>
      </c>
      <c r="W9" s="4">
        <f ca="1">'Aggregate Calcs'!AA65</f>
        <v>77497224770488.875</v>
      </c>
      <c r="X9" s="4">
        <f ca="1">'Aggregate Calcs'!AB65</f>
        <v>79623659707305.875</v>
      </c>
      <c r="Y9" s="4">
        <f ca="1">'Aggregate Calcs'!AC65</f>
        <v>81750094644122.906</v>
      </c>
      <c r="Z9" s="4">
        <f ca="1">'Aggregate Calcs'!AD65</f>
        <v>83876529580939.922</v>
      </c>
      <c r="AA9" s="4">
        <f ca="1">'Aggregate Calcs'!AE65</f>
        <v>86002964517756.953</v>
      </c>
      <c r="AB9" s="4">
        <f ca="1">'Aggregate Calcs'!AF65</f>
        <v>87593575119408.016</v>
      </c>
      <c r="AC9" s="4">
        <f ca="1">'Aggregate Calcs'!AG65</f>
        <v>89184185721059.078</v>
      </c>
      <c r="AD9" s="4">
        <f ca="1">'Aggregate Calcs'!AH65</f>
        <v>90774796322710.172</v>
      </c>
      <c r="AE9" s="4">
        <f ca="1">'Aggregate Calcs'!AI65</f>
        <v>92365406924361.219</v>
      </c>
      <c r="AF9" s="4">
        <f ca="1">'Aggregate Calcs'!AJ65</f>
        <v>93956017526012.297</v>
      </c>
      <c r="AG9" s="4">
        <f ca="1">'Aggregate Calcs'!AK65</f>
        <v>95546628127663.391</v>
      </c>
      <c r="AH9" s="4">
        <f ca="1">'Aggregate Calcs'!AL65</f>
        <v>97137238729314.438</v>
      </c>
      <c r="AI9" s="4">
        <f ca="1">'Aggregate Calcs'!AM65</f>
        <v>98727849330965.547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9"/>
  <sheetViews>
    <sheetView workbookViewId="0">
      <selection activeCell="B9" sqref="B9:AI9"/>
    </sheetView>
  </sheetViews>
  <sheetFormatPr defaultColWidth="9.140625" defaultRowHeight="15" x14ac:dyDescent="0.25"/>
  <cols>
    <col min="1" max="1" width="39.85546875" style="4" customWidth="1"/>
    <col min="2" max="2" width="12.7109375" style="4" bestFit="1" customWidth="1"/>
    <col min="3" max="16384" width="9.14062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4">
        <f ca="1">'Aggregate Calcs'!F66</f>
        <v>1731456170111.8303</v>
      </c>
      <c r="C2" s="4">
        <f ca="1">'Aggregate Calcs'!G66</f>
        <v>1817841941135.6477</v>
      </c>
      <c r="D2" s="4">
        <f ca="1">'Aggregate Calcs'!H66</f>
        <v>1892688077844.6208</v>
      </c>
      <c r="E2" s="4">
        <f ca="1">'Aggregate Calcs'!I66</f>
        <v>1967534214553.594</v>
      </c>
      <c r="F2" s="4">
        <f ca="1">'Aggregate Calcs'!J66</f>
        <v>2042380351262.5674</v>
      </c>
      <c r="G2" s="4">
        <f ca="1">'Aggregate Calcs'!K66</f>
        <v>2117226487971.5405</v>
      </c>
      <c r="H2" s="4">
        <f ca="1">'Aggregate Calcs'!L66</f>
        <v>2216173184881.8589</v>
      </c>
      <c r="I2" s="4">
        <f ca="1">'Aggregate Calcs'!M66</f>
        <v>2315119881792.1768</v>
      </c>
      <c r="J2" s="4">
        <f ca="1">'Aggregate Calcs'!N66</f>
        <v>2414066578702.4956</v>
      </c>
      <c r="K2" s="4">
        <f ca="1">'Aggregate Calcs'!O66</f>
        <v>2513013275612.813</v>
      </c>
      <c r="L2" s="4">
        <f ca="1">'Aggregate Calcs'!P66</f>
        <v>2611959972523.1313</v>
      </c>
      <c r="M2" s="4">
        <f ca="1">'Aggregate Calcs'!Q66</f>
        <v>2741457978537.8677</v>
      </c>
      <c r="N2" s="4">
        <f ca="1">'Aggregate Calcs'!R66</f>
        <v>2870955984552.605</v>
      </c>
      <c r="O2" s="4">
        <f ca="1">'Aggregate Calcs'!S66</f>
        <v>3000453990567.3408</v>
      </c>
      <c r="P2" s="4">
        <f ca="1">'Aggregate Calcs'!T66</f>
        <v>3129951996582.0786</v>
      </c>
      <c r="Q2" s="4">
        <f ca="1">'Aggregate Calcs'!U66</f>
        <v>3259450002596.8154</v>
      </c>
      <c r="R2" s="4">
        <f ca="1">'Aggregate Calcs'!V66</f>
        <v>3412217943341.6401</v>
      </c>
      <c r="S2" s="4">
        <f ca="1">'Aggregate Calcs'!W66</f>
        <v>3564985884086.4653</v>
      </c>
      <c r="T2" s="4">
        <f ca="1">'Aggregate Calcs'!X66</f>
        <v>3717753824831.291</v>
      </c>
      <c r="U2" s="4">
        <f ca="1">'Aggregate Calcs'!Y66</f>
        <v>3870521765576.1162</v>
      </c>
      <c r="V2" s="4">
        <f ca="1">'Aggregate Calcs'!Z66</f>
        <v>4023289706320.9414</v>
      </c>
      <c r="W2" s="4">
        <f ca="1">'Aggregate Calcs'!AA66</f>
        <v>4168469362376.5635</v>
      </c>
      <c r="X2" s="4">
        <f ca="1">'Aggregate Calcs'!AB66</f>
        <v>4313649018432.1846</v>
      </c>
      <c r="Y2" s="4">
        <f ca="1">'Aggregate Calcs'!AC66</f>
        <v>4458828674487.8066</v>
      </c>
      <c r="Z2" s="4">
        <f ca="1">'Aggregate Calcs'!AD66</f>
        <v>4604008330543.4287</v>
      </c>
      <c r="AA2" s="4">
        <f ca="1">'Aggregate Calcs'!AE66</f>
        <v>4749187986599.0498</v>
      </c>
      <c r="AB2" s="4">
        <f ca="1">'Aggregate Calcs'!AF66</f>
        <v>4880618794802.3525</v>
      </c>
      <c r="AC2" s="4">
        <f ca="1">'Aggregate Calcs'!AG66</f>
        <v>5012049603005.6523</v>
      </c>
      <c r="AD2" s="4">
        <f ca="1">'Aggregate Calcs'!AH66</f>
        <v>5143480411208.9551</v>
      </c>
      <c r="AE2" s="4">
        <f ca="1">'Aggregate Calcs'!AI66</f>
        <v>5274911219412.2549</v>
      </c>
      <c r="AF2" s="4">
        <f ca="1">'Aggregate Calcs'!AJ66</f>
        <v>5406342027615.5566</v>
      </c>
      <c r="AG2" s="4">
        <f ca="1">'Aggregate Calcs'!AK66</f>
        <v>5537772835818.8574</v>
      </c>
      <c r="AH2" s="4">
        <f ca="1">'Aggregate Calcs'!AL66</f>
        <v>5669203644022.1582</v>
      </c>
      <c r="AI2" s="4">
        <f ca="1">'Aggregate Calcs'!AM66</f>
        <v>5800634452225.46</v>
      </c>
    </row>
    <row r="3" spans="1:35" x14ac:dyDescent="0.25">
      <c r="A3" s="4" t="s">
        <v>529</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25">
      <c r="A4" s="4" t="s">
        <v>27</v>
      </c>
      <c r="B4" s="4">
        <f ca="1">'Aggregate Calcs'!F68</f>
        <v>139899406354906.17</v>
      </c>
      <c r="C4" s="4">
        <f ca="1">'Aggregate Calcs'!G68</f>
        <v>157009950756654.13</v>
      </c>
      <c r="D4" s="4">
        <f ca="1">'Aggregate Calcs'!H68</f>
        <v>166695750353842.47</v>
      </c>
      <c r="E4" s="4">
        <f ca="1">'Aggregate Calcs'!I68</f>
        <v>176381549951030.84</v>
      </c>
      <c r="F4" s="4">
        <f ca="1">'Aggregate Calcs'!J68</f>
        <v>186067349548219.22</v>
      </c>
      <c r="G4" s="4">
        <f ca="1">'Aggregate Calcs'!K68</f>
        <v>195753149145407.56</v>
      </c>
      <c r="H4" s="4">
        <f ca="1">'Aggregate Calcs'!L68</f>
        <v>207888281771228.28</v>
      </c>
      <c r="I4" s="4">
        <f ca="1">'Aggregate Calcs'!M68</f>
        <v>220023414397049.03</v>
      </c>
      <c r="J4" s="4">
        <f ca="1">'Aggregate Calcs'!N68</f>
        <v>232158547022869.81</v>
      </c>
      <c r="K4" s="4">
        <f ca="1">'Aggregate Calcs'!O68</f>
        <v>244293679648690.47</v>
      </c>
      <c r="L4" s="4">
        <f ca="1">'Aggregate Calcs'!P68</f>
        <v>256428812274511.25</v>
      </c>
      <c r="M4" s="4">
        <f ca="1">'Aggregate Calcs'!Q68</f>
        <v>271915191450626.81</v>
      </c>
      <c r="N4" s="4">
        <f ca="1">'Aggregate Calcs'!R68</f>
        <v>287401570626742.44</v>
      </c>
      <c r="O4" s="4">
        <f ca="1">'Aggregate Calcs'!S68</f>
        <v>302887949802858.06</v>
      </c>
      <c r="P4" s="4">
        <f ca="1">'Aggregate Calcs'!T68</f>
        <v>318374328978973.63</v>
      </c>
      <c r="Q4" s="4">
        <f ca="1">'Aggregate Calcs'!U68</f>
        <v>333860708155089.19</v>
      </c>
      <c r="R4" s="4">
        <f ca="1">'Aggregate Calcs'!V68</f>
        <v>348051691883417.13</v>
      </c>
      <c r="S4" s="4">
        <f ca="1">'Aggregate Calcs'!W68</f>
        <v>362242675611745</v>
      </c>
      <c r="T4" s="4">
        <f ca="1">'Aggregate Calcs'!X68</f>
        <v>376433659340072.81</v>
      </c>
      <c r="U4" s="4">
        <f ca="1">'Aggregate Calcs'!Y68</f>
        <v>390624643068400.69</v>
      </c>
      <c r="V4" s="4">
        <f ca="1">'Aggregate Calcs'!Z68</f>
        <v>404815626796728.63</v>
      </c>
      <c r="W4" s="4">
        <f ca="1">'Aggregate Calcs'!AA68</f>
        <v>416116352983111.5</v>
      </c>
      <c r="X4" s="4">
        <f ca="1">'Aggregate Calcs'!AB68</f>
        <v>427417079169494.44</v>
      </c>
      <c r="Y4" s="4">
        <f ca="1">'Aggregate Calcs'!AC68</f>
        <v>438717805355877.31</v>
      </c>
      <c r="Z4" s="4">
        <f ca="1">'Aggregate Calcs'!AD68</f>
        <v>450018531542260.31</v>
      </c>
      <c r="AA4" s="4">
        <f ca="1">'Aggregate Calcs'!AE68</f>
        <v>461319257728643.25</v>
      </c>
      <c r="AB4" s="4">
        <f ca="1">'Aggregate Calcs'!AF68</f>
        <v>468767838028128.44</v>
      </c>
      <c r="AC4" s="4">
        <f ca="1">'Aggregate Calcs'!AG68</f>
        <v>476216418327613.69</v>
      </c>
      <c r="AD4" s="4">
        <f ca="1">'Aggregate Calcs'!AH68</f>
        <v>483664998627099</v>
      </c>
      <c r="AE4" s="4">
        <f ca="1">'Aggregate Calcs'!AI68</f>
        <v>491113578926584.31</v>
      </c>
      <c r="AF4" s="4">
        <f ca="1">'Aggregate Calcs'!AJ68</f>
        <v>498562159226069.5</v>
      </c>
      <c r="AG4" s="4">
        <f ca="1">'Aggregate Calcs'!AK68</f>
        <v>506010739525554.81</v>
      </c>
      <c r="AH4" s="4">
        <f ca="1">'Aggregate Calcs'!AL68</f>
        <v>513459319825040.06</v>
      </c>
      <c r="AI4" s="4">
        <f ca="1">'Aggregate Calcs'!AM68</f>
        <v>520907900124525.25</v>
      </c>
    </row>
    <row r="5" spans="1:35" x14ac:dyDescent="0.25">
      <c r="A5" s="4" t="s">
        <v>6</v>
      </c>
      <c r="B5" s="4">
        <f ca="1">'Aggregate Calcs'!F69</f>
        <v>494433749487430.5</v>
      </c>
      <c r="C5" s="4">
        <f ca="1">'Aggregate Calcs'!G69</f>
        <v>507116754542258.31</v>
      </c>
      <c r="D5" s="4">
        <f ca="1">'Aggregate Calcs'!H69</f>
        <v>511787519087905.88</v>
      </c>
      <c r="E5" s="4">
        <f ca="1">'Aggregate Calcs'!I69</f>
        <v>516458283633553.5</v>
      </c>
      <c r="F5" s="4">
        <f ca="1">'Aggregate Calcs'!J69</f>
        <v>521129048179201.06</v>
      </c>
      <c r="G5" s="4">
        <f ca="1">'Aggregate Calcs'!K69</f>
        <v>525799812724848.63</v>
      </c>
      <c r="H5" s="4">
        <f ca="1">'Aggregate Calcs'!L69</f>
        <v>529300867221154.94</v>
      </c>
      <c r="I5" s="4">
        <f ca="1">'Aggregate Calcs'!M69</f>
        <v>532801921717461.19</v>
      </c>
      <c r="J5" s="4">
        <f ca="1">'Aggregate Calcs'!N69</f>
        <v>536302976213767.5</v>
      </c>
      <c r="K5" s="4">
        <f ca="1">'Aggregate Calcs'!O69</f>
        <v>539804030710073.75</v>
      </c>
      <c r="L5" s="4">
        <f ca="1">'Aggregate Calcs'!P69</f>
        <v>543305085206379.88</v>
      </c>
      <c r="M5" s="4">
        <f ca="1">'Aggregate Calcs'!Q69</f>
        <v>544861245386525.13</v>
      </c>
      <c r="N5" s="4">
        <f ca="1">'Aggregate Calcs'!R69</f>
        <v>546417405566670.25</v>
      </c>
      <c r="O5" s="4">
        <f ca="1">'Aggregate Calcs'!S69</f>
        <v>547973565746815.63</v>
      </c>
      <c r="P5" s="4">
        <f ca="1">'Aggregate Calcs'!T69</f>
        <v>549529725926960.69</v>
      </c>
      <c r="Q5" s="4">
        <f ca="1">'Aggregate Calcs'!U69</f>
        <v>551085886107105.94</v>
      </c>
      <c r="R5" s="4">
        <f ca="1">'Aggregate Calcs'!V69</f>
        <v>551915162728042.81</v>
      </c>
      <c r="S5" s="4">
        <f ca="1">'Aggregate Calcs'!W69</f>
        <v>552744439348979.88</v>
      </c>
      <c r="T5" s="4">
        <f ca="1">'Aggregate Calcs'!X69</f>
        <v>553573715969916.75</v>
      </c>
      <c r="U5" s="4">
        <f ca="1">'Aggregate Calcs'!Y69</f>
        <v>554402992590853.88</v>
      </c>
      <c r="V5" s="4">
        <f ca="1">'Aggregate Calcs'!Z69</f>
        <v>555232269211790.75</v>
      </c>
      <c r="W5" s="4">
        <f ca="1">'Aggregate Calcs'!AA69</f>
        <v>555289956824601.31</v>
      </c>
      <c r="X5" s="4">
        <f ca="1">'Aggregate Calcs'!AB69</f>
        <v>555347644437412</v>
      </c>
      <c r="Y5" s="4">
        <f ca="1">'Aggregate Calcs'!AC69</f>
        <v>555405332050222.69</v>
      </c>
      <c r="Z5" s="4">
        <f ca="1">'Aggregate Calcs'!AD69</f>
        <v>555463019663033.25</v>
      </c>
      <c r="AA5" s="4">
        <f ca="1">'Aggregate Calcs'!AE69</f>
        <v>555520707275843.81</v>
      </c>
      <c r="AB5" s="4">
        <f ca="1">'Aggregate Calcs'!AF69</f>
        <v>554160789565264.5</v>
      </c>
      <c r="AC5" s="4">
        <f ca="1">'Aggregate Calcs'!AG69</f>
        <v>552800871854685.19</v>
      </c>
      <c r="AD5" s="4">
        <f ca="1">'Aggregate Calcs'!AH69</f>
        <v>551440954144106</v>
      </c>
      <c r="AE5" s="4">
        <f ca="1">'Aggregate Calcs'!AI69</f>
        <v>550081036433526.69</v>
      </c>
      <c r="AF5" s="4">
        <f ca="1">'Aggregate Calcs'!AJ69</f>
        <v>548721118722947.31</v>
      </c>
      <c r="AG5" s="4">
        <f ca="1">'Aggregate Calcs'!AK69</f>
        <v>547361201012368.25</v>
      </c>
      <c r="AH5" s="4">
        <f ca="1">'Aggregate Calcs'!AL69</f>
        <v>546001283301788.88</v>
      </c>
      <c r="AI5" s="4">
        <f ca="1">'Aggregate Calcs'!AM69</f>
        <v>544641365591209.69</v>
      </c>
    </row>
    <row r="6" spans="1:35" x14ac:dyDescent="0.25">
      <c r="A6" s="4" t="s">
        <v>530</v>
      </c>
      <c r="B6" s="4">
        <f ca="1">'Aggregate Calcs'!F70</f>
        <v>63176030947906.25</v>
      </c>
      <c r="C6" s="4">
        <f ca="1">'Aggregate Calcs'!G70</f>
        <v>66641382856441.203</v>
      </c>
      <c r="D6" s="4">
        <f ca="1">'Aggregate Calcs'!H70</f>
        <v>68164614464588.422</v>
      </c>
      <c r="E6" s="4">
        <f ca="1">'Aggregate Calcs'!I70</f>
        <v>69687846072735.656</v>
      </c>
      <c r="F6" s="4">
        <f ca="1">'Aggregate Calcs'!J70</f>
        <v>71211077680882.875</v>
      </c>
      <c r="G6" s="4">
        <f ca="1">'Aggregate Calcs'!K70</f>
        <v>72734309289030.109</v>
      </c>
      <c r="H6" s="4">
        <f ca="1">'Aggregate Calcs'!L70</f>
        <v>73438803907798.203</v>
      </c>
      <c r="I6" s="4">
        <f ca="1">'Aggregate Calcs'!M70</f>
        <v>74143298526566.297</v>
      </c>
      <c r="J6" s="4">
        <f ca="1">'Aggregate Calcs'!N70</f>
        <v>74847793145334.391</v>
      </c>
      <c r="K6" s="4">
        <f ca="1">'Aggregate Calcs'!O70</f>
        <v>75552287764102.484</v>
      </c>
      <c r="L6" s="4">
        <f ca="1">'Aggregate Calcs'!P70</f>
        <v>76256782382870.578</v>
      </c>
      <c r="M6" s="4">
        <f ca="1">'Aggregate Calcs'!Q70</f>
        <v>76142540012259.531</v>
      </c>
      <c r="N6" s="4">
        <f ca="1">'Aggregate Calcs'!R70</f>
        <v>76028297641648.484</v>
      </c>
      <c r="O6" s="4">
        <f ca="1">'Aggregate Calcs'!S70</f>
        <v>75914055271037.438</v>
      </c>
      <c r="P6" s="4">
        <f ca="1">'Aggregate Calcs'!T70</f>
        <v>75799812900426.406</v>
      </c>
      <c r="Q6" s="4">
        <f ca="1">'Aggregate Calcs'!U70</f>
        <v>75685570529815.359</v>
      </c>
      <c r="R6" s="4">
        <f ca="1">'Aggregate Calcs'!V70</f>
        <v>75590368554306.172</v>
      </c>
      <c r="S6" s="4">
        <f ca="1">'Aggregate Calcs'!W70</f>
        <v>75495166578796.953</v>
      </c>
      <c r="T6" s="4">
        <f ca="1">'Aggregate Calcs'!X70</f>
        <v>75399964603287.766</v>
      </c>
      <c r="U6" s="4">
        <f ca="1">'Aggregate Calcs'!Y70</f>
        <v>75304762627778.563</v>
      </c>
      <c r="V6" s="4">
        <f ca="1">'Aggregate Calcs'!Z70</f>
        <v>75209560652269.359</v>
      </c>
      <c r="W6" s="4">
        <f ca="1">'Aggregate Calcs'!AA70</f>
        <v>72601026523317.234</v>
      </c>
      <c r="X6" s="4">
        <f ca="1">'Aggregate Calcs'!AB70</f>
        <v>69992492394365.094</v>
      </c>
      <c r="Y6" s="4">
        <f ca="1">'Aggregate Calcs'!AC70</f>
        <v>67383958265412.977</v>
      </c>
      <c r="Z6" s="4">
        <f ca="1">'Aggregate Calcs'!AD70</f>
        <v>64775424136460.852</v>
      </c>
      <c r="AA6" s="4">
        <f ca="1">'Aggregate Calcs'!AE70</f>
        <v>62166890007508.719</v>
      </c>
      <c r="AB6" s="4">
        <f ca="1">'Aggregate Calcs'!AF70</f>
        <v>60015325361000.758</v>
      </c>
      <c r="AC6" s="4">
        <f ca="1">'Aggregate Calcs'!AG70</f>
        <v>57863760714492.789</v>
      </c>
      <c r="AD6" s="4">
        <f ca="1">'Aggregate Calcs'!AH70</f>
        <v>55712196067984.844</v>
      </c>
      <c r="AE6" s="4">
        <f ca="1">'Aggregate Calcs'!AI70</f>
        <v>53560631421476.883</v>
      </c>
      <c r="AF6" s="4">
        <f ca="1">'Aggregate Calcs'!AJ70</f>
        <v>51409066774968.922</v>
      </c>
      <c r="AG6" s="4">
        <f ca="1">'Aggregate Calcs'!AK70</f>
        <v>49257502128460.953</v>
      </c>
      <c r="AH6" s="4">
        <f ca="1">'Aggregate Calcs'!AL70</f>
        <v>47105937481953</v>
      </c>
      <c r="AI6" s="4">
        <f ca="1">'Aggregate Calcs'!AM70</f>
        <v>44954372835445.039</v>
      </c>
    </row>
    <row r="7" spans="1:35" x14ac:dyDescent="0.25">
      <c r="A7" s="4" t="s">
        <v>531</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25">
      <c r="A8" s="4" t="s">
        <v>11</v>
      </c>
      <c r="B8" s="4">
        <f ca="1">'Aggregate Calcs'!F72</f>
        <v>171705864825245.28</v>
      </c>
      <c r="C8" s="4">
        <f ca="1">'Aggregate Calcs'!G72</f>
        <v>191298519133649.5</v>
      </c>
      <c r="D8" s="4">
        <f ca="1">'Aggregate Calcs'!H72</f>
        <v>202292846651351.16</v>
      </c>
      <c r="E8" s="4">
        <f ca="1">'Aggregate Calcs'!I72</f>
        <v>213287174169052.84</v>
      </c>
      <c r="F8" s="4">
        <f ca="1">'Aggregate Calcs'!J72</f>
        <v>224281501686754.5</v>
      </c>
      <c r="G8" s="4">
        <f ca="1">'Aggregate Calcs'!K72</f>
        <v>235275829204456.19</v>
      </c>
      <c r="H8" s="4">
        <f ca="1">'Aggregate Calcs'!L72</f>
        <v>248080844181288.19</v>
      </c>
      <c r="I8" s="4">
        <f ca="1">'Aggregate Calcs'!M72</f>
        <v>260885859158120.19</v>
      </c>
      <c r="J8" s="4">
        <f ca="1">'Aggregate Calcs'!N72</f>
        <v>273690874134952.19</v>
      </c>
      <c r="K8" s="4">
        <f ca="1">'Aggregate Calcs'!O72</f>
        <v>286495889111784.31</v>
      </c>
      <c r="L8" s="4">
        <f ca="1">'Aggregate Calcs'!P72</f>
        <v>299300904088616.31</v>
      </c>
      <c r="M8" s="4">
        <f ca="1">'Aggregate Calcs'!Q72</f>
        <v>309327208723644</v>
      </c>
      <c r="N8" s="4">
        <f ca="1">'Aggregate Calcs'!R72</f>
        <v>319353513358671.81</v>
      </c>
      <c r="O8" s="4">
        <f ca="1">'Aggregate Calcs'!S72</f>
        <v>329379817993699.56</v>
      </c>
      <c r="P8" s="4">
        <f ca="1">'Aggregate Calcs'!T72</f>
        <v>339406122628727.38</v>
      </c>
      <c r="Q8" s="4">
        <f ca="1">'Aggregate Calcs'!U72</f>
        <v>349432427263755.13</v>
      </c>
      <c r="R8" s="4">
        <f ca="1">'Aggregate Calcs'!V72</f>
        <v>350453589775648.25</v>
      </c>
      <c r="S8" s="4">
        <f ca="1">'Aggregate Calcs'!W72</f>
        <v>351474752287541.25</v>
      </c>
      <c r="T8" s="4">
        <f ca="1">'Aggregate Calcs'!X72</f>
        <v>352495914799434.38</v>
      </c>
      <c r="U8" s="4">
        <f ca="1">'Aggregate Calcs'!Y72</f>
        <v>353517077311327.5</v>
      </c>
      <c r="V8" s="4">
        <f ca="1">'Aggregate Calcs'!Z72</f>
        <v>354538239823220.69</v>
      </c>
      <c r="W8" s="4">
        <f ca="1">'Aggregate Calcs'!AA72</f>
        <v>355524152702751.13</v>
      </c>
      <c r="X8" s="4">
        <f ca="1">'Aggregate Calcs'!AB72</f>
        <v>356510065582281.63</v>
      </c>
      <c r="Y8" s="4">
        <f ca="1">'Aggregate Calcs'!AC72</f>
        <v>357495978461812.13</v>
      </c>
      <c r="Z8" s="4">
        <f ca="1">'Aggregate Calcs'!AD72</f>
        <v>358481891341342.63</v>
      </c>
      <c r="AA8" s="4">
        <f ca="1">'Aggregate Calcs'!AE72</f>
        <v>359467804220873.19</v>
      </c>
      <c r="AB8" s="4">
        <f ca="1">'Aggregate Calcs'!AF72</f>
        <v>359410223200717.63</v>
      </c>
      <c r="AC8" s="4">
        <f ca="1">'Aggregate Calcs'!AG72</f>
        <v>359352642180561.94</v>
      </c>
      <c r="AD8" s="4">
        <f ca="1">'Aggregate Calcs'!AH72</f>
        <v>359295061160406.31</v>
      </c>
      <c r="AE8" s="4">
        <f ca="1">'Aggregate Calcs'!AI72</f>
        <v>359237480140250.75</v>
      </c>
      <c r="AF8" s="4">
        <f ca="1">'Aggregate Calcs'!AJ72</f>
        <v>359179899120095.19</v>
      </c>
      <c r="AG8" s="4">
        <f ca="1">'Aggregate Calcs'!AK72</f>
        <v>359122318099939.44</v>
      </c>
      <c r="AH8" s="4">
        <f ca="1">'Aggregate Calcs'!AL72</f>
        <v>359064737079783.88</v>
      </c>
      <c r="AI8" s="4">
        <f ca="1">'Aggregate Calcs'!AM72</f>
        <v>359007156059628.31</v>
      </c>
    </row>
    <row r="9" spans="1:35" x14ac:dyDescent="0.25">
      <c r="A9" s="4" t="s">
        <v>532</v>
      </c>
      <c r="B9" s="4">
        <f ca="1">'Aggregate Calcs'!F73</f>
        <v>1083104309258087.6</v>
      </c>
      <c r="C9" s="4">
        <f ca="1">'Aggregate Calcs'!G73</f>
        <v>1108703317073126.8</v>
      </c>
      <c r="D9" s="4">
        <f ca="1">'Aggregate Calcs'!H73</f>
        <v>1126281628723028.8</v>
      </c>
      <c r="E9" s="4">
        <f ca="1">'Aggregate Calcs'!I73</f>
        <v>1143859940372930.5</v>
      </c>
      <c r="F9" s="4">
        <f ca="1">'Aggregate Calcs'!J73</f>
        <v>1161438252022832.3</v>
      </c>
      <c r="G9" s="4">
        <f ca="1">'Aggregate Calcs'!K73</f>
        <v>1179016563672734</v>
      </c>
      <c r="H9" s="4">
        <f ca="1">'Aggregate Calcs'!L73</f>
        <v>1200352892025080</v>
      </c>
      <c r="I9" s="4">
        <f ca="1">'Aggregate Calcs'!M73</f>
        <v>1221689220377426</v>
      </c>
      <c r="J9" s="4">
        <f ca="1">'Aggregate Calcs'!N73</f>
        <v>1243025548729772.3</v>
      </c>
      <c r="K9" s="4">
        <f ca="1">'Aggregate Calcs'!O73</f>
        <v>1264361877082118.3</v>
      </c>
      <c r="L9" s="4">
        <f ca="1">'Aggregate Calcs'!P73</f>
        <v>1285698205434464.3</v>
      </c>
      <c r="M9" s="4">
        <f ca="1">'Aggregate Calcs'!Q73</f>
        <v>1308063074533704.8</v>
      </c>
      <c r="N9" s="4">
        <f ca="1">'Aggregate Calcs'!R73</f>
        <v>1330427943632945.5</v>
      </c>
      <c r="O9" s="4">
        <f ca="1">'Aggregate Calcs'!S73</f>
        <v>1352792812732185.8</v>
      </c>
      <c r="P9" s="4">
        <f ca="1">'Aggregate Calcs'!T73</f>
        <v>1375157681831426.3</v>
      </c>
      <c r="Q9" s="4">
        <f ca="1">'Aggregate Calcs'!U73</f>
        <v>1397522550930667</v>
      </c>
      <c r="R9" s="4">
        <f ca="1">'Aggregate Calcs'!V73</f>
        <v>1427536143693835.3</v>
      </c>
      <c r="S9" s="4">
        <f ca="1">'Aggregate Calcs'!W73</f>
        <v>1457549736457003.3</v>
      </c>
      <c r="T9" s="4">
        <f ca="1">'Aggregate Calcs'!X73</f>
        <v>1487563329220171.5</v>
      </c>
      <c r="U9" s="4">
        <f ca="1">'Aggregate Calcs'!Y73</f>
        <v>1517576921983339.5</v>
      </c>
      <c r="V9" s="4">
        <f ca="1">'Aggregate Calcs'!Z73</f>
        <v>1547590514746508</v>
      </c>
      <c r="W9" s="4">
        <f ca="1">'Aggregate Calcs'!AA73</f>
        <v>1591252662187258.8</v>
      </c>
      <c r="X9" s="4">
        <f ca="1">'Aggregate Calcs'!AB73</f>
        <v>1634914809628009</v>
      </c>
      <c r="Y9" s="4">
        <f ca="1">'Aggregate Calcs'!AC73</f>
        <v>1678576957068759.8</v>
      </c>
      <c r="Z9" s="4">
        <f ca="1">'Aggregate Calcs'!AD73</f>
        <v>1722239104509510.3</v>
      </c>
      <c r="AA9" s="4">
        <f ca="1">'Aggregate Calcs'!AE73</f>
        <v>1765901251950261.3</v>
      </c>
      <c r="AB9" s="4">
        <f ca="1">'Aggregate Calcs'!AF73</f>
        <v>1798561303479543.5</v>
      </c>
      <c r="AC9" s="4">
        <f ca="1">'Aggregate Calcs'!AG73</f>
        <v>1831221355008825.5</v>
      </c>
      <c r="AD9" s="4">
        <f ca="1">'Aggregate Calcs'!AH73</f>
        <v>1863881406538108.3</v>
      </c>
      <c r="AE9" s="4">
        <f ca="1">'Aggregate Calcs'!AI73</f>
        <v>1896541458067390.5</v>
      </c>
      <c r="AF9" s="4">
        <f ca="1">'Aggregate Calcs'!AJ73</f>
        <v>1929201509596673</v>
      </c>
      <c r="AG9" s="4">
        <f ca="1">'Aggregate Calcs'!AK73</f>
        <v>1961861561125955.5</v>
      </c>
      <c r="AH9" s="4">
        <f ca="1">'Aggregate Calcs'!AL73</f>
        <v>1994521612655237.5</v>
      </c>
      <c r="AI9" s="4">
        <f ca="1">'Aggregate Calcs'!AM73</f>
        <v>2027181664184520.5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A26" sqref="A2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61" t="s">
        <v>136</v>
      </c>
      <c r="B1" s="462"/>
      <c r="C1" s="463"/>
      <c r="F1" s="464" t="s">
        <v>161</v>
      </c>
      <c r="G1" s="465"/>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61" t="s">
        <v>202</v>
      </c>
      <c r="G13" s="462"/>
      <c r="H13" s="463"/>
    </row>
    <row r="14" spans="1:8" x14ac:dyDescent="0.25">
      <c r="A14" s="109" t="s">
        <v>151</v>
      </c>
      <c r="B14" s="110">
        <v>0.74</v>
      </c>
      <c r="C14" s="110">
        <v>5.5</v>
      </c>
      <c r="F14" s="106" t="s">
        <v>203</v>
      </c>
      <c r="G14" s="466" t="s">
        <v>204</v>
      </c>
      <c r="H14" s="467"/>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F29" s="143"/>
      <c r="G29" s="142"/>
      <c r="H29" s="140" t="s">
        <v>226</v>
      </c>
    </row>
    <row r="30" spans="1:9" x14ac:dyDescent="0.25">
      <c r="F30" s="131" t="s">
        <v>227</v>
      </c>
      <c r="G30" s="132" t="s">
        <v>215</v>
      </c>
      <c r="H30" s="133" t="s">
        <v>228</v>
      </c>
    </row>
    <row r="31" spans="1:9" x14ac:dyDescent="0.25">
      <c r="F31" s="134"/>
      <c r="G31" s="135"/>
      <c r="H31" s="133" t="s">
        <v>229</v>
      </c>
    </row>
    <row r="32" spans="1:9" x14ac:dyDescent="0.25">
      <c r="F32" s="134"/>
      <c r="G32" s="135"/>
      <c r="H32" s="133" t="s">
        <v>230</v>
      </c>
    </row>
    <row r="33" spans="6:8" x14ac:dyDescent="0.25">
      <c r="F33" s="134"/>
      <c r="G33" s="135"/>
      <c r="H33" s="133" t="s">
        <v>231</v>
      </c>
    </row>
    <row r="34" spans="6:8" x14ac:dyDescent="0.25">
      <c r="F34" s="137"/>
      <c r="G34" s="135"/>
      <c r="H34" s="133" t="s">
        <v>232</v>
      </c>
    </row>
    <row r="35" spans="6:8" x14ac:dyDescent="0.25">
      <c r="F35" s="138" t="s">
        <v>233</v>
      </c>
      <c r="G35" s="139" t="s">
        <v>234</v>
      </c>
      <c r="H35" s="140" t="s">
        <v>235</v>
      </c>
    </row>
    <row r="36" spans="6:8" x14ac:dyDescent="0.25">
      <c r="F36" s="141"/>
      <c r="G36" s="142"/>
      <c r="H36" s="140" t="s">
        <v>236</v>
      </c>
    </row>
    <row r="37" spans="6:8" x14ac:dyDescent="0.25">
      <c r="F37" s="143"/>
      <c r="G37" s="142"/>
      <c r="H37" s="140" t="s">
        <v>237</v>
      </c>
    </row>
    <row r="38" spans="6:8" x14ac:dyDescent="0.25">
      <c r="F38" s="105" t="s">
        <v>238</v>
      </c>
      <c r="G38" s="41"/>
      <c r="H38" s="41"/>
    </row>
    <row r="39" spans="6:8" x14ac:dyDescent="0.25">
      <c r="F39" s="105" t="s">
        <v>239</v>
      </c>
      <c r="G39" s="41"/>
      <c r="H39" s="41"/>
    </row>
    <row r="40" spans="6:8" x14ac:dyDescent="0.25">
      <c r="F40" s="41" t="s">
        <v>158</v>
      </c>
      <c r="G40" s="41"/>
      <c r="H40" s="41"/>
    </row>
    <row r="41" spans="6: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9"/>
  <sheetViews>
    <sheetView workbookViewId="0">
      <selection activeCell="G17" sqref="G17"/>
    </sheetView>
  </sheetViews>
  <sheetFormatPr defaultColWidth="9.140625" defaultRowHeight="15" x14ac:dyDescent="0.25"/>
  <cols>
    <col min="1" max="1" width="39.85546875" style="4" customWidth="1"/>
    <col min="2" max="16384" width="9.140625" style="4"/>
  </cols>
  <sheetData>
    <row r="1" spans="1:35" x14ac:dyDescent="0.25">
      <c r="A1" s="1" t="s">
        <v>527</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528</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25">
      <c r="A3" s="4" t="s">
        <v>529</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25">
      <c r="A6" s="4" t="s">
        <v>530</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25">
      <c r="A7" s="4" t="s">
        <v>531</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25">
      <c r="A9" s="4" t="s">
        <v>532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zoomScale="90" zoomScaleNormal="90" workbookViewId="0">
      <selection activeCell="D3" sqref="D3"/>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22.28515625"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2" ht="15.75" x14ac:dyDescent="0.25">
      <c r="A1" s="471" t="s">
        <v>575</v>
      </c>
      <c r="B1" s="472"/>
      <c r="C1" s="472"/>
      <c r="D1" s="472"/>
      <c r="E1" s="472"/>
      <c r="F1" s="472"/>
      <c r="G1" s="472"/>
      <c r="H1" s="472"/>
      <c r="I1" s="473"/>
      <c r="L1" s="471" t="s">
        <v>58</v>
      </c>
      <c r="M1" s="472"/>
      <c r="N1" s="472"/>
      <c r="O1" s="472"/>
      <c r="P1" s="472"/>
      <c r="Q1" s="472"/>
      <c r="R1" s="472"/>
      <c r="S1" s="471"/>
      <c r="T1" s="472"/>
      <c r="V1" s="114" t="s">
        <v>169</v>
      </c>
    </row>
    <row r="2" spans="1:22" x14ac:dyDescent="0.25">
      <c r="A2" s="468" t="s">
        <v>59</v>
      </c>
      <c r="B2" s="469"/>
      <c r="C2" s="469"/>
      <c r="D2" s="469"/>
      <c r="E2" s="469"/>
      <c r="F2" s="469"/>
      <c r="G2" s="469"/>
      <c r="H2" s="469"/>
      <c r="I2" s="470"/>
      <c r="L2" s="480" t="s">
        <v>135</v>
      </c>
      <c r="M2" s="469"/>
      <c r="N2" s="469"/>
      <c r="O2" s="469"/>
      <c r="P2" s="469"/>
      <c r="Q2" s="469"/>
      <c r="R2" s="469"/>
      <c r="S2" s="469"/>
      <c r="T2" s="470"/>
    </row>
    <row r="3" spans="1:22" x14ac:dyDescent="0.25">
      <c r="A3" s="474" t="s">
        <v>60</v>
      </c>
      <c r="B3" s="475"/>
      <c r="C3" s="82" t="s">
        <v>61</v>
      </c>
      <c r="D3" s="82" t="s">
        <v>62</v>
      </c>
      <c r="E3" s="82" t="s">
        <v>63</v>
      </c>
      <c r="F3" s="82" t="s">
        <v>64</v>
      </c>
      <c r="G3" s="388" t="s">
        <v>495</v>
      </c>
      <c r="H3" s="388" t="s">
        <v>571</v>
      </c>
      <c r="I3" s="388" t="s">
        <v>572</v>
      </c>
      <c r="L3" s="474" t="s">
        <v>60</v>
      </c>
      <c r="M3" s="475"/>
      <c r="N3" s="82" t="s">
        <v>61</v>
      </c>
      <c r="O3" s="82" t="s">
        <v>62</v>
      </c>
      <c r="P3" s="82" t="s">
        <v>63</v>
      </c>
      <c r="Q3" s="82" t="s">
        <v>64</v>
      </c>
      <c r="R3" s="388" t="s">
        <v>495</v>
      </c>
      <c r="S3" s="388" t="s">
        <v>573</v>
      </c>
      <c r="T3" s="388" t="s">
        <v>572</v>
      </c>
    </row>
    <row r="4" spans="1:22" x14ac:dyDescent="0.25">
      <c r="A4" s="476">
        <v>-1</v>
      </c>
      <c r="B4" s="477"/>
      <c r="C4" s="83">
        <v>-2</v>
      </c>
      <c r="D4" s="83">
        <v>-3</v>
      </c>
      <c r="E4" s="83">
        <v>-4</v>
      </c>
      <c r="F4" s="83">
        <v>-5</v>
      </c>
      <c r="G4" s="83">
        <v>-6</v>
      </c>
      <c r="H4" s="83">
        <v>-7</v>
      </c>
      <c r="I4" s="83">
        <v>-8</v>
      </c>
      <c r="L4" s="476">
        <v>-1</v>
      </c>
      <c r="M4" s="477"/>
      <c r="N4" s="83">
        <v>-2</v>
      </c>
      <c r="O4" s="83">
        <v>-3</v>
      </c>
      <c r="P4" s="83">
        <v>-4</v>
      </c>
      <c r="Q4" s="83">
        <v>-5</v>
      </c>
      <c r="R4" s="83">
        <v>-6</v>
      </c>
      <c r="S4" s="83">
        <v>-7</v>
      </c>
      <c r="T4" s="83">
        <v>-8</v>
      </c>
    </row>
    <row r="5" spans="1:22"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2"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c r="V6" t="s">
        <v>57</v>
      </c>
    </row>
    <row r="7" spans="1:22"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2"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2"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2"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row>
    <row r="11" spans="1:22"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2"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2"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2"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2"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2"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478" t="s">
        <v>92</v>
      </c>
      <c r="B25" s="479"/>
      <c r="C25" s="403">
        <v>15600.7</v>
      </c>
      <c r="D25" s="403">
        <v>16293.65</v>
      </c>
      <c r="E25" s="403">
        <v>18000.099999999999</v>
      </c>
      <c r="F25" s="403">
        <v>19623.21</v>
      </c>
      <c r="G25" s="404">
        <v>21608.21</v>
      </c>
      <c r="H25" s="404">
        <v>23341.8</v>
      </c>
      <c r="I25" s="404">
        <v>24906.799999999999</v>
      </c>
      <c r="L25" s="478" t="s">
        <v>92</v>
      </c>
      <c r="M25" s="479"/>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471" t="s">
        <v>95</v>
      </c>
      <c r="B29" s="472"/>
      <c r="C29" s="472"/>
      <c r="D29" s="472"/>
      <c r="E29" s="472"/>
      <c r="F29" s="472"/>
      <c r="G29" s="472"/>
      <c r="H29" s="472"/>
      <c r="I29" s="473"/>
      <c r="L29" s="471" t="s">
        <v>95</v>
      </c>
      <c r="M29" s="472"/>
      <c r="N29" s="472"/>
      <c r="O29" s="472"/>
      <c r="P29" s="472"/>
      <c r="Q29" s="472"/>
      <c r="R29" s="472"/>
      <c r="S29" s="471"/>
      <c r="T29" s="472"/>
    </row>
    <row r="30" spans="1:22" x14ac:dyDescent="0.25">
      <c r="A30" s="468" t="s">
        <v>59</v>
      </c>
      <c r="B30" s="469"/>
      <c r="C30" s="469"/>
      <c r="D30" s="469"/>
      <c r="E30" s="469"/>
      <c r="F30" s="469"/>
      <c r="G30" s="469"/>
      <c r="H30" s="469"/>
      <c r="I30" s="470"/>
      <c r="L30" s="480" t="s">
        <v>135</v>
      </c>
      <c r="M30" s="469"/>
      <c r="N30" s="469"/>
      <c r="O30" s="469"/>
      <c r="P30" s="469"/>
      <c r="Q30" s="469"/>
      <c r="R30" s="469"/>
      <c r="S30" s="469"/>
      <c r="T30" s="470"/>
    </row>
    <row r="31" spans="1:22" x14ac:dyDescent="0.25">
      <c r="A31" s="474" t="s">
        <v>60</v>
      </c>
      <c r="B31" s="475"/>
      <c r="C31" s="82" t="s">
        <v>61</v>
      </c>
      <c r="D31" s="82" t="s">
        <v>62</v>
      </c>
      <c r="E31" s="82" t="s">
        <v>63</v>
      </c>
      <c r="F31" s="82" t="s">
        <v>64</v>
      </c>
      <c r="G31" s="388" t="s">
        <v>495</v>
      </c>
      <c r="H31" s="388" t="s">
        <v>573</v>
      </c>
      <c r="I31" s="388" t="s">
        <v>572</v>
      </c>
      <c r="L31" s="474" t="s">
        <v>60</v>
      </c>
      <c r="M31" s="475"/>
      <c r="N31" s="82" t="s">
        <v>61</v>
      </c>
      <c r="O31" s="82" t="s">
        <v>62</v>
      </c>
      <c r="P31" s="82" t="s">
        <v>63</v>
      </c>
      <c r="Q31" s="82" t="s">
        <v>64</v>
      </c>
      <c r="R31" s="388" t="s">
        <v>495</v>
      </c>
      <c r="S31" s="388" t="s">
        <v>573</v>
      </c>
      <c r="T31" s="388" t="s">
        <v>572</v>
      </c>
    </row>
    <row r="32" spans="1:22" x14ac:dyDescent="0.25">
      <c r="A32" s="476">
        <v>-1</v>
      </c>
      <c r="B32" s="477"/>
      <c r="C32" s="83">
        <v>-2</v>
      </c>
      <c r="D32" s="83">
        <v>-3</v>
      </c>
      <c r="E32" s="83">
        <v>-4</v>
      </c>
      <c r="F32" s="83">
        <v>-5</v>
      </c>
      <c r="G32" s="83">
        <v>-6</v>
      </c>
      <c r="H32" s="83">
        <v>-7</v>
      </c>
      <c r="I32" s="83">
        <v>-8</v>
      </c>
      <c r="L32" s="476">
        <v>-1</v>
      </c>
      <c r="M32" s="477"/>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4"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row>
    <row r="40" spans="1:22" x14ac:dyDescent="0.25">
      <c r="A40" s="478" t="s">
        <v>92</v>
      </c>
      <c r="B40" s="479"/>
      <c r="C40" s="403">
        <v>12289.4</v>
      </c>
      <c r="D40" s="403">
        <v>11305.2</v>
      </c>
      <c r="E40" s="403">
        <v>11082.03</v>
      </c>
      <c r="F40" s="404">
        <v>13270.84</v>
      </c>
      <c r="G40" s="404">
        <v>13240.8</v>
      </c>
      <c r="H40" s="450">
        <v>12888.6</v>
      </c>
      <c r="I40" s="403">
        <v>14131.2</v>
      </c>
      <c r="L40" s="478" t="s">
        <v>92</v>
      </c>
      <c r="M40" s="486"/>
      <c r="N40" s="452">
        <f>C40*'Unit Conversions'!$B$11*BTU_per_TOE*10^3</f>
        <v>526697431088774.44</v>
      </c>
      <c r="O40" s="452">
        <f>D40*'Unit Conversions'!$B$11*BTU_per_TOE*10^3</f>
        <v>484516721560435.31</v>
      </c>
      <c r="P40" s="452">
        <f>E40*'Unit Conversions'!$B$11*BTU_per_TOE*10^3</f>
        <v>474952132101545.38</v>
      </c>
      <c r="Q40" s="452">
        <f>F40*'Unit Conversions'!$B$11*BTU_per_TOE*10^3</f>
        <v>568759852913091.88</v>
      </c>
      <c r="R40" s="452">
        <f>G40*'Unit Conversions'!$B$11*BTU_per_TOE*10^3</f>
        <v>567472402685260.88</v>
      </c>
      <c r="S40" s="452">
        <f>H40*'Unit Conversions'!$B$11*BTU_per_TOE*10^3</f>
        <v>552377863063353.75</v>
      </c>
      <c r="T40" s="452">
        <f>I40*'Unit Conversions'!$B$11*BTU_per_TOE*10^3</f>
        <v>605633044591411.25</v>
      </c>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471" t="s">
        <v>576</v>
      </c>
      <c r="B44" s="472"/>
      <c r="C44" s="472"/>
      <c r="D44" s="472"/>
      <c r="E44" s="472"/>
      <c r="F44" s="472"/>
      <c r="G44" s="472"/>
      <c r="H44" s="472"/>
      <c r="I44" s="473"/>
      <c r="L44" s="471" t="s">
        <v>576</v>
      </c>
      <c r="M44" s="472"/>
      <c r="N44" s="472"/>
      <c r="O44" s="472"/>
      <c r="P44" s="472"/>
      <c r="Q44" s="472"/>
      <c r="R44" s="472"/>
      <c r="S44" s="471"/>
      <c r="T44" s="472"/>
    </row>
    <row r="45" spans="1:22" x14ac:dyDescent="0.25">
      <c r="A45" s="468" t="s">
        <v>59</v>
      </c>
      <c r="B45" s="469"/>
      <c r="C45" s="469"/>
      <c r="D45" s="469"/>
      <c r="E45" s="469"/>
      <c r="F45" s="469"/>
      <c r="G45" s="469"/>
      <c r="H45" s="469"/>
      <c r="I45" s="470"/>
      <c r="L45" s="480" t="s">
        <v>135</v>
      </c>
      <c r="M45" s="469"/>
      <c r="N45" s="469"/>
      <c r="O45" s="469"/>
      <c r="P45" s="469"/>
      <c r="Q45" s="469"/>
      <c r="R45" s="469"/>
      <c r="S45" s="469"/>
      <c r="T45" s="470"/>
    </row>
    <row r="46" spans="1:22" x14ac:dyDescent="0.25">
      <c r="A46" s="474" t="s">
        <v>60</v>
      </c>
      <c r="B46" s="475"/>
      <c r="C46" s="82" t="s">
        <v>61</v>
      </c>
      <c r="D46" s="82" t="s">
        <v>62</v>
      </c>
      <c r="E46" s="82" t="s">
        <v>63</v>
      </c>
      <c r="F46" s="82" t="s">
        <v>64</v>
      </c>
      <c r="G46" s="388" t="s">
        <v>495</v>
      </c>
      <c r="H46" s="388" t="s">
        <v>571</v>
      </c>
      <c r="I46" s="388" t="s">
        <v>572</v>
      </c>
      <c r="L46" s="474" t="s">
        <v>60</v>
      </c>
      <c r="M46" s="475"/>
      <c r="N46" s="82" t="s">
        <v>61</v>
      </c>
      <c r="O46" s="82" t="s">
        <v>62</v>
      </c>
      <c r="P46" s="82" t="s">
        <v>63</v>
      </c>
      <c r="Q46" s="82" t="s">
        <v>64</v>
      </c>
      <c r="R46" s="388" t="s">
        <v>495</v>
      </c>
      <c r="S46" s="388" t="s">
        <v>573</v>
      </c>
      <c r="T46" s="388" t="s">
        <v>572</v>
      </c>
    </row>
    <row r="47" spans="1:22" x14ac:dyDescent="0.25">
      <c r="A47" s="476">
        <v>-1</v>
      </c>
      <c r="B47" s="477"/>
      <c r="C47" s="83">
        <v>-2</v>
      </c>
      <c r="D47" s="83">
        <v>-3</v>
      </c>
      <c r="E47" s="83">
        <v>-4</v>
      </c>
      <c r="F47" s="83">
        <v>-5</v>
      </c>
      <c r="G47" s="83">
        <v>-6</v>
      </c>
      <c r="H47" s="83">
        <v>-7</v>
      </c>
      <c r="I47" s="83">
        <v>-8</v>
      </c>
      <c r="L47" s="476">
        <v>-1</v>
      </c>
      <c r="M47" s="477"/>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c r="V68" t="s">
        <v>57</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481">
        <v>8</v>
      </c>
      <c r="B71" s="94" t="s">
        <v>91</v>
      </c>
      <c r="C71" s="95">
        <v>46.66</v>
      </c>
      <c r="D71" s="95">
        <v>76.650000000000006</v>
      </c>
      <c r="E71" s="95">
        <v>83.4</v>
      </c>
      <c r="F71" s="95">
        <v>55.4</v>
      </c>
      <c r="G71" s="95">
        <v>46.26</v>
      </c>
      <c r="H71" s="95">
        <v>90.2</v>
      </c>
      <c r="I71" s="89">
        <v>93.5</v>
      </c>
      <c r="L71" s="481">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482"/>
      <c r="B72" s="100" t="s">
        <v>92</v>
      </c>
      <c r="C72" s="96">
        <v>69080.05</v>
      </c>
      <c r="D72" s="96">
        <v>68363.92</v>
      </c>
      <c r="E72" s="96">
        <v>69416.22</v>
      </c>
      <c r="F72" s="96">
        <v>74647.070000000007</v>
      </c>
      <c r="G72" s="96">
        <v>76026.570000000007</v>
      </c>
      <c r="H72" s="96">
        <v>81073.399999999994</v>
      </c>
      <c r="I72" s="96">
        <v>83528.100000000006</v>
      </c>
      <c r="L72" s="482"/>
      <c r="M72" s="449" t="s">
        <v>92</v>
      </c>
      <c r="N72" s="452">
        <f>C72*'Unit Conversions'!$B$7*'Unit Conversions'!$G$9/'Unit Conversions'!$G$8*BTU_per_TOE*10^3</f>
        <v>2837264065350133</v>
      </c>
      <c r="O72" s="452">
        <f>D72*'Unit Conversions'!$B$7*'Unit Conversions'!$G$9/'Unit Conversions'!$G$8*BTU_per_TOE*10^3</f>
        <v>2807851088446972</v>
      </c>
      <c r="P72" s="452">
        <f>E72*'Unit Conversions'!$B$7*'Unit Conversions'!$G$9/'Unit Conversions'!$G$8*BTU_per_TOE*10^3</f>
        <v>2851071279746311.5</v>
      </c>
      <c r="Q72" s="452">
        <f>F72*'Unit Conversions'!$B$7*'Unit Conversions'!$G$9/'Unit Conversions'!$G$8*BTU_per_TOE*10^3</f>
        <v>3065913375781806</v>
      </c>
      <c r="R72" s="452">
        <f>G72*'Unit Conversions'!$B$7*'Unit Conversions'!$G$9/'Unit Conversions'!$G$8*BTU_per_TOE*10^3</f>
        <v>3122572364565840.5</v>
      </c>
      <c r="S72" s="452">
        <f>H72*'Unit Conversions'!$B$7*'Unit Conversions'!$G$9/'Unit Conversions'!$G$8*BTU_per_TOE*10^3</f>
        <v>3329856369179777</v>
      </c>
      <c r="T72" s="452">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471" t="s">
        <v>577</v>
      </c>
      <c r="B76" s="472"/>
      <c r="C76" s="472"/>
      <c r="D76" s="472"/>
      <c r="E76" s="472"/>
      <c r="F76" s="472"/>
      <c r="G76" s="472"/>
      <c r="H76" s="472"/>
      <c r="I76" s="473"/>
      <c r="L76" s="471" t="s">
        <v>577</v>
      </c>
      <c r="M76" s="472"/>
      <c r="N76" s="472"/>
      <c r="O76" s="472"/>
      <c r="P76" s="472"/>
      <c r="Q76" s="472"/>
      <c r="R76" s="472"/>
      <c r="S76" s="471"/>
      <c r="T76" s="472"/>
    </row>
    <row r="77" spans="1:22" x14ac:dyDescent="0.25">
      <c r="A77" s="468" t="s">
        <v>59</v>
      </c>
      <c r="B77" s="469"/>
      <c r="C77" s="469"/>
      <c r="D77" s="469"/>
      <c r="E77" s="469"/>
      <c r="F77" s="469"/>
      <c r="G77" s="469"/>
      <c r="H77" s="469"/>
      <c r="I77" s="470"/>
      <c r="L77" s="480" t="s">
        <v>135</v>
      </c>
      <c r="M77" s="469"/>
      <c r="N77" s="469"/>
      <c r="O77" s="469"/>
      <c r="P77" s="469"/>
      <c r="Q77" s="469"/>
      <c r="R77" s="469"/>
      <c r="S77" s="469"/>
      <c r="T77" s="470"/>
    </row>
    <row r="78" spans="1:22" x14ac:dyDescent="0.25">
      <c r="A78" s="474" t="s">
        <v>60</v>
      </c>
      <c r="B78" s="475"/>
      <c r="C78" s="82" t="s">
        <v>61</v>
      </c>
      <c r="D78" s="82" t="s">
        <v>62</v>
      </c>
      <c r="E78" s="82" t="s">
        <v>63</v>
      </c>
      <c r="F78" s="82" t="s">
        <v>64</v>
      </c>
      <c r="G78" s="388" t="s">
        <v>495</v>
      </c>
      <c r="H78" s="388" t="s">
        <v>571</v>
      </c>
      <c r="I78" s="388" t="s">
        <v>572</v>
      </c>
      <c r="L78" s="474" t="s">
        <v>60</v>
      </c>
      <c r="M78" s="475"/>
      <c r="N78" s="82" t="s">
        <v>61</v>
      </c>
      <c r="O78" s="82" t="s">
        <v>62</v>
      </c>
      <c r="P78" s="82" t="s">
        <v>63</v>
      </c>
      <c r="Q78" s="82" t="s">
        <v>64</v>
      </c>
      <c r="R78" s="388" t="s">
        <v>495</v>
      </c>
      <c r="S78" s="388" t="s">
        <v>573</v>
      </c>
      <c r="T78" s="388" t="s">
        <v>572</v>
      </c>
    </row>
    <row r="79" spans="1:22" x14ac:dyDescent="0.25">
      <c r="A79" s="476">
        <v>-1</v>
      </c>
      <c r="B79" s="477"/>
      <c r="C79" s="83">
        <v>-2</v>
      </c>
      <c r="D79" s="83">
        <v>-3</v>
      </c>
      <c r="E79" s="83">
        <v>-4</v>
      </c>
      <c r="F79" s="83">
        <v>-5</v>
      </c>
      <c r="G79" s="83">
        <v>-6</v>
      </c>
      <c r="H79" s="83">
        <v>-7</v>
      </c>
      <c r="I79" s="83">
        <v>-8</v>
      </c>
      <c r="L79" s="476">
        <v>-1</v>
      </c>
      <c r="M79" s="477"/>
      <c r="N79" s="83">
        <v>-2</v>
      </c>
      <c r="O79" s="83">
        <v>-3</v>
      </c>
      <c r="P79" s="83">
        <v>-4</v>
      </c>
      <c r="Q79" s="83">
        <v>-5</v>
      </c>
      <c r="R79" s="83">
        <v>-6</v>
      </c>
      <c r="S79" s="83">
        <v>-7</v>
      </c>
      <c r="T79" s="83">
        <v>-8</v>
      </c>
    </row>
    <row r="80" spans="1:22" x14ac:dyDescent="0.25">
      <c r="A80" s="483" t="s">
        <v>123</v>
      </c>
      <c r="B80" s="484"/>
      <c r="C80" s="484"/>
      <c r="D80" s="484"/>
      <c r="E80" s="484"/>
      <c r="F80" s="484"/>
      <c r="G80" s="484"/>
      <c r="H80" s="484"/>
      <c r="I80" s="485"/>
      <c r="L80" s="502" t="s">
        <v>123</v>
      </c>
      <c r="M80" s="503"/>
      <c r="N80" s="503"/>
      <c r="O80" s="503"/>
      <c r="P80" s="503"/>
      <c r="Q80" s="503"/>
      <c r="R80" s="503"/>
      <c r="S80" s="503"/>
      <c r="T80" s="504"/>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c r="V99" t="s">
        <v>57</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49" t="s">
        <v>92</v>
      </c>
      <c r="N103" s="452">
        <f>C103*'Unit Conversions'!$B$12*BTU_per_TOE*10^3</f>
        <v>16447959213387.521</v>
      </c>
      <c r="O103" s="452">
        <f>D103*'Unit Conversions'!$B$12*BTU_per_TOE*10^3</f>
        <v>15943633269724.162</v>
      </c>
      <c r="P103" s="452">
        <f>E103*'Unit Conversions'!$B$12*BTU_per_TOE*10^3</f>
        <v>15074475792346.883</v>
      </c>
      <c r="Q103" s="452">
        <f>F103*'Unit Conversions'!$B$12*BTU_per_TOE*10^3</f>
        <v>16799584175745.281</v>
      </c>
      <c r="R103" s="452">
        <f>G103*'Unit Conversions'!$B$12*BTU_per_TOE*10^3</f>
        <v>18529645023402.242</v>
      </c>
      <c r="S103" s="452">
        <f>H103*'Unit Conversions'!$B$12*BTU_per_TOE*10^3</f>
        <v>21617506488614.398</v>
      </c>
      <c r="T103" s="452">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471" t="s">
        <v>578</v>
      </c>
      <c r="B107" s="472"/>
      <c r="C107" s="472"/>
      <c r="D107" s="472"/>
      <c r="E107" s="472"/>
      <c r="F107" s="472"/>
      <c r="G107" s="472"/>
      <c r="H107" s="472"/>
      <c r="I107" s="473"/>
      <c r="L107" s="471" t="s">
        <v>578</v>
      </c>
      <c r="M107" s="472"/>
      <c r="N107" s="472"/>
      <c r="O107" s="472"/>
      <c r="P107" s="472"/>
      <c r="Q107" s="472"/>
      <c r="R107" s="472"/>
      <c r="S107" s="471"/>
      <c r="T107" s="472"/>
    </row>
    <row r="108" spans="1:22" x14ac:dyDescent="0.25">
      <c r="A108" s="468" t="s">
        <v>59</v>
      </c>
      <c r="B108" s="469"/>
      <c r="C108" s="469"/>
      <c r="D108" s="469"/>
      <c r="E108" s="469"/>
      <c r="F108" s="469"/>
      <c r="G108" s="469"/>
      <c r="H108" s="469"/>
      <c r="I108" s="470"/>
      <c r="L108" s="480" t="s">
        <v>135</v>
      </c>
      <c r="M108" s="469"/>
      <c r="N108" s="469"/>
      <c r="O108" s="469"/>
      <c r="P108" s="469"/>
      <c r="Q108" s="469"/>
      <c r="R108" s="469"/>
      <c r="S108" s="469"/>
      <c r="T108" s="470"/>
    </row>
    <row r="109" spans="1:22" x14ac:dyDescent="0.25">
      <c r="A109" s="474" t="s">
        <v>60</v>
      </c>
      <c r="B109" s="475"/>
      <c r="C109" s="82" t="s">
        <v>61</v>
      </c>
      <c r="D109" s="82" t="s">
        <v>62</v>
      </c>
      <c r="E109" s="82" t="s">
        <v>63</v>
      </c>
      <c r="F109" s="82" t="s">
        <v>64</v>
      </c>
      <c r="G109" s="388" t="s">
        <v>495</v>
      </c>
      <c r="H109" s="388" t="s">
        <v>571</v>
      </c>
      <c r="I109" s="388" t="s">
        <v>572</v>
      </c>
      <c r="L109" s="474" t="s">
        <v>60</v>
      </c>
      <c r="M109" s="475"/>
      <c r="N109" s="82" t="s">
        <v>61</v>
      </c>
      <c r="O109" s="82" t="s">
        <v>62</v>
      </c>
      <c r="P109" s="82" t="s">
        <v>63</v>
      </c>
      <c r="Q109" s="82" t="s">
        <v>64</v>
      </c>
      <c r="R109" s="388" t="s">
        <v>495</v>
      </c>
      <c r="S109" s="388" t="s">
        <v>571</v>
      </c>
      <c r="T109" s="388" t="s">
        <v>572</v>
      </c>
    </row>
    <row r="110" spans="1:22" x14ac:dyDescent="0.25">
      <c r="A110" s="476">
        <v>-1</v>
      </c>
      <c r="B110" s="477"/>
      <c r="C110" s="83">
        <v>-2</v>
      </c>
      <c r="D110" s="83">
        <v>-3</v>
      </c>
      <c r="E110" s="83">
        <v>-4</v>
      </c>
      <c r="F110" s="83">
        <v>-5</v>
      </c>
      <c r="G110" s="83">
        <v>-6</v>
      </c>
      <c r="H110" s="83">
        <v>-7</v>
      </c>
      <c r="I110" s="83">
        <v>-8</v>
      </c>
      <c r="L110" s="476">
        <v>-1</v>
      </c>
      <c r="M110" s="477"/>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481">
        <v>8</v>
      </c>
      <c r="B134" s="94" t="s">
        <v>91</v>
      </c>
      <c r="C134" s="95">
        <v>608.29</v>
      </c>
      <c r="D134" s="95">
        <v>695.81</v>
      </c>
      <c r="E134" s="95">
        <v>570.04</v>
      </c>
      <c r="F134" s="95">
        <v>592.12</v>
      </c>
      <c r="G134" s="95">
        <v>783.88</v>
      </c>
      <c r="H134" s="95">
        <v>671.7</v>
      </c>
      <c r="I134" s="89">
        <v>611.41999999999996</v>
      </c>
      <c r="L134" s="481">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482"/>
      <c r="B135" s="100" t="s">
        <v>92</v>
      </c>
      <c r="C135" s="96">
        <v>6290.5</v>
      </c>
      <c r="D135" s="96">
        <v>5786.95</v>
      </c>
      <c r="E135" s="96">
        <v>5583.64</v>
      </c>
      <c r="F135" s="96">
        <v>6481.93</v>
      </c>
      <c r="G135" s="96">
        <v>7046.18</v>
      </c>
      <c r="H135" s="96">
        <v>6604.7</v>
      </c>
      <c r="I135" s="96">
        <v>6194.53</v>
      </c>
      <c r="L135" s="482"/>
      <c r="M135" s="100" t="s">
        <v>92</v>
      </c>
      <c r="N135" s="451">
        <f>C135*'Unit Conversions'!$B$13*BTU_per_TOE*10^3</f>
        <v>239642126295936.03</v>
      </c>
      <c r="O135" s="451">
        <f>D135*'Unit Conversions'!$B$13*BTU_per_TOE*10^3</f>
        <v>220458946469798.41</v>
      </c>
      <c r="P135" s="451">
        <f>E135*'Unit Conversions'!$B$13*BTU_per_TOE*10^3</f>
        <v>212713673328199.69</v>
      </c>
      <c r="Q135" s="451">
        <f>F135*'Unit Conversions'!$B$13*BTU_per_TOE*10^3</f>
        <v>246934820396060.19</v>
      </c>
      <c r="R135" s="451">
        <f>G135*'Unit Conversions'!$B$13*BTU_per_TOE*10^3</f>
        <v>268430420072156.19</v>
      </c>
      <c r="S135" s="451">
        <f>H135*'Unit Conversions'!$B$13*BTU_per_TOE*10^3</f>
        <v>251611851450086.41</v>
      </c>
      <c r="T135" s="451">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471" t="s">
        <v>579</v>
      </c>
      <c r="B139" s="472"/>
      <c r="C139" s="472"/>
      <c r="D139" s="472"/>
      <c r="E139" s="472"/>
      <c r="F139" s="472"/>
      <c r="G139" s="472"/>
      <c r="H139" s="472"/>
      <c r="I139" s="473"/>
      <c r="L139" s="471" t="s">
        <v>579</v>
      </c>
      <c r="M139" s="472"/>
      <c r="N139" s="472"/>
      <c r="O139" s="472"/>
      <c r="P139" s="472"/>
      <c r="Q139" s="472"/>
      <c r="R139" s="472"/>
      <c r="S139" s="471"/>
      <c r="T139" s="472"/>
    </row>
    <row r="140" spans="1:22" x14ac:dyDescent="0.25">
      <c r="A140" s="468" t="s">
        <v>59</v>
      </c>
      <c r="B140" s="469"/>
      <c r="C140" s="469"/>
      <c r="D140" s="469"/>
      <c r="E140" s="469"/>
      <c r="F140" s="469"/>
      <c r="G140" s="469"/>
      <c r="H140" s="469"/>
      <c r="I140" s="470"/>
      <c r="L140" s="480" t="s">
        <v>135</v>
      </c>
      <c r="M140" s="469"/>
      <c r="N140" s="469"/>
      <c r="O140" s="469"/>
      <c r="P140" s="469"/>
      <c r="Q140" s="469"/>
      <c r="R140" s="469"/>
      <c r="S140" s="469"/>
      <c r="T140" s="470"/>
    </row>
    <row r="141" spans="1:22" x14ac:dyDescent="0.25">
      <c r="A141" s="474" t="s">
        <v>60</v>
      </c>
      <c r="B141" s="475"/>
      <c r="C141" s="82" t="s">
        <v>61</v>
      </c>
      <c r="D141" s="82" t="s">
        <v>62</v>
      </c>
      <c r="E141" s="82" t="s">
        <v>63</v>
      </c>
      <c r="F141" s="82" t="s">
        <v>64</v>
      </c>
      <c r="G141" s="388" t="s">
        <v>495</v>
      </c>
      <c r="H141" s="388" t="s">
        <v>573</v>
      </c>
      <c r="I141" s="388" t="s">
        <v>572</v>
      </c>
      <c r="L141" s="474" t="s">
        <v>60</v>
      </c>
      <c r="M141" s="475"/>
      <c r="N141" s="82" t="s">
        <v>61</v>
      </c>
      <c r="O141" s="82" t="s">
        <v>62</v>
      </c>
      <c r="P141" s="82" t="s">
        <v>63</v>
      </c>
      <c r="Q141" s="82" t="s">
        <v>64</v>
      </c>
      <c r="R141" s="388" t="s">
        <v>495</v>
      </c>
      <c r="S141" s="388" t="s">
        <v>573</v>
      </c>
      <c r="T141" s="388" t="s">
        <v>574</v>
      </c>
    </row>
    <row r="142" spans="1:22" x14ac:dyDescent="0.25">
      <c r="A142" s="476">
        <v>-1</v>
      </c>
      <c r="B142" s="477"/>
      <c r="C142" s="83">
        <v>-2</v>
      </c>
      <c r="D142" s="83">
        <v>-3</v>
      </c>
      <c r="E142" s="83">
        <v>-4</v>
      </c>
      <c r="F142" s="83">
        <v>-5</v>
      </c>
      <c r="G142" s="83">
        <v>-6</v>
      </c>
      <c r="H142" s="83">
        <v>-7</v>
      </c>
      <c r="I142" s="83">
        <v>-8</v>
      </c>
      <c r="L142" s="476">
        <v>-1</v>
      </c>
      <c r="M142" s="477"/>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496</v>
      </c>
      <c r="C158" s="89">
        <v>0</v>
      </c>
      <c r="D158" s="89">
        <v>0</v>
      </c>
      <c r="E158" s="89">
        <v>0</v>
      </c>
      <c r="F158" s="89">
        <v>0</v>
      </c>
      <c r="G158" s="89">
        <v>0</v>
      </c>
      <c r="H158" s="89">
        <v>14.7</v>
      </c>
      <c r="I158" s="89">
        <v>48</v>
      </c>
      <c r="L158" s="206">
        <v>6</v>
      </c>
      <c r="M158" s="88" t="s">
        <v>496</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49" t="s">
        <v>92</v>
      </c>
      <c r="N161" s="452">
        <f>C161*'Unit Conversions'!$B$13*BTU_per_TOE*10^3</f>
        <v>52038589635002.883</v>
      </c>
      <c r="O161" s="452">
        <f>D161*'Unit Conversions'!$B$13*BTU_per_TOE*10^3</f>
        <v>17094001826603.521</v>
      </c>
      <c r="P161" s="452">
        <f>E161*'Unit Conversions'!$B$13*BTU_per_TOE*10^3</f>
        <v>14372051278341.121</v>
      </c>
      <c r="Q161" s="452">
        <f>F161*'Unit Conversions'!$B$13*BTU_per_TOE*10^3</f>
        <v>5728858270786.5605</v>
      </c>
      <c r="R161" s="452">
        <f>G161*'Unit Conversions'!$B$13*BTU_per_TOE*10^3</f>
        <v>3970733458997.7603</v>
      </c>
      <c r="S161" s="452">
        <f>H161*'Unit Conversions'!$B$13*BTU_per_TOE*10^3</f>
        <v>4430550717465.5996</v>
      </c>
      <c r="T161" s="452">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471" t="s">
        <v>580</v>
      </c>
      <c r="B166" s="472"/>
      <c r="C166" s="472"/>
      <c r="D166" s="472"/>
      <c r="E166" s="472"/>
      <c r="F166" s="472"/>
      <c r="G166" s="472"/>
      <c r="H166" s="472"/>
      <c r="L166" s="471" t="s">
        <v>580</v>
      </c>
      <c r="M166" s="472"/>
      <c r="N166" s="472"/>
      <c r="O166" s="472"/>
      <c r="P166" s="472"/>
      <c r="Q166" s="472"/>
      <c r="R166" s="472"/>
    </row>
    <row r="167" spans="1:22" x14ac:dyDescent="0.25">
      <c r="A167" s="496" t="s">
        <v>178</v>
      </c>
      <c r="B167" s="497"/>
      <c r="C167" s="497"/>
      <c r="D167" s="497"/>
      <c r="E167" s="497"/>
      <c r="F167" s="497"/>
      <c r="G167" s="497"/>
      <c r="H167" s="498"/>
      <c r="L167" s="493" t="s">
        <v>240</v>
      </c>
      <c r="M167" s="494"/>
      <c r="N167" s="494"/>
      <c r="O167" s="494"/>
      <c r="P167" s="494"/>
      <c r="Q167" s="494"/>
      <c r="R167" s="495"/>
    </row>
    <row r="168" spans="1:22" s="4" customFormat="1" x14ac:dyDescent="0.25">
      <c r="A168" s="119" t="s">
        <v>179</v>
      </c>
      <c r="B168" s="82" t="s">
        <v>61</v>
      </c>
      <c r="C168" s="82" t="s">
        <v>62</v>
      </c>
      <c r="D168" s="82" t="s">
        <v>63</v>
      </c>
      <c r="E168" s="82" t="s">
        <v>64</v>
      </c>
      <c r="F168" s="388" t="s">
        <v>495</v>
      </c>
      <c r="G168" s="388" t="s">
        <v>573</v>
      </c>
      <c r="H168" s="388" t="s">
        <v>572</v>
      </c>
      <c r="I168" s="104"/>
      <c r="L168" s="119" t="s">
        <v>179</v>
      </c>
      <c r="M168" s="82" t="s">
        <v>61</v>
      </c>
      <c r="N168" s="82" t="s">
        <v>62</v>
      </c>
      <c r="O168" s="82" t="s">
        <v>63</v>
      </c>
      <c r="P168" s="82" t="s">
        <v>64</v>
      </c>
      <c r="Q168" s="388" t="s">
        <v>495</v>
      </c>
      <c r="R168" s="388" t="s">
        <v>571</v>
      </c>
      <c r="S168" s="388" t="s">
        <v>572</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499" t="s">
        <v>180</v>
      </c>
      <c r="B170" s="500"/>
      <c r="C170" s="500"/>
      <c r="D170" s="500"/>
      <c r="E170" s="500"/>
      <c r="F170" s="500"/>
      <c r="G170" s="500"/>
      <c r="H170" s="501"/>
      <c r="I170" s="104"/>
      <c r="L170" s="490" t="s">
        <v>180</v>
      </c>
      <c r="M170" s="491"/>
      <c r="N170" s="491"/>
      <c r="O170" s="491"/>
      <c r="P170" s="491"/>
      <c r="Q170" s="491"/>
      <c r="R170" s="491"/>
      <c r="S170" s="492"/>
      <c r="T170" s="104"/>
    </row>
    <row r="171" spans="1:22" s="4" customFormat="1" x14ac:dyDescent="0.25">
      <c r="A171" s="121" t="s">
        <v>181</v>
      </c>
      <c r="B171" s="453">
        <v>16078</v>
      </c>
      <c r="C171" s="453">
        <v>11284</v>
      </c>
      <c r="D171" s="453">
        <v>10720</v>
      </c>
      <c r="E171" s="453">
        <v>10889</v>
      </c>
      <c r="F171" s="456">
        <v>11616</v>
      </c>
      <c r="G171" s="45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54">
        <v>269</v>
      </c>
      <c r="C172" s="454">
        <v>156</v>
      </c>
      <c r="D172" s="454">
        <v>395</v>
      </c>
      <c r="E172" s="454">
        <v>401</v>
      </c>
      <c r="F172" s="457">
        <v>688</v>
      </c>
      <c r="G172" s="45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54">
        <v>0</v>
      </c>
      <c r="C173" s="454">
        <v>105</v>
      </c>
      <c r="D173" s="454">
        <v>138</v>
      </c>
      <c r="E173" s="454">
        <v>144</v>
      </c>
      <c r="F173" s="457">
        <v>105</v>
      </c>
      <c r="G173" s="45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54">
        <v>0</v>
      </c>
      <c r="C174" s="454">
        <v>66.3</v>
      </c>
      <c r="D174" s="454">
        <v>0.02</v>
      </c>
      <c r="E174" s="454">
        <v>0</v>
      </c>
      <c r="F174" s="457">
        <v>0</v>
      </c>
      <c r="G174" s="45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497</v>
      </c>
      <c r="B175" s="454">
        <v>5780</v>
      </c>
      <c r="C175" s="454">
        <v>5904</v>
      </c>
      <c r="D175" s="454">
        <v>5416</v>
      </c>
      <c r="E175" s="454">
        <v>5464</v>
      </c>
      <c r="F175" s="457">
        <v>7350</v>
      </c>
      <c r="G175" s="457">
        <v>8585</v>
      </c>
      <c r="H175" s="124">
        <v>9206</v>
      </c>
      <c r="I175" s="104"/>
      <c r="L175" s="408" t="s">
        <v>498</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c r="V175" s="4" t="s">
        <v>57</v>
      </c>
    </row>
    <row r="176" spans="1:22" s="4" customFormat="1" x14ac:dyDescent="0.25">
      <c r="A176" s="123" t="s">
        <v>185</v>
      </c>
      <c r="B176" s="454">
        <v>182</v>
      </c>
      <c r="C176" s="454">
        <v>196</v>
      </c>
      <c r="D176" s="454">
        <v>180</v>
      </c>
      <c r="E176" s="454">
        <v>0</v>
      </c>
      <c r="F176" s="457">
        <v>0</v>
      </c>
      <c r="G176" s="45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54">
        <v>387</v>
      </c>
      <c r="C177" s="454">
        <v>372</v>
      </c>
      <c r="D177" s="454">
        <v>351</v>
      </c>
      <c r="E177" s="454">
        <v>410</v>
      </c>
      <c r="F177" s="457">
        <v>471</v>
      </c>
      <c r="G177" s="45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54">
        <v>3891</v>
      </c>
      <c r="C178" s="454">
        <v>3968</v>
      </c>
      <c r="D178" s="454">
        <v>4575</v>
      </c>
      <c r="E178" s="454">
        <v>5077</v>
      </c>
      <c r="F178" s="457">
        <v>5374</v>
      </c>
      <c r="G178" s="45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55">
        <v>7976</v>
      </c>
      <c r="C179" s="455">
        <v>7479</v>
      </c>
      <c r="D179" s="455">
        <v>5941</v>
      </c>
      <c r="E179" s="455">
        <v>4298</v>
      </c>
      <c r="F179" s="458">
        <v>3929</v>
      </c>
      <c r="G179" s="45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59">
        <f>B180*'Unit Conversions'!$I$28/10^3</f>
        <v>1244232000000000</v>
      </c>
      <c r="N180" s="459">
        <f>C180*'Unit Conversions'!$I$28/10^3</f>
        <v>1060704000000000</v>
      </c>
      <c r="O180" s="459">
        <f>D180*'Unit Conversions'!$I$28/10^3</f>
        <v>997776000000000</v>
      </c>
      <c r="P180" s="459">
        <f>E180*'Unit Conversions'!$I$28/10^3</f>
        <v>960588000000000</v>
      </c>
      <c r="Q180" s="459">
        <f>F180*'Unit Conversions'!$I$28/10^3</f>
        <v>1063260000000000</v>
      </c>
      <c r="R180" s="459">
        <f>G180*'Unit Conversions'!$I$28/10^3</f>
        <v>1154052000000000</v>
      </c>
      <c r="S180" s="459">
        <f>H180*'Unit Conversions'!$I$28/10^3</f>
        <v>1204920000000000</v>
      </c>
      <c r="T180" s="104"/>
    </row>
    <row r="181" spans="1:22" s="4" customFormat="1" x14ac:dyDescent="0.25">
      <c r="A181" s="487" t="s">
        <v>189</v>
      </c>
      <c r="B181" s="488"/>
      <c r="C181" s="488"/>
      <c r="D181" s="488"/>
      <c r="E181" s="488"/>
      <c r="F181" s="488"/>
      <c r="G181" s="488"/>
      <c r="H181" s="489"/>
      <c r="I181" s="104"/>
      <c r="L181" s="487" t="s">
        <v>189</v>
      </c>
      <c r="M181" s="488"/>
      <c r="N181" s="488"/>
      <c r="O181" s="488"/>
      <c r="P181" s="488"/>
      <c r="Q181" s="488"/>
      <c r="R181" s="488"/>
      <c r="S181" s="489"/>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59">
        <f>B188*'Unit Conversions'!$I$28/10^3</f>
        <v>5658120000000</v>
      </c>
      <c r="N188" s="459">
        <f>C188*'Unit Conversions'!$I$28/10^3</f>
        <v>5165640000000</v>
      </c>
      <c r="O188" s="459">
        <f>D188*'Unit Conversions'!$I$28/10^3</f>
        <v>5059800000000</v>
      </c>
      <c r="P188" s="459">
        <f>E188*'Unit Conversions'!$I$28/10^3</f>
        <v>5165640000000</v>
      </c>
      <c r="Q188" s="459">
        <f>F188*'Unit Conversions'!$I$28/10^3</f>
        <v>5493240000000</v>
      </c>
      <c r="R188" s="459">
        <f>G188*'Unit Conversions'!$I$28/10^3</f>
        <v>5835960000000</v>
      </c>
      <c r="S188" s="459">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ht="15.75" x14ac:dyDescent="0.25">
      <c r="A192" s="130" t="s">
        <v>499</v>
      </c>
      <c r="B192" s="129"/>
      <c r="C192" s="129"/>
      <c r="D192" s="129"/>
      <c r="E192" s="129"/>
      <c r="F192" s="129"/>
      <c r="G192" s="4"/>
      <c r="L192" s="471" t="s">
        <v>534</v>
      </c>
      <c r="M192" s="472"/>
      <c r="N192" s="472"/>
      <c r="O192" s="472"/>
      <c r="P192" s="472"/>
      <c r="Q192" s="472"/>
      <c r="R192" s="472"/>
    </row>
    <row r="193" spans="1:22" x14ac:dyDescent="0.25">
      <c r="A193" s="104" t="s">
        <v>199</v>
      </c>
      <c r="B193" s="104" t="s">
        <v>200</v>
      </c>
      <c r="C193" s="104" t="s">
        <v>201</v>
      </c>
      <c r="D193" s="411" t="s">
        <v>539</v>
      </c>
      <c r="E193" s="411" t="s">
        <v>540</v>
      </c>
      <c r="F193" s="411" t="s">
        <v>541</v>
      </c>
      <c r="G193" s="4"/>
      <c r="L193" s="119" t="s">
        <v>538</v>
      </c>
      <c r="M193" s="415" t="s">
        <v>309</v>
      </c>
    </row>
    <row r="194" spans="1:22" x14ac:dyDescent="0.25">
      <c r="A194" s="4" t="s">
        <v>5</v>
      </c>
      <c r="B194" s="115">
        <f ca="1">SUMIF($V$5:$V$161,A194,$T$48:$T$103)</f>
        <v>260665845018575.34</v>
      </c>
      <c r="C194" s="104">
        <f>SUMIF($V$171:$V$188,A194,$S$171:$S$188)</f>
        <v>0</v>
      </c>
      <c r="D194" s="104">
        <f>SUMIF($V$194,A194,$M$194)</f>
        <v>0</v>
      </c>
      <c r="E194" s="104">
        <f ca="1">SUMIF($V$5:$V$161,A194,$T$111:$T$161)</f>
        <v>0</v>
      </c>
      <c r="F194" s="104">
        <f ca="1">SUMIF($V$5:$V$161,A194,$T$5:$T$25)</f>
        <v>11472050116013.762</v>
      </c>
      <c r="G194" s="4"/>
      <c r="H194" s="115">
        <f ca="1">SUM(B194,E194,F194)</f>
        <v>272137895134589.09</v>
      </c>
      <c r="L194" s="413" t="str">
        <f>A195</f>
        <v>Natural Gas and Petroleum Systems</v>
      </c>
      <c r="M194" s="414">
        <f>'Crude Oil'!C3</f>
        <v>1.10833998E+16</v>
      </c>
      <c r="V194" t="str">
        <f>V185</f>
        <v>Natural Gas and Petroleum Systems</v>
      </c>
    </row>
    <row r="195" spans="1:22" x14ac:dyDescent="0.25">
      <c r="A195" s="4" t="s">
        <v>170</v>
      </c>
      <c r="B195" s="411">
        <f t="shared" ref="B195:B201" ca="1" si="0">SUMIF($V$5:$V$161,A195,$T$48:$T$103)</f>
        <v>0</v>
      </c>
      <c r="C195" s="104">
        <f>SUMIF($V$171:$V$188,A195,$S$171:$S$188)</f>
        <v>304632000000000</v>
      </c>
      <c r="D195" s="411">
        <f>SUMIF($V$194,A195,$M$194)</f>
        <v>1.10833998E+16</v>
      </c>
      <c r="E195" s="411">
        <f t="shared" ref="E195:E201" ca="1" si="1">SUMIF($V$5:$V$161,A195,$T$111:$T$161)</f>
        <v>0</v>
      </c>
      <c r="F195" s="411">
        <f t="shared" ref="F195:F201" ca="1" si="2">SUMIF($V$5:$V$161,A195,$T$5:$T$25)</f>
        <v>0</v>
      </c>
      <c r="G195" s="4"/>
      <c r="H195" s="115">
        <f t="shared" ref="H195:H201" ca="1" si="3">SUM(B195,E195,F195)</f>
        <v>0</v>
      </c>
      <c r="L195" s="416"/>
      <c r="M195" s="417"/>
    </row>
    <row r="196" spans="1:22" x14ac:dyDescent="0.25">
      <c r="A196" s="4" t="s">
        <v>27</v>
      </c>
      <c r="B196" s="115">
        <f t="shared" ca="1" si="0"/>
        <v>1374308831742.4001</v>
      </c>
      <c r="C196" s="104">
        <f t="shared" ref="C196:C201" si="4">SUMIF($V$171:$V$188,A196,$S$171:$S$188)</f>
        <v>40464000000000</v>
      </c>
      <c r="D196" s="411">
        <f t="shared" ref="D196:D201" si="5">SUMIF($V$194,A196,$M$194)</f>
        <v>0</v>
      </c>
      <c r="E196" s="411">
        <v>0</v>
      </c>
      <c r="F196" s="411">
        <f t="shared" ca="1" si="2"/>
        <v>8825981796559.2012</v>
      </c>
      <c r="G196" s="4"/>
      <c r="H196" s="115">
        <f t="shared" ca="1" si="3"/>
        <v>10200290628301.602</v>
      </c>
      <c r="L196" s="416"/>
      <c r="M196" s="417"/>
    </row>
    <row r="197" spans="1:22" x14ac:dyDescent="0.25">
      <c r="A197" s="4" t="s">
        <v>6</v>
      </c>
      <c r="B197" s="418">
        <f t="shared" ca="1" si="0"/>
        <v>6086888102786.4004</v>
      </c>
      <c r="C197" s="104">
        <f t="shared" si="4"/>
        <v>661428000000000</v>
      </c>
      <c r="D197" s="411">
        <f t="shared" si="5"/>
        <v>0</v>
      </c>
      <c r="E197" s="411">
        <f t="shared" ca="1" si="1"/>
        <v>1983271456158.7202</v>
      </c>
      <c r="F197" s="411">
        <f t="shared" ca="1" si="2"/>
        <v>494433749487430.5</v>
      </c>
      <c r="G197" s="4"/>
      <c r="H197" s="115">
        <f t="shared" ca="1" si="3"/>
        <v>502503909046375.63</v>
      </c>
      <c r="L197" s="416"/>
      <c r="M197" s="417"/>
    </row>
    <row r="198" spans="1:22" x14ac:dyDescent="0.25">
      <c r="A198" s="4" t="s">
        <v>43</v>
      </c>
      <c r="B198" s="115">
        <f t="shared" ca="1" si="0"/>
        <v>81885813922072.172</v>
      </c>
      <c r="C198" s="104">
        <f t="shared" si="4"/>
        <v>0</v>
      </c>
      <c r="D198" s="411">
        <f t="shared" si="5"/>
        <v>0</v>
      </c>
      <c r="E198" s="411">
        <f ca="1">SUMIF($V$5:$V$161,A198,$T$111:$T$161)</f>
        <v>16124842667082.242</v>
      </c>
      <c r="F198" s="411">
        <f t="shared" ca="1" si="2"/>
        <v>63176030947906.25</v>
      </c>
      <c r="G198" s="4"/>
      <c r="H198" s="115">
        <f t="shared" ca="1" si="3"/>
        <v>161186687537060.66</v>
      </c>
      <c r="L198" s="416"/>
      <c r="M198" s="417"/>
    </row>
    <row r="199" spans="1:22" x14ac:dyDescent="0.25">
      <c r="A199" s="4" t="s">
        <v>44</v>
      </c>
      <c r="B199" s="411">
        <f t="shared" ca="1" si="0"/>
        <v>0</v>
      </c>
      <c r="C199" s="104">
        <f t="shared" si="4"/>
        <v>0</v>
      </c>
      <c r="D199" s="411">
        <f t="shared" si="5"/>
        <v>0</v>
      </c>
      <c r="E199" s="411">
        <f t="shared" ca="1" si="1"/>
        <v>0</v>
      </c>
      <c r="F199" s="411">
        <f t="shared" ca="1" si="2"/>
        <v>0</v>
      </c>
      <c r="H199" s="115">
        <f t="shared" ca="1" si="3"/>
        <v>0</v>
      </c>
      <c r="L199" s="416"/>
      <c r="M199" s="417"/>
    </row>
    <row r="200" spans="1:22" x14ac:dyDescent="0.25">
      <c r="A200" s="4" t="s">
        <v>11</v>
      </c>
      <c r="B200" s="115">
        <f t="shared" ca="1" si="0"/>
        <v>24279583013853.445</v>
      </c>
      <c r="C200" s="104">
        <f t="shared" si="4"/>
        <v>0</v>
      </c>
      <c r="D200" s="411">
        <f t="shared" si="5"/>
        <v>0</v>
      </c>
      <c r="E200" s="411">
        <f t="shared" ca="1" si="1"/>
        <v>26965786929070.082</v>
      </c>
      <c r="F200" s="411">
        <f t="shared" ca="1" si="2"/>
        <v>31153067681437.527</v>
      </c>
      <c r="H200" s="115">
        <f t="shared" ca="1" si="3"/>
        <v>82398437624361.063</v>
      </c>
      <c r="L200" s="416"/>
      <c r="M200" s="417"/>
    </row>
    <row r="201" spans="1:22" x14ac:dyDescent="0.25">
      <c r="A201" s="104" t="s">
        <v>57</v>
      </c>
      <c r="B201" s="115">
        <f t="shared" ca="1" si="0"/>
        <v>571567066800328.13</v>
      </c>
      <c r="C201" s="104">
        <f t="shared" si="4"/>
        <v>499572000000000</v>
      </c>
      <c r="D201" s="411">
        <f t="shared" si="5"/>
        <v>0</v>
      </c>
      <c r="E201" s="411">
        <f t="shared" ca="1" si="1"/>
        <v>173873019983470.06</v>
      </c>
      <c r="F201" s="411">
        <f t="shared" ca="1" si="2"/>
        <v>3570139534036501</v>
      </c>
      <c r="H201" s="115">
        <f t="shared" ca="1" si="3"/>
        <v>4315579620820299</v>
      </c>
      <c r="L201" s="416"/>
      <c r="M201" s="417"/>
    </row>
    <row r="202" spans="1:22" x14ac:dyDescent="0.25">
      <c r="M202" s="411"/>
    </row>
    <row r="203" spans="1:22" x14ac:dyDescent="0.25">
      <c r="A203" s="130" t="s">
        <v>566</v>
      </c>
      <c r="B203" s="129"/>
      <c r="C203" s="129"/>
      <c r="D203" s="129"/>
      <c r="E203" s="129"/>
      <c r="F203" s="129"/>
    </row>
    <row r="204" spans="1:22" x14ac:dyDescent="0.25">
      <c r="A204" s="425" t="s">
        <v>199</v>
      </c>
      <c r="B204" s="425" t="s">
        <v>200</v>
      </c>
      <c r="C204" s="425" t="s">
        <v>540</v>
      </c>
      <c r="D204" s="425" t="s">
        <v>541</v>
      </c>
      <c r="H204"/>
      <c r="I204"/>
      <c r="J204" s="104"/>
      <c r="K204" s="104"/>
      <c r="S204"/>
      <c r="T204"/>
    </row>
    <row r="205" spans="1:22" x14ac:dyDescent="0.25">
      <c r="A205" s="4" t="s">
        <v>5</v>
      </c>
      <c r="B205" s="115">
        <f ca="1">B194/SUM($B194,$E194,$F194)</f>
        <v>0.95784471651645531</v>
      </c>
      <c r="C205" s="115">
        <f ca="1">E194/SUM($B194,$E194,$F194)</f>
        <v>0</v>
      </c>
      <c r="D205" s="115">
        <f ca="1">F194/SUM($B194,$E194,$F194)</f>
        <v>4.2155283483544692E-2</v>
      </c>
      <c r="H205"/>
      <c r="I205"/>
      <c r="J205" s="104"/>
      <c r="K205" s="104"/>
      <c r="S205"/>
      <c r="T205"/>
    </row>
    <row r="206" spans="1:22" x14ac:dyDescent="0.25">
      <c r="A206" s="4" t="s">
        <v>170</v>
      </c>
      <c r="B206" s="115">
        <v>0</v>
      </c>
      <c r="C206" s="115">
        <v>0</v>
      </c>
      <c r="D206" s="115">
        <v>0</v>
      </c>
      <c r="H206"/>
      <c r="I206"/>
      <c r="J206" s="104"/>
      <c r="K206" s="104"/>
      <c r="S206"/>
      <c r="T206"/>
    </row>
    <row r="207" spans="1:22" x14ac:dyDescent="0.25">
      <c r="A207" s="4" t="s">
        <v>27</v>
      </c>
      <c r="B207" s="115">
        <f t="shared" ref="B207:B211" ca="1" si="6">B196/SUM($B196,$E196,$F196)</f>
        <v>0.13473232105066299</v>
      </c>
      <c r="C207" s="115">
        <f t="shared" ref="C207:C212" ca="1" si="7">E196/SUM($B196,$E196,$F196)</f>
        <v>0</v>
      </c>
      <c r="D207" s="115">
        <f ca="1">F196/SUM($B196,$E196,$F196)</f>
        <v>0.86526767894933698</v>
      </c>
      <c r="H207"/>
      <c r="I207"/>
      <c r="J207" s="104"/>
      <c r="K207" s="104"/>
      <c r="S207"/>
      <c r="T207"/>
    </row>
    <row r="208" spans="1:22" x14ac:dyDescent="0.25">
      <c r="A208" s="4" t="s">
        <v>6</v>
      </c>
      <c r="B208" s="115">
        <f t="shared" ca="1" si="6"/>
        <v>1.2113115924486564E-2</v>
      </c>
      <c r="C208" s="115">
        <f t="shared" ca="1" si="7"/>
        <v>3.9467781652136082E-3</v>
      </c>
      <c r="D208" s="115">
        <f t="shared" ref="D208:D212" ca="1" si="8">F197/SUM($B197,$E197,$F197)</f>
        <v>0.98394010591029979</v>
      </c>
      <c r="H208"/>
      <c r="I208"/>
      <c r="J208" s="104"/>
      <c r="K208" s="104"/>
      <c r="S208"/>
      <c r="T208"/>
    </row>
    <row r="209" spans="1:20" x14ac:dyDescent="0.25">
      <c r="A209" s="4" t="s">
        <v>43</v>
      </c>
      <c r="B209" s="115">
        <f t="shared" ca="1" si="6"/>
        <v>0.50801846711593146</v>
      </c>
      <c r="C209" s="115">
        <f t="shared" ca="1" si="7"/>
        <v>0.10003830287395638</v>
      </c>
      <c r="D209" s="115">
        <f ca="1">F198/SUM($B198,$E198,$F198)</f>
        <v>0.39194323001011222</v>
      </c>
      <c r="H209"/>
      <c r="I209"/>
      <c r="J209" s="104"/>
      <c r="K209" s="104"/>
      <c r="S209"/>
      <c r="T209"/>
    </row>
    <row r="210" spans="1:20" x14ac:dyDescent="0.25">
      <c r="A210" s="4" t="s">
        <v>44</v>
      </c>
      <c r="B210" s="115">
        <v>0</v>
      </c>
      <c r="C210" s="115">
        <v>0</v>
      </c>
      <c r="D210" s="115">
        <v>0</v>
      </c>
      <c r="H210"/>
      <c r="I210"/>
      <c r="J210" s="104"/>
      <c r="K210" s="104"/>
      <c r="S210"/>
      <c r="T210"/>
    </row>
    <row r="211" spans="1:20" x14ac:dyDescent="0.25">
      <c r="A211" s="4" t="s">
        <v>11</v>
      </c>
      <c r="B211" s="115">
        <f t="shared" ca="1" si="6"/>
        <v>0.29466072068671356</v>
      </c>
      <c r="C211" s="115">
        <f t="shared" ca="1" si="7"/>
        <v>0.32726090089234483</v>
      </c>
      <c r="D211" s="115">
        <f t="shared" ca="1" si="8"/>
        <v>0.3780783784209415</v>
      </c>
      <c r="H211"/>
      <c r="I211"/>
      <c r="J211" s="104"/>
      <c r="K211" s="104"/>
      <c r="S211"/>
      <c r="T211"/>
    </row>
    <row r="212" spans="1:20" x14ac:dyDescent="0.25">
      <c r="A212" s="425" t="s">
        <v>57</v>
      </c>
      <c r="B212" s="115">
        <f ca="1">B201/SUM($B201,$E201,$F201)</f>
        <v>0.13244271152890594</v>
      </c>
      <c r="C212" s="115">
        <f t="shared" ca="1" si="7"/>
        <v>4.0289610031669518E-2</v>
      </c>
      <c r="D212" s="115">
        <f t="shared" ca="1" si="8"/>
        <v>0.82726767843942461</v>
      </c>
      <c r="H212"/>
      <c r="I212"/>
      <c r="J212" s="104"/>
      <c r="K212" s="104"/>
      <c r="S212"/>
      <c r="T212"/>
    </row>
    <row r="214" spans="1:20" x14ac:dyDescent="0.25">
      <c r="A214" s="130" t="s">
        <v>559</v>
      </c>
      <c r="B214" s="129"/>
      <c r="C214" s="129"/>
      <c r="D214" s="129"/>
      <c r="E214" s="129"/>
      <c r="F214" s="129"/>
    </row>
    <row r="215" spans="1:20" x14ac:dyDescent="0.25">
      <c r="A215" s="425" t="s">
        <v>199</v>
      </c>
      <c r="B215" s="425" t="s">
        <v>201</v>
      </c>
      <c r="C215" s="425"/>
      <c r="D215" s="425"/>
      <c r="E215" s="425"/>
      <c r="F215" s="425"/>
    </row>
    <row r="216" spans="1:20" x14ac:dyDescent="0.25">
      <c r="A216" s="4" t="s">
        <v>5</v>
      </c>
      <c r="B216" s="425">
        <f>C194/SUM($C$194:$C$201)</f>
        <v>0</v>
      </c>
      <c r="C216" s="115"/>
      <c r="D216" s="115"/>
      <c r="E216" s="425"/>
      <c r="F216" s="425"/>
    </row>
    <row r="217" spans="1:20" x14ac:dyDescent="0.25">
      <c r="A217" s="4" t="s">
        <v>170</v>
      </c>
      <c r="B217" s="425">
        <f t="shared" ref="B217:B223" si="9">C195/SUM($C$194:$C$201)</f>
        <v>0.2022659910125251</v>
      </c>
      <c r="C217" s="115"/>
      <c r="D217" s="115"/>
      <c r="E217" s="425"/>
      <c r="F217" s="425"/>
    </row>
    <row r="218" spans="1:20" x14ac:dyDescent="0.25">
      <c r="A218" s="4" t="s">
        <v>27</v>
      </c>
      <c r="B218" s="425">
        <f t="shared" si="9"/>
        <v>2.6866813270867197E-2</v>
      </c>
      <c r="C218" s="115"/>
      <c r="D218" s="115"/>
      <c r="E218" s="425"/>
      <c r="F218" s="425"/>
    </row>
    <row r="219" spans="1:20" x14ac:dyDescent="0.25">
      <c r="A219" s="4" t="s">
        <v>6</v>
      </c>
      <c r="B219" s="425">
        <f t="shared" si="9"/>
        <v>0.43916722440003825</v>
      </c>
      <c r="C219" s="115"/>
      <c r="D219" s="115"/>
      <c r="E219" s="425"/>
      <c r="F219" s="425"/>
    </row>
    <row r="220" spans="1:20" x14ac:dyDescent="0.25">
      <c r="A220" s="4" t="s">
        <v>43</v>
      </c>
      <c r="B220" s="425">
        <f t="shared" si="9"/>
        <v>0</v>
      </c>
      <c r="C220" s="115"/>
      <c r="D220" s="115"/>
      <c r="E220" s="425"/>
      <c r="F220" s="425"/>
    </row>
    <row r="221" spans="1:20" x14ac:dyDescent="0.25">
      <c r="A221" s="4" t="s">
        <v>44</v>
      </c>
      <c r="B221" s="425">
        <f t="shared" si="9"/>
        <v>0</v>
      </c>
      <c r="C221" s="115"/>
      <c r="D221" s="115"/>
      <c r="E221" s="425"/>
      <c r="F221" s="425"/>
    </row>
    <row r="222" spans="1:20" x14ac:dyDescent="0.25">
      <c r="A222" s="4" t="s">
        <v>11</v>
      </c>
      <c r="B222" s="425">
        <f t="shared" si="9"/>
        <v>0</v>
      </c>
      <c r="C222" s="115"/>
      <c r="D222" s="115"/>
      <c r="E222" s="425"/>
      <c r="F222" s="425"/>
    </row>
    <row r="223" spans="1:20" x14ac:dyDescent="0.25">
      <c r="A223" s="425" t="s">
        <v>57</v>
      </c>
      <c r="B223" s="425">
        <f t="shared" si="9"/>
        <v>0.33169997131656948</v>
      </c>
      <c r="C223" s="115"/>
      <c r="D223" s="115"/>
      <c r="E223" s="425"/>
      <c r="F223" s="425"/>
    </row>
  </sheetData>
  <mergeCells count="73">
    <mergeCell ref="L29:R29"/>
    <mergeCell ref="S29:T29"/>
    <mergeCell ref="L1:R1"/>
    <mergeCell ref="S1:T1"/>
    <mergeCell ref="L192:R192"/>
    <mergeCell ref="L139:R139"/>
    <mergeCell ref="S139:T139"/>
    <mergeCell ref="L107:R107"/>
    <mergeCell ref="S107:T107"/>
    <mergeCell ref="L142:M142"/>
    <mergeCell ref="L78:M78"/>
    <mergeCell ref="L79:M79"/>
    <mergeCell ref="L80:T80"/>
    <mergeCell ref="L108:T108"/>
    <mergeCell ref="L109:M109"/>
    <mergeCell ref="L110:M110"/>
    <mergeCell ref="A181:H181"/>
    <mergeCell ref="L170:S170"/>
    <mergeCell ref="L181:S181"/>
    <mergeCell ref="L166:R166"/>
    <mergeCell ref="L167:R167"/>
    <mergeCell ref="A166:H166"/>
    <mergeCell ref="A167:H167"/>
    <mergeCell ref="A170:H170"/>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34:A135"/>
    <mergeCell ref="A139:I139"/>
    <mergeCell ref="A140:I140"/>
    <mergeCell ref="A141:B141"/>
    <mergeCell ref="A142:B142"/>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23" customWidth="1"/>
    <col min="2" max="2" width="9" style="423"/>
    <col min="3" max="3" width="12" style="423" bestFit="1" customWidth="1"/>
    <col min="4" max="4" width="10" style="423" bestFit="1" customWidth="1"/>
    <col min="5" max="5" width="10.5703125" style="423" customWidth="1"/>
    <col min="6" max="16384" width="9" style="423"/>
  </cols>
  <sheetData>
    <row r="1" spans="1:7" x14ac:dyDescent="0.25">
      <c r="A1" s="460" t="s">
        <v>585</v>
      </c>
    </row>
    <row r="2" spans="1:7" x14ac:dyDescent="0.25">
      <c r="A2" s="423" t="s">
        <v>550</v>
      </c>
      <c r="C2" s="423" t="s">
        <v>309</v>
      </c>
      <c r="E2" s="423" t="s">
        <v>548</v>
      </c>
    </row>
    <row r="3" spans="1:7" x14ac:dyDescent="0.25">
      <c r="A3" s="423" t="s">
        <v>551</v>
      </c>
      <c r="C3" s="423">
        <f>C9*E4*E3</f>
        <v>1.10833998E+16</v>
      </c>
      <c r="E3" s="423">
        <v>5800000</v>
      </c>
      <c r="F3" s="423" t="s">
        <v>557</v>
      </c>
      <c r="G3" s="423" t="s">
        <v>549</v>
      </c>
    </row>
    <row r="4" spans="1:7" x14ac:dyDescent="0.25">
      <c r="E4" s="423">
        <v>7.33</v>
      </c>
      <c r="F4" s="423" t="s">
        <v>558</v>
      </c>
    </row>
    <row r="5" spans="1:7" x14ac:dyDescent="0.25">
      <c r="A5" s="423" t="s">
        <v>552</v>
      </c>
    </row>
    <row r="6" spans="1:7" x14ac:dyDescent="0.25">
      <c r="C6" s="423" t="s">
        <v>544</v>
      </c>
    </row>
    <row r="7" spans="1:7" x14ac:dyDescent="0.25">
      <c r="A7" s="423" t="s">
        <v>543</v>
      </c>
      <c r="C7" s="423">
        <v>34.200000000000003</v>
      </c>
      <c r="D7" s="423" t="s">
        <v>582</v>
      </c>
    </row>
    <row r="8" spans="1:7" x14ac:dyDescent="0.25">
      <c r="A8" s="423" t="s">
        <v>545</v>
      </c>
      <c r="C8" s="423">
        <v>226.5</v>
      </c>
      <c r="D8" s="423" t="s">
        <v>583</v>
      </c>
    </row>
    <row r="9" spans="1:7" x14ac:dyDescent="0.25">
      <c r="A9" s="423" t="s">
        <v>546</v>
      </c>
      <c r="C9" s="423">
        <f>SUM(C7:C8)*10^6</f>
        <v>260700000</v>
      </c>
      <c r="D9" s="423" t="s">
        <v>547</v>
      </c>
    </row>
    <row r="10" spans="1:7" x14ac:dyDescent="0.25">
      <c r="A10" s="424" t="s">
        <v>584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2"/>
  <sheetViews>
    <sheetView topLeftCell="A2" zoomScaleNormal="100" workbookViewId="0">
      <selection activeCell="K28" sqref="K28"/>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4" x14ac:dyDescent="0.25">
      <c r="A1" s="505"/>
      <c r="B1" s="505"/>
      <c r="C1" s="505"/>
      <c r="D1" s="505"/>
      <c r="E1" s="505"/>
      <c r="F1" s="505"/>
      <c r="G1" s="505"/>
      <c r="H1" s="505"/>
    </row>
    <row r="2" spans="1:14" ht="15.75" x14ac:dyDescent="0.25">
      <c r="A2" s="78" t="s">
        <v>29</v>
      </c>
      <c r="B2" s="41"/>
      <c r="C2" s="41"/>
      <c r="D2" s="41"/>
      <c r="E2" s="41"/>
      <c r="F2" s="41"/>
      <c r="G2" s="41"/>
      <c r="H2" s="41"/>
    </row>
    <row r="3" spans="1:14" ht="15.75" x14ac:dyDescent="0.25">
      <c r="A3" s="78" t="s">
        <v>591</v>
      </c>
      <c r="B3" s="41"/>
      <c r="C3" s="41"/>
      <c r="D3" s="41"/>
      <c r="E3" s="41"/>
      <c r="F3" s="41"/>
      <c r="G3" s="41"/>
      <c r="H3" s="41"/>
    </row>
    <row r="4" spans="1:14" x14ac:dyDescent="0.25">
      <c r="A4" s="42" t="s">
        <v>30</v>
      </c>
      <c r="B4" s="41"/>
      <c r="C4" s="41"/>
      <c r="D4" s="41"/>
      <c r="E4" s="41"/>
      <c r="F4" s="41"/>
      <c r="G4" s="41"/>
      <c r="H4" s="41"/>
    </row>
    <row r="5" spans="1:14" x14ac:dyDescent="0.25">
      <c r="A5" s="43" t="s">
        <v>556</v>
      </c>
      <c r="B5" s="41"/>
      <c r="C5" s="41"/>
      <c r="D5" s="41"/>
      <c r="E5" s="41"/>
      <c r="F5" s="41"/>
      <c r="G5" s="41"/>
      <c r="H5" s="41"/>
    </row>
    <row r="6" spans="1:14" ht="14.25" customHeight="1" x14ac:dyDescent="0.25">
      <c r="A6" s="506" t="s">
        <v>31</v>
      </c>
      <c r="B6" s="509" t="s">
        <v>32</v>
      </c>
      <c r="C6" s="510"/>
      <c r="D6" s="510"/>
      <c r="E6" s="510"/>
      <c r="F6" s="510"/>
      <c r="G6" s="510"/>
      <c r="H6" s="511"/>
      <c r="K6" s="3" t="s">
        <v>56</v>
      </c>
      <c r="L6" s="3"/>
      <c r="M6" s="3"/>
    </row>
    <row r="7" spans="1:14" ht="25.5" x14ac:dyDescent="0.25">
      <c r="A7" s="507"/>
      <c r="B7" s="509" t="s">
        <v>33</v>
      </c>
      <c r="C7" s="511"/>
      <c r="D7" s="512" t="s">
        <v>34</v>
      </c>
      <c r="E7" s="513"/>
      <c r="F7" s="44" t="s">
        <v>35</v>
      </c>
      <c r="G7" s="44" t="s">
        <v>36</v>
      </c>
      <c r="H7" s="44" t="s">
        <v>37</v>
      </c>
      <c r="L7" s="47" t="s">
        <v>49</v>
      </c>
      <c r="M7" s="47" t="s">
        <v>50</v>
      </c>
    </row>
    <row r="8" spans="1:14" ht="25.5" x14ac:dyDescent="0.25">
      <c r="A8" s="508"/>
      <c r="B8" s="44" t="s">
        <v>38</v>
      </c>
      <c r="C8" s="44" t="s">
        <v>39</v>
      </c>
      <c r="D8" s="44" t="s">
        <v>40</v>
      </c>
      <c r="E8" s="44" t="s">
        <v>39</v>
      </c>
      <c r="F8" s="44" t="s">
        <v>39</v>
      </c>
      <c r="G8" s="44" t="s">
        <v>39</v>
      </c>
      <c r="H8" s="44" t="s">
        <v>39</v>
      </c>
      <c r="K8" s="4" t="s">
        <v>5</v>
      </c>
      <c r="L8" s="7">
        <v>23941</v>
      </c>
      <c r="M8" s="7">
        <v>23949</v>
      </c>
    </row>
    <row r="9" spans="1:14" x14ac:dyDescent="0.25">
      <c r="A9" s="50">
        <v>163</v>
      </c>
      <c r="B9" s="51">
        <v>0</v>
      </c>
      <c r="C9" s="51">
        <v>11</v>
      </c>
      <c r="D9" s="51">
        <v>658837</v>
      </c>
      <c r="E9" s="51">
        <v>5057527</v>
      </c>
      <c r="F9" s="51">
        <v>449053</v>
      </c>
      <c r="G9" s="51">
        <v>63716</v>
      </c>
      <c r="H9" s="51">
        <v>5570307</v>
      </c>
      <c r="K9" s="4" t="s">
        <v>42</v>
      </c>
      <c r="L9" s="46" t="s">
        <v>561</v>
      </c>
      <c r="M9" s="46" t="s">
        <v>562</v>
      </c>
    </row>
    <row r="10" spans="1:14" x14ac:dyDescent="0.25">
      <c r="A10" s="52">
        <v>164</v>
      </c>
      <c r="B10" s="48">
        <v>0</v>
      </c>
      <c r="C10" s="48">
        <v>0</v>
      </c>
      <c r="D10" s="48">
        <v>117975</v>
      </c>
      <c r="E10" s="48">
        <v>913917</v>
      </c>
      <c r="F10" s="48">
        <v>270853</v>
      </c>
      <c r="G10" s="48">
        <v>32386</v>
      </c>
      <c r="H10" s="48">
        <v>1217157</v>
      </c>
      <c r="K10" s="4" t="s">
        <v>27</v>
      </c>
      <c r="L10" s="7">
        <v>24101</v>
      </c>
      <c r="M10" s="7">
        <v>24109</v>
      </c>
    </row>
    <row r="11" spans="1:14" x14ac:dyDescent="0.25">
      <c r="A11" s="431">
        <v>893</v>
      </c>
      <c r="B11" s="432">
        <v>39</v>
      </c>
      <c r="C11" s="432">
        <v>215905</v>
      </c>
      <c r="D11" s="432">
        <v>56252</v>
      </c>
      <c r="E11" s="432">
        <v>471066</v>
      </c>
      <c r="F11" s="432">
        <v>224113</v>
      </c>
      <c r="G11" s="432">
        <v>4469</v>
      </c>
      <c r="H11" s="432">
        <v>915553</v>
      </c>
      <c r="K11" s="4" t="s">
        <v>6</v>
      </c>
      <c r="L11" s="7">
        <v>20111</v>
      </c>
      <c r="M11" s="7">
        <v>20304</v>
      </c>
    </row>
    <row r="12" spans="1:14" x14ac:dyDescent="0.25">
      <c r="A12" s="432">
        <v>1010</v>
      </c>
      <c r="B12" s="432">
        <v>0</v>
      </c>
      <c r="C12" s="432">
        <v>497</v>
      </c>
      <c r="D12" s="432">
        <v>456440</v>
      </c>
      <c r="E12" s="432">
        <v>3778279</v>
      </c>
      <c r="F12" s="432">
        <v>1392183</v>
      </c>
      <c r="G12" s="432">
        <v>263947</v>
      </c>
      <c r="H12" s="432">
        <v>5434906</v>
      </c>
      <c r="K12" s="4" t="s">
        <v>43</v>
      </c>
      <c r="L12" s="46" t="s">
        <v>45</v>
      </c>
      <c r="M12" s="46" t="s">
        <v>46</v>
      </c>
    </row>
    <row r="13" spans="1:14" x14ac:dyDescent="0.25">
      <c r="A13" s="432">
        <v>1020</v>
      </c>
      <c r="B13" s="432">
        <v>10</v>
      </c>
      <c r="C13" s="432">
        <v>54714</v>
      </c>
      <c r="D13" s="432">
        <v>872452</v>
      </c>
      <c r="E13" s="432">
        <v>7127192</v>
      </c>
      <c r="F13" s="432">
        <v>1912262</v>
      </c>
      <c r="G13" s="432">
        <v>757533</v>
      </c>
      <c r="H13" s="432">
        <v>9851701</v>
      </c>
      <c r="K13" s="4" t="s">
        <v>44</v>
      </c>
      <c r="L13" s="7">
        <v>36000</v>
      </c>
      <c r="M13" s="7">
        <v>38300</v>
      </c>
    </row>
    <row r="14" spans="1:14" x14ac:dyDescent="0.25">
      <c r="A14" s="432">
        <v>1030</v>
      </c>
      <c r="B14" s="432">
        <v>97</v>
      </c>
      <c r="C14" s="432">
        <v>518159</v>
      </c>
      <c r="D14" s="432">
        <v>548216</v>
      </c>
      <c r="E14" s="432">
        <v>4368309</v>
      </c>
      <c r="F14" s="432">
        <v>1045610</v>
      </c>
      <c r="G14" s="432">
        <v>826901</v>
      </c>
      <c r="H14" s="432">
        <v>6758979</v>
      </c>
      <c r="K14" s="4" t="s">
        <v>11</v>
      </c>
      <c r="L14" s="46" t="s">
        <v>47</v>
      </c>
      <c r="M14" s="46" t="s">
        <v>48</v>
      </c>
    </row>
    <row r="15" spans="1:14" x14ac:dyDescent="0.25">
      <c r="A15" s="432">
        <v>1040</v>
      </c>
      <c r="B15" s="432">
        <v>854</v>
      </c>
      <c r="C15" s="432">
        <v>3932267</v>
      </c>
      <c r="D15" s="432">
        <v>2535179</v>
      </c>
      <c r="E15" s="432">
        <v>20885886</v>
      </c>
      <c r="F15" s="432">
        <v>5341788</v>
      </c>
      <c r="G15" s="432">
        <v>5737478</v>
      </c>
      <c r="H15" s="432">
        <v>35897419</v>
      </c>
    </row>
    <row r="16" spans="1:14" x14ac:dyDescent="0.25">
      <c r="A16" s="432">
        <v>1050</v>
      </c>
      <c r="B16" s="432">
        <v>322</v>
      </c>
      <c r="C16" s="432">
        <v>1876201</v>
      </c>
      <c r="D16" s="432">
        <v>2429705</v>
      </c>
      <c r="E16" s="432">
        <v>19356761</v>
      </c>
      <c r="F16" s="432">
        <v>6786221</v>
      </c>
      <c r="G16" s="432">
        <v>4301204</v>
      </c>
      <c r="H16" s="432">
        <v>32320388</v>
      </c>
      <c r="K16" s="3" t="s">
        <v>592</v>
      </c>
      <c r="L16" s="3"/>
      <c r="M16" s="3"/>
      <c r="N16" s="79"/>
    </row>
    <row r="17" spans="1:15" x14ac:dyDescent="0.25">
      <c r="A17" s="432">
        <v>1061</v>
      </c>
      <c r="B17" s="432">
        <v>8</v>
      </c>
      <c r="C17" s="432">
        <v>90017</v>
      </c>
      <c r="D17" s="432">
        <v>5868335</v>
      </c>
      <c r="E17" s="432">
        <v>46787303</v>
      </c>
      <c r="F17" s="432">
        <v>5465078</v>
      </c>
      <c r="G17" s="432">
        <v>1278573</v>
      </c>
      <c r="H17" s="432">
        <v>53620970</v>
      </c>
      <c r="L17" s="4" t="s">
        <v>53</v>
      </c>
      <c r="M17" s="4" t="s">
        <v>55</v>
      </c>
    </row>
    <row r="18" spans="1:15" x14ac:dyDescent="0.25">
      <c r="A18" s="432">
        <v>1062</v>
      </c>
      <c r="B18" s="432">
        <v>242</v>
      </c>
      <c r="C18" s="432">
        <v>1961454</v>
      </c>
      <c r="D18" s="432">
        <v>559823</v>
      </c>
      <c r="E18" s="432">
        <v>4209825</v>
      </c>
      <c r="F18" s="432">
        <v>1148715</v>
      </c>
      <c r="G18" s="432">
        <v>1510158</v>
      </c>
      <c r="H18" s="432">
        <v>8830151</v>
      </c>
      <c r="K18" s="4" t="s">
        <v>5</v>
      </c>
      <c r="L18" s="4">
        <f>SUMIF($A$9:$A$158,LEFT($L$8,4),$D$9:$D$158)</f>
        <v>12079420</v>
      </c>
      <c r="M18" s="4">
        <f>SUMIF($A$9:$A$158,LEFT($L$8,4),$B$9:$B$158)</f>
        <v>23069</v>
      </c>
    </row>
    <row r="19" spans="1:15" x14ac:dyDescent="0.25">
      <c r="A19" s="432">
        <v>1071</v>
      </c>
      <c r="B19" s="432">
        <v>5</v>
      </c>
      <c r="C19" s="432">
        <v>39796</v>
      </c>
      <c r="D19" s="432">
        <v>819825</v>
      </c>
      <c r="E19" s="432">
        <v>6574798</v>
      </c>
      <c r="F19" s="432">
        <v>5137686</v>
      </c>
      <c r="G19" s="432">
        <v>5129522</v>
      </c>
      <c r="H19" s="432">
        <v>16881802</v>
      </c>
      <c r="K19" s="4" t="s">
        <v>54</v>
      </c>
      <c r="L19" s="80">
        <v>0</v>
      </c>
      <c r="M19" s="80">
        <v>0</v>
      </c>
    </row>
    <row r="20" spans="1:15" x14ac:dyDescent="0.25">
      <c r="A20" s="432">
        <v>1072</v>
      </c>
      <c r="B20" s="432">
        <v>511</v>
      </c>
      <c r="C20" s="432">
        <v>3130934</v>
      </c>
      <c r="D20" s="432">
        <v>1954600</v>
      </c>
      <c r="E20" s="432">
        <v>15435538</v>
      </c>
      <c r="F20" s="432">
        <v>3054095</v>
      </c>
      <c r="G20" s="432">
        <v>13459008</v>
      </c>
      <c r="H20" s="432">
        <v>35079575</v>
      </c>
      <c r="K20" s="4" t="s">
        <v>18</v>
      </c>
      <c r="L20" s="4">
        <f>SUMIF($A$9:$A$158,LEFT($L$10,4),$D$9:$D$158)</f>
        <v>64760919</v>
      </c>
      <c r="M20" s="4">
        <f>SUMIF($A$9:$A$158,LEFT($L$10,4),$B$9:$B$158)</f>
        <v>23627</v>
      </c>
    </row>
    <row r="21" spans="1:15" x14ac:dyDescent="0.25">
      <c r="A21" s="432">
        <v>1073</v>
      </c>
      <c r="B21" s="432">
        <v>32</v>
      </c>
      <c r="C21" s="432">
        <v>206424</v>
      </c>
      <c r="D21" s="432">
        <v>436257</v>
      </c>
      <c r="E21" s="432">
        <v>3176880</v>
      </c>
      <c r="F21" s="432">
        <v>906773</v>
      </c>
      <c r="G21" s="432">
        <v>892585</v>
      </c>
      <c r="H21" s="432">
        <v>5182661</v>
      </c>
      <c r="K21" s="4" t="s">
        <v>6</v>
      </c>
      <c r="L21" s="4">
        <f>SUMIFS($D$9:$D$158,$A$9:$A$158,"&gt;="&amp;LEFT($L$11,4),$A$9:$A$158,"&lt;="&amp;LEFT($M$11,4))</f>
        <v>23028249</v>
      </c>
      <c r="M21" s="4">
        <f>SUMIFS($B$9:$B$158,$A$9:$A$158,"&gt;="&amp;LEFT($L$11,4),$A$9:$A$158,"&lt;="&amp;LEFT($M$11,4))</f>
        <v>10666</v>
      </c>
    </row>
    <row r="22" spans="1:15" x14ac:dyDescent="0.25">
      <c r="A22" s="432">
        <v>1074</v>
      </c>
      <c r="B22" s="432">
        <v>0</v>
      </c>
      <c r="C22" s="432">
        <v>3479</v>
      </c>
      <c r="D22" s="432">
        <v>69352</v>
      </c>
      <c r="E22" s="432">
        <v>518389</v>
      </c>
      <c r="F22" s="432">
        <v>524784</v>
      </c>
      <c r="G22" s="432">
        <v>184389</v>
      </c>
      <c r="H22" s="432">
        <v>1231041</v>
      </c>
      <c r="K22" s="4" t="s">
        <v>43</v>
      </c>
      <c r="L22" s="80">
        <v>0</v>
      </c>
      <c r="M22" s="80">
        <v>0</v>
      </c>
    </row>
    <row r="23" spans="1:15" x14ac:dyDescent="0.25">
      <c r="A23" s="432">
        <v>1075</v>
      </c>
      <c r="B23" s="432">
        <v>0</v>
      </c>
      <c r="C23" s="432">
        <v>4376</v>
      </c>
      <c r="D23" s="432">
        <v>133718</v>
      </c>
      <c r="E23" s="432">
        <v>1188602</v>
      </c>
      <c r="F23" s="432">
        <v>264807</v>
      </c>
      <c r="G23" s="432">
        <v>530129</v>
      </c>
      <c r="H23" s="432">
        <v>1987914</v>
      </c>
      <c r="K23" s="4" t="s">
        <v>44</v>
      </c>
      <c r="L23" s="4">
        <f>SUMIFS($D$9:$D$158,$A$9:$A$158,"&gt;="&amp;LEFT($L$13,4),$A$9:$A$158,"&lt;="&amp;LEFT($M$13,4))</f>
        <v>331443</v>
      </c>
      <c r="M23" s="4">
        <f>SUMIFS($B$9:$B$158,$A$9:$A$158,"&gt;="&amp;LEFT($L$13,4),$A$9:$A$158,"&lt;="&amp;LEFT($M$13,4))</f>
        <v>39</v>
      </c>
    </row>
    <row r="24" spans="1:15" x14ac:dyDescent="0.25">
      <c r="A24" s="432">
        <v>1079</v>
      </c>
      <c r="B24" s="432">
        <v>660</v>
      </c>
      <c r="C24" s="432">
        <v>5677962</v>
      </c>
      <c r="D24" s="432">
        <v>2304804</v>
      </c>
      <c r="E24" s="432">
        <v>19394100</v>
      </c>
      <c r="F24" s="432">
        <v>6781399</v>
      </c>
      <c r="G24" s="432">
        <v>6000851</v>
      </c>
      <c r="H24" s="432">
        <v>37854311</v>
      </c>
      <c r="K24" s="4" t="s">
        <v>11</v>
      </c>
      <c r="L24" s="4">
        <f>SUMIFS($D$9:$D$158,$A$9:$A$158,"&gt;="&amp;LEFT($L$14,4),$A$9:$A$158,"&lt;="&amp;LEFT($M$14,4))</f>
        <v>776812</v>
      </c>
      <c r="M24" s="4">
        <f>SUMIFS($B$9:$B$158,$A$9:$A$158,"&gt;="&amp;LEFT($L$14,4),$A$9:$A$158,"&lt;="&amp;LEFT($M$14,4))</f>
        <v>0</v>
      </c>
    </row>
    <row r="25" spans="1:15" x14ac:dyDescent="0.25">
      <c r="A25" s="432">
        <v>1080</v>
      </c>
      <c r="B25" s="432">
        <v>27</v>
      </c>
      <c r="C25" s="432">
        <v>141270</v>
      </c>
      <c r="D25" s="432">
        <v>1089578</v>
      </c>
      <c r="E25" s="432">
        <v>8296027</v>
      </c>
      <c r="F25" s="432">
        <v>2253983</v>
      </c>
      <c r="G25" s="432">
        <v>1101697</v>
      </c>
      <c r="H25" s="432">
        <v>11792976</v>
      </c>
      <c r="K25" s="117" t="s">
        <v>57</v>
      </c>
      <c r="L25" s="118">
        <f>D158-SUM(L18:L24)</f>
        <v>163499730</v>
      </c>
      <c r="M25" s="118">
        <f>B158-SUM(M18:M24)</f>
        <v>61754</v>
      </c>
    </row>
    <row r="26" spans="1:15" x14ac:dyDescent="0.25">
      <c r="A26" s="432">
        <v>1101</v>
      </c>
      <c r="B26" s="432">
        <v>986</v>
      </c>
      <c r="C26" s="432">
        <v>4871521</v>
      </c>
      <c r="D26" s="432">
        <v>660431</v>
      </c>
      <c r="E26" s="432">
        <v>5081977</v>
      </c>
      <c r="F26" s="432">
        <v>2146719</v>
      </c>
      <c r="G26" s="432">
        <v>3723625</v>
      </c>
      <c r="H26" s="432">
        <v>15823843</v>
      </c>
    </row>
    <row r="27" spans="1:15" x14ac:dyDescent="0.25">
      <c r="A27" s="432">
        <v>1102</v>
      </c>
      <c r="B27" s="432">
        <v>0</v>
      </c>
      <c r="C27" s="432">
        <v>0</v>
      </c>
      <c r="D27" s="432">
        <v>24109</v>
      </c>
      <c r="E27" s="432">
        <v>184516</v>
      </c>
      <c r="F27" s="432">
        <v>51141</v>
      </c>
      <c r="G27" s="432">
        <v>145</v>
      </c>
      <c r="H27" s="432">
        <v>235802</v>
      </c>
      <c r="K27" s="3" t="s">
        <v>593</v>
      </c>
      <c r="L27" s="3"/>
      <c r="M27" s="3"/>
      <c r="N27" s="79"/>
    </row>
    <row r="28" spans="1:15" x14ac:dyDescent="0.25">
      <c r="A28" s="432">
        <v>1103</v>
      </c>
      <c r="B28" s="432">
        <v>66</v>
      </c>
      <c r="C28" s="432">
        <v>488644</v>
      </c>
      <c r="D28" s="432">
        <v>387441</v>
      </c>
      <c r="E28" s="432">
        <v>2990986</v>
      </c>
      <c r="F28" s="432">
        <v>757731</v>
      </c>
      <c r="G28" s="432">
        <v>2054759</v>
      </c>
      <c r="H28" s="432">
        <v>6292120</v>
      </c>
      <c r="L28" s="4" t="s">
        <v>53</v>
      </c>
      <c r="M28" s="4" t="s">
        <v>564</v>
      </c>
    </row>
    <row r="29" spans="1:15" x14ac:dyDescent="0.25">
      <c r="A29" s="432">
        <v>1104</v>
      </c>
      <c r="B29" s="432">
        <v>5</v>
      </c>
      <c r="C29" s="432">
        <v>42115</v>
      </c>
      <c r="D29" s="432">
        <v>935156</v>
      </c>
      <c r="E29" s="432">
        <v>7424508</v>
      </c>
      <c r="F29" s="432">
        <v>1834203</v>
      </c>
      <c r="G29" s="432">
        <v>451278</v>
      </c>
      <c r="H29" s="432">
        <v>9752104</v>
      </c>
      <c r="K29" s="4" t="s">
        <v>5</v>
      </c>
      <c r="L29" s="4">
        <f>L18*'Unit Conversions'!$A$26</f>
        <v>41216691848254.602</v>
      </c>
      <c r="M29" s="4">
        <f>M18*'Unit Conversions'!$A$27*10^3</f>
        <v>640816333905000</v>
      </c>
      <c r="O29" s="4">
        <f>L29*'Start Year Fuel Use Adjustments'!C2</f>
        <v>24643973808707.102</v>
      </c>
    </row>
    <row r="30" spans="1:15" x14ac:dyDescent="0.25">
      <c r="A30" s="432">
        <v>1200</v>
      </c>
      <c r="B30" s="432">
        <v>41</v>
      </c>
      <c r="C30" s="432">
        <v>215039</v>
      </c>
      <c r="D30" s="432">
        <v>282306</v>
      </c>
      <c r="E30" s="432">
        <v>2318890</v>
      </c>
      <c r="F30" s="432">
        <v>1021375</v>
      </c>
      <c r="G30" s="432">
        <v>383458</v>
      </c>
      <c r="H30" s="432">
        <v>3938763</v>
      </c>
      <c r="K30" s="4" t="s">
        <v>54</v>
      </c>
      <c r="L30" s="4">
        <f>L19*'Unit Conversions'!$A$26</f>
        <v>0</v>
      </c>
      <c r="M30" s="4">
        <f>M19*'Unit Conversions'!$A$27*10^3</f>
        <v>0</v>
      </c>
      <c r="O30" s="4">
        <f>L30*'Start Year Fuel Use Adjustments'!C3</f>
        <v>0</v>
      </c>
    </row>
    <row r="31" spans="1:15" x14ac:dyDescent="0.25">
      <c r="A31" s="432">
        <v>1311</v>
      </c>
      <c r="B31" s="432">
        <v>1415</v>
      </c>
      <c r="C31" s="432">
        <v>6846098</v>
      </c>
      <c r="D31" s="432">
        <v>19794076</v>
      </c>
      <c r="E31" s="432">
        <v>137050287</v>
      </c>
      <c r="F31" s="432">
        <v>14129316</v>
      </c>
      <c r="G31" s="432">
        <v>4609363</v>
      </c>
      <c r="H31" s="432">
        <v>162635063</v>
      </c>
      <c r="K31" s="4" t="s">
        <v>18</v>
      </c>
      <c r="L31" s="4">
        <f>L20*'Unit Conversions'!$A$26</f>
        <v>220973427716957.97</v>
      </c>
      <c r="M31" s="4">
        <f>M20*'Unit Conversions'!$A$27*10^3</f>
        <v>656316594615000</v>
      </c>
      <c r="O31" s="4">
        <f>L31*'Start Year Fuel Use Adjustments'!C4</f>
        <v>161683383949786.41</v>
      </c>
    </row>
    <row r="32" spans="1:15" x14ac:dyDescent="0.25">
      <c r="A32" s="432">
        <v>1312</v>
      </c>
      <c r="B32" s="432">
        <v>673</v>
      </c>
      <c r="C32" s="432">
        <v>4675453</v>
      </c>
      <c r="D32" s="432">
        <v>4729240</v>
      </c>
      <c r="E32" s="432">
        <v>32116255</v>
      </c>
      <c r="F32" s="432">
        <v>6397230</v>
      </c>
      <c r="G32" s="432">
        <v>3401858</v>
      </c>
      <c r="H32" s="432">
        <v>46590796</v>
      </c>
      <c r="K32" s="4" t="s">
        <v>6</v>
      </c>
      <c r="L32" s="4">
        <f>L21*'Unit Conversions'!$A$26</f>
        <v>78575647078905.875</v>
      </c>
      <c r="M32" s="4">
        <f>M21*'Unit Conversions'!$A$27*10^3</f>
        <v>296282761170000</v>
      </c>
      <c r="O32" s="4">
        <f>L32*'Start Year Fuel Use Adjustments'!C5</f>
        <v>78575647078905.875</v>
      </c>
    </row>
    <row r="33" spans="1:15" x14ac:dyDescent="0.25">
      <c r="A33" s="432">
        <v>1313</v>
      </c>
      <c r="B33" s="432">
        <v>6073</v>
      </c>
      <c r="C33" s="432">
        <v>28203176</v>
      </c>
      <c r="D33" s="432">
        <v>4217054</v>
      </c>
      <c r="E33" s="432">
        <v>32361589</v>
      </c>
      <c r="F33" s="432">
        <v>4074857</v>
      </c>
      <c r="G33" s="432">
        <v>7224581</v>
      </c>
      <c r="H33" s="432">
        <v>71864203</v>
      </c>
      <c r="K33" s="4" t="s">
        <v>43</v>
      </c>
      <c r="L33" s="4">
        <f>L22*'Unit Conversions'!$A$26</f>
        <v>0</v>
      </c>
      <c r="M33" s="4">
        <f>M22*'Unit Conversions'!$A$27*10^3</f>
        <v>0</v>
      </c>
      <c r="O33" s="4">
        <f>L33*'Start Year Fuel Use Adjustments'!C6</f>
        <v>0</v>
      </c>
    </row>
    <row r="34" spans="1:15" x14ac:dyDescent="0.25">
      <c r="A34" s="432">
        <v>1391</v>
      </c>
      <c r="B34" s="432">
        <v>81</v>
      </c>
      <c r="C34" s="432">
        <v>451993</v>
      </c>
      <c r="D34" s="432">
        <v>475116</v>
      </c>
      <c r="E34" s="432">
        <v>3745517</v>
      </c>
      <c r="F34" s="432">
        <v>539874</v>
      </c>
      <c r="G34" s="432">
        <v>267370</v>
      </c>
      <c r="H34" s="432">
        <v>5004754</v>
      </c>
      <c r="K34" s="4" t="s">
        <v>44</v>
      </c>
      <c r="L34" s="4">
        <f>L23*'Unit Conversions'!$A$26</f>
        <v>1130930458272.0898</v>
      </c>
      <c r="M34" s="4">
        <f>M23*'Unit Conversions'!$A$27*10^3</f>
        <v>1083351555000</v>
      </c>
      <c r="O34" s="4">
        <f>L34*'Start Year Fuel Use Adjustments'!C7</f>
        <v>1130930458272.0898</v>
      </c>
    </row>
    <row r="35" spans="1:15" x14ac:dyDescent="0.25">
      <c r="A35" s="432">
        <v>1392</v>
      </c>
      <c r="B35" s="432">
        <v>155</v>
      </c>
      <c r="C35" s="432">
        <v>940461</v>
      </c>
      <c r="D35" s="432">
        <v>1186903</v>
      </c>
      <c r="E35" s="432">
        <v>9423003</v>
      </c>
      <c r="F35" s="432">
        <v>1704753</v>
      </c>
      <c r="G35" s="432">
        <v>1333137</v>
      </c>
      <c r="H35" s="432">
        <v>13401354</v>
      </c>
      <c r="K35" s="4" t="s">
        <v>11</v>
      </c>
      <c r="L35" s="4">
        <f>L24*'Unit Conversions'!$A$26</f>
        <v>2650592563883.5601</v>
      </c>
      <c r="M35" s="4">
        <f>M24*'Unit Conversions'!$A$27*10^3</f>
        <v>0</v>
      </c>
      <c r="O35" s="4">
        <f>L35*'Start Year Fuel Use Adjustments'!C8</f>
        <v>622893528978408.88</v>
      </c>
    </row>
    <row r="36" spans="1:15" x14ac:dyDescent="0.25">
      <c r="A36" s="432">
        <v>1393</v>
      </c>
      <c r="B36" s="432">
        <v>8</v>
      </c>
      <c r="C36" s="432">
        <v>88367</v>
      </c>
      <c r="D36" s="432">
        <v>200444</v>
      </c>
      <c r="E36" s="432">
        <v>1592263</v>
      </c>
      <c r="F36" s="432">
        <v>719199</v>
      </c>
      <c r="G36" s="432">
        <v>316331</v>
      </c>
      <c r="H36" s="432">
        <v>2716159</v>
      </c>
      <c r="K36" s="117" t="s">
        <v>57</v>
      </c>
      <c r="L36" s="4">
        <f>L25*'Unit Conversions'!$A$26</f>
        <v>557884235226759.88</v>
      </c>
      <c r="M36" s="4">
        <f>M25*'Unit Conversions'!$A$27*10^3</f>
        <v>1715417741730000</v>
      </c>
      <c r="O36" s="4">
        <f>L36*'Start Year Fuel Use Adjustments'!C9</f>
        <v>988943174936244.63</v>
      </c>
    </row>
    <row r="37" spans="1:15" x14ac:dyDescent="0.25">
      <c r="A37" s="432">
        <v>1394</v>
      </c>
      <c r="B37" s="432">
        <v>4</v>
      </c>
      <c r="C37" s="432">
        <v>17374</v>
      </c>
      <c r="D37" s="432">
        <v>392475</v>
      </c>
      <c r="E37" s="432">
        <v>2943008</v>
      </c>
      <c r="F37" s="432">
        <v>613129</v>
      </c>
      <c r="G37" s="432">
        <v>255169</v>
      </c>
      <c r="H37" s="432">
        <v>3828680</v>
      </c>
    </row>
    <row r="38" spans="1:15" x14ac:dyDescent="0.25">
      <c r="A38" s="432">
        <v>1399</v>
      </c>
      <c r="B38" s="432">
        <v>69</v>
      </c>
      <c r="C38" s="432">
        <v>871936</v>
      </c>
      <c r="D38" s="432">
        <v>1111298</v>
      </c>
      <c r="E38" s="432">
        <v>8468650</v>
      </c>
      <c r="F38" s="432">
        <v>823475</v>
      </c>
      <c r="G38" s="432">
        <v>721870</v>
      </c>
      <c r="H38" s="432">
        <v>10885930</v>
      </c>
      <c r="O38" s="4">
        <f>SUM(O29:O36)</f>
        <v>1877870639210325</v>
      </c>
    </row>
    <row r="39" spans="1:15" x14ac:dyDescent="0.25">
      <c r="A39" s="432">
        <v>1410</v>
      </c>
      <c r="B39" s="432">
        <v>130</v>
      </c>
      <c r="C39" s="432">
        <v>519183</v>
      </c>
      <c r="D39" s="432">
        <v>1363443</v>
      </c>
      <c r="E39" s="432">
        <v>11189168</v>
      </c>
      <c r="F39" s="432">
        <v>4325921</v>
      </c>
      <c r="G39" s="432">
        <v>536151</v>
      </c>
      <c r="H39" s="432">
        <v>16570424</v>
      </c>
      <c r="O39" s="4">
        <f>O38/('Unit Conversions'!A26*1000000)</f>
        <v>550.34955838287556</v>
      </c>
    </row>
    <row r="40" spans="1:15" x14ac:dyDescent="0.25">
      <c r="A40" s="432">
        <v>1420</v>
      </c>
      <c r="B40" s="432">
        <v>0</v>
      </c>
      <c r="C40" s="432">
        <v>0</v>
      </c>
      <c r="D40" s="432">
        <v>3530</v>
      </c>
      <c r="E40" s="432">
        <v>26610</v>
      </c>
      <c r="F40" s="432">
        <v>2677</v>
      </c>
      <c r="G40" s="432">
        <v>522</v>
      </c>
      <c r="H40" s="432">
        <v>29809</v>
      </c>
    </row>
    <row r="41" spans="1:15" x14ac:dyDescent="0.25">
      <c r="A41" s="432">
        <v>1430</v>
      </c>
      <c r="B41" s="432">
        <v>6</v>
      </c>
      <c r="C41" s="432">
        <v>34209</v>
      </c>
      <c r="D41" s="432">
        <v>890997</v>
      </c>
      <c r="E41" s="432">
        <v>6525053</v>
      </c>
      <c r="F41" s="432">
        <v>2402389</v>
      </c>
      <c r="G41" s="432">
        <v>539219</v>
      </c>
      <c r="H41" s="432">
        <v>9500870</v>
      </c>
    </row>
    <row r="42" spans="1:15" x14ac:dyDescent="0.25">
      <c r="A42" s="432">
        <v>1511</v>
      </c>
      <c r="B42" s="432">
        <v>17</v>
      </c>
      <c r="C42" s="432">
        <v>164322</v>
      </c>
      <c r="D42" s="432">
        <v>223438</v>
      </c>
      <c r="E42" s="432">
        <v>1821595</v>
      </c>
      <c r="F42" s="432">
        <v>466460</v>
      </c>
      <c r="G42" s="432">
        <v>141919</v>
      </c>
      <c r="H42" s="432">
        <v>2594295</v>
      </c>
    </row>
    <row r="43" spans="1:15" x14ac:dyDescent="0.25">
      <c r="A43" s="432">
        <v>1512</v>
      </c>
      <c r="B43" s="432">
        <v>0</v>
      </c>
      <c r="C43" s="432">
        <v>1754</v>
      </c>
      <c r="D43" s="432">
        <v>108166</v>
      </c>
      <c r="E43" s="432">
        <v>871961</v>
      </c>
      <c r="F43" s="432">
        <v>241995</v>
      </c>
      <c r="G43" s="432">
        <v>4439</v>
      </c>
      <c r="H43" s="432">
        <v>1120149</v>
      </c>
    </row>
    <row r="44" spans="1:15" x14ac:dyDescent="0.25">
      <c r="A44" s="432">
        <v>1520</v>
      </c>
      <c r="B44" s="432">
        <v>7</v>
      </c>
      <c r="C44" s="432">
        <v>63354</v>
      </c>
      <c r="D44" s="432">
        <v>905841</v>
      </c>
      <c r="E44" s="432">
        <v>7579971</v>
      </c>
      <c r="F44" s="432">
        <v>1609503</v>
      </c>
      <c r="G44" s="432">
        <v>175535</v>
      </c>
      <c r="H44" s="432">
        <v>9428364</v>
      </c>
    </row>
    <row r="45" spans="1:15" x14ac:dyDescent="0.25">
      <c r="A45" s="432">
        <v>1610</v>
      </c>
      <c r="B45" s="432">
        <v>0</v>
      </c>
      <c r="C45" s="432">
        <v>15994</v>
      </c>
      <c r="D45" s="432">
        <v>36223</v>
      </c>
      <c r="E45" s="432">
        <v>284077</v>
      </c>
      <c r="F45" s="432">
        <v>56504</v>
      </c>
      <c r="G45" s="432">
        <v>2183</v>
      </c>
      <c r="H45" s="432">
        <v>358758</v>
      </c>
    </row>
    <row r="46" spans="1:15" x14ac:dyDescent="0.25">
      <c r="A46" s="432">
        <v>1621</v>
      </c>
      <c r="B46" s="432">
        <v>63</v>
      </c>
      <c r="C46" s="432">
        <v>314217</v>
      </c>
      <c r="D46" s="432">
        <v>828203</v>
      </c>
      <c r="E46" s="432">
        <v>6248233</v>
      </c>
      <c r="F46" s="432">
        <v>996745</v>
      </c>
      <c r="G46" s="432">
        <v>519390</v>
      </c>
      <c r="H46" s="432">
        <v>8078584</v>
      </c>
    </row>
    <row r="47" spans="1:15" x14ac:dyDescent="0.25">
      <c r="A47" s="432">
        <v>1622</v>
      </c>
      <c r="B47" s="432">
        <v>0</v>
      </c>
      <c r="C47" s="432">
        <v>1076</v>
      </c>
      <c r="D47" s="432">
        <v>23570</v>
      </c>
      <c r="E47" s="432">
        <v>158998</v>
      </c>
      <c r="F47" s="432">
        <v>105855</v>
      </c>
      <c r="G47" s="432">
        <v>73806</v>
      </c>
      <c r="H47" s="432">
        <v>339736</v>
      </c>
    </row>
    <row r="48" spans="1:15" x14ac:dyDescent="0.25">
      <c r="A48" s="432">
        <v>1623</v>
      </c>
      <c r="B48" s="432">
        <v>45</v>
      </c>
      <c r="C48" s="432">
        <v>142627</v>
      </c>
      <c r="D48" s="432">
        <v>20886</v>
      </c>
      <c r="E48" s="432">
        <v>157665</v>
      </c>
      <c r="F48" s="432">
        <v>72245</v>
      </c>
      <c r="G48" s="432">
        <v>13583</v>
      </c>
      <c r="H48" s="432">
        <v>386120</v>
      </c>
    </row>
    <row r="49" spans="1:8" x14ac:dyDescent="0.25">
      <c r="A49" s="432">
        <v>1629</v>
      </c>
      <c r="B49" s="432">
        <v>0</v>
      </c>
      <c r="C49" s="432">
        <v>2107</v>
      </c>
      <c r="D49" s="432">
        <v>66299</v>
      </c>
      <c r="E49" s="432">
        <v>497262</v>
      </c>
      <c r="F49" s="432">
        <v>77505</v>
      </c>
      <c r="G49" s="432">
        <v>215940</v>
      </c>
      <c r="H49" s="432">
        <v>792815</v>
      </c>
    </row>
    <row r="50" spans="1:8" x14ac:dyDescent="0.25">
      <c r="A50" s="433">
        <v>1701</v>
      </c>
      <c r="B50" s="433">
        <v>5005</v>
      </c>
      <c r="C50" s="433">
        <v>24450209</v>
      </c>
      <c r="D50" s="433">
        <v>3690233</v>
      </c>
      <c r="E50" s="433">
        <v>27970610</v>
      </c>
      <c r="F50" s="433">
        <v>6118344</v>
      </c>
      <c r="G50" s="433">
        <v>7218829</v>
      </c>
      <c r="H50" s="433">
        <v>65757992</v>
      </c>
    </row>
    <row r="51" spans="1:8" x14ac:dyDescent="0.25">
      <c r="A51" s="434">
        <v>1702</v>
      </c>
      <c r="B51" s="434">
        <v>206</v>
      </c>
      <c r="C51" s="434">
        <v>1602453</v>
      </c>
      <c r="D51" s="434">
        <v>1348132</v>
      </c>
      <c r="E51" s="434">
        <v>9995248</v>
      </c>
      <c r="F51" s="434">
        <v>2251261</v>
      </c>
      <c r="G51" s="434">
        <v>1723138</v>
      </c>
      <c r="H51" s="434">
        <v>15572099</v>
      </c>
    </row>
    <row r="52" spans="1:8" x14ac:dyDescent="0.25">
      <c r="A52" s="432">
        <v>1709</v>
      </c>
      <c r="B52" s="432">
        <v>865</v>
      </c>
      <c r="C52" s="432">
        <v>5625983</v>
      </c>
      <c r="D52" s="432">
        <v>1012393</v>
      </c>
      <c r="E52" s="432">
        <v>7375543</v>
      </c>
      <c r="F52" s="432">
        <v>1539001</v>
      </c>
      <c r="G52" s="432">
        <v>2165891</v>
      </c>
      <c r="H52" s="432">
        <v>16706418</v>
      </c>
    </row>
    <row r="53" spans="1:8" x14ac:dyDescent="0.25">
      <c r="A53" s="432">
        <v>1811</v>
      </c>
      <c r="B53" s="435">
        <v>0</v>
      </c>
      <c r="C53" s="432">
        <v>0</v>
      </c>
      <c r="D53" s="432">
        <v>944505</v>
      </c>
      <c r="E53" s="432">
        <v>8135282</v>
      </c>
      <c r="F53" s="432">
        <v>1426503</v>
      </c>
      <c r="G53" s="432">
        <v>207769</v>
      </c>
      <c r="H53" s="432">
        <v>9769554</v>
      </c>
    </row>
    <row r="54" spans="1:8" x14ac:dyDescent="0.25">
      <c r="A54" s="432">
        <v>1812</v>
      </c>
      <c r="B54" s="435">
        <v>0</v>
      </c>
      <c r="C54" s="432">
        <v>0</v>
      </c>
      <c r="D54" s="432">
        <v>56732</v>
      </c>
      <c r="E54" s="432">
        <v>451888</v>
      </c>
      <c r="F54" s="432">
        <v>107591</v>
      </c>
      <c r="G54" s="432">
        <v>3338</v>
      </c>
      <c r="H54" s="432">
        <v>562817</v>
      </c>
    </row>
    <row r="55" spans="1:8" x14ac:dyDescent="0.25">
      <c r="A55" s="432">
        <v>1820</v>
      </c>
      <c r="B55" s="435">
        <v>0</v>
      </c>
      <c r="C55" s="435">
        <v>0</v>
      </c>
      <c r="D55" s="435">
        <v>2409</v>
      </c>
      <c r="E55" s="432">
        <v>18231</v>
      </c>
      <c r="F55" s="432">
        <v>3762</v>
      </c>
      <c r="G55" s="435">
        <v>0</v>
      </c>
      <c r="H55" s="432">
        <v>21993</v>
      </c>
    </row>
    <row r="56" spans="1:8" x14ac:dyDescent="0.25">
      <c r="A56" s="432">
        <v>1910</v>
      </c>
      <c r="B56" s="432">
        <v>6</v>
      </c>
      <c r="C56" s="432">
        <v>28542</v>
      </c>
      <c r="D56" s="432">
        <v>280055</v>
      </c>
      <c r="E56" s="432">
        <v>1940008</v>
      </c>
      <c r="F56" s="432">
        <v>653534</v>
      </c>
      <c r="G56" s="432">
        <v>94205</v>
      </c>
      <c r="H56" s="432">
        <v>2716289</v>
      </c>
    </row>
    <row r="57" spans="1:8" x14ac:dyDescent="0.25">
      <c r="A57" s="432">
        <v>1920</v>
      </c>
      <c r="B57" s="432">
        <v>1936</v>
      </c>
      <c r="C57" s="432">
        <v>8880973</v>
      </c>
      <c r="D57" s="432">
        <v>5258790</v>
      </c>
      <c r="E57" s="432">
        <v>44333713</v>
      </c>
      <c r="F57" s="432">
        <v>83250552</v>
      </c>
      <c r="G57" s="432">
        <v>41891662</v>
      </c>
      <c r="H57" s="432">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32">
        <v>2100</v>
      </c>
      <c r="B66" s="432">
        <v>1032</v>
      </c>
      <c r="C66" s="432">
        <v>5128372</v>
      </c>
      <c r="D66" s="432">
        <v>8366546</v>
      </c>
      <c r="E66" s="432">
        <v>63064152</v>
      </c>
      <c r="F66" s="432">
        <v>15516388</v>
      </c>
      <c r="G66" s="432">
        <v>8373179</v>
      </c>
      <c r="H66" s="432">
        <v>92082090</v>
      </c>
    </row>
    <row r="67" spans="1:8" x14ac:dyDescent="0.25">
      <c r="A67" s="432">
        <v>2211</v>
      </c>
      <c r="B67" s="432">
        <v>735</v>
      </c>
      <c r="C67" s="432">
        <v>4616732</v>
      </c>
      <c r="D67" s="432">
        <v>2355487</v>
      </c>
      <c r="E67" s="432">
        <v>17602646</v>
      </c>
      <c r="F67" s="432">
        <v>3675118</v>
      </c>
      <c r="G67" s="432">
        <v>1287991</v>
      </c>
      <c r="H67" s="432">
        <v>27182488</v>
      </c>
    </row>
    <row r="68" spans="1:8" x14ac:dyDescent="0.25">
      <c r="A68" s="432">
        <v>2219</v>
      </c>
      <c r="B68" s="435">
        <v>18</v>
      </c>
      <c r="C68" s="432">
        <v>122133</v>
      </c>
      <c r="D68" s="432">
        <v>1153562</v>
      </c>
      <c r="E68" s="432">
        <v>9002207</v>
      </c>
      <c r="F68" s="432">
        <v>2322632</v>
      </c>
      <c r="G68" s="432">
        <v>804344</v>
      </c>
      <c r="H68" s="432">
        <v>12251315</v>
      </c>
    </row>
    <row r="69" spans="1:8" x14ac:dyDescent="0.25">
      <c r="A69" s="432">
        <v>2220</v>
      </c>
      <c r="B69" s="432">
        <v>142</v>
      </c>
      <c r="C69" s="432">
        <v>1399770</v>
      </c>
      <c r="D69" s="432">
        <v>9665966</v>
      </c>
      <c r="E69" s="432">
        <v>70873812</v>
      </c>
      <c r="F69" s="432">
        <v>9990707</v>
      </c>
      <c r="G69" s="432">
        <v>2756673</v>
      </c>
      <c r="H69" s="432">
        <v>85020963</v>
      </c>
    </row>
    <row r="70" spans="1:8" x14ac:dyDescent="0.25">
      <c r="A70" s="432">
        <v>2310</v>
      </c>
      <c r="B70" s="435">
        <v>128</v>
      </c>
      <c r="C70" s="432">
        <v>678605</v>
      </c>
      <c r="D70" s="432">
        <v>2349685</v>
      </c>
      <c r="E70" s="432">
        <v>17380072</v>
      </c>
      <c r="F70" s="432">
        <v>5335311</v>
      </c>
      <c r="G70" s="432">
        <v>16077832</v>
      </c>
      <c r="H70" s="432">
        <v>39471819</v>
      </c>
    </row>
    <row r="71" spans="1:8" x14ac:dyDescent="0.25">
      <c r="A71" s="432">
        <v>2391</v>
      </c>
      <c r="B71" s="432">
        <v>261</v>
      </c>
      <c r="C71" s="432">
        <v>1916152</v>
      </c>
      <c r="D71" s="432">
        <v>987430</v>
      </c>
      <c r="E71" s="432">
        <v>7513063</v>
      </c>
      <c r="F71" s="432">
        <v>3572873</v>
      </c>
      <c r="G71" s="432">
        <v>6927378</v>
      </c>
      <c r="H71" s="432">
        <v>19929465</v>
      </c>
    </row>
    <row r="72" spans="1:8" x14ac:dyDescent="0.25">
      <c r="A72" s="432">
        <v>2392</v>
      </c>
      <c r="B72" s="432">
        <v>1822</v>
      </c>
      <c r="C72" s="432">
        <v>15587286</v>
      </c>
      <c r="D72" s="432">
        <v>246666</v>
      </c>
      <c r="E72" s="432">
        <v>1878793</v>
      </c>
      <c r="F72" s="432">
        <v>1411878</v>
      </c>
      <c r="G72" s="432">
        <v>5334392</v>
      </c>
      <c r="H72" s="432">
        <v>24212348</v>
      </c>
    </row>
    <row r="73" spans="1:8" x14ac:dyDescent="0.25">
      <c r="A73" s="432">
        <v>2393</v>
      </c>
      <c r="B73" s="432">
        <v>4472</v>
      </c>
      <c r="C73" s="432">
        <v>25743206</v>
      </c>
      <c r="D73" s="432">
        <v>3106439</v>
      </c>
      <c r="E73" s="432">
        <v>23857304</v>
      </c>
      <c r="F73" s="432">
        <v>2475185</v>
      </c>
      <c r="G73" s="432">
        <v>24823135</v>
      </c>
      <c r="H73" s="432">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32">
        <v>2395</v>
      </c>
      <c r="B75" s="435">
        <v>42</v>
      </c>
      <c r="C75" s="432">
        <v>245479</v>
      </c>
      <c r="D75" s="432">
        <v>751350</v>
      </c>
      <c r="E75" s="432">
        <v>6837641</v>
      </c>
      <c r="F75" s="432">
        <v>6238667</v>
      </c>
      <c r="G75" s="432">
        <v>815510</v>
      </c>
      <c r="H75" s="432">
        <v>14137297</v>
      </c>
    </row>
    <row r="76" spans="1:8" x14ac:dyDescent="0.25">
      <c r="A76" s="432">
        <v>2396</v>
      </c>
      <c r="B76" s="435">
        <v>0</v>
      </c>
      <c r="C76" s="432">
        <v>0</v>
      </c>
      <c r="D76" s="432">
        <v>2046631</v>
      </c>
      <c r="E76" s="432">
        <v>15220450</v>
      </c>
      <c r="F76" s="432">
        <v>8697344</v>
      </c>
      <c r="G76" s="432">
        <v>1092716</v>
      </c>
      <c r="H76" s="432">
        <v>25010511</v>
      </c>
    </row>
    <row r="77" spans="1:8" x14ac:dyDescent="0.25">
      <c r="A77" s="432">
        <v>2399</v>
      </c>
      <c r="B77" s="432">
        <v>166</v>
      </c>
      <c r="C77" s="432">
        <v>966546</v>
      </c>
      <c r="D77" s="432">
        <v>1206329</v>
      </c>
      <c r="E77" s="432">
        <v>9286254</v>
      </c>
      <c r="F77" s="432">
        <v>2539026</v>
      </c>
      <c r="G77" s="432">
        <v>1025038</v>
      </c>
      <c r="H77" s="432">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32">
        <v>2420</v>
      </c>
      <c r="B79" s="432">
        <v>27620</v>
      </c>
      <c r="C79" s="432">
        <v>87883172</v>
      </c>
      <c r="D79" s="432">
        <v>17555292</v>
      </c>
      <c r="E79" s="432">
        <v>85095048</v>
      </c>
      <c r="F79" s="432">
        <v>19195097</v>
      </c>
      <c r="G79" s="432">
        <v>9900098</v>
      </c>
      <c r="H79" s="432">
        <v>202073415</v>
      </c>
    </row>
    <row r="80" spans="1:8" x14ac:dyDescent="0.25">
      <c r="A80" s="432">
        <v>2431</v>
      </c>
      <c r="B80" s="432">
        <v>485</v>
      </c>
      <c r="C80" s="432">
        <v>3756956</v>
      </c>
      <c r="D80" s="432">
        <v>6711902</v>
      </c>
      <c r="E80" s="432">
        <v>53819676</v>
      </c>
      <c r="F80" s="432">
        <v>5811590</v>
      </c>
      <c r="G80" s="432">
        <v>2773579</v>
      </c>
      <c r="H80" s="432">
        <v>66161801</v>
      </c>
    </row>
    <row r="81" spans="1:8" x14ac:dyDescent="0.25">
      <c r="A81" s="432">
        <v>2432</v>
      </c>
      <c r="B81" s="435">
        <v>44</v>
      </c>
      <c r="C81" s="432">
        <v>106473</v>
      </c>
      <c r="D81" s="432">
        <v>403843</v>
      </c>
      <c r="E81" s="432">
        <v>3342108</v>
      </c>
      <c r="F81" s="432">
        <v>830196</v>
      </c>
      <c r="G81" s="432">
        <v>399053</v>
      </c>
      <c r="H81" s="432">
        <v>4677830</v>
      </c>
    </row>
    <row r="82" spans="1:8" x14ac:dyDescent="0.25">
      <c r="A82" s="432">
        <v>2511</v>
      </c>
      <c r="B82" s="435">
        <v>81</v>
      </c>
      <c r="C82" s="432">
        <v>469982</v>
      </c>
      <c r="D82" s="432">
        <v>1128999</v>
      </c>
      <c r="E82" s="432">
        <v>8324149</v>
      </c>
      <c r="F82" s="432">
        <v>2621208</v>
      </c>
      <c r="G82" s="432">
        <v>2865780</v>
      </c>
      <c r="H82" s="432">
        <v>14281119</v>
      </c>
    </row>
    <row r="83" spans="1:8" x14ac:dyDescent="0.25">
      <c r="A83" s="432">
        <v>2512</v>
      </c>
      <c r="B83" s="435">
        <v>3</v>
      </c>
      <c r="C83" s="432">
        <v>22026</v>
      </c>
      <c r="D83" s="432">
        <v>321837</v>
      </c>
      <c r="E83" s="432">
        <v>2484149</v>
      </c>
      <c r="F83" s="432">
        <v>789063</v>
      </c>
      <c r="G83" s="432">
        <v>436106</v>
      </c>
      <c r="H83" s="432">
        <v>3731344</v>
      </c>
    </row>
    <row r="84" spans="1:8" x14ac:dyDescent="0.25">
      <c r="A84" s="432">
        <v>2513</v>
      </c>
      <c r="B84" s="435">
        <v>20</v>
      </c>
      <c r="C84" s="432">
        <v>118935</v>
      </c>
      <c r="D84" s="432">
        <v>110332</v>
      </c>
      <c r="E84" s="432">
        <v>950609</v>
      </c>
      <c r="F84" s="432">
        <v>613846</v>
      </c>
      <c r="G84" s="432">
        <v>507980</v>
      </c>
      <c r="H84" s="432">
        <v>2191370</v>
      </c>
    </row>
    <row r="85" spans="1:8" x14ac:dyDescent="0.25">
      <c r="A85" s="432">
        <v>2520</v>
      </c>
      <c r="B85" s="435">
        <v>0</v>
      </c>
      <c r="C85" s="435">
        <v>155</v>
      </c>
      <c r="D85" s="435">
        <v>19218</v>
      </c>
      <c r="E85" s="432">
        <v>168157</v>
      </c>
      <c r="F85" s="432">
        <v>40699</v>
      </c>
      <c r="G85" s="435">
        <v>28127</v>
      </c>
      <c r="H85" s="432">
        <v>237137</v>
      </c>
    </row>
    <row r="86" spans="1:8" x14ac:dyDescent="0.25">
      <c r="A86" s="432">
        <v>2591</v>
      </c>
      <c r="B86" s="435">
        <v>31</v>
      </c>
      <c r="C86" s="432">
        <v>180218</v>
      </c>
      <c r="D86" s="432">
        <v>938323</v>
      </c>
      <c r="E86" s="432">
        <v>7501072</v>
      </c>
      <c r="F86" s="432">
        <v>2232355</v>
      </c>
      <c r="G86" s="432">
        <v>1620361</v>
      </c>
      <c r="H86" s="432">
        <v>11534007</v>
      </c>
    </row>
    <row r="87" spans="1:8" x14ac:dyDescent="0.25">
      <c r="A87" s="432">
        <v>2592</v>
      </c>
      <c r="B87" s="435">
        <v>0</v>
      </c>
      <c r="C87" s="432">
        <v>393</v>
      </c>
      <c r="D87" s="432">
        <v>537132</v>
      </c>
      <c r="E87" s="432">
        <v>4299680</v>
      </c>
      <c r="F87" s="432">
        <v>954047</v>
      </c>
      <c r="G87" s="432">
        <v>872452</v>
      </c>
      <c r="H87" s="432">
        <v>6126572</v>
      </c>
    </row>
    <row r="88" spans="1:8" x14ac:dyDescent="0.25">
      <c r="A88" s="432">
        <v>2593</v>
      </c>
      <c r="B88" s="435">
        <v>10</v>
      </c>
      <c r="C88" s="432">
        <v>93864</v>
      </c>
      <c r="D88" s="432">
        <v>483946</v>
      </c>
      <c r="E88" s="432">
        <v>3994583</v>
      </c>
      <c r="F88" s="432">
        <v>1814944</v>
      </c>
      <c r="G88" s="432">
        <v>463103</v>
      </c>
      <c r="H88" s="432">
        <v>6366494</v>
      </c>
    </row>
    <row r="89" spans="1:8" x14ac:dyDescent="0.25">
      <c r="A89" s="432">
        <v>2599</v>
      </c>
      <c r="B89" s="435">
        <v>12</v>
      </c>
      <c r="C89" s="432">
        <v>113426</v>
      </c>
      <c r="D89" s="432">
        <v>1603176</v>
      </c>
      <c r="E89" s="432">
        <v>12935030</v>
      </c>
      <c r="F89" s="432">
        <v>3994175</v>
      </c>
      <c r="G89" s="432">
        <v>936189</v>
      </c>
      <c r="H89" s="432">
        <v>17978821</v>
      </c>
    </row>
    <row r="90" spans="1:8" x14ac:dyDescent="0.25">
      <c r="A90" s="432">
        <v>2610</v>
      </c>
      <c r="B90" s="435">
        <v>0</v>
      </c>
      <c r="C90" s="435">
        <v>0</v>
      </c>
      <c r="D90" s="432">
        <v>453418</v>
      </c>
      <c r="E90" s="432">
        <v>3604883</v>
      </c>
      <c r="F90" s="432">
        <v>630740</v>
      </c>
      <c r="G90" s="432">
        <v>53207</v>
      </c>
      <c r="H90" s="432">
        <v>4288830</v>
      </c>
    </row>
    <row r="91" spans="1:8" x14ac:dyDescent="0.25">
      <c r="A91" s="432">
        <v>2620</v>
      </c>
      <c r="B91" s="435">
        <v>0</v>
      </c>
      <c r="C91" s="435">
        <v>0</v>
      </c>
      <c r="D91" s="432">
        <v>207444</v>
      </c>
      <c r="E91" s="432">
        <v>1312681</v>
      </c>
      <c r="F91" s="432">
        <v>635986</v>
      </c>
      <c r="G91" s="432">
        <v>40</v>
      </c>
      <c r="H91" s="432">
        <v>1948707</v>
      </c>
    </row>
    <row r="92" spans="1:8" x14ac:dyDescent="0.25">
      <c r="A92" s="433">
        <v>2630</v>
      </c>
      <c r="B92" s="436">
        <v>0</v>
      </c>
      <c r="C92" s="436">
        <v>77</v>
      </c>
      <c r="D92" s="433">
        <v>210792</v>
      </c>
      <c r="E92" s="433">
        <v>1668683</v>
      </c>
      <c r="F92" s="433">
        <v>736564</v>
      </c>
      <c r="G92" s="433">
        <v>12225</v>
      </c>
      <c r="H92" s="433">
        <v>2417549</v>
      </c>
    </row>
    <row r="93" spans="1:8" x14ac:dyDescent="0.25">
      <c r="A93" s="434">
        <v>2640</v>
      </c>
      <c r="B93" s="437">
        <v>0</v>
      </c>
      <c r="C93" s="437">
        <v>0</v>
      </c>
      <c r="D93" s="434">
        <v>70255</v>
      </c>
      <c r="E93" s="434">
        <v>576881</v>
      </c>
      <c r="F93" s="434">
        <v>231202</v>
      </c>
      <c r="G93" s="434">
        <v>89394</v>
      </c>
      <c r="H93" s="434">
        <v>897478</v>
      </c>
    </row>
    <row r="94" spans="1:8" x14ac:dyDescent="0.25">
      <c r="A94" s="432">
        <v>2651</v>
      </c>
      <c r="B94" s="435">
        <v>0</v>
      </c>
      <c r="C94" s="435">
        <v>423</v>
      </c>
      <c r="D94" s="432">
        <v>178008</v>
      </c>
      <c r="E94" s="432">
        <v>1555843</v>
      </c>
      <c r="F94" s="432">
        <v>214337</v>
      </c>
      <c r="G94" s="432">
        <v>8795</v>
      </c>
      <c r="H94" s="432">
        <v>1779398</v>
      </c>
    </row>
    <row r="95" spans="1:8" x14ac:dyDescent="0.25">
      <c r="A95" s="432">
        <v>2652</v>
      </c>
      <c r="B95" s="435">
        <v>0</v>
      </c>
      <c r="C95" s="435">
        <v>395</v>
      </c>
      <c r="D95" s="432">
        <v>51802</v>
      </c>
      <c r="E95" s="432">
        <v>407414</v>
      </c>
      <c r="F95" s="432">
        <v>61522</v>
      </c>
      <c r="G95" s="432">
        <v>4318</v>
      </c>
      <c r="H95" s="432">
        <v>473648</v>
      </c>
    </row>
    <row r="96" spans="1:8" x14ac:dyDescent="0.25">
      <c r="A96" s="432">
        <v>2660</v>
      </c>
      <c r="B96" s="435">
        <v>0</v>
      </c>
      <c r="C96" s="435">
        <v>0</v>
      </c>
      <c r="D96" s="432">
        <v>18593</v>
      </c>
      <c r="E96" s="432">
        <v>163443</v>
      </c>
      <c r="F96" s="432">
        <v>612692</v>
      </c>
      <c r="G96" s="432">
        <v>6913</v>
      </c>
      <c r="H96" s="432">
        <v>783048</v>
      </c>
    </row>
    <row r="97" spans="1:8" x14ac:dyDescent="0.25">
      <c r="A97" s="432">
        <v>2670</v>
      </c>
      <c r="B97" s="435">
        <v>0</v>
      </c>
      <c r="C97" s="435">
        <v>0</v>
      </c>
      <c r="D97" s="432">
        <v>14500</v>
      </c>
      <c r="E97" s="432">
        <v>100703</v>
      </c>
      <c r="F97" s="432">
        <v>14885</v>
      </c>
      <c r="G97" s="435">
        <v>317</v>
      </c>
      <c r="H97" s="432">
        <v>115905</v>
      </c>
    </row>
    <row r="98" spans="1:8" x14ac:dyDescent="0.25">
      <c r="A98" s="432">
        <v>2680</v>
      </c>
      <c r="B98" s="435">
        <v>0</v>
      </c>
      <c r="C98" s="435">
        <v>0</v>
      </c>
      <c r="D98" s="435">
        <v>26499</v>
      </c>
      <c r="E98" s="432">
        <v>213112</v>
      </c>
      <c r="F98" s="435">
        <v>8616</v>
      </c>
      <c r="G98" s="435">
        <v>0</v>
      </c>
      <c r="H98" s="432">
        <v>221728</v>
      </c>
    </row>
    <row r="99" spans="1:8" x14ac:dyDescent="0.25">
      <c r="A99" s="432">
        <v>2710</v>
      </c>
      <c r="B99" s="435">
        <v>1</v>
      </c>
      <c r="C99" s="432">
        <v>8490</v>
      </c>
      <c r="D99" s="432">
        <v>1027556</v>
      </c>
      <c r="E99" s="432">
        <v>8475705</v>
      </c>
      <c r="F99" s="432">
        <v>2331098</v>
      </c>
      <c r="G99" s="432">
        <v>428872</v>
      </c>
      <c r="H99" s="432">
        <v>11244164</v>
      </c>
    </row>
    <row r="100" spans="1:8" x14ac:dyDescent="0.25">
      <c r="A100" s="432">
        <v>2720</v>
      </c>
      <c r="B100" s="435">
        <v>6</v>
      </c>
      <c r="C100" s="432">
        <v>24037</v>
      </c>
      <c r="D100" s="432">
        <v>912205</v>
      </c>
      <c r="E100" s="432">
        <v>7494675</v>
      </c>
      <c r="F100" s="432">
        <v>708653</v>
      </c>
      <c r="G100" s="432">
        <v>557571</v>
      </c>
      <c r="H100" s="432">
        <v>8784937</v>
      </c>
    </row>
    <row r="101" spans="1:8" x14ac:dyDescent="0.25">
      <c r="A101" s="432">
        <v>2731</v>
      </c>
      <c r="B101" s="435">
        <v>0</v>
      </c>
      <c r="C101" s="435">
        <v>0</v>
      </c>
      <c r="D101" s="432">
        <v>208974</v>
      </c>
      <c r="E101" s="432">
        <v>1448323</v>
      </c>
      <c r="F101" s="432">
        <v>314687</v>
      </c>
      <c r="G101" s="435">
        <v>1221</v>
      </c>
      <c r="H101" s="432">
        <v>1764231</v>
      </c>
    </row>
    <row r="102" spans="1:8" x14ac:dyDescent="0.25">
      <c r="A102" s="432">
        <v>2732</v>
      </c>
      <c r="B102" s="435">
        <v>2</v>
      </c>
      <c r="C102" s="435">
        <v>25031</v>
      </c>
      <c r="D102" s="432">
        <v>1083686</v>
      </c>
      <c r="E102" s="432">
        <v>7836903</v>
      </c>
      <c r="F102" s="432">
        <v>3181682</v>
      </c>
      <c r="G102" s="432">
        <v>133024</v>
      </c>
      <c r="H102" s="432">
        <v>11176641</v>
      </c>
    </row>
    <row r="103" spans="1:8" x14ac:dyDescent="0.25">
      <c r="A103" s="432">
        <v>2733</v>
      </c>
      <c r="B103" s="435">
        <v>0</v>
      </c>
      <c r="C103" s="435">
        <v>0</v>
      </c>
      <c r="D103" s="432">
        <v>128484</v>
      </c>
      <c r="E103" s="432">
        <v>937367</v>
      </c>
      <c r="F103" s="432">
        <v>141103</v>
      </c>
      <c r="G103" s="432">
        <v>9974</v>
      </c>
      <c r="H103" s="432">
        <v>1088443</v>
      </c>
    </row>
    <row r="104" spans="1:8" x14ac:dyDescent="0.25">
      <c r="A104" s="432">
        <v>2740</v>
      </c>
      <c r="B104" s="435">
        <v>0</v>
      </c>
      <c r="C104" s="432">
        <v>0</v>
      </c>
      <c r="D104" s="432">
        <v>418159</v>
      </c>
      <c r="E104" s="432">
        <v>3221215</v>
      </c>
      <c r="F104" s="432">
        <v>470543</v>
      </c>
      <c r="G104" s="432">
        <v>738737</v>
      </c>
      <c r="H104" s="432">
        <v>4430495</v>
      </c>
    </row>
    <row r="105" spans="1:8" x14ac:dyDescent="0.25">
      <c r="A105" s="432">
        <v>2750</v>
      </c>
      <c r="B105" s="435">
        <v>0</v>
      </c>
      <c r="C105" s="432">
        <v>330</v>
      </c>
      <c r="D105" s="432">
        <v>349335</v>
      </c>
      <c r="E105" s="432">
        <v>2674545</v>
      </c>
      <c r="F105" s="432">
        <v>841359</v>
      </c>
      <c r="G105" s="432">
        <v>51338</v>
      </c>
      <c r="H105" s="432">
        <v>3567572</v>
      </c>
    </row>
    <row r="106" spans="1:8" x14ac:dyDescent="0.25">
      <c r="A106" s="432">
        <v>2790</v>
      </c>
      <c r="B106" s="435">
        <v>1</v>
      </c>
      <c r="C106" s="432">
        <v>4679</v>
      </c>
      <c r="D106" s="432">
        <v>314261</v>
      </c>
      <c r="E106" s="432">
        <v>2643319</v>
      </c>
      <c r="F106" s="432">
        <v>571316</v>
      </c>
      <c r="G106" s="432">
        <v>93478</v>
      </c>
      <c r="H106" s="432">
        <v>3312792</v>
      </c>
    </row>
    <row r="107" spans="1:8" x14ac:dyDescent="0.25">
      <c r="A107" s="432">
        <v>2811</v>
      </c>
      <c r="B107" s="435">
        <v>1</v>
      </c>
      <c r="C107" s="432">
        <v>8512</v>
      </c>
      <c r="D107" s="432">
        <v>569247</v>
      </c>
      <c r="E107" s="432">
        <v>4803937</v>
      </c>
      <c r="F107" s="432">
        <v>713706</v>
      </c>
      <c r="G107" s="432">
        <v>257689</v>
      </c>
      <c r="H107" s="432">
        <v>5783844</v>
      </c>
    </row>
    <row r="108" spans="1:8" x14ac:dyDescent="0.25">
      <c r="A108" s="432">
        <v>2812</v>
      </c>
      <c r="B108" s="435">
        <v>5</v>
      </c>
      <c r="C108" s="432">
        <v>31015</v>
      </c>
      <c r="D108" s="432">
        <v>163173</v>
      </c>
      <c r="E108" s="432">
        <v>1287452</v>
      </c>
      <c r="F108" s="432">
        <v>269360</v>
      </c>
      <c r="G108" s="432">
        <v>2930</v>
      </c>
      <c r="H108" s="432">
        <v>1590757</v>
      </c>
    </row>
    <row r="109" spans="1:8" x14ac:dyDescent="0.25">
      <c r="A109" s="432">
        <v>2813</v>
      </c>
      <c r="B109" s="432">
        <v>5</v>
      </c>
      <c r="C109" s="432">
        <v>57951</v>
      </c>
      <c r="D109" s="432">
        <v>643377</v>
      </c>
      <c r="E109" s="432">
        <v>4950850</v>
      </c>
      <c r="F109" s="432">
        <v>1099800</v>
      </c>
      <c r="G109" s="432">
        <v>80800</v>
      </c>
      <c r="H109" s="432">
        <v>6189401</v>
      </c>
    </row>
    <row r="110" spans="1:8" x14ac:dyDescent="0.25">
      <c r="A110" s="432">
        <v>2814</v>
      </c>
      <c r="B110" s="435">
        <v>2</v>
      </c>
      <c r="C110" s="432">
        <v>12607</v>
      </c>
      <c r="D110" s="432">
        <v>1006585</v>
      </c>
      <c r="E110" s="432">
        <v>8036631</v>
      </c>
      <c r="F110" s="432">
        <v>1010412</v>
      </c>
      <c r="G110" s="432">
        <v>323226</v>
      </c>
      <c r="H110" s="432">
        <v>9382876</v>
      </c>
    </row>
    <row r="111" spans="1:8" x14ac:dyDescent="0.25">
      <c r="A111" s="432">
        <v>2815</v>
      </c>
      <c r="B111" s="435">
        <v>0</v>
      </c>
      <c r="C111" s="432">
        <v>0</v>
      </c>
      <c r="D111" s="432">
        <v>45920</v>
      </c>
      <c r="E111" s="432">
        <v>343427</v>
      </c>
      <c r="F111" s="432">
        <v>96994</v>
      </c>
      <c r="G111" s="432">
        <v>113647</v>
      </c>
      <c r="H111" s="432">
        <v>554067</v>
      </c>
    </row>
    <row r="112" spans="1:8" x14ac:dyDescent="0.25">
      <c r="A112" s="432">
        <v>2816</v>
      </c>
      <c r="B112" s="435">
        <v>1</v>
      </c>
      <c r="C112" s="435">
        <v>5641</v>
      </c>
      <c r="D112" s="432">
        <v>139475</v>
      </c>
      <c r="E112" s="432">
        <v>1122009</v>
      </c>
      <c r="F112" s="432">
        <v>695887</v>
      </c>
      <c r="G112" s="432">
        <v>133578</v>
      </c>
      <c r="H112" s="432">
        <v>1957116</v>
      </c>
    </row>
    <row r="113" spans="1:16" x14ac:dyDescent="0.25">
      <c r="A113" s="432">
        <v>2817</v>
      </c>
      <c r="B113" s="435">
        <v>0</v>
      </c>
      <c r="C113" s="435">
        <v>0</v>
      </c>
      <c r="D113" s="435">
        <v>17468</v>
      </c>
      <c r="E113" s="432">
        <v>125716</v>
      </c>
      <c r="F113" s="432">
        <v>44918</v>
      </c>
      <c r="G113" s="432">
        <v>27156</v>
      </c>
      <c r="H113" s="432">
        <v>197790</v>
      </c>
    </row>
    <row r="114" spans="1:16" x14ac:dyDescent="0.25">
      <c r="A114" s="432">
        <v>2818</v>
      </c>
      <c r="B114" s="435">
        <v>0</v>
      </c>
      <c r="C114" s="435">
        <v>0</v>
      </c>
      <c r="D114" s="432">
        <v>29830</v>
      </c>
      <c r="E114" s="432">
        <v>227468</v>
      </c>
      <c r="F114" s="432">
        <v>29860</v>
      </c>
      <c r="G114" s="432">
        <v>5420</v>
      </c>
      <c r="H114" s="432">
        <v>262748</v>
      </c>
    </row>
    <row r="115" spans="1:16" x14ac:dyDescent="0.25">
      <c r="A115" s="432">
        <v>2819</v>
      </c>
      <c r="B115" s="435">
        <v>1</v>
      </c>
      <c r="C115" s="432">
        <v>7563</v>
      </c>
      <c r="D115" s="432">
        <v>409117</v>
      </c>
      <c r="E115" s="432">
        <v>3307843</v>
      </c>
      <c r="F115" s="432">
        <v>708339</v>
      </c>
      <c r="G115" s="432">
        <v>251326</v>
      </c>
      <c r="H115" s="432">
        <v>4275071</v>
      </c>
    </row>
    <row r="116" spans="1:16" x14ac:dyDescent="0.25">
      <c r="A116" s="432">
        <v>2821</v>
      </c>
      <c r="B116" s="435">
        <v>18</v>
      </c>
      <c r="C116" s="432">
        <v>182706</v>
      </c>
      <c r="D116" s="432">
        <v>688143</v>
      </c>
      <c r="E116" s="432">
        <v>5230639</v>
      </c>
      <c r="F116" s="432">
        <v>1874184</v>
      </c>
      <c r="G116" s="432">
        <v>351480</v>
      </c>
      <c r="H116" s="432">
        <v>7639008</v>
      </c>
    </row>
    <row r="117" spans="1:16" x14ac:dyDescent="0.25">
      <c r="A117" s="432">
        <v>2822</v>
      </c>
      <c r="B117" s="435">
        <v>2</v>
      </c>
      <c r="C117" s="432">
        <v>29735</v>
      </c>
      <c r="D117" s="432">
        <v>531528</v>
      </c>
      <c r="E117" s="432">
        <v>4077422</v>
      </c>
      <c r="F117" s="432">
        <v>778700</v>
      </c>
      <c r="G117" s="432">
        <v>136535</v>
      </c>
      <c r="H117" s="432">
        <v>5022393</v>
      </c>
    </row>
    <row r="118" spans="1:16" x14ac:dyDescent="0.25">
      <c r="A118" s="432">
        <v>2823</v>
      </c>
      <c r="B118" s="435">
        <v>0</v>
      </c>
      <c r="C118" s="432">
        <v>0</v>
      </c>
      <c r="D118" s="432">
        <v>75552</v>
      </c>
      <c r="E118" s="432">
        <v>612404</v>
      </c>
      <c r="F118" s="432">
        <v>84209</v>
      </c>
      <c r="G118" s="432">
        <v>6532</v>
      </c>
      <c r="H118" s="432">
        <v>703144</v>
      </c>
    </row>
    <row r="119" spans="1:16" x14ac:dyDescent="0.25">
      <c r="A119" s="432">
        <v>2824</v>
      </c>
      <c r="B119" s="435">
        <v>0</v>
      </c>
      <c r="C119" s="435">
        <v>2962</v>
      </c>
      <c r="D119" s="432">
        <v>296178</v>
      </c>
      <c r="E119" s="432">
        <v>2473800</v>
      </c>
      <c r="F119" s="432">
        <v>527375</v>
      </c>
      <c r="G119" s="432">
        <v>383104</v>
      </c>
      <c r="H119" s="432">
        <v>3387241</v>
      </c>
    </row>
    <row r="120" spans="1:16" x14ac:dyDescent="0.25">
      <c r="A120" s="432">
        <v>2825</v>
      </c>
      <c r="B120" s="435">
        <v>3</v>
      </c>
      <c r="C120" s="432">
        <v>37821</v>
      </c>
      <c r="D120" s="432">
        <v>78252</v>
      </c>
      <c r="E120" s="432">
        <v>654825</v>
      </c>
      <c r="F120" s="432">
        <v>168976</v>
      </c>
      <c r="G120" s="432">
        <v>21553</v>
      </c>
      <c r="H120" s="432">
        <v>883176</v>
      </c>
    </row>
    <row r="121" spans="1:16" x14ac:dyDescent="0.25">
      <c r="A121" s="432">
        <v>2826</v>
      </c>
      <c r="B121" s="435">
        <v>2</v>
      </c>
      <c r="C121" s="432">
        <v>15599</v>
      </c>
      <c r="D121" s="432">
        <v>303922</v>
      </c>
      <c r="E121" s="432">
        <v>2308926</v>
      </c>
      <c r="F121" s="432">
        <v>453011</v>
      </c>
      <c r="G121" s="432">
        <v>83077</v>
      </c>
      <c r="H121" s="432">
        <v>2860614</v>
      </c>
    </row>
    <row r="122" spans="1:16" x14ac:dyDescent="0.25">
      <c r="A122" s="432">
        <v>2829</v>
      </c>
      <c r="B122" s="435">
        <v>1</v>
      </c>
      <c r="C122" s="432">
        <v>6181</v>
      </c>
      <c r="D122" s="432">
        <v>453167</v>
      </c>
      <c r="E122" s="432">
        <v>3868930</v>
      </c>
      <c r="F122" s="432">
        <v>748207</v>
      </c>
      <c r="G122" s="432">
        <v>239159</v>
      </c>
      <c r="H122" s="432">
        <v>4862478</v>
      </c>
    </row>
    <row r="123" spans="1:16" x14ac:dyDescent="0.25">
      <c r="A123" s="432">
        <v>2910</v>
      </c>
      <c r="B123" s="435">
        <v>3</v>
      </c>
      <c r="C123" s="432">
        <v>43312</v>
      </c>
      <c r="D123" s="432">
        <v>1876682</v>
      </c>
      <c r="E123" s="432">
        <v>15707615</v>
      </c>
      <c r="F123" s="432">
        <v>4067148</v>
      </c>
      <c r="G123" s="432">
        <v>8393287</v>
      </c>
      <c r="H123" s="432">
        <v>28211362</v>
      </c>
      <c r="O123" s="203"/>
      <c r="P123" s="203"/>
    </row>
    <row r="124" spans="1:16" x14ac:dyDescent="0.25">
      <c r="A124" s="432">
        <v>2920</v>
      </c>
      <c r="B124" s="435">
        <v>0</v>
      </c>
      <c r="C124" s="435">
        <v>2669</v>
      </c>
      <c r="D124" s="432">
        <v>326372</v>
      </c>
      <c r="E124" s="432">
        <v>2705975</v>
      </c>
      <c r="F124" s="432">
        <v>602069</v>
      </c>
      <c r="G124" s="432">
        <v>444160</v>
      </c>
      <c r="H124" s="432">
        <v>3754873</v>
      </c>
    </row>
    <row r="125" spans="1:16" x14ac:dyDescent="0.25">
      <c r="A125" s="432">
        <v>2930</v>
      </c>
      <c r="B125" s="435">
        <v>39</v>
      </c>
      <c r="C125" s="432">
        <v>196349</v>
      </c>
      <c r="D125" s="432">
        <v>7681585</v>
      </c>
      <c r="E125" s="432">
        <v>60487415</v>
      </c>
      <c r="F125" s="432">
        <v>11903407</v>
      </c>
      <c r="G125" s="432">
        <v>4182538</v>
      </c>
      <c r="H125" s="432">
        <v>76769709</v>
      </c>
    </row>
    <row r="126" spans="1:16" x14ac:dyDescent="0.25">
      <c r="A126" s="432">
        <v>3011</v>
      </c>
      <c r="B126" s="435">
        <v>0</v>
      </c>
      <c r="C126" s="435">
        <v>0</v>
      </c>
      <c r="D126" s="432">
        <v>66784</v>
      </c>
      <c r="E126" s="432">
        <v>492742</v>
      </c>
      <c r="F126" s="432">
        <v>80668</v>
      </c>
      <c r="G126" s="432">
        <v>134697</v>
      </c>
      <c r="H126" s="432">
        <v>708107</v>
      </c>
      <c r="O126" s="203"/>
      <c r="P126" s="203"/>
    </row>
    <row r="127" spans="1:16" x14ac:dyDescent="0.25">
      <c r="A127" s="432">
        <v>3012</v>
      </c>
      <c r="B127" s="435">
        <v>0</v>
      </c>
      <c r="C127" s="435">
        <v>0</v>
      </c>
      <c r="D127" s="435">
        <v>784</v>
      </c>
      <c r="E127" s="432">
        <v>7443</v>
      </c>
      <c r="F127" s="432">
        <v>1432</v>
      </c>
      <c r="G127" s="435">
        <v>0</v>
      </c>
      <c r="H127" s="432">
        <v>8875</v>
      </c>
    </row>
    <row r="128" spans="1:16" x14ac:dyDescent="0.25">
      <c r="A128" s="432">
        <v>3020</v>
      </c>
      <c r="B128" s="435">
        <v>2</v>
      </c>
      <c r="C128" s="432">
        <v>155926</v>
      </c>
      <c r="D128" s="432">
        <v>329588</v>
      </c>
      <c r="E128" s="432">
        <v>2583945</v>
      </c>
      <c r="F128" s="432">
        <v>454671</v>
      </c>
      <c r="G128" s="432">
        <v>251557</v>
      </c>
      <c r="H128" s="432">
        <v>3446100</v>
      </c>
      <c r="O128" s="203"/>
      <c r="P128" s="203"/>
    </row>
    <row r="129" spans="1:8" x14ac:dyDescent="0.25">
      <c r="A129" s="432">
        <v>3030</v>
      </c>
      <c r="B129" s="435">
        <v>0</v>
      </c>
      <c r="C129" s="435">
        <v>0</v>
      </c>
      <c r="D129" s="432">
        <v>117023</v>
      </c>
      <c r="E129" s="432">
        <v>938231</v>
      </c>
      <c r="F129" s="432">
        <v>125735</v>
      </c>
      <c r="G129" s="432">
        <v>15353</v>
      </c>
      <c r="H129" s="432">
        <v>1079319</v>
      </c>
    </row>
    <row r="130" spans="1:8" x14ac:dyDescent="0.25">
      <c r="A130" s="432">
        <v>3040</v>
      </c>
      <c r="B130" s="435">
        <v>0</v>
      </c>
      <c r="C130" s="435">
        <v>7</v>
      </c>
      <c r="D130" s="435">
        <v>2178</v>
      </c>
      <c r="E130" s="432">
        <v>11582</v>
      </c>
      <c r="F130" s="432">
        <v>13516</v>
      </c>
      <c r="G130" s="435">
        <v>1422</v>
      </c>
      <c r="H130" s="432">
        <v>26526</v>
      </c>
    </row>
    <row r="131" spans="1:8" x14ac:dyDescent="0.25">
      <c r="A131" s="432">
        <v>3091</v>
      </c>
      <c r="B131" s="435">
        <v>0</v>
      </c>
      <c r="C131" s="435">
        <v>0</v>
      </c>
      <c r="D131" s="432">
        <v>1851871</v>
      </c>
      <c r="E131" s="432">
        <v>14278126</v>
      </c>
      <c r="F131" s="432">
        <v>3517556</v>
      </c>
      <c r="G131" s="432">
        <v>30299530</v>
      </c>
      <c r="H131" s="432">
        <v>48095212</v>
      </c>
    </row>
    <row r="132" spans="1:8" x14ac:dyDescent="0.25">
      <c r="A132" s="432">
        <v>3092</v>
      </c>
      <c r="B132" s="435">
        <v>0</v>
      </c>
      <c r="C132" s="432">
        <v>1804</v>
      </c>
      <c r="D132" s="432">
        <v>192316</v>
      </c>
      <c r="E132" s="432">
        <v>1510010</v>
      </c>
      <c r="F132" s="432">
        <v>992981</v>
      </c>
      <c r="G132" s="432">
        <v>89846</v>
      </c>
      <c r="H132" s="432">
        <v>2594642</v>
      </c>
    </row>
    <row r="133" spans="1:8" x14ac:dyDescent="0.25">
      <c r="A133" s="432">
        <v>3099</v>
      </c>
      <c r="B133" s="435">
        <v>0</v>
      </c>
      <c r="C133" s="435">
        <v>139</v>
      </c>
      <c r="D133" s="432">
        <v>27947</v>
      </c>
      <c r="E133" s="432">
        <v>236142</v>
      </c>
      <c r="F133" s="432">
        <v>23978</v>
      </c>
      <c r="G133" s="432">
        <v>35877</v>
      </c>
      <c r="H133" s="432">
        <v>296136</v>
      </c>
    </row>
    <row r="134" spans="1:8" x14ac:dyDescent="0.25">
      <c r="A134" s="433">
        <v>3100</v>
      </c>
      <c r="B134" s="436">
        <v>3</v>
      </c>
      <c r="C134" s="433">
        <v>13192</v>
      </c>
      <c r="D134" s="433">
        <v>371242</v>
      </c>
      <c r="E134" s="433">
        <v>3019510</v>
      </c>
      <c r="F134" s="433">
        <v>720705</v>
      </c>
      <c r="G134" s="433">
        <v>251532</v>
      </c>
      <c r="H134" s="433">
        <v>4004938</v>
      </c>
    </row>
    <row r="135" spans="1:8" x14ac:dyDescent="0.25">
      <c r="A135" s="434">
        <v>3211</v>
      </c>
      <c r="B135" s="437">
        <v>0</v>
      </c>
      <c r="C135" s="434">
        <v>3193</v>
      </c>
      <c r="D135" s="434">
        <v>373796</v>
      </c>
      <c r="E135" s="434">
        <v>3459361</v>
      </c>
      <c r="F135" s="434">
        <v>338154</v>
      </c>
      <c r="G135" s="434">
        <v>29033</v>
      </c>
      <c r="H135" s="434">
        <v>3829742</v>
      </c>
    </row>
    <row r="136" spans="1:8" x14ac:dyDescent="0.25">
      <c r="A136" s="432">
        <v>3212</v>
      </c>
      <c r="B136" s="435">
        <v>0</v>
      </c>
      <c r="C136" s="435">
        <v>1505</v>
      </c>
      <c r="D136" s="435">
        <v>26882</v>
      </c>
      <c r="E136" s="432">
        <v>252944</v>
      </c>
      <c r="F136" s="432">
        <v>237784</v>
      </c>
      <c r="G136" s="432">
        <v>100408</v>
      </c>
      <c r="H136" s="432">
        <v>592642</v>
      </c>
    </row>
    <row r="137" spans="1:8" x14ac:dyDescent="0.25">
      <c r="A137" s="432">
        <v>3220</v>
      </c>
      <c r="B137" s="435">
        <v>0</v>
      </c>
      <c r="C137" s="435">
        <v>0</v>
      </c>
      <c r="D137" s="435">
        <v>539</v>
      </c>
      <c r="E137" s="432">
        <v>4500</v>
      </c>
      <c r="F137" s="432">
        <v>3732</v>
      </c>
      <c r="G137" s="435">
        <v>8</v>
      </c>
      <c r="H137" s="432">
        <v>8240</v>
      </c>
    </row>
    <row r="138" spans="1:8" x14ac:dyDescent="0.25">
      <c r="A138" s="432">
        <v>3230</v>
      </c>
      <c r="B138" s="435">
        <v>3</v>
      </c>
      <c r="C138" s="432">
        <v>28822</v>
      </c>
      <c r="D138" s="432">
        <v>31318</v>
      </c>
      <c r="E138" s="432">
        <v>242714</v>
      </c>
      <c r="F138" s="432">
        <v>98500</v>
      </c>
      <c r="G138" s="432">
        <v>21961</v>
      </c>
      <c r="H138" s="432">
        <v>391997</v>
      </c>
    </row>
    <row r="139" spans="1:8" x14ac:dyDescent="0.25">
      <c r="A139" s="432">
        <v>3240</v>
      </c>
      <c r="B139" s="435">
        <v>0</v>
      </c>
      <c r="C139" s="435">
        <v>0</v>
      </c>
      <c r="D139" s="432">
        <v>23018</v>
      </c>
      <c r="E139" s="432">
        <v>186162</v>
      </c>
      <c r="F139" s="432">
        <v>29992</v>
      </c>
      <c r="G139" s="435">
        <v>2361</v>
      </c>
      <c r="H139" s="432">
        <v>218516</v>
      </c>
    </row>
    <row r="140" spans="1:8" x14ac:dyDescent="0.25">
      <c r="A140" s="432">
        <v>3250</v>
      </c>
      <c r="B140" s="435">
        <v>0</v>
      </c>
      <c r="C140" s="432">
        <v>1303</v>
      </c>
      <c r="D140" s="432">
        <v>286130</v>
      </c>
      <c r="E140" s="432">
        <v>2216754</v>
      </c>
      <c r="F140" s="432">
        <v>708694</v>
      </c>
      <c r="G140" s="432">
        <v>189078</v>
      </c>
      <c r="H140" s="432">
        <v>3115830</v>
      </c>
    </row>
    <row r="141" spans="1:8" x14ac:dyDescent="0.25">
      <c r="A141" s="432">
        <v>3290</v>
      </c>
      <c r="B141" s="435">
        <v>0</v>
      </c>
      <c r="C141" s="435">
        <v>32</v>
      </c>
      <c r="D141" s="432">
        <v>528363</v>
      </c>
      <c r="E141" s="432">
        <v>3648792</v>
      </c>
      <c r="F141" s="432">
        <v>1019775</v>
      </c>
      <c r="G141" s="432">
        <v>233909</v>
      </c>
      <c r="H141" s="432">
        <v>4902508</v>
      </c>
    </row>
    <row r="142" spans="1:8" x14ac:dyDescent="0.25">
      <c r="A142" s="432">
        <v>3311</v>
      </c>
      <c r="B142" s="435">
        <v>0</v>
      </c>
      <c r="C142" s="435">
        <v>0</v>
      </c>
      <c r="D142" s="435">
        <v>26846</v>
      </c>
      <c r="E142" s="432">
        <v>203443</v>
      </c>
      <c r="F142" s="432">
        <v>71116</v>
      </c>
      <c r="G142" s="432">
        <v>5222</v>
      </c>
      <c r="H142" s="432">
        <v>279782</v>
      </c>
    </row>
    <row r="143" spans="1:8" x14ac:dyDescent="0.25">
      <c r="A143" s="432">
        <v>3312</v>
      </c>
      <c r="B143" s="435">
        <v>0</v>
      </c>
      <c r="C143" s="435">
        <v>0</v>
      </c>
      <c r="D143" s="432">
        <v>18137</v>
      </c>
      <c r="E143" s="432">
        <v>148576</v>
      </c>
      <c r="F143" s="432">
        <v>95041</v>
      </c>
      <c r="G143" s="432">
        <v>62091</v>
      </c>
      <c r="H143" s="432">
        <v>305708</v>
      </c>
    </row>
    <row r="144" spans="1:8" x14ac:dyDescent="0.25">
      <c r="A144" s="432">
        <v>3313</v>
      </c>
      <c r="B144" s="435">
        <v>0</v>
      </c>
      <c r="C144" s="435">
        <v>0</v>
      </c>
      <c r="D144" s="435">
        <v>301</v>
      </c>
      <c r="E144" s="432">
        <v>2865</v>
      </c>
      <c r="F144" s="432">
        <v>1831</v>
      </c>
      <c r="G144" s="435">
        <v>0</v>
      </c>
      <c r="H144" s="432">
        <v>4696</v>
      </c>
    </row>
    <row r="145" spans="1:8" x14ac:dyDescent="0.25">
      <c r="A145" s="432">
        <v>3314</v>
      </c>
      <c r="B145" s="435">
        <v>0</v>
      </c>
      <c r="C145" s="435">
        <v>0</v>
      </c>
      <c r="D145" s="435">
        <v>4431</v>
      </c>
      <c r="E145" s="432">
        <v>40875</v>
      </c>
      <c r="F145" s="432">
        <v>9734</v>
      </c>
      <c r="G145" s="432">
        <v>745</v>
      </c>
      <c r="H145" s="432">
        <v>51355</v>
      </c>
    </row>
    <row r="146" spans="1:8" x14ac:dyDescent="0.25">
      <c r="A146" s="432">
        <v>3315</v>
      </c>
      <c r="B146" s="435">
        <v>0</v>
      </c>
      <c r="C146" s="435">
        <v>728</v>
      </c>
      <c r="D146" s="432">
        <v>18361</v>
      </c>
      <c r="E146" s="432">
        <v>167934</v>
      </c>
      <c r="F146" s="432">
        <v>97914</v>
      </c>
      <c r="G146" s="432">
        <v>128616</v>
      </c>
      <c r="H146" s="432">
        <v>395193</v>
      </c>
    </row>
    <row r="147" spans="1:8" x14ac:dyDescent="0.25">
      <c r="A147" s="432">
        <v>3319</v>
      </c>
      <c r="B147" s="435">
        <v>0</v>
      </c>
      <c r="C147" s="435">
        <v>0</v>
      </c>
      <c r="D147" s="435">
        <v>37303</v>
      </c>
      <c r="E147" s="432">
        <v>374163</v>
      </c>
      <c r="F147" s="432">
        <v>109500</v>
      </c>
      <c r="G147" s="435">
        <v>0</v>
      </c>
      <c r="H147" s="432">
        <v>483663</v>
      </c>
    </row>
    <row r="148" spans="1:8" x14ac:dyDescent="0.25">
      <c r="A148" s="432">
        <v>3320</v>
      </c>
      <c r="B148" s="435">
        <v>0</v>
      </c>
      <c r="C148" s="435">
        <v>0</v>
      </c>
      <c r="D148" s="432">
        <v>11770</v>
      </c>
      <c r="E148" s="432">
        <v>93710</v>
      </c>
      <c r="F148" s="432">
        <v>26488</v>
      </c>
      <c r="G148" s="432">
        <v>99</v>
      </c>
      <c r="H148" s="432">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32">
        <v>5811</v>
      </c>
      <c r="B154" s="435">
        <v>0</v>
      </c>
      <c r="C154" s="435">
        <v>0</v>
      </c>
      <c r="D154" s="432">
        <v>19452</v>
      </c>
      <c r="E154" s="432">
        <v>97503</v>
      </c>
      <c r="F154" s="432">
        <v>89380</v>
      </c>
      <c r="G154" s="435">
        <v>0</v>
      </c>
      <c r="H154" s="432">
        <v>186883</v>
      </c>
    </row>
    <row r="155" spans="1:8" x14ac:dyDescent="0.25">
      <c r="A155" s="432">
        <v>5813</v>
      </c>
      <c r="B155" s="435">
        <v>0</v>
      </c>
      <c r="C155" s="435">
        <v>0</v>
      </c>
      <c r="D155" s="435">
        <v>124964</v>
      </c>
      <c r="E155" s="432">
        <v>987283</v>
      </c>
      <c r="F155" s="435">
        <v>223318</v>
      </c>
      <c r="G155" s="435">
        <v>6442</v>
      </c>
      <c r="H155" s="432">
        <v>1217042</v>
      </c>
    </row>
    <row r="156" spans="1:8" x14ac:dyDescent="0.25">
      <c r="A156" s="432">
        <v>5819</v>
      </c>
      <c r="B156" s="435">
        <v>0</v>
      </c>
      <c r="C156" s="435">
        <v>0</v>
      </c>
      <c r="D156" s="432">
        <v>1426</v>
      </c>
      <c r="E156" s="432">
        <v>10573</v>
      </c>
      <c r="F156" s="432">
        <v>13665</v>
      </c>
      <c r="G156" s="432">
        <v>18</v>
      </c>
      <c r="H156" s="432">
        <v>24256</v>
      </c>
    </row>
    <row r="157" spans="1:8" x14ac:dyDescent="0.25">
      <c r="A157" s="438" t="s">
        <v>41</v>
      </c>
      <c r="B157" s="435">
        <v>3856</v>
      </c>
      <c r="C157" s="435">
        <v>10429542</v>
      </c>
      <c r="D157" s="435">
        <v>4352886</v>
      </c>
      <c r="E157" s="435">
        <v>34252708</v>
      </c>
      <c r="F157" s="435">
        <v>11687977</v>
      </c>
      <c r="G157" s="435">
        <v>29155534</v>
      </c>
      <c r="H157" s="435">
        <v>85525761</v>
      </c>
    </row>
    <row r="158" spans="1:8" x14ac:dyDescent="0.25">
      <c r="A158" s="438" t="s">
        <v>560</v>
      </c>
      <c r="B158" s="433">
        <v>119155</v>
      </c>
      <c r="C158" s="433">
        <v>615196205</v>
      </c>
      <c r="D158" s="433">
        <v>264476573</v>
      </c>
      <c r="E158" s="433">
        <v>1894315928</v>
      </c>
      <c r="F158" s="433">
        <v>452013237</v>
      </c>
      <c r="G158" s="433">
        <v>536451672</v>
      </c>
      <c r="H158" s="433">
        <v>3497977042</v>
      </c>
    </row>
    <row r="162" spans="1:1" x14ac:dyDescent="0.25">
      <c r="A162" s="4" t="s">
        <v>554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301</v>
      </c>
      <c r="B1" s="208"/>
      <c r="C1" s="208"/>
      <c r="D1" s="209"/>
    </row>
    <row r="2" spans="1:4" x14ac:dyDescent="0.25">
      <c r="A2" s="3"/>
      <c r="B2" s="3" t="s">
        <v>302</v>
      </c>
      <c r="C2" s="3" t="s">
        <v>282</v>
      </c>
      <c r="D2" s="3" t="s">
        <v>250</v>
      </c>
    </row>
    <row r="3" spans="1:4" x14ac:dyDescent="0.25">
      <c r="A3" s="4" t="s">
        <v>303</v>
      </c>
      <c r="B3" s="4">
        <v>98.49</v>
      </c>
      <c r="C3" s="4" t="s">
        <v>304</v>
      </c>
      <c r="D3" t="s">
        <v>488</v>
      </c>
    </row>
    <row r="4" spans="1:4" ht="60" x14ac:dyDescent="0.25">
      <c r="A4" s="4" t="s">
        <v>305</v>
      </c>
      <c r="B4" s="116">
        <f>'GREET1 Fuel_Specs'!D81</f>
        <v>15774000</v>
      </c>
      <c r="C4" s="4" t="s">
        <v>306</v>
      </c>
      <c r="D4" s="6" t="s">
        <v>501</v>
      </c>
    </row>
    <row r="5" spans="1:4" x14ac:dyDescent="0.25">
      <c r="A5" s="4" t="s">
        <v>305</v>
      </c>
      <c r="B5" s="116">
        <f>B4*'GREET1 Fuel_Specs'!F132</f>
        <v>14309932.088760002</v>
      </c>
      <c r="C5" s="4" t="s">
        <v>307</v>
      </c>
      <c r="D5" t="s">
        <v>489</v>
      </c>
    </row>
    <row r="6" spans="1:4" x14ac:dyDescent="0.25">
      <c r="A6" s="4" t="s">
        <v>308</v>
      </c>
      <c r="B6" s="116">
        <f>B3*B5*10^6</f>
        <v>1409385211421972.5</v>
      </c>
      <c r="C6" s="4" t="s">
        <v>309</v>
      </c>
      <c r="D6" t="s">
        <v>490</v>
      </c>
    </row>
    <row r="8" spans="1:4" x14ac:dyDescent="0.25">
      <c r="A8" t="s">
        <v>491</v>
      </c>
    </row>
    <row r="9" spans="1:4" x14ac:dyDescent="0.25">
      <c r="A9" t="s">
        <v>492</v>
      </c>
    </row>
    <row r="10" spans="1:4" x14ac:dyDescent="0.25">
      <c r="A10" t="s">
        <v>493</v>
      </c>
    </row>
    <row r="11" spans="1:4" x14ac:dyDescent="0.25">
      <c r="A11" t="s">
        <v>494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310</v>
      </c>
    </row>
    <row r="2" spans="1:23" x14ac:dyDescent="0.25">
      <c r="A2" s="212" t="s">
        <v>311</v>
      </c>
    </row>
    <row r="3" spans="1:23" ht="12.75" customHeight="1" x14ac:dyDescent="0.25">
      <c r="A3" s="213" t="s">
        <v>2</v>
      </c>
      <c r="B3" s="214" t="s">
        <v>312</v>
      </c>
      <c r="C3" s="215"/>
      <c r="D3" s="215"/>
      <c r="E3" s="216" t="s">
        <v>313</v>
      </c>
      <c r="F3" s="216" t="s">
        <v>314</v>
      </c>
      <c r="G3" s="216" t="s">
        <v>315</v>
      </c>
      <c r="H3" s="217" t="s">
        <v>315</v>
      </c>
      <c r="I3" s="218"/>
    </row>
    <row r="4" spans="1:23" ht="26.25" x14ac:dyDescent="0.25">
      <c r="A4" s="219"/>
      <c r="B4" s="220" t="s">
        <v>316</v>
      </c>
      <c r="C4" s="221" t="s">
        <v>317</v>
      </c>
      <c r="D4" s="221" t="s">
        <v>318</v>
      </c>
      <c r="E4" s="221"/>
      <c r="F4" s="221" t="s">
        <v>319</v>
      </c>
      <c r="G4" s="221" t="s">
        <v>320</v>
      </c>
      <c r="H4" s="222" t="s">
        <v>321</v>
      </c>
      <c r="I4" s="223" t="s">
        <v>322</v>
      </c>
    </row>
    <row r="5" spans="1:23" x14ac:dyDescent="0.25">
      <c r="A5" s="224" t="s">
        <v>323</v>
      </c>
      <c r="B5" s="225">
        <v>1</v>
      </c>
      <c r="C5" s="226" t="s">
        <v>324</v>
      </c>
      <c r="D5" s="226"/>
      <c r="E5" s="227"/>
      <c r="F5" s="227"/>
      <c r="G5" s="227"/>
      <c r="H5" s="228"/>
      <c r="I5" s="229"/>
    </row>
    <row r="6" spans="1:23" x14ac:dyDescent="0.25">
      <c r="A6" s="230" t="s">
        <v>325</v>
      </c>
      <c r="B6" s="231" t="s">
        <v>326</v>
      </c>
      <c r="C6" s="232" t="s">
        <v>326</v>
      </c>
      <c r="D6" s="232" t="s">
        <v>326</v>
      </c>
      <c r="E6" s="232" t="s">
        <v>327</v>
      </c>
      <c r="F6" s="233"/>
      <c r="G6" s="233"/>
      <c r="H6" s="234"/>
      <c r="I6" s="235"/>
      <c r="P6" s="236"/>
      <c r="R6" s="236"/>
      <c r="T6" s="236"/>
      <c r="V6" s="236"/>
    </row>
    <row r="7" spans="1:23" x14ac:dyDescent="0.25">
      <c r="A7" s="237" t="s">
        <v>328</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329</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330</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331</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332</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333</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334</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335</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336</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337</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338</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339</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340</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341</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342</v>
      </c>
      <c r="B21" s="238"/>
      <c r="C21" s="247"/>
      <c r="D21" s="247"/>
      <c r="E21" s="247"/>
      <c r="F21" s="258"/>
      <c r="G21" s="247">
        <v>120</v>
      </c>
      <c r="H21" s="242">
        <v>1.2E-4</v>
      </c>
      <c r="I21" s="243"/>
    </row>
    <row r="22" spans="1:23" x14ac:dyDescent="0.25">
      <c r="A22" s="237" t="s">
        <v>343</v>
      </c>
      <c r="B22" s="238">
        <v>128450</v>
      </c>
      <c r="C22" s="247">
        <v>128450</v>
      </c>
      <c r="D22" s="247">
        <v>137380</v>
      </c>
      <c r="E22" s="247">
        <v>3167</v>
      </c>
      <c r="F22" s="248">
        <v>0.86499999999999999</v>
      </c>
      <c r="G22" s="247">
        <v>11</v>
      </c>
      <c r="H22" s="242">
        <v>1.1E-5</v>
      </c>
      <c r="I22" s="243">
        <v>0.93499781627602274</v>
      </c>
    </row>
    <row r="23" spans="1:23" x14ac:dyDescent="0.25">
      <c r="A23" s="237" t="s">
        <v>344</v>
      </c>
      <c r="B23" s="238">
        <v>129487.84757606639</v>
      </c>
      <c r="C23" s="247">
        <v>129487.84757606639</v>
      </c>
      <c r="D23" s="239">
        <v>138490</v>
      </c>
      <c r="E23" s="239">
        <v>3206</v>
      </c>
      <c r="F23" s="240">
        <v>0.871</v>
      </c>
      <c r="G23" s="241">
        <v>11</v>
      </c>
      <c r="H23" s="242">
        <v>1.1E-5</v>
      </c>
      <c r="I23" s="243">
        <v>0.93499781627602274</v>
      </c>
    </row>
    <row r="24" spans="1:23" x14ac:dyDescent="0.25">
      <c r="A24" s="237" t="s">
        <v>345</v>
      </c>
      <c r="B24" s="238">
        <v>116920</v>
      </c>
      <c r="C24" s="239">
        <v>116920</v>
      </c>
      <c r="D24" s="239">
        <v>125080</v>
      </c>
      <c r="E24" s="239">
        <v>2745</v>
      </c>
      <c r="F24" s="240">
        <v>0.85</v>
      </c>
      <c r="G24" s="241">
        <v>1</v>
      </c>
      <c r="H24" s="242">
        <v>9.9999999999999995E-7</v>
      </c>
      <c r="I24" s="243">
        <v>0.93476175247841387</v>
      </c>
    </row>
    <row r="25" spans="1:23" x14ac:dyDescent="0.25">
      <c r="A25" s="259" t="s">
        <v>346</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347</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348</v>
      </c>
      <c r="B27" s="238">
        <v>111520</v>
      </c>
      <c r="C27" s="239">
        <v>111520</v>
      </c>
      <c r="D27" s="239">
        <v>119740</v>
      </c>
      <c r="E27" s="261">
        <v>2651</v>
      </c>
      <c r="F27" s="240">
        <v>0.84199999999999997</v>
      </c>
      <c r="G27" s="241">
        <v>0</v>
      </c>
      <c r="H27" s="242">
        <v>0</v>
      </c>
      <c r="I27" s="243">
        <v>0.93135126106564226</v>
      </c>
    </row>
    <row r="28" spans="1:23" x14ac:dyDescent="0.25">
      <c r="A28" s="260" t="s">
        <v>349</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350</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351</v>
      </c>
      <c r="B30" s="238">
        <v>57250</v>
      </c>
      <c r="C30" s="239">
        <v>57250</v>
      </c>
      <c r="D30" s="239">
        <v>65200</v>
      </c>
      <c r="E30" s="239">
        <v>3006</v>
      </c>
      <c r="F30" s="263">
        <v>0.375</v>
      </c>
      <c r="G30" s="241">
        <v>0</v>
      </c>
      <c r="H30" s="242">
        <v>0</v>
      </c>
      <c r="I30" s="243">
        <v>0.87806748466257667</v>
      </c>
    </row>
    <row r="31" spans="1:23" x14ac:dyDescent="0.25">
      <c r="A31" s="260" t="s">
        <v>352</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353</v>
      </c>
      <c r="B32" s="238">
        <v>99837</v>
      </c>
      <c r="C32" s="264">
        <v>99837</v>
      </c>
      <c r="D32" s="261">
        <v>108458</v>
      </c>
      <c r="E32" s="264">
        <v>3065</v>
      </c>
      <c r="F32" s="265">
        <v>0.64859999999999995</v>
      </c>
      <c r="G32" s="266">
        <v>0</v>
      </c>
      <c r="H32" s="242">
        <v>0</v>
      </c>
      <c r="I32" s="243">
        <v>0.92051300964428628</v>
      </c>
    </row>
    <row r="33" spans="1:11" x14ac:dyDescent="0.25">
      <c r="A33" s="260" t="s">
        <v>354</v>
      </c>
      <c r="B33" s="238">
        <v>83127</v>
      </c>
      <c r="C33" s="264">
        <v>83127</v>
      </c>
      <c r="D33" s="261">
        <v>89511</v>
      </c>
      <c r="E33" s="264">
        <v>2964</v>
      </c>
      <c r="F33" s="265">
        <v>0.61980000000000002</v>
      </c>
      <c r="G33" s="266">
        <v>0</v>
      </c>
      <c r="H33" s="242">
        <v>0</v>
      </c>
      <c r="I33" s="243">
        <v>0.92867915675168411</v>
      </c>
      <c r="J33" s="262"/>
    </row>
    <row r="34" spans="1:11" x14ac:dyDescent="0.25">
      <c r="A34" s="260" t="s">
        <v>355</v>
      </c>
      <c r="B34" s="238">
        <v>116090</v>
      </c>
      <c r="C34" s="247">
        <v>116090</v>
      </c>
      <c r="D34" s="247">
        <v>124340</v>
      </c>
      <c r="E34" s="247">
        <v>2819</v>
      </c>
      <c r="F34" s="248">
        <v>0.86299999999999999</v>
      </c>
      <c r="G34" s="247">
        <v>25.5</v>
      </c>
      <c r="H34" s="242">
        <v>2.55E-5</v>
      </c>
      <c r="I34" s="243">
        <v>0.93364967025896739</v>
      </c>
    </row>
    <row r="35" spans="1:11" x14ac:dyDescent="0.25">
      <c r="A35" s="260" t="s">
        <v>356</v>
      </c>
      <c r="B35" s="238">
        <v>84950</v>
      </c>
      <c r="C35" s="239">
        <v>84950</v>
      </c>
      <c r="D35" s="239">
        <v>91410</v>
      </c>
      <c r="E35" s="241">
        <v>1923</v>
      </c>
      <c r="F35" s="263">
        <v>0.82</v>
      </c>
      <c r="G35" s="241">
        <v>0</v>
      </c>
      <c r="H35" s="242">
        <v>0</v>
      </c>
      <c r="I35" s="243">
        <v>0.9293293950333662</v>
      </c>
      <c r="J35" s="262"/>
    </row>
    <row r="36" spans="1:11" x14ac:dyDescent="0.25">
      <c r="A36" s="260" t="s">
        <v>357</v>
      </c>
      <c r="B36" s="238">
        <v>74720</v>
      </c>
      <c r="C36" s="239">
        <v>74720</v>
      </c>
      <c r="D36" s="239">
        <v>84820</v>
      </c>
      <c r="E36" s="239">
        <v>1621</v>
      </c>
      <c r="F36" s="240">
        <v>0.75</v>
      </c>
      <c r="G36" s="241">
        <v>0</v>
      </c>
      <c r="H36" s="242">
        <v>0</v>
      </c>
      <c r="I36" s="243">
        <v>0.88092431030417351</v>
      </c>
      <c r="J36" s="262"/>
    </row>
    <row r="37" spans="1:11" x14ac:dyDescent="0.25">
      <c r="A37" s="260" t="s">
        <v>358</v>
      </c>
      <c r="B37" s="238">
        <v>68930</v>
      </c>
      <c r="C37" s="239">
        <v>68930</v>
      </c>
      <c r="D37" s="239">
        <v>75610</v>
      </c>
      <c r="E37" s="239">
        <v>2518</v>
      </c>
      <c r="F37" s="267">
        <v>0.52200000000000002</v>
      </c>
      <c r="G37" s="241">
        <v>0</v>
      </c>
      <c r="H37" s="242">
        <v>0</v>
      </c>
      <c r="I37" s="243">
        <v>0.91165189789710355</v>
      </c>
      <c r="J37" s="262"/>
    </row>
    <row r="38" spans="1:11" x14ac:dyDescent="0.25">
      <c r="A38" s="260" t="s">
        <v>359</v>
      </c>
      <c r="B38" s="238">
        <v>72200</v>
      </c>
      <c r="C38" s="241">
        <v>72200</v>
      </c>
      <c r="D38" s="247">
        <v>79196.89540113158</v>
      </c>
      <c r="E38" s="241">
        <v>3255</v>
      </c>
      <c r="F38" s="263">
        <v>0.47399999999999998</v>
      </c>
      <c r="G38" s="241">
        <v>0</v>
      </c>
      <c r="H38" s="242">
        <v>0</v>
      </c>
      <c r="I38" s="243">
        <v>0.91165189789710355</v>
      </c>
      <c r="J38" s="262"/>
    </row>
    <row r="39" spans="1:11" x14ac:dyDescent="0.25">
      <c r="A39" s="260" t="s">
        <v>360</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361</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362</v>
      </c>
      <c r="B41" s="238">
        <v>117059</v>
      </c>
      <c r="C41" s="241">
        <v>117059</v>
      </c>
      <c r="D41" s="241">
        <v>125293.76528649101</v>
      </c>
      <c r="E41" s="241">
        <v>2835</v>
      </c>
      <c r="F41" s="263">
        <v>0.871</v>
      </c>
      <c r="G41" s="247">
        <v>0</v>
      </c>
      <c r="H41" s="242">
        <v>0</v>
      </c>
      <c r="I41" s="243">
        <v>0.93427633635511098</v>
      </c>
      <c r="K41" s="262"/>
    </row>
    <row r="42" spans="1:11" x14ac:dyDescent="0.25">
      <c r="A42" s="259" t="s">
        <v>363</v>
      </c>
      <c r="B42" s="238">
        <v>122887</v>
      </c>
      <c r="C42" s="261">
        <v>122887</v>
      </c>
      <c r="D42" s="261">
        <v>130817</v>
      </c>
      <c r="E42" s="261">
        <v>2948</v>
      </c>
      <c r="F42" s="263">
        <v>0.871</v>
      </c>
      <c r="G42" s="247">
        <v>0</v>
      </c>
      <c r="H42" s="242">
        <v>0</v>
      </c>
      <c r="I42" s="243">
        <v>0.93938096730547249</v>
      </c>
      <c r="K42" s="262"/>
    </row>
    <row r="43" spans="1:11" x14ac:dyDescent="0.25">
      <c r="A43" s="259" t="s">
        <v>364</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365</v>
      </c>
      <c r="B44" s="238">
        <v>115983</v>
      </c>
      <c r="C44" s="261">
        <v>115983</v>
      </c>
      <c r="D44" s="261">
        <v>124230</v>
      </c>
      <c r="E44" s="261">
        <v>2830</v>
      </c>
      <c r="F44" s="263">
        <v>0.84</v>
      </c>
      <c r="G44" s="247">
        <v>0</v>
      </c>
      <c r="H44" s="242">
        <v>0</v>
      </c>
      <c r="I44" s="243">
        <v>0.93361506882395562</v>
      </c>
      <c r="K44" s="262"/>
    </row>
    <row r="45" spans="1:11" x14ac:dyDescent="0.25">
      <c r="A45" s="211" t="s">
        <v>366</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367</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368</v>
      </c>
      <c r="B47" s="238">
        <v>30500</v>
      </c>
      <c r="C47" s="239">
        <v>30500</v>
      </c>
      <c r="D47" s="239">
        <v>36020</v>
      </c>
      <c r="E47" s="239">
        <v>268</v>
      </c>
      <c r="F47" s="263">
        <v>0</v>
      </c>
      <c r="G47" s="241">
        <v>0</v>
      </c>
      <c r="H47" s="242">
        <v>0</v>
      </c>
      <c r="I47" s="243">
        <v>0.84675180455302612</v>
      </c>
    </row>
    <row r="48" spans="1:11" x14ac:dyDescent="0.25">
      <c r="A48" s="237" t="s">
        <v>369</v>
      </c>
      <c r="B48" s="238">
        <v>93540</v>
      </c>
      <c r="C48" s="239">
        <v>93540</v>
      </c>
      <c r="D48" s="239">
        <v>101130</v>
      </c>
      <c r="E48" s="239">
        <v>2811</v>
      </c>
      <c r="F48" s="263">
        <v>0.68100000000000005</v>
      </c>
      <c r="G48" s="241">
        <v>0</v>
      </c>
      <c r="H48" s="242">
        <v>0</v>
      </c>
      <c r="I48" s="243">
        <v>0.92494808662118067</v>
      </c>
    </row>
    <row r="49" spans="1:12" x14ac:dyDescent="0.25">
      <c r="A49" s="237" t="s">
        <v>370</v>
      </c>
      <c r="B49" s="238">
        <v>96720</v>
      </c>
      <c r="C49" s="239">
        <v>96720</v>
      </c>
      <c r="D49" s="239">
        <v>104530</v>
      </c>
      <c r="E49" s="239">
        <v>2810</v>
      </c>
      <c r="F49" s="263">
        <v>0.70599999999999996</v>
      </c>
      <c r="G49" s="241">
        <v>0</v>
      </c>
      <c r="H49" s="242">
        <v>0</v>
      </c>
      <c r="I49" s="243">
        <v>0.92528460728977324</v>
      </c>
      <c r="J49" s="262"/>
    </row>
    <row r="50" spans="1:12" x14ac:dyDescent="0.25">
      <c r="A50" s="237" t="s">
        <v>371</v>
      </c>
      <c r="B50" s="238">
        <v>100480</v>
      </c>
      <c r="C50" s="239">
        <v>100480</v>
      </c>
      <c r="D50" s="239">
        <v>108570</v>
      </c>
      <c r="E50" s="239">
        <v>2913</v>
      </c>
      <c r="F50" s="263">
        <v>0.70599999999999996</v>
      </c>
      <c r="G50" s="241">
        <v>0</v>
      </c>
      <c r="H50" s="242">
        <v>0</v>
      </c>
      <c r="I50" s="243">
        <v>0.92548586165607438</v>
      </c>
      <c r="J50" s="262"/>
    </row>
    <row r="51" spans="1:12" x14ac:dyDescent="0.25">
      <c r="A51" s="237" t="s">
        <v>372</v>
      </c>
      <c r="B51" s="238">
        <v>94970</v>
      </c>
      <c r="C51" s="239">
        <v>94970</v>
      </c>
      <c r="D51" s="239">
        <v>103220</v>
      </c>
      <c r="E51" s="239">
        <v>2213</v>
      </c>
      <c r="F51" s="263">
        <v>0.82799999999999996</v>
      </c>
      <c r="G51" s="241">
        <v>0</v>
      </c>
      <c r="H51" s="242">
        <v>0</v>
      </c>
      <c r="I51" s="243">
        <v>0.92007362914163926</v>
      </c>
      <c r="J51" s="262"/>
    </row>
    <row r="52" spans="1:12" x14ac:dyDescent="0.25">
      <c r="A52" s="237" t="s">
        <v>373</v>
      </c>
      <c r="B52" s="238">
        <v>90060</v>
      </c>
      <c r="C52" s="239">
        <v>90060</v>
      </c>
      <c r="D52" s="239">
        <v>98560</v>
      </c>
      <c r="E52" s="239">
        <v>2118</v>
      </c>
      <c r="F52" s="263">
        <v>0.82799999999999996</v>
      </c>
      <c r="G52" s="241">
        <v>0</v>
      </c>
      <c r="H52" s="242">
        <v>0</v>
      </c>
      <c r="I52" s="243">
        <v>0.91375811688311692</v>
      </c>
      <c r="J52" s="262"/>
    </row>
    <row r="53" spans="1:12" x14ac:dyDescent="0.25">
      <c r="A53" s="237" t="s">
        <v>374</v>
      </c>
      <c r="B53" s="238">
        <v>95720</v>
      </c>
      <c r="C53" s="239">
        <v>95720</v>
      </c>
      <c r="D53" s="239">
        <v>103010</v>
      </c>
      <c r="E53" s="239">
        <v>2253</v>
      </c>
      <c r="F53" s="263">
        <v>0.85699999999999998</v>
      </c>
      <c r="G53" s="241">
        <v>0</v>
      </c>
      <c r="H53" s="242">
        <v>0</v>
      </c>
      <c r="I53" s="243">
        <v>0.92923017182797785</v>
      </c>
      <c r="J53" s="262"/>
    </row>
    <row r="54" spans="1:12" x14ac:dyDescent="0.25">
      <c r="A54" s="237" t="s">
        <v>375</v>
      </c>
      <c r="B54" s="238">
        <v>84250</v>
      </c>
      <c r="C54" s="239">
        <v>84250</v>
      </c>
      <c r="D54" s="239">
        <v>91420</v>
      </c>
      <c r="E54" s="239">
        <v>1920</v>
      </c>
      <c r="F54" s="263">
        <v>0.81799999999999995</v>
      </c>
      <c r="G54" s="241">
        <v>0</v>
      </c>
      <c r="H54" s="242">
        <v>0</v>
      </c>
      <c r="I54" s="243">
        <v>0.92157077225989936</v>
      </c>
      <c r="J54" s="262"/>
    </row>
    <row r="55" spans="1:12" x14ac:dyDescent="0.25">
      <c r="A55" s="237" t="s">
        <v>376</v>
      </c>
      <c r="B55" s="238">
        <v>83686.11202275462</v>
      </c>
      <c r="C55" s="247">
        <v>83686.11202275462</v>
      </c>
      <c r="D55" s="239">
        <v>90050</v>
      </c>
      <c r="E55" s="247">
        <v>2532</v>
      </c>
      <c r="F55" s="248"/>
      <c r="G55" s="241">
        <v>0</v>
      </c>
      <c r="H55" s="242">
        <v>0</v>
      </c>
      <c r="I55" s="243">
        <v>0.92932939503336609</v>
      </c>
      <c r="J55" s="262"/>
    </row>
    <row r="56" spans="1:12" x14ac:dyDescent="0.25">
      <c r="A56" s="256" t="s">
        <v>377</v>
      </c>
      <c r="B56" s="238">
        <v>105124.8</v>
      </c>
      <c r="C56" s="269">
        <v>105124.8</v>
      </c>
      <c r="D56" s="247">
        <v>112166.3</v>
      </c>
      <c r="E56" s="269">
        <v>2478.6999999999998</v>
      </c>
      <c r="F56" s="270">
        <v>0.83625099999999997</v>
      </c>
      <c r="G56" s="241">
        <v>0</v>
      </c>
      <c r="H56" s="242">
        <v>0</v>
      </c>
      <c r="I56" s="243">
        <v>0.93722267739953979</v>
      </c>
    </row>
    <row r="57" spans="1:12" x14ac:dyDescent="0.25">
      <c r="A57" s="237" t="s">
        <v>378</v>
      </c>
      <c r="B57" s="238">
        <v>128590</v>
      </c>
      <c r="C57" s="241">
        <v>128590</v>
      </c>
      <c r="D57" s="241">
        <v>142860</v>
      </c>
      <c r="E57" s="269"/>
      <c r="F57" s="270"/>
      <c r="G57" s="241">
        <v>0</v>
      </c>
      <c r="H57" s="242">
        <v>0</v>
      </c>
      <c r="I57" s="243">
        <v>0.9001119977600448</v>
      </c>
    </row>
    <row r="58" spans="1:12" x14ac:dyDescent="0.25">
      <c r="A58" s="230" t="s">
        <v>379</v>
      </c>
      <c r="B58" s="271" t="s">
        <v>380</v>
      </c>
      <c r="C58" s="272" t="s">
        <v>380</v>
      </c>
      <c r="D58" s="272" t="s">
        <v>380</v>
      </c>
      <c r="E58" s="272" t="s">
        <v>381</v>
      </c>
      <c r="F58" s="273"/>
      <c r="G58" s="274"/>
      <c r="H58" s="275"/>
      <c r="I58" s="276" t="s">
        <v>322</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382</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383</v>
      </c>
      <c r="B61" s="238">
        <v>290</v>
      </c>
      <c r="C61" s="278">
        <v>290</v>
      </c>
      <c r="D61" s="278">
        <v>343</v>
      </c>
      <c r="E61" s="279">
        <v>2.5499999999999998</v>
      </c>
      <c r="F61" s="263">
        <v>0</v>
      </c>
      <c r="G61" s="241">
        <v>0</v>
      </c>
      <c r="H61" s="242">
        <v>0</v>
      </c>
      <c r="I61" s="243">
        <v>0.84548104956268222</v>
      </c>
      <c r="L61" s="236"/>
    </row>
    <row r="62" spans="1:12" x14ac:dyDescent="0.25">
      <c r="A62" s="237" t="s">
        <v>384</v>
      </c>
      <c r="B62" s="238"/>
      <c r="C62" s="247"/>
      <c r="D62" s="247"/>
      <c r="E62" s="280">
        <v>55.977829999999997</v>
      </c>
      <c r="F62" s="267">
        <v>0.27272727272727271</v>
      </c>
      <c r="G62" s="241">
        <v>0</v>
      </c>
      <c r="H62" s="242">
        <v>0</v>
      </c>
      <c r="I62" s="243"/>
    </row>
    <row r="63" spans="1:12" x14ac:dyDescent="0.25">
      <c r="A63" s="260" t="s">
        <v>378</v>
      </c>
      <c r="B63" s="238">
        <v>982</v>
      </c>
      <c r="C63" s="245">
        <v>982</v>
      </c>
      <c r="D63" s="245">
        <v>1043.738844</v>
      </c>
      <c r="E63" s="281">
        <v>20.3</v>
      </c>
      <c r="F63" s="267">
        <v>0.75800000000000001</v>
      </c>
      <c r="G63" s="261">
        <v>6</v>
      </c>
      <c r="H63" s="242">
        <v>6.0000000000000002E-6</v>
      </c>
      <c r="I63" s="243">
        <v>0.94084837950133815</v>
      </c>
    </row>
    <row r="64" spans="1:12" x14ac:dyDescent="0.25">
      <c r="A64" s="230" t="s">
        <v>385</v>
      </c>
      <c r="B64" s="271" t="s">
        <v>386</v>
      </c>
      <c r="C64" s="282" t="s">
        <v>386</v>
      </c>
      <c r="D64" s="272" t="s">
        <v>386</v>
      </c>
      <c r="E64" s="274"/>
      <c r="F64" s="273"/>
      <c r="G64" s="274"/>
      <c r="H64" s="275"/>
      <c r="I64" s="276" t="s">
        <v>322</v>
      </c>
      <c r="K64" s="236"/>
    </row>
    <row r="65" spans="1:13" x14ac:dyDescent="0.25">
      <c r="A65" s="256" t="s">
        <v>387</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388</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389</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390</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391</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392</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393</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394</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281</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395</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396</v>
      </c>
      <c r="B75" s="238">
        <v>15929000</v>
      </c>
      <c r="C75" s="261">
        <v>15929000</v>
      </c>
      <c r="D75" s="261">
        <v>17062000</v>
      </c>
      <c r="E75" s="247"/>
      <c r="F75" s="267">
        <v>0.501</v>
      </c>
      <c r="G75" s="261">
        <v>200</v>
      </c>
      <c r="H75" s="242">
        <v>2.0000000000000001E-4</v>
      </c>
      <c r="I75" s="243">
        <v>0.93359512366662756</v>
      </c>
      <c r="K75" s="286"/>
    </row>
    <row r="76" spans="1:13" x14ac:dyDescent="0.25">
      <c r="A76" s="237" t="s">
        <v>397</v>
      </c>
      <c r="B76" s="238">
        <v>14447000</v>
      </c>
      <c r="C76" s="261">
        <v>14447000</v>
      </c>
      <c r="D76" s="239">
        <v>15583000</v>
      </c>
      <c r="E76" s="269"/>
      <c r="F76" s="240">
        <v>0.46600000000000003</v>
      </c>
      <c r="G76" s="241">
        <v>1100</v>
      </c>
      <c r="H76" s="242">
        <v>1.1000000000000001E-3</v>
      </c>
      <c r="I76" s="243">
        <v>0.92710004492074694</v>
      </c>
    </row>
    <row r="77" spans="1:13" x14ac:dyDescent="0.25">
      <c r="A77" s="259" t="s">
        <v>398</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399</v>
      </c>
      <c r="B78" s="238">
        <v>14716000</v>
      </c>
      <c r="C78" s="241">
        <v>14716000</v>
      </c>
      <c r="D78" s="241">
        <v>15774000</v>
      </c>
      <c r="E78" s="247"/>
      <c r="F78" s="263">
        <v>0.46700000000000003</v>
      </c>
      <c r="G78" s="241">
        <v>1000</v>
      </c>
      <c r="H78" s="242">
        <v>1E-3</v>
      </c>
      <c r="I78" s="243">
        <v>0.93292760238366934</v>
      </c>
      <c r="K78" s="286"/>
    </row>
    <row r="79" spans="1:13" x14ac:dyDescent="0.25">
      <c r="A79" s="260" t="s">
        <v>400</v>
      </c>
      <c r="B79" s="238">
        <v>17289000</v>
      </c>
      <c r="C79" s="241">
        <v>17289000</v>
      </c>
      <c r="D79" s="241">
        <v>17906000</v>
      </c>
      <c r="E79" s="247"/>
      <c r="F79" s="263">
        <v>0.503</v>
      </c>
      <c r="G79" s="241">
        <v>400</v>
      </c>
      <c r="H79" s="242">
        <v>4.0000000000000002E-4</v>
      </c>
      <c r="I79" s="243">
        <v>0.96554227633195577</v>
      </c>
    </row>
    <row r="80" spans="1:13" x14ac:dyDescent="0.25">
      <c r="A80" s="260" t="s">
        <v>401</v>
      </c>
      <c r="B80" s="238">
        <v>14999999.999999998</v>
      </c>
      <c r="C80" s="241">
        <v>14999999.999999998</v>
      </c>
      <c r="D80" s="247"/>
      <c r="E80" s="247"/>
      <c r="F80" s="263">
        <v>0.47799999999999998</v>
      </c>
      <c r="G80" s="241">
        <v>400</v>
      </c>
      <c r="H80" s="242">
        <v>4.0000000000000002E-4</v>
      </c>
      <c r="I80" s="243"/>
    </row>
    <row r="81" spans="1:14" x14ac:dyDescent="0.25">
      <c r="A81" s="260" t="s">
        <v>402</v>
      </c>
      <c r="B81" s="238">
        <v>13454048.892850777</v>
      </c>
      <c r="C81" s="261">
        <v>13454048.892850777</v>
      </c>
      <c r="D81" s="247">
        <v>15774000</v>
      </c>
      <c r="E81" s="247"/>
      <c r="F81" s="263">
        <v>0.5</v>
      </c>
      <c r="G81" s="247"/>
      <c r="H81" s="242"/>
      <c r="I81" s="243">
        <v>0.85292563033160751</v>
      </c>
    </row>
    <row r="82" spans="1:14" x14ac:dyDescent="0.25">
      <c r="A82" s="260" t="s">
        <v>403</v>
      </c>
      <c r="B82" s="238">
        <v>12381771.311916806</v>
      </c>
      <c r="C82" s="241">
        <v>12381771.311916806</v>
      </c>
      <c r="D82" s="261">
        <v>14062678</v>
      </c>
      <c r="E82" s="247"/>
      <c r="F82" s="263">
        <v>0.46300000000000002</v>
      </c>
      <c r="G82" s="247"/>
      <c r="H82" s="242"/>
      <c r="I82" s="243">
        <v>0.88047037071579148</v>
      </c>
    </row>
    <row r="83" spans="1:14" x14ac:dyDescent="0.25">
      <c r="A83" s="288" t="s">
        <v>404</v>
      </c>
      <c r="B83" s="238">
        <v>18916910.5715716</v>
      </c>
      <c r="C83" s="241">
        <v>18916910.5715716</v>
      </c>
      <c r="D83" s="241">
        <v>18916910.5715716</v>
      </c>
      <c r="E83" s="247"/>
      <c r="F83" s="289">
        <v>0.51200000000000001</v>
      </c>
      <c r="G83" s="241">
        <v>0</v>
      </c>
      <c r="H83" s="290">
        <v>0</v>
      </c>
      <c r="I83" s="291">
        <v>1</v>
      </c>
    </row>
    <row r="84" spans="1:14" x14ac:dyDescent="0.25">
      <c r="A84" s="292" t="s">
        <v>405</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406</v>
      </c>
      <c r="B85" s="247">
        <v>14409931.248165678</v>
      </c>
      <c r="C85" s="261">
        <v>14409931.248165678</v>
      </c>
      <c r="D85" s="261">
        <v>15305245.093897162</v>
      </c>
      <c r="E85" s="247"/>
      <c r="F85" s="293">
        <v>0.41985</v>
      </c>
      <c r="G85" s="241">
        <v>0</v>
      </c>
      <c r="H85" s="290">
        <v>0</v>
      </c>
      <c r="I85" s="291">
        <v>0.94150280898876404</v>
      </c>
    </row>
    <row r="86" spans="1:14" x14ac:dyDescent="0.25">
      <c r="A86" s="292" t="s">
        <v>407</v>
      </c>
      <c r="B86" s="247">
        <v>14409931.248165678</v>
      </c>
      <c r="C86" s="247">
        <v>14409931.248165678</v>
      </c>
      <c r="D86" s="247">
        <v>15305245.093897162</v>
      </c>
      <c r="E86" s="247"/>
      <c r="F86" s="294">
        <v>0.41985</v>
      </c>
      <c r="G86" s="261">
        <v>0</v>
      </c>
      <c r="H86" s="290">
        <v>0</v>
      </c>
      <c r="I86" s="291">
        <v>0.94150280898876404</v>
      </c>
    </row>
    <row r="87" spans="1:14" x14ac:dyDescent="0.25">
      <c r="A87" s="295" t="s">
        <v>408</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409</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410</v>
      </c>
      <c r="B90" s="306"/>
      <c r="C90" s="306"/>
      <c r="D90" s="306"/>
      <c r="E90" s="306"/>
      <c r="F90" s="306"/>
    </row>
    <row r="91" spans="1:14" x14ac:dyDescent="0.25">
      <c r="A91" s="262" t="s">
        <v>411</v>
      </c>
      <c r="B91" s="306"/>
      <c r="C91" s="306"/>
      <c r="D91" s="306"/>
      <c r="E91" s="306"/>
      <c r="F91" s="306"/>
    </row>
    <row r="92" spans="1:14" x14ac:dyDescent="0.25">
      <c r="A92" s="307" t="s">
        <v>412</v>
      </c>
      <c r="B92" s="308" t="s">
        <v>413</v>
      </c>
      <c r="C92" s="309" t="s">
        <v>413</v>
      </c>
      <c r="D92" s="309" t="s">
        <v>413</v>
      </c>
      <c r="E92" s="309" t="s">
        <v>414</v>
      </c>
      <c r="F92" s="309" t="s">
        <v>414</v>
      </c>
      <c r="G92" s="310" t="s">
        <v>415</v>
      </c>
      <c r="H92" s="310" t="s">
        <v>415</v>
      </c>
      <c r="I92" s="310" t="s">
        <v>416</v>
      </c>
      <c r="J92" s="310" t="s">
        <v>416</v>
      </c>
      <c r="K92" s="310" t="s">
        <v>417</v>
      </c>
      <c r="L92" s="310" t="s">
        <v>417</v>
      </c>
      <c r="M92" s="310" t="s">
        <v>418</v>
      </c>
      <c r="N92" s="311" t="s">
        <v>418</v>
      </c>
    </row>
    <row r="93" spans="1:14" x14ac:dyDescent="0.25">
      <c r="A93" s="312" t="s">
        <v>419</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420</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421</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422</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423</v>
      </c>
      <c r="B98" s="250"/>
      <c r="C98" s="262"/>
      <c r="D98" s="262"/>
      <c r="E98" s="262"/>
      <c r="F98" s="262"/>
      <c r="I98" s="262"/>
    </row>
    <row r="99" spans="1:9" x14ac:dyDescent="0.25">
      <c r="A99" s="326" t="s">
        <v>424</v>
      </c>
      <c r="B99" s="327" t="s">
        <v>425</v>
      </c>
      <c r="C99" s="328" t="s">
        <v>425</v>
      </c>
      <c r="D99" s="328" t="s">
        <v>426</v>
      </c>
      <c r="E99" s="328" t="s">
        <v>426</v>
      </c>
      <c r="F99" s="328" t="s">
        <v>427</v>
      </c>
      <c r="G99" s="329" t="s">
        <v>427</v>
      </c>
      <c r="I99" s="262"/>
    </row>
    <row r="100" spans="1:9" x14ac:dyDescent="0.25">
      <c r="A100" s="312" t="s">
        <v>419</v>
      </c>
      <c r="B100" s="313">
        <v>100</v>
      </c>
      <c r="C100" s="330"/>
      <c r="D100" s="330">
        <v>100</v>
      </c>
      <c r="E100" s="330">
        <v>20</v>
      </c>
      <c r="F100" s="330">
        <v>100</v>
      </c>
      <c r="G100" s="331">
        <v>20</v>
      </c>
      <c r="I100" s="262"/>
    </row>
    <row r="101" spans="1:9" x14ac:dyDescent="0.25">
      <c r="A101" s="316" t="s">
        <v>428</v>
      </c>
      <c r="B101" s="317">
        <v>0</v>
      </c>
      <c r="C101" s="211">
        <v>0</v>
      </c>
      <c r="D101" s="211">
        <v>4.5</v>
      </c>
      <c r="E101" s="250">
        <v>14</v>
      </c>
      <c r="F101" s="211">
        <v>0.66</v>
      </c>
      <c r="G101" s="318">
        <v>7.5</v>
      </c>
    </row>
    <row r="102" spans="1:9" x14ac:dyDescent="0.25">
      <c r="A102" s="316" t="s">
        <v>429</v>
      </c>
      <c r="B102" s="317">
        <v>0</v>
      </c>
      <c r="C102" s="211">
        <v>0</v>
      </c>
      <c r="D102" s="211">
        <v>2.65</v>
      </c>
      <c r="E102" s="211">
        <v>7.65</v>
      </c>
      <c r="F102" s="262">
        <v>0.42</v>
      </c>
      <c r="G102" s="318">
        <v>4.9000000000000004</v>
      </c>
    </row>
    <row r="103" spans="1:9" x14ac:dyDescent="0.25">
      <c r="A103" s="316" t="s">
        <v>430</v>
      </c>
      <c r="B103" s="317">
        <v>0</v>
      </c>
      <c r="C103" s="211">
        <v>0</v>
      </c>
      <c r="D103" s="262">
        <v>-11</v>
      </c>
      <c r="E103" s="211">
        <v>19</v>
      </c>
      <c r="F103" s="262">
        <v>-2.9</v>
      </c>
      <c r="G103" s="318">
        <v>-87</v>
      </c>
    </row>
    <row r="104" spans="1:9" x14ac:dyDescent="0.25">
      <c r="A104" s="316" t="s">
        <v>431</v>
      </c>
      <c r="B104" s="317">
        <v>0</v>
      </c>
      <c r="C104" s="262">
        <v>0</v>
      </c>
      <c r="D104" s="332">
        <v>900</v>
      </c>
      <c r="E104" s="332">
        <v>3200</v>
      </c>
      <c r="F104" s="332">
        <v>130</v>
      </c>
      <c r="G104" s="333">
        <v>920</v>
      </c>
    </row>
    <row r="105" spans="1:9" x14ac:dyDescent="0.25">
      <c r="A105" s="319" t="s">
        <v>432</v>
      </c>
      <c r="B105" s="320">
        <v>0</v>
      </c>
      <c r="C105" s="322">
        <v>0</v>
      </c>
      <c r="D105" s="322">
        <v>-69</v>
      </c>
      <c r="E105" s="322">
        <v>-240</v>
      </c>
      <c r="F105" s="322">
        <v>-10</v>
      </c>
      <c r="G105" s="323">
        <v>-71</v>
      </c>
    </row>
    <row r="107" spans="1:9" x14ac:dyDescent="0.25">
      <c r="A107" s="212" t="s">
        <v>433</v>
      </c>
    </row>
    <row r="108" spans="1:9" x14ac:dyDescent="0.25">
      <c r="A108" s="307" t="s">
        <v>434</v>
      </c>
      <c r="B108" s="334">
        <v>0.85</v>
      </c>
    </row>
    <row r="109" spans="1:9" x14ac:dyDescent="0.25">
      <c r="A109" s="316" t="s">
        <v>435</v>
      </c>
      <c r="B109" s="335">
        <v>0.42857142857142855</v>
      </c>
      <c r="F109" s="262"/>
    </row>
    <row r="110" spans="1:9" x14ac:dyDescent="0.25">
      <c r="A110" s="316" t="s">
        <v>436</v>
      </c>
      <c r="B110" s="335">
        <v>0.75</v>
      </c>
    </row>
    <row r="111" spans="1:9" x14ac:dyDescent="0.25">
      <c r="A111" s="316" t="s">
        <v>437</v>
      </c>
      <c r="B111" s="335">
        <v>0.27272727272727271</v>
      </c>
    </row>
    <row r="112" spans="1:9" x14ac:dyDescent="0.25">
      <c r="A112" s="319" t="s">
        <v>438</v>
      </c>
      <c r="B112" s="336">
        <v>0.5</v>
      </c>
    </row>
    <row r="114" spans="1:24" x14ac:dyDescent="0.25">
      <c r="A114" s="337" t="s">
        <v>439</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440</v>
      </c>
      <c r="C118" s="345" t="s">
        <v>441</v>
      </c>
      <c r="D118" s="346" t="s">
        <v>442</v>
      </c>
      <c r="F118" s="344" t="s">
        <v>440</v>
      </c>
      <c r="G118" s="345" t="s">
        <v>443</v>
      </c>
      <c r="H118" s="346" t="s">
        <v>442</v>
      </c>
      <c r="J118" s="344" t="s">
        <v>440</v>
      </c>
      <c r="K118" s="347" t="s">
        <v>444</v>
      </c>
      <c r="L118" s="346" t="s">
        <v>442</v>
      </c>
      <c r="N118" s="344" t="s">
        <v>440</v>
      </c>
      <c r="O118" s="347" t="s">
        <v>445</v>
      </c>
      <c r="P118" s="346" t="s">
        <v>442</v>
      </c>
      <c r="R118" s="344" t="s">
        <v>440</v>
      </c>
      <c r="S118" s="347" t="s">
        <v>446</v>
      </c>
      <c r="T118" s="346" t="s">
        <v>442</v>
      </c>
      <c r="V118" s="344" t="s">
        <v>440</v>
      </c>
      <c r="W118" s="347" t="s">
        <v>447</v>
      </c>
      <c r="X118" s="346" t="s">
        <v>442</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448</v>
      </c>
    </row>
    <row r="129" spans="1:9" x14ac:dyDescent="0.25">
      <c r="A129" s="360" t="s">
        <v>449</v>
      </c>
      <c r="B129" s="361" t="s">
        <v>450</v>
      </c>
      <c r="C129" s="361" t="s">
        <v>451</v>
      </c>
      <c r="D129" s="361" t="s">
        <v>452</v>
      </c>
      <c r="E129" s="361" t="s">
        <v>453</v>
      </c>
      <c r="F129" s="362" t="s">
        <v>454</v>
      </c>
      <c r="G129" s="363"/>
      <c r="H129" s="363"/>
    </row>
    <row r="130" spans="1:9" x14ac:dyDescent="0.25">
      <c r="A130" s="364" t="s">
        <v>455</v>
      </c>
      <c r="B130" s="365">
        <v>1</v>
      </c>
      <c r="C130" s="365">
        <v>1000</v>
      </c>
      <c r="D130" s="365">
        <v>1000000</v>
      </c>
      <c r="E130" s="366">
        <v>453.59237000000002</v>
      </c>
      <c r="F130" s="367">
        <v>907184.74</v>
      </c>
      <c r="G130" s="363"/>
      <c r="H130" s="363"/>
    </row>
    <row r="131" spans="1:9" x14ac:dyDescent="0.25">
      <c r="A131" s="364" t="s">
        <v>456</v>
      </c>
      <c r="B131" s="368">
        <v>1E-3</v>
      </c>
      <c r="C131" s="365">
        <v>1</v>
      </c>
      <c r="D131" s="365">
        <v>1000</v>
      </c>
      <c r="E131" s="366">
        <v>0.45359237000000002</v>
      </c>
      <c r="F131" s="369">
        <v>907.18474000000003</v>
      </c>
      <c r="G131" s="363"/>
      <c r="H131" s="363"/>
    </row>
    <row r="132" spans="1:9" x14ac:dyDescent="0.25">
      <c r="A132" s="364" t="s">
        <v>457</v>
      </c>
      <c r="B132" s="368">
        <v>9.9999999999999995E-7</v>
      </c>
      <c r="C132" s="368">
        <v>1E-3</v>
      </c>
      <c r="D132" s="365">
        <v>1</v>
      </c>
      <c r="E132" s="368">
        <v>4.5359237000000004E-4</v>
      </c>
      <c r="F132" s="369">
        <v>0.90718474000000004</v>
      </c>
      <c r="G132" s="363"/>
      <c r="H132" s="363"/>
    </row>
    <row r="133" spans="1:9" x14ac:dyDescent="0.25">
      <c r="A133" s="364" t="s">
        <v>458</v>
      </c>
      <c r="B133" s="368">
        <v>2.2046226218487759E-3</v>
      </c>
      <c r="C133" s="366">
        <v>2.2046226218487757</v>
      </c>
      <c r="D133" s="365">
        <v>2204.6226218487759</v>
      </c>
      <c r="E133" s="365">
        <v>1</v>
      </c>
      <c r="F133" s="367">
        <v>2000</v>
      </c>
      <c r="G133" s="363"/>
      <c r="H133" s="363"/>
    </row>
    <row r="134" spans="1:9" x14ac:dyDescent="0.25">
      <c r="A134" s="370" t="s">
        <v>459</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460</v>
      </c>
      <c r="B136" s="361" t="s">
        <v>461</v>
      </c>
      <c r="C136" s="361" t="s">
        <v>462</v>
      </c>
      <c r="D136" s="361" t="s">
        <v>463</v>
      </c>
      <c r="E136" s="361" t="s">
        <v>464</v>
      </c>
      <c r="F136" s="362" t="s">
        <v>465</v>
      </c>
      <c r="G136" s="363"/>
      <c r="H136" s="363"/>
    </row>
    <row r="137" spans="1:9" x14ac:dyDescent="0.25">
      <c r="A137" s="364" t="s">
        <v>466</v>
      </c>
      <c r="B137" s="374">
        <v>1</v>
      </c>
      <c r="C137" s="375">
        <v>9.9999999999999995E-7</v>
      </c>
      <c r="D137" s="376">
        <v>1E-3</v>
      </c>
      <c r="E137" s="377">
        <v>3.7854109999999998E-3</v>
      </c>
      <c r="F137" s="378">
        <v>2.8316846999999999E-2</v>
      </c>
      <c r="G137" s="363"/>
      <c r="H137" s="363"/>
    </row>
    <row r="138" spans="1:9" x14ac:dyDescent="0.25">
      <c r="A138" s="364" t="s">
        <v>467</v>
      </c>
      <c r="B138" s="365">
        <v>1000000</v>
      </c>
      <c r="C138" s="365">
        <v>1</v>
      </c>
      <c r="D138" s="365">
        <v>1000.0000000000001</v>
      </c>
      <c r="E138" s="365">
        <v>3785.4110000000001</v>
      </c>
      <c r="F138" s="367">
        <v>28316.847000000002</v>
      </c>
      <c r="G138" s="363"/>
      <c r="H138" s="363"/>
    </row>
    <row r="139" spans="1:9" x14ac:dyDescent="0.25">
      <c r="A139" s="364" t="s">
        <v>468</v>
      </c>
      <c r="B139" s="365">
        <v>1000</v>
      </c>
      <c r="C139" s="366">
        <v>1E-3</v>
      </c>
      <c r="D139" s="365">
        <v>1</v>
      </c>
      <c r="E139" s="366">
        <v>3.7854109999999999</v>
      </c>
      <c r="F139" s="369">
        <v>28.316846999999999</v>
      </c>
      <c r="G139" s="363"/>
      <c r="H139" s="363"/>
    </row>
    <row r="140" spans="1:9" x14ac:dyDescent="0.25">
      <c r="A140" s="364" t="s">
        <v>469</v>
      </c>
      <c r="B140" s="352">
        <v>264.17210707106841</v>
      </c>
      <c r="C140" s="368">
        <v>2.6417210707106839E-4</v>
      </c>
      <c r="D140" s="366">
        <v>0.26417210707106842</v>
      </c>
      <c r="E140" s="365">
        <v>1</v>
      </c>
      <c r="F140" s="369">
        <v>7.4805211375990615</v>
      </c>
      <c r="G140" s="363"/>
      <c r="H140" s="363"/>
    </row>
    <row r="141" spans="1:9" x14ac:dyDescent="0.25">
      <c r="A141" s="370" t="s">
        <v>470</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471</v>
      </c>
      <c r="B143" s="361" t="s">
        <v>472</v>
      </c>
      <c r="C143" s="361" t="s">
        <v>473</v>
      </c>
      <c r="D143" s="361" t="s">
        <v>474</v>
      </c>
      <c r="E143" s="361" t="s">
        <v>475</v>
      </c>
      <c r="F143" s="361" t="s">
        <v>476</v>
      </c>
      <c r="G143" s="361" t="s">
        <v>477</v>
      </c>
      <c r="H143" s="361" t="s">
        <v>478</v>
      </c>
      <c r="I143" s="379" t="s">
        <v>479</v>
      </c>
    </row>
    <row r="144" spans="1:9" x14ac:dyDescent="0.25">
      <c r="A144" s="364" t="s">
        <v>480</v>
      </c>
      <c r="B144" s="365">
        <v>1</v>
      </c>
      <c r="C144" s="365">
        <v>1000</v>
      </c>
      <c r="D144" s="365">
        <v>1000000</v>
      </c>
      <c r="E144" s="365">
        <v>3600</v>
      </c>
      <c r="F144" s="365">
        <v>3600000</v>
      </c>
      <c r="G144" s="365">
        <v>1055.05585</v>
      </c>
      <c r="H144" s="365">
        <v>1055055850</v>
      </c>
      <c r="I144" s="318">
        <v>2684519.5376862194</v>
      </c>
    </row>
    <row r="145" spans="1:9" x14ac:dyDescent="0.25">
      <c r="A145" s="364" t="s">
        <v>481</v>
      </c>
      <c r="B145" s="366">
        <v>1E-3</v>
      </c>
      <c r="C145" s="365">
        <v>1</v>
      </c>
      <c r="D145" s="365">
        <v>1000</v>
      </c>
      <c r="E145" s="352">
        <v>3.6</v>
      </c>
      <c r="F145" s="365">
        <v>3600</v>
      </c>
      <c r="G145" s="366">
        <v>1.05505585</v>
      </c>
      <c r="H145" s="365">
        <v>1055055.8500000001</v>
      </c>
      <c r="I145" s="318">
        <v>2684.5195376862198</v>
      </c>
    </row>
    <row r="146" spans="1:9" x14ac:dyDescent="0.25">
      <c r="A146" s="364" t="s">
        <v>482</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483</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484</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309</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485</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486</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C1" workbookViewId="0">
      <selection activeCell="G2" sqref="G2:H2"/>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502</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f>SUM(H7,H12,H20,H25,H33,H41,H47,H54)</f>
        <v>522.09489032695456</v>
      </c>
    </row>
    <row r="6" spans="1:17" x14ac:dyDescent="0.2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c r="Q6">
        <f>Q5*'Unit Conversions'!A26*1000000</f>
        <v>1781461710094885.8</v>
      </c>
    </row>
    <row r="7" spans="1:17" x14ac:dyDescent="0.2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c r="Q7">
        <v>2481219948311624.5</v>
      </c>
    </row>
    <row r="8" spans="1:17" x14ac:dyDescent="0.25">
      <c r="A8" s="1" t="s">
        <v>17</v>
      </c>
      <c r="B8" s="4"/>
      <c r="C8" s="4"/>
      <c r="D8" s="4"/>
      <c r="E8" s="4"/>
      <c r="F8" s="4"/>
      <c r="G8" s="4"/>
      <c r="H8" s="4"/>
      <c r="I8" s="4"/>
      <c r="J8" s="4"/>
      <c r="K8" s="4"/>
      <c r="L8" s="4"/>
      <c r="M8" s="4"/>
      <c r="N8" s="4"/>
    </row>
    <row r="9" spans="1:17" x14ac:dyDescent="0.25">
      <c r="A9" s="18" t="s">
        <v>503</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2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2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504</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2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2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505</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2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2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2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506</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2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2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2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507</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2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2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2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508</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2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2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2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509</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2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2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2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25">
      <c r="A57" s="1" t="s">
        <v>9</v>
      </c>
    </row>
    <row r="58" spans="1:14" s="4" customFormat="1" x14ac:dyDescent="0.25"/>
    <row r="59" spans="1:14" s="4" customFormat="1" x14ac:dyDescent="0.25">
      <c r="B59" s="4" t="s">
        <v>283</v>
      </c>
      <c r="N59" s="4" t="s">
        <v>16</v>
      </c>
    </row>
    <row r="60" spans="1:14" s="4" customFormat="1" x14ac:dyDescent="0.25"/>
    <row r="61" spans="1:14" s="4" customFormat="1" x14ac:dyDescent="0.25">
      <c r="A61" s="18" t="s">
        <v>510</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284</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2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2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25">
      <c r="B65" s="4" t="s">
        <v>285</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25">
      <c r="B66" s="4" t="s">
        <v>286</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563</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511</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512</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513</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14"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14" s="4" customFormat="1" x14ac:dyDescent="0.2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14" s="4" customFormat="1" x14ac:dyDescent="0.25"/>
    <row r="100" spans="1:14" s="3" customFormat="1" x14ac:dyDescent="0.25">
      <c r="A100" s="3" t="s">
        <v>252</v>
      </c>
    </row>
    <row r="101" spans="1:14" s="4" customFormat="1" ht="15.75" x14ac:dyDescent="0.25">
      <c r="A101" s="161" t="s">
        <v>253</v>
      </c>
      <c r="B101" s="162"/>
      <c r="C101" s="162"/>
      <c r="D101" s="162"/>
      <c r="E101" s="162"/>
      <c r="F101" s="162"/>
      <c r="G101" s="162"/>
      <c r="H101" s="162"/>
      <c r="I101" s="162"/>
      <c r="J101" s="162"/>
      <c r="K101" s="162"/>
      <c r="L101" s="162"/>
      <c r="M101" s="162"/>
      <c r="N101" s="162"/>
    </row>
    <row r="102" spans="1:14" s="4" customFormat="1" x14ac:dyDescent="0.25">
      <c r="A102" s="163"/>
      <c r="B102" s="164" t="s">
        <v>514</v>
      </c>
      <c r="C102" s="164"/>
      <c r="D102" s="164"/>
      <c r="E102" s="164"/>
      <c r="F102" s="164"/>
      <c r="G102" s="164"/>
      <c r="H102" s="164"/>
      <c r="I102" s="164"/>
      <c r="J102" s="164"/>
      <c r="K102" s="164"/>
      <c r="L102" s="164"/>
      <c r="M102" s="164"/>
      <c r="N102" s="164"/>
    </row>
    <row r="103" spans="1:14" s="4" customFormat="1" x14ac:dyDescent="0.25">
      <c r="A103" s="163"/>
      <c r="B103" s="165" t="s">
        <v>254</v>
      </c>
      <c r="C103" s="164"/>
      <c r="D103" s="166"/>
      <c r="E103" s="167"/>
      <c r="F103" s="166"/>
      <c r="G103" s="164"/>
      <c r="H103" s="164"/>
      <c r="I103" s="164"/>
      <c r="J103" s="164"/>
      <c r="K103" s="164"/>
      <c r="L103" s="164"/>
      <c r="M103" s="164"/>
      <c r="N103" s="166" t="s">
        <v>16</v>
      </c>
    </row>
    <row r="104" spans="1:14" s="4" customFormat="1" x14ac:dyDescent="0.25">
      <c r="A104" s="163"/>
      <c r="B104" s="164"/>
      <c r="C104" s="164"/>
      <c r="D104" s="164"/>
      <c r="E104" s="164"/>
      <c r="F104" s="164"/>
      <c r="G104" s="164"/>
      <c r="H104" s="164"/>
      <c r="I104" s="164"/>
      <c r="J104" s="164"/>
      <c r="K104" s="164"/>
      <c r="L104" s="164"/>
      <c r="M104" s="164"/>
      <c r="N104" s="164"/>
    </row>
    <row r="105" spans="1:14"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row>
    <row r="106" spans="1:14" s="4" customFormat="1" ht="15.75" x14ac:dyDescent="0.2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row>
    <row r="107" spans="1:14" s="4" customFormat="1" ht="15.75" x14ac:dyDescent="0.2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row>
    <row r="108" spans="1:14" s="4" customFormat="1" ht="15.75" x14ac:dyDescent="0.2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row>
    <row r="109" spans="1:14" s="4" customFormat="1" ht="15.75" x14ac:dyDescent="0.2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row>
    <row r="110" spans="1:14" s="4" customFormat="1" ht="15.75" x14ac:dyDescent="0.2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14" s="4" customFormat="1" x14ac:dyDescent="0.25"/>
    <row r="112" spans="1:14" s="4" customFormat="1" x14ac:dyDescent="0.25">
      <c r="I112" s="183"/>
    </row>
    <row r="113" spans="1:42" s="3" customFormat="1" x14ac:dyDescent="0.25">
      <c r="A113" s="3" t="s">
        <v>533</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528</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25">
      <c r="A116" s="4" t="s">
        <v>529</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2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25">
      <c r="A119" s="4" t="s">
        <v>530</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25">
      <c r="A120" s="4" t="s">
        <v>531</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25">
      <c r="A122" s="4" t="s">
        <v>532</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40" customFormat="1" x14ac:dyDescent="0.25">
      <c r="A123" s="440" t="s">
        <v>528</v>
      </c>
      <c r="B123" s="440" t="s">
        <v>51</v>
      </c>
      <c r="C123" s="441">
        <f>G6</f>
        <v>214.15614020033445</v>
      </c>
      <c r="D123" s="442">
        <f t="shared" si="19"/>
        <v>215.62251830234814</v>
      </c>
      <c r="E123" s="442">
        <f t="shared" si="19"/>
        <v>217.08889640436183</v>
      </c>
      <c r="F123" s="442">
        <f t="shared" si="19"/>
        <v>218.55527450637555</v>
      </c>
      <c r="G123" s="442">
        <f t="shared" si="19"/>
        <v>220.02165260838925</v>
      </c>
      <c r="H123" s="442">
        <f>H6</f>
        <v>221.48803071040294</v>
      </c>
      <c r="I123" s="442">
        <f t="shared" si="20"/>
        <v>230.99896779002773</v>
      </c>
      <c r="J123" s="442">
        <f t="shared" si="20"/>
        <v>240.5099048696525</v>
      </c>
      <c r="K123" s="442">
        <f t="shared" si="20"/>
        <v>250.0208419492773</v>
      </c>
      <c r="L123" s="442">
        <f t="shared" si="20"/>
        <v>259.53177902890206</v>
      </c>
      <c r="M123" s="443">
        <f>I6</f>
        <v>269.04271610852686</v>
      </c>
      <c r="N123" s="442">
        <f t="shared" si="21"/>
        <v>281.61618816640953</v>
      </c>
      <c r="O123" s="442">
        <f t="shared" si="21"/>
        <v>294.18966022429214</v>
      </c>
      <c r="P123" s="442">
        <f t="shared" si="21"/>
        <v>306.76313228217481</v>
      </c>
      <c r="Q123" s="442">
        <f t="shared" si="21"/>
        <v>319.33660434005742</v>
      </c>
      <c r="R123" s="443">
        <f>J6</f>
        <v>331.91007639794009</v>
      </c>
      <c r="S123" s="442">
        <f t="shared" si="22"/>
        <v>348.36580065171268</v>
      </c>
      <c r="T123" s="442">
        <f t="shared" si="22"/>
        <v>364.82152490548532</v>
      </c>
      <c r="U123" s="442">
        <f t="shared" si="22"/>
        <v>381.27724915925791</v>
      </c>
      <c r="V123" s="442">
        <f t="shared" si="22"/>
        <v>397.73297341303055</v>
      </c>
      <c r="W123" s="443">
        <f>K6</f>
        <v>414.18869766680314</v>
      </c>
      <c r="X123" s="442">
        <f t="shared" si="17"/>
        <v>433.6014066735151</v>
      </c>
      <c r="Y123" s="442">
        <f t="shared" si="17"/>
        <v>453.01411568022706</v>
      </c>
      <c r="Z123" s="442">
        <f t="shared" si="17"/>
        <v>472.42682468693909</v>
      </c>
      <c r="AA123" s="442">
        <f t="shared" si="17"/>
        <v>491.83953369365105</v>
      </c>
      <c r="AB123" s="443">
        <f>L6</f>
        <v>511.25224270036301</v>
      </c>
      <c r="AC123" s="442">
        <f t="shared" si="23"/>
        <v>529.70068419248139</v>
      </c>
      <c r="AD123" s="442">
        <f t="shared" si="23"/>
        <v>548.14912568459977</v>
      </c>
      <c r="AE123" s="442">
        <f t="shared" si="23"/>
        <v>566.59756717671826</v>
      </c>
      <c r="AF123" s="442">
        <f t="shared" si="23"/>
        <v>585.04600866883663</v>
      </c>
      <c r="AG123" s="443">
        <f>M6</f>
        <v>603.49445016095501</v>
      </c>
      <c r="AH123" s="442">
        <f t="shared" si="24"/>
        <v>620.19578174746516</v>
      </c>
      <c r="AI123" s="442">
        <f t="shared" si="24"/>
        <v>636.8971133339752</v>
      </c>
      <c r="AJ123" s="442">
        <f t="shared" si="24"/>
        <v>653.59844492048535</v>
      </c>
      <c r="AK123" s="442">
        <f t="shared" si="24"/>
        <v>670.29977650699539</v>
      </c>
      <c r="AL123" s="443">
        <f>N6</f>
        <v>687.00110809350554</v>
      </c>
      <c r="AM123" s="442">
        <f t="shared" si="25"/>
        <v>703.70243968001569</v>
      </c>
      <c r="AN123" s="442">
        <f t="shared" si="25"/>
        <v>720.40377126652572</v>
      </c>
      <c r="AO123" s="442">
        <f t="shared" si="25"/>
        <v>737.10510285303587</v>
      </c>
      <c r="AP123" s="442">
        <f>SUM(AL123:AL130)</f>
        <v>8501.2034022287444</v>
      </c>
    </row>
    <row r="124" spans="1:42" s="440" customFormat="1" x14ac:dyDescent="0.25">
      <c r="A124" s="440" t="s">
        <v>529</v>
      </c>
      <c r="B124" s="440" t="s">
        <v>51</v>
      </c>
      <c r="C124" s="444">
        <f>E$92</f>
        <v>892.07603274999997</v>
      </c>
      <c r="D124" s="442">
        <f t="shared" si="19"/>
        <v>884.12929716850476</v>
      </c>
      <c r="E124" s="442">
        <f t="shared" si="19"/>
        <v>876.18256158700967</v>
      </c>
      <c r="F124" s="442">
        <f t="shared" si="19"/>
        <v>868.23582600551447</v>
      </c>
      <c r="G124" s="442">
        <f t="shared" si="19"/>
        <v>860.28909042401938</v>
      </c>
      <c r="H124" s="444">
        <f>F$92</f>
        <v>852.34235484252417</v>
      </c>
      <c r="I124" s="442">
        <f t="shared" si="20"/>
        <v>870.00072871930229</v>
      </c>
      <c r="J124" s="442">
        <f t="shared" si="20"/>
        <v>887.6591025960804</v>
      </c>
      <c r="K124" s="442">
        <f t="shared" si="20"/>
        <v>905.3174764728584</v>
      </c>
      <c r="L124" s="442">
        <f t="shared" si="20"/>
        <v>922.97585034963652</v>
      </c>
      <c r="M124" s="444">
        <f>G$92</f>
        <v>940.63422422641463</v>
      </c>
      <c r="N124" s="442">
        <f t="shared" si="21"/>
        <v>967.0312408215957</v>
      </c>
      <c r="O124" s="442">
        <f t="shared" si="21"/>
        <v>993.42825741677689</v>
      </c>
      <c r="P124" s="442">
        <f t="shared" si="21"/>
        <v>1019.825274011958</v>
      </c>
      <c r="Q124" s="442">
        <f t="shared" si="21"/>
        <v>1046.222290607139</v>
      </c>
      <c r="R124" s="444">
        <f>H$92</f>
        <v>1072.6193072023202</v>
      </c>
      <c r="S124" s="442">
        <f t="shared" si="22"/>
        <v>1102.9707908742007</v>
      </c>
      <c r="T124" s="442">
        <f t="shared" si="22"/>
        <v>1133.3222745460812</v>
      </c>
      <c r="U124" s="442">
        <f t="shared" si="22"/>
        <v>1163.6737582179619</v>
      </c>
      <c r="V124" s="442">
        <f t="shared" si="22"/>
        <v>1194.0252418898424</v>
      </c>
      <c r="W124" s="444">
        <f>I$92</f>
        <v>1224.3767255617229</v>
      </c>
      <c r="X124" s="442">
        <f t="shared" si="17"/>
        <v>1259.1618807403138</v>
      </c>
      <c r="Y124" s="442">
        <f t="shared" si="17"/>
        <v>1293.9470359189045</v>
      </c>
      <c r="Z124" s="442">
        <f t="shared" si="17"/>
        <v>1328.7321910974954</v>
      </c>
      <c r="AA124" s="442">
        <f t="shared" si="17"/>
        <v>1363.5173462760861</v>
      </c>
      <c r="AB124" s="444">
        <f>J$92</f>
        <v>1398.302501454677</v>
      </c>
      <c r="AC124" s="442">
        <f t="shared" si="23"/>
        <v>1441.3071687654308</v>
      </c>
      <c r="AD124" s="442">
        <f t="shared" si="23"/>
        <v>1484.3118360761846</v>
      </c>
      <c r="AE124" s="442">
        <f t="shared" si="23"/>
        <v>1527.3165033869386</v>
      </c>
      <c r="AF124" s="442">
        <f t="shared" si="23"/>
        <v>1570.3211706976924</v>
      </c>
      <c r="AG124" s="444">
        <f>K$92</f>
        <v>1613.3258380084462</v>
      </c>
      <c r="AH124" s="442">
        <f t="shared" si="24"/>
        <v>1667.4760625262625</v>
      </c>
      <c r="AI124" s="442">
        <f t="shared" si="24"/>
        <v>1721.6262870440787</v>
      </c>
      <c r="AJ124" s="442">
        <f t="shared" si="24"/>
        <v>1775.7765115618949</v>
      </c>
      <c r="AK124" s="442">
        <f t="shared" si="24"/>
        <v>1829.926736079711</v>
      </c>
      <c r="AL124" s="444">
        <f>L$92</f>
        <v>1884.0769605975272</v>
      </c>
      <c r="AM124" s="442">
        <f t="shared" si="25"/>
        <v>1938.2271851153434</v>
      </c>
      <c r="AN124" s="442">
        <f t="shared" si="25"/>
        <v>1992.3774096331597</v>
      </c>
      <c r="AO124" s="442">
        <f t="shared" si="25"/>
        <v>2046.5276341509757</v>
      </c>
    </row>
    <row r="125" spans="1:42" s="440" customFormat="1" x14ac:dyDescent="0.25">
      <c r="A125" s="440" t="s">
        <v>27</v>
      </c>
      <c r="B125" s="440" t="s">
        <v>51</v>
      </c>
      <c r="C125" s="441">
        <f>G24</f>
        <v>484.40684690346245</v>
      </c>
      <c r="D125" s="442">
        <f t="shared" si="19"/>
        <v>517.04371876766311</v>
      </c>
      <c r="E125" s="442">
        <f t="shared" si="19"/>
        <v>549.68059063186377</v>
      </c>
      <c r="F125" s="442">
        <f t="shared" si="19"/>
        <v>582.31746249606431</v>
      </c>
      <c r="G125" s="442">
        <f t="shared" si="19"/>
        <v>614.95433436026497</v>
      </c>
      <c r="H125" s="442">
        <f>H24</f>
        <v>647.59120622446562</v>
      </c>
      <c r="I125" s="442">
        <f t="shared" si="20"/>
        <v>690.16697262139712</v>
      </c>
      <c r="J125" s="442">
        <f t="shared" si="20"/>
        <v>732.74273901832873</v>
      </c>
      <c r="K125" s="442">
        <f t="shared" si="20"/>
        <v>775.31850541526023</v>
      </c>
      <c r="L125" s="442">
        <f t="shared" si="20"/>
        <v>817.89427181219185</v>
      </c>
      <c r="M125" s="443">
        <f>I24</f>
        <v>860.47003820912335</v>
      </c>
      <c r="N125" s="442">
        <f t="shared" si="21"/>
        <v>913.81231178070391</v>
      </c>
      <c r="O125" s="442">
        <f t="shared" si="21"/>
        <v>967.15458535228447</v>
      </c>
      <c r="P125" s="442">
        <f t="shared" si="21"/>
        <v>1020.4968589238651</v>
      </c>
      <c r="Q125" s="442">
        <f t="shared" si="21"/>
        <v>1073.8391324954457</v>
      </c>
      <c r="R125" s="443">
        <f>J24</f>
        <v>1127.1814060670263</v>
      </c>
      <c r="S125" s="442">
        <f t="shared" si="22"/>
        <v>1195.2547184993837</v>
      </c>
      <c r="T125" s="442">
        <f t="shared" si="22"/>
        <v>1263.3280309317408</v>
      </c>
      <c r="U125" s="442">
        <f t="shared" si="22"/>
        <v>1331.4013433640982</v>
      </c>
      <c r="V125" s="442">
        <f t="shared" si="22"/>
        <v>1399.4746557964554</v>
      </c>
      <c r="W125" s="443">
        <f>K24</f>
        <v>1467.5479682288128</v>
      </c>
      <c r="X125" s="442">
        <f t="shared" si="17"/>
        <v>1529.9271246523394</v>
      </c>
      <c r="Y125" s="442">
        <f t="shared" si="17"/>
        <v>1592.3062810758663</v>
      </c>
      <c r="Z125" s="442">
        <f t="shared" si="17"/>
        <v>1654.6854374993929</v>
      </c>
      <c r="AA125" s="442">
        <f t="shared" si="17"/>
        <v>1717.0645939229198</v>
      </c>
      <c r="AB125" s="443">
        <f>L24</f>
        <v>1779.4437503464464</v>
      </c>
      <c r="AC125" s="442">
        <f t="shared" si="23"/>
        <v>1829.1182323961054</v>
      </c>
      <c r="AD125" s="442">
        <f t="shared" si="23"/>
        <v>1878.7927144457644</v>
      </c>
      <c r="AE125" s="442">
        <f t="shared" si="23"/>
        <v>1928.4671964954232</v>
      </c>
      <c r="AF125" s="442">
        <f t="shared" si="23"/>
        <v>1978.1416785450822</v>
      </c>
      <c r="AG125" s="443">
        <f>M24</f>
        <v>2027.8161605947412</v>
      </c>
      <c r="AH125" s="442">
        <f t="shared" si="24"/>
        <v>2060.5578058907813</v>
      </c>
      <c r="AI125" s="442">
        <f t="shared" si="24"/>
        <v>2093.2994511868219</v>
      </c>
      <c r="AJ125" s="442">
        <f t="shared" si="24"/>
        <v>2126.041096482862</v>
      </c>
      <c r="AK125" s="442">
        <f t="shared" si="24"/>
        <v>2158.7827417789026</v>
      </c>
      <c r="AL125" s="443">
        <f>N24</f>
        <v>2191.5243870749428</v>
      </c>
      <c r="AM125" s="442">
        <f t="shared" si="25"/>
        <v>2224.2660323709829</v>
      </c>
      <c r="AN125" s="442">
        <f t="shared" si="25"/>
        <v>2257.0076776670235</v>
      </c>
      <c r="AO125" s="442">
        <f t="shared" si="25"/>
        <v>2289.7493229630636</v>
      </c>
    </row>
    <row r="126" spans="1:42" s="440" customFormat="1" x14ac:dyDescent="0.25">
      <c r="A126" s="440" t="s">
        <v>6</v>
      </c>
      <c r="B126" s="440" t="s">
        <v>51</v>
      </c>
      <c r="C126" s="441">
        <f>SUM(G11,G46)</f>
        <v>78.718525584117614</v>
      </c>
      <c r="D126" s="442">
        <f t="shared" si="19"/>
        <v>80.001920483849915</v>
      </c>
      <c r="E126" s="442">
        <f t="shared" si="19"/>
        <v>81.285315383582216</v>
      </c>
      <c r="F126" s="442">
        <f t="shared" si="19"/>
        <v>82.56871028331453</v>
      </c>
      <c r="G126" s="442">
        <f t="shared" si="19"/>
        <v>83.852105183046831</v>
      </c>
      <c r="H126" s="441">
        <f>SUM(H11,H46)</f>
        <v>85.135500082779132</v>
      </c>
      <c r="I126" s="442">
        <f t="shared" si="20"/>
        <v>85.894111055243428</v>
      </c>
      <c r="J126" s="442">
        <f t="shared" si="20"/>
        <v>86.652722027707711</v>
      </c>
      <c r="K126" s="442">
        <f t="shared" si="20"/>
        <v>87.411333000172007</v>
      </c>
      <c r="L126" s="442">
        <f t="shared" si="20"/>
        <v>88.16994397263629</v>
      </c>
      <c r="M126" s="441">
        <f>SUM(I11,I46)</f>
        <v>88.928554945100586</v>
      </c>
      <c r="N126" s="442">
        <f t="shared" si="21"/>
        <v>89.51765792780877</v>
      </c>
      <c r="O126" s="442">
        <f t="shared" si="21"/>
        <v>90.10676091051694</v>
      </c>
      <c r="P126" s="442">
        <f t="shared" si="21"/>
        <v>90.695863893225123</v>
      </c>
      <c r="Q126" s="442">
        <f t="shared" si="21"/>
        <v>91.284966875933293</v>
      </c>
      <c r="R126" s="441">
        <f>SUM(J11,J46)</f>
        <v>91.874069858641477</v>
      </c>
      <c r="S126" s="442">
        <f t="shared" si="22"/>
        <v>92.157632031720226</v>
      </c>
      <c r="T126" s="442">
        <f t="shared" si="22"/>
        <v>92.441194204798975</v>
      </c>
      <c r="U126" s="442">
        <f t="shared" si="22"/>
        <v>92.724756377877711</v>
      </c>
      <c r="V126" s="442">
        <f t="shared" si="22"/>
        <v>93.00831855095646</v>
      </c>
      <c r="W126" s="441">
        <f>SUM(K11,K46)</f>
        <v>93.291880724035209</v>
      </c>
      <c r="X126" s="442">
        <f t="shared" si="17"/>
        <v>93.456781820679126</v>
      </c>
      <c r="Y126" s="442">
        <f t="shared" si="17"/>
        <v>93.621682917323028</v>
      </c>
      <c r="Z126" s="442">
        <f t="shared" si="17"/>
        <v>93.786584013966944</v>
      </c>
      <c r="AA126" s="442">
        <f t="shared" si="17"/>
        <v>93.951485110610847</v>
      </c>
      <c r="AB126" s="441">
        <f>SUM(L11,L46)</f>
        <v>94.116386207254763</v>
      </c>
      <c r="AC126" s="442">
        <f t="shared" si="23"/>
        <v>94.155344748817242</v>
      </c>
      <c r="AD126" s="442">
        <f t="shared" si="23"/>
        <v>94.194303290379722</v>
      </c>
      <c r="AE126" s="442">
        <f t="shared" si="23"/>
        <v>94.233261831942187</v>
      </c>
      <c r="AF126" s="442">
        <f t="shared" si="23"/>
        <v>94.272220373504666</v>
      </c>
      <c r="AG126" s="441">
        <f>SUM(M11,M46)</f>
        <v>94.311178915067146</v>
      </c>
      <c r="AH126" s="442">
        <f t="shared" si="24"/>
        <v>94.117266988245859</v>
      </c>
      <c r="AI126" s="442">
        <f t="shared" si="24"/>
        <v>93.923355061424573</v>
      </c>
      <c r="AJ126" s="442">
        <f t="shared" si="24"/>
        <v>93.729443134603272</v>
      </c>
      <c r="AK126" s="442">
        <f t="shared" si="24"/>
        <v>93.535531207781986</v>
      </c>
      <c r="AL126" s="441">
        <f>SUM(N11,N46)</f>
        <v>93.3416192809607</v>
      </c>
      <c r="AM126" s="442">
        <f t="shared" si="25"/>
        <v>93.147707354139413</v>
      </c>
      <c r="AN126" s="442">
        <f t="shared" si="25"/>
        <v>92.953795427318127</v>
      </c>
      <c r="AO126" s="442">
        <f t="shared" si="25"/>
        <v>92.759883500496827</v>
      </c>
    </row>
    <row r="127" spans="1:42" s="440" customFormat="1" x14ac:dyDescent="0.25">
      <c r="A127" s="440" t="s">
        <v>530</v>
      </c>
      <c r="B127" s="440" t="s">
        <v>51</v>
      </c>
      <c r="C127" s="444">
        <f>E$98</f>
        <v>2706.3</v>
      </c>
      <c r="D127" s="442">
        <f t="shared" si="19"/>
        <v>2801.1600000000003</v>
      </c>
      <c r="E127" s="442">
        <f t="shared" si="19"/>
        <v>2896.0200000000004</v>
      </c>
      <c r="F127" s="442">
        <f t="shared" si="19"/>
        <v>2990.88</v>
      </c>
      <c r="G127" s="442">
        <f t="shared" si="19"/>
        <v>3085.7400000000002</v>
      </c>
      <c r="H127" s="444">
        <f>F$98</f>
        <v>3180.6000000000004</v>
      </c>
      <c r="I127" s="442">
        <f t="shared" si="20"/>
        <v>3255.0000000000005</v>
      </c>
      <c r="J127" s="442">
        <f t="shared" si="20"/>
        <v>3329.4000000000005</v>
      </c>
      <c r="K127" s="442">
        <f t="shared" si="20"/>
        <v>3403.8</v>
      </c>
      <c r="L127" s="442">
        <f t="shared" si="20"/>
        <v>3478.2000000000003</v>
      </c>
      <c r="M127" s="444">
        <f>G$98</f>
        <v>3552.6000000000004</v>
      </c>
      <c r="N127" s="442">
        <f t="shared" si="21"/>
        <v>3587.01</v>
      </c>
      <c r="O127" s="442">
        <f t="shared" si="21"/>
        <v>3621.42</v>
      </c>
      <c r="P127" s="442">
        <f t="shared" si="21"/>
        <v>3655.8300000000004</v>
      </c>
      <c r="Q127" s="442">
        <f t="shared" si="21"/>
        <v>3690.2400000000002</v>
      </c>
      <c r="R127" s="444">
        <f>H$98</f>
        <v>3724.65</v>
      </c>
      <c r="S127" s="442">
        <f t="shared" si="22"/>
        <v>3719.07</v>
      </c>
      <c r="T127" s="442">
        <f t="shared" si="22"/>
        <v>3713.4900000000002</v>
      </c>
      <c r="U127" s="442">
        <f t="shared" si="22"/>
        <v>3707.9100000000003</v>
      </c>
      <c r="V127" s="442">
        <f t="shared" si="22"/>
        <v>3702.3300000000004</v>
      </c>
      <c r="W127" s="444">
        <f>I$98</f>
        <v>3696.7500000000005</v>
      </c>
      <c r="X127" s="442">
        <f t="shared" si="17"/>
        <v>3692.1000000000004</v>
      </c>
      <c r="Y127" s="442">
        <f t="shared" si="17"/>
        <v>3687.4500000000003</v>
      </c>
      <c r="Z127" s="442">
        <f t="shared" si="17"/>
        <v>3682.8000000000006</v>
      </c>
      <c r="AA127" s="442">
        <f t="shared" si="17"/>
        <v>3678.1500000000005</v>
      </c>
      <c r="AB127" s="444">
        <f>J$98</f>
        <v>3673.5000000000005</v>
      </c>
      <c r="AC127" s="442">
        <f t="shared" si="23"/>
        <v>3546.0900000000006</v>
      </c>
      <c r="AD127" s="442">
        <f t="shared" si="23"/>
        <v>3418.6800000000003</v>
      </c>
      <c r="AE127" s="442">
        <f t="shared" si="23"/>
        <v>3291.2700000000004</v>
      </c>
      <c r="AF127" s="442">
        <f t="shared" si="23"/>
        <v>3163.86</v>
      </c>
      <c r="AG127" s="444">
        <f>K$98</f>
        <v>3036.4500000000003</v>
      </c>
      <c r="AH127" s="442">
        <f t="shared" si="24"/>
        <v>2931.36</v>
      </c>
      <c r="AI127" s="442">
        <f t="shared" si="24"/>
        <v>2826.27</v>
      </c>
      <c r="AJ127" s="442">
        <f t="shared" si="24"/>
        <v>2721.1800000000003</v>
      </c>
      <c r="AK127" s="442">
        <f t="shared" si="24"/>
        <v>2616.09</v>
      </c>
      <c r="AL127" s="444">
        <f>L$98</f>
        <v>2511</v>
      </c>
      <c r="AM127" s="442">
        <f t="shared" si="25"/>
        <v>2405.91</v>
      </c>
      <c r="AN127" s="442">
        <f t="shared" si="25"/>
        <v>2300.8199999999997</v>
      </c>
      <c r="AO127" s="442">
        <f t="shared" si="25"/>
        <v>2195.7299999999996</v>
      </c>
    </row>
    <row r="128" spans="1:42" s="440" customFormat="1" x14ac:dyDescent="0.25">
      <c r="A128" s="440" t="s">
        <v>531</v>
      </c>
      <c r="B128" s="440" t="s">
        <v>51</v>
      </c>
      <c r="C128" s="440">
        <f t="shared" ref="C128:AO128" si="26">A$74/$A$74</f>
        <v>1</v>
      </c>
      <c r="D128" s="440">
        <f t="shared" si="26"/>
        <v>1.0122688417040666</v>
      </c>
      <c r="E128" s="440">
        <f t="shared" si="26"/>
        <v>1.0243799180788873</v>
      </c>
      <c r="F128" s="440">
        <f t="shared" si="26"/>
        <v>1.0364099210877882</v>
      </c>
      <c r="G128" s="440">
        <f t="shared" si="26"/>
        <v>1.0483787143031715</v>
      </c>
      <c r="H128" s="440">
        <f t="shared" si="26"/>
        <v>1.0602614249126261</v>
      </c>
      <c r="I128" s="440">
        <f t="shared" si="26"/>
        <v>1.0720359495555423</v>
      </c>
      <c r="J128" s="440">
        <f t="shared" si="26"/>
        <v>1.0836632134679862</v>
      </c>
      <c r="K128" s="440">
        <f t="shared" si="26"/>
        <v>1.095111547675663</v>
      </c>
      <c r="L128" s="440">
        <f t="shared" si="26"/>
        <v>1.1063738266593561</v>
      </c>
      <c r="M128" s="440">
        <f t="shared" si="26"/>
        <v>1.1174516338677802</v>
      </c>
      <c r="N128" s="440">
        <f t="shared" si="26"/>
        <v>1.1283323017112175</v>
      </c>
      <c r="O128" s="440">
        <f t="shared" si="26"/>
        <v>1.1390023708755923</v>
      </c>
      <c r="P128" s="440">
        <f t="shared" si="26"/>
        <v>1.1494483820468293</v>
      </c>
      <c r="Q128" s="440">
        <f t="shared" si="26"/>
        <v>1.1596592510839252</v>
      </c>
      <c r="R128" s="440">
        <f t="shared" si="26"/>
        <v>1.1696238938458769</v>
      </c>
      <c r="S128" s="440">
        <f t="shared" si="26"/>
        <v>1.1793248923968218</v>
      </c>
      <c r="T128" s="440">
        <f t="shared" si="26"/>
        <v>1.1887440370765403</v>
      </c>
      <c r="U128" s="440">
        <f t="shared" si="26"/>
        <v>1.1978670768465998</v>
      </c>
      <c r="V128" s="440">
        <f t="shared" si="26"/>
        <v>1.2066860944634263</v>
      </c>
      <c r="W128" s="440">
        <f t="shared" si="26"/>
        <v>1.2151931726834462</v>
      </c>
      <c r="X128" s="440">
        <f t="shared" si="26"/>
        <v>1.2233756439169412</v>
      </c>
      <c r="Y128" s="440">
        <f t="shared" si="26"/>
        <v>1.2312168819524067</v>
      </c>
      <c r="Z128" s="440">
        <f t="shared" si="26"/>
        <v>1.2387081778219113</v>
      </c>
      <c r="AA128" s="440">
        <f t="shared" si="26"/>
        <v>1.2458431977305962</v>
      </c>
      <c r="AB128" s="440">
        <f t="shared" si="26"/>
        <v>1.2526243168515334</v>
      </c>
      <c r="AC128" s="440">
        <f t="shared" si="26"/>
        <v>1.2590649944987984</v>
      </c>
      <c r="AD128" s="440">
        <f t="shared" si="26"/>
        <v>1.265184232056968</v>
      </c>
      <c r="AE128" s="440">
        <f t="shared" si="26"/>
        <v>1.2709994474619049</v>
      </c>
      <c r="AF128" s="440">
        <f t="shared" si="26"/>
        <v>1.2765130158866809</v>
      </c>
      <c r="AG128" s="440">
        <f t="shared" si="26"/>
        <v>1.2817273125043682</v>
      </c>
      <c r="AH128" s="440">
        <f t="shared" si="26"/>
        <v>1.2866494628341834</v>
      </c>
      <c r="AI128" s="440">
        <f t="shared" si="26"/>
        <v>1.2912897592927721</v>
      </c>
      <c r="AJ128" s="440">
        <f t="shared" si="26"/>
        <v>1.2956537439506361</v>
      </c>
      <c r="AK128" s="440">
        <f t="shared" si="26"/>
        <v>1.2997477506026345</v>
      </c>
      <c r="AL128" s="440">
        <f t="shared" si="26"/>
        <v>1.3035725709731245</v>
      </c>
      <c r="AM128" s="440">
        <f t="shared" si="26"/>
        <v>1.3071321636838933</v>
      </c>
      <c r="AN128" s="440">
        <f t="shared" si="26"/>
        <v>1.3104249452862258</v>
      </c>
      <c r="AO128" s="440">
        <f t="shared" si="26"/>
        <v>1.3134532909531942</v>
      </c>
    </row>
    <row r="129" spans="1:41" s="440" customFormat="1" x14ac:dyDescent="0.25">
      <c r="A129" s="440" t="s">
        <v>11</v>
      </c>
      <c r="B129" s="440" t="s">
        <v>51</v>
      </c>
      <c r="C129" s="441">
        <f>-SUM(F$107:F$108)</f>
        <v>237.20689383625</v>
      </c>
      <c r="D129" s="442">
        <f t="shared" ref="D129:G130" si="27">($H129-$C129)/5*(D$114-$C$114)+$C129</f>
        <v>252.89581834503804</v>
      </c>
      <c r="E129" s="442">
        <f t="shared" si="27"/>
        <v>268.58474285382607</v>
      </c>
      <c r="F129" s="442">
        <f t="shared" si="27"/>
        <v>284.27366736261411</v>
      </c>
      <c r="G129" s="442">
        <f t="shared" si="27"/>
        <v>299.96259187140214</v>
      </c>
      <c r="H129" s="441">
        <f>-SUM(G$107:G$108)</f>
        <v>315.65151638019017</v>
      </c>
      <c r="I129" s="442">
        <f t="shared" ref="I129:L130" si="28">($M129-$H129)/5*(I$114-$H$114)+$H129</f>
        <v>336.32075875808727</v>
      </c>
      <c r="J129" s="442">
        <f t="shared" si="28"/>
        <v>356.9900011359843</v>
      </c>
      <c r="K129" s="442">
        <f t="shared" si="28"/>
        <v>377.65924351388139</v>
      </c>
      <c r="L129" s="442">
        <f t="shared" si="28"/>
        <v>398.32848589177843</v>
      </c>
      <c r="M129" s="441">
        <f>-SUM(H$107:H$108)</f>
        <v>418.99772826967552</v>
      </c>
      <c r="N129" s="442">
        <f t="shared" ref="N129:Q130" si="29">($R129-$M129)/5*(N$114-$M$114)+$M129</f>
        <v>439.38335357140261</v>
      </c>
      <c r="O129" s="442">
        <f t="shared" si="29"/>
        <v>459.76897887312964</v>
      </c>
      <c r="P129" s="442">
        <f t="shared" si="29"/>
        <v>480.15460417485673</v>
      </c>
      <c r="Q129" s="442">
        <f t="shared" si="29"/>
        <v>500.54022947658382</v>
      </c>
      <c r="R129" s="441">
        <f>-SUM(I$107:I$108)</f>
        <v>520.92585477831085</v>
      </c>
      <c r="S129" s="442">
        <f t="shared" ref="S129:V130" si="30">($W129-$R129)/5*(S$114-$R$114)+$R129</f>
        <v>540.37904013291302</v>
      </c>
      <c r="T129" s="442">
        <f t="shared" si="30"/>
        <v>559.83222548751519</v>
      </c>
      <c r="U129" s="442">
        <f t="shared" si="30"/>
        <v>579.28541084211724</v>
      </c>
      <c r="V129" s="442">
        <f t="shared" si="30"/>
        <v>598.73859619671941</v>
      </c>
      <c r="W129" s="441">
        <f>-SUM(J$107:J$108)</f>
        <v>618.19178155132158</v>
      </c>
      <c r="X129" s="442">
        <f t="shared" si="17"/>
        <v>628.65598122769256</v>
      </c>
      <c r="Y129" s="442">
        <f t="shared" si="17"/>
        <v>639.12018090406366</v>
      </c>
      <c r="Z129" s="442">
        <f t="shared" si="17"/>
        <v>649.58438058043464</v>
      </c>
      <c r="AA129" s="442">
        <f t="shared" si="17"/>
        <v>660.04858025680574</v>
      </c>
      <c r="AB129" s="441">
        <f>-SUM(K$107:K$108)</f>
        <v>670.51277993317672</v>
      </c>
      <c r="AC129" s="442">
        <f t="shared" ref="AC129:AF130" si="31">($AG129-$AB129)/5*(AC$114-$AB$114)+$AB129</f>
        <v>682.25886344174523</v>
      </c>
      <c r="AD129" s="442">
        <f t="shared" si="31"/>
        <v>694.00494695031375</v>
      </c>
      <c r="AE129" s="442">
        <f t="shared" si="31"/>
        <v>705.75103045888227</v>
      </c>
      <c r="AF129" s="442">
        <f t="shared" si="31"/>
        <v>717.49711396745079</v>
      </c>
      <c r="AG129" s="441">
        <f>-SUM(L$107:L$108)</f>
        <v>729.2431974760193</v>
      </c>
      <c r="AH129" s="442">
        <f t="shared" ref="AH129:AK130" si="32">($AL129-$AG129)/5*(AH$114-$AG$114)+$AG129</f>
        <v>736.66659185660262</v>
      </c>
      <c r="AI129" s="442">
        <f t="shared" si="32"/>
        <v>744.08998623718594</v>
      </c>
      <c r="AJ129" s="442">
        <f t="shared" si="32"/>
        <v>751.51338061776937</v>
      </c>
      <c r="AK129" s="442">
        <f t="shared" si="32"/>
        <v>758.93677499835269</v>
      </c>
      <c r="AL129" s="441">
        <f>-SUM(M$107:M$108)</f>
        <v>766.36016937893601</v>
      </c>
      <c r="AM129" s="442">
        <f t="shared" ref="AM129:AO130" si="33">($AL129-$AG129)/5*(AM$114-$AG$114)+$AG129</f>
        <v>773.78356375951932</v>
      </c>
      <c r="AN129" s="442">
        <f t="shared" si="33"/>
        <v>781.20695814010264</v>
      </c>
      <c r="AO129" s="442">
        <f t="shared" si="33"/>
        <v>788.63035252068607</v>
      </c>
    </row>
    <row r="130" spans="1:41" s="440" customFormat="1" x14ac:dyDescent="0.25">
      <c r="A130" s="440" t="s">
        <v>532</v>
      </c>
      <c r="B130" s="440" t="s">
        <v>51</v>
      </c>
      <c r="C130" s="443">
        <f>G53</f>
        <v>184.771504160463</v>
      </c>
      <c r="D130" s="442">
        <f t="shared" si="27"/>
        <v>186.59619663294623</v>
      </c>
      <c r="E130" s="442">
        <f t="shared" si="27"/>
        <v>188.42088910542947</v>
      </c>
      <c r="F130" s="442">
        <f t="shared" si="27"/>
        <v>190.2455815779127</v>
      </c>
      <c r="G130" s="442">
        <f t="shared" si="27"/>
        <v>192.07027405039594</v>
      </c>
      <c r="H130" s="443">
        <f>H53</f>
        <v>193.89496652287917</v>
      </c>
      <c r="I130" s="442">
        <f t="shared" si="28"/>
        <v>197.47649533752752</v>
      </c>
      <c r="J130" s="442">
        <f t="shared" si="28"/>
        <v>201.05802415217588</v>
      </c>
      <c r="K130" s="442">
        <f t="shared" si="28"/>
        <v>204.63955296682423</v>
      </c>
      <c r="L130" s="442">
        <f t="shared" si="28"/>
        <v>208.22108178147258</v>
      </c>
      <c r="M130" s="443">
        <f>I53</f>
        <v>211.80261059612093</v>
      </c>
      <c r="N130" s="442">
        <f t="shared" si="29"/>
        <v>216.14582848089924</v>
      </c>
      <c r="O130" s="442">
        <f t="shared" si="29"/>
        <v>220.48904636567758</v>
      </c>
      <c r="P130" s="442">
        <f t="shared" si="29"/>
        <v>224.83226425045589</v>
      </c>
      <c r="Q130" s="442">
        <f t="shared" si="29"/>
        <v>229.17548213523423</v>
      </c>
      <c r="R130" s="443">
        <f>J53</f>
        <v>233.51870002001255</v>
      </c>
      <c r="S130" s="442">
        <f t="shared" si="30"/>
        <v>238.14784479950779</v>
      </c>
      <c r="T130" s="442">
        <f t="shared" si="30"/>
        <v>242.77698957900304</v>
      </c>
      <c r="U130" s="442">
        <f t="shared" si="30"/>
        <v>247.40613435849826</v>
      </c>
      <c r="V130" s="442">
        <f t="shared" si="30"/>
        <v>252.03527913799351</v>
      </c>
      <c r="W130" s="443">
        <f>K53</f>
        <v>256.66442391748876</v>
      </c>
      <c r="X130" s="442">
        <f t="shared" si="17"/>
        <v>262.81876098844498</v>
      </c>
      <c r="Y130" s="442">
        <f t="shared" si="17"/>
        <v>268.9730980594012</v>
      </c>
      <c r="Z130" s="442">
        <f t="shared" si="17"/>
        <v>275.12743513035747</v>
      </c>
      <c r="AA130" s="442">
        <f t="shared" si="17"/>
        <v>281.28177220131369</v>
      </c>
      <c r="AB130" s="443">
        <f>L53</f>
        <v>287.4361092722699</v>
      </c>
      <c r="AC130" s="442">
        <f t="shared" si="31"/>
        <v>296.29500500531242</v>
      </c>
      <c r="AD130" s="442">
        <f t="shared" si="31"/>
        <v>305.15390073835493</v>
      </c>
      <c r="AE130" s="442">
        <f t="shared" si="31"/>
        <v>314.01279647139739</v>
      </c>
      <c r="AF130" s="442">
        <f t="shared" si="31"/>
        <v>322.87169220443991</v>
      </c>
      <c r="AG130" s="443">
        <f>M53</f>
        <v>331.73058793748243</v>
      </c>
      <c r="AH130" s="442">
        <f t="shared" si="32"/>
        <v>338.70358739636561</v>
      </c>
      <c r="AI130" s="442">
        <f t="shared" si="32"/>
        <v>345.67658685524879</v>
      </c>
      <c r="AJ130" s="442">
        <f t="shared" si="32"/>
        <v>352.64958631413197</v>
      </c>
      <c r="AK130" s="442">
        <f t="shared" si="32"/>
        <v>359.62258577301515</v>
      </c>
      <c r="AL130" s="443">
        <f>N53</f>
        <v>366.59558523189833</v>
      </c>
      <c r="AM130" s="442">
        <f t="shared" si="33"/>
        <v>373.56858469078151</v>
      </c>
      <c r="AN130" s="442">
        <f t="shared" si="33"/>
        <v>380.54158414966469</v>
      </c>
      <c r="AO130" s="442">
        <f t="shared" si="33"/>
        <v>387.51458360854787</v>
      </c>
    </row>
    <row r="131" spans="1:41" x14ac:dyDescent="0.25">
      <c r="A131" s="4" t="s">
        <v>528</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25">
      <c r="A132" s="4" t="s">
        <v>529</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2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2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25">
      <c r="A135" s="4" t="s">
        <v>530</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25">
      <c r="A136" s="4" t="s">
        <v>531</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25">
      <c r="A138" s="4" t="s">
        <v>532</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25">
      <c r="A139" s="4" t="s">
        <v>528</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529</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530</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531</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532</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528</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25">
      <c r="A148" s="4" t="s">
        <v>529</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2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2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25">
      <c r="A151" s="4" t="s">
        <v>530</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25">
      <c r="A152" s="4" t="s">
        <v>531</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25">
      <c r="A154" s="4" t="s">
        <v>532</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25">
      <c r="A155" s="4" t="s">
        <v>528</v>
      </c>
      <c r="B155" s="4" t="s">
        <v>534</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25">
      <c r="A156" s="4" t="s">
        <v>529</v>
      </c>
      <c r="B156" s="4" t="s">
        <v>534</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25">
      <c r="A157" s="4" t="s">
        <v>27</v>
      </c>
      <c r="B157" s="4" t="s">
        <v>534</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25">
      <c r="A158" s="4" t="s">
        <v>6</v>
      </c>
      <c r="B158" s="4" t="s">
        <v>534</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25">
      <c r="A159" s="4" t="s">
        <v>530</v>
      </c>
      <c r="B159" s="4" t="s">
        <v>534</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25">
      <c r="A160" s="4" t="s">
        <v>531</v>
      </c>
      <c r="B160" s="4" t="s">
        <v>534</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25">
      <c r="A161" s="4" t="s">
        <v>11</v>
      </c>
      <c r="B161" s="4" t="s">
        <v>534</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25">
      <c r="A162" s="4" t="s">
        <v>532</v>
      </c>
      <c r="B162" s="4" t="s">
        <v>534</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25">
      <c r="A163" s="4" t="s">
        <v>528</v>
      </c>
      <c r="B163" s="4" t="s">
        <v>535</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25">
      <c r="A164" s="4" t="s">
        <v>529</v>
      </c>
      <c r="B164" s="4" t="s">
        <v>535</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25">
      <c r="A165" s="4" t="s">
        <v>27</v>
      </c>
      <c r="B165" s="4" t="s">
        <v>535</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25">
      <c r="A166" s="4" t="s">
        <v>6</v>
      </c>
      <c r="B166" s="4" t="s">
        <v>535</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25">
      <c r="A167" s="4" t="s">
        <v>530</v>
      </c>
      <c r="B167" s="4" t="s">
        <v>535</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25">
      <c r="A168" s="4" t="s">
        <v>531</v>
      </c>
      <c r="B168" s="4" t="s">
        <v>535</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25">
      <c r="A169" s="4" t="s">
        <v>11</v>
      </c>
      <c r="B169" s="4" t="s">
        <v>535</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25">
      <c r="A170" s="4" t="s">
        <v>532</v>
      </c>
      <c r="B170" s="4" t="s">
        <v>535</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25">
      <c r="A171" s="4" t="s">
        <v>528</v>
      </c>
      <c r="B171" s="4" t="s">
        <v>536</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25">
      <c r="A172" s="4" t="s">
        <v>529</v>
      </c>
      <c r="B172" s="4" t="s">
        <v>536</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25">
      <c r="A173" s="4" t="s">
        <v>27</v>
      </c>
      <c r="B173" s="4" t="s">
        <v>536</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25">
      <c r="A174" s="4" t="s">
        <v>6</v>
      </c>
      <c r="B174" s="4" t="s">
        <v>536</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25">
      <c r="A175" s="4" t="s">
        <v>530</v>
      </c>
      <c r="B175" s="4" t="s">
        <v>536</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25">
      <c r="A176" s="4" t="s">
        <v>531</v>
      </c>
      <c r="B176" s="4" t="s">
        <v>536</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25">
      <c r="A177" s="4" t="s">
        <v>11</v>
      </c>
      <c r="B177" s="4" t="s">
        <v>536</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25">
      <c r="A178" s="4" t="s">
        <v>532</v>
      </c>
      <c r="B178" s="4" t="s">
        <v>536</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25">
      <c r="A179" s="4" t="s">
        <v>528</v>
      </c>
      <c r="B179" s="4" t="s">
        <v>537</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529</v>
      </c>
      <c r="B180" s="4" t="s">
        <v>537</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537</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537</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530</v>
      </c>
      <c r="B183" s="4" t="s">
        <v>537</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531</v>
      </c>
      <c r="B184" s="4" t="s">
        <v>537</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537</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532</v>
      </c>
      <c r="B186" s="4" t="s">
        <v>537</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528</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25">
      <c r="A191" s="4" t="s">
        <v>529</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2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2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25">
      <c r="A194" s="4" t="s">
        <v>530</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25">
      <c r="A195" s="4" t="s">
        <v>531</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2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25">
      <c r="A197" s="4" t="s">
        <v>532</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25">
      <c r="A198" s="4" t="s">
        <v>528</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25">
      <c r="A199" s="4" t="s">
        <v>529</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2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2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25">
      <c r="A202" s="4" t="s">
        <v>530</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25">
      <c r="A203" s="4" t="s">
        <v>531</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2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25">
      <c r="A205" s="4" t="s">
        <v>532</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25">
      <c r="A206" s="4" t="s">
        <v>528</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25">
      <c r="A207" s="4" t="s">
        <v>529</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2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2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25">
      <c r="A210" s="4" t="s">
        <v>530</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25">
      <c r="A211" s="4" t="s">
        <v>531</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2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25">
      <c r="A213" s="4" t="s">
        <v>532</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25">
      <c r="A214" s="4" t="s">
        <v>528</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25">
      <c r="A215" s="4" t="s">
        <v>529</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2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2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25">
      <c r="A218" s="4" t="s">
        <v>530</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25">
      <c r="A219" s="4" t="s">
        <v>531</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2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25">
      <c r="A221" s="4" t="s">
        <v>532</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25">
      <c r="A222" s="4" t="s">
        <v>528</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25">
      <c r="A223" s="4" t="s">
        <v>529</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2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2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25">
      <c r="A226" s="4" t="s">
        <v>530</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25">
      <c r="A227" s="4" t="s">
        <v>531</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2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25">
      <c r="A229" s="4" t="s">
        <v>532</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25">
      <c r="A230" s="4" t="s">
        <v>528</v>
      </c>
      <c r="B230" s="4" t="s">
        <v>534</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25">
      <c r="A231" s="4" t="s">
        <v>529</v>
      </c>
      <c r="B231" s="4" t="s">
        <v>534</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25">
      <c r="A232" s="4" t="s">
        <v>27</v>
      </c>
      <c r="B232" s="4" t="s">
        <v>534</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25">
      <c r="A233" s="4" t="s">
        <v>6</v>
      </c>
      <c r="B233" s="4" t="s">
        <v>534</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25">
      <c r="A234" s="4" t="s">
        <v>530</v>
      </c>
      <c r="B234" s="4" t="s">
        <v>534</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25">
      <c r="A235" s="4" t="s">
        <v>531</v>
      </c>
      <c r="B235" s="4" t="s">
        <v>534</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25">
      <c r="A236" s="4" t="s">
        <v>11</v>
      </c>
      <c r="B236" s="4" t="s">
        <v>534</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25">
      <c r="A237" s="4" t="s">
        <v>532</v>
      </c>
      <c r="B237" s="4" t="s">
        <v>534</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25">
      <c r="A238" s="4" t="s">
        <v>528</v>
      </c>
      <c r="B238" s="4" t="s">
        <v>535</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25">
      <c r="A239" s="4" t="s">
        <v>529</v>
      </c>
      <c r="B239" s="4" t="s">
        <v>535</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25">
      <c r="A240" s="4" t="s">
        <v>27</v>
      </c>
      <c r="B240" s="4" t="s">
        <v>535</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25">
      <c r="A241" s="4" t="s">
        <v>6</v>
      </c>
      <c r="B241" s="4" t="s">
        <v>535</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25">
      <c r="A242" s="4" t="s">
        <v>530</v>
      </c>
      <c r="B242" s="4" t="s">
        <v>535</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25">
      <c r="A243" s="4" t="s">
        <v>531</v>
      </c>
      <c r="B243" s="4" t="s">
        <v>535</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25">
      <c r="A244" s="4" t="s">
        <v>11</v>
      </c>
      <c r="B244" s="4" t="s">
        <v>535</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25">
      <c r="A245" s="4" t="s">
        <v>532</v>
      </c>
      <c r="B245" s="4" t="s">
        <v>535</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25">
      <c r="A246" s="4" t="s">
        <v>528</v>
      </c>
      <c r="B246" s="4" t="s">
        <v>536</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25">
      <c r="A247" s="4" t="s">
        <v>529</v>
      </c>
      <c r="B247" s="4" t="s">
        <v>536</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25">
      <c r="A248" s="4" t="s">
        <v>27</v>
      </c>
      <c r="B248" s="4" t="s">
        <v>536</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25">
      <c r="A249" s="4" t="s">
        <v>6</v>
      </c>
      <c r="B249" s="4" t="s">
        <v>536</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25">
      <c r="A250" s="4" t="s">
        <v>530</v>
      </c>
      <c r="B250" s="4" t="s">
        <v>536</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25">
      <c r="A251" s="4" t="s">
        <v>531</v>
      </c>
      <c r="B251" s="4" t="s">
        <v>536</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25">
      <c r="A252" s="4" t="s">
        <v>11</v>
      </c>
      <c r="B252" s="4" t="s">
        <v>536</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25">
      <c r="A253" s="4" t="s">
        <v>532</v>
      </c>
      <c r="B253" s="4" t="s">
        <v>536</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25">
      <c r="A254" s="4" t="s">
        <v>528</v>
      </c>
      <c r="B254" s="4" t="s">
        <v>537</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25">
      <c r="A255" s="4" t="s">
        <v>529</v>
      </c>
      <c r="B255" s="4" t="s">
        <v>537</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25">
      <c r="A256" s="4" t="s">
        <v>27</v>
      </c>
      <c r="B256" s="4" t="s">
        <v>537</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25">
      <c r="A257" s="4" t="s">
        <v>6</v>
      </c>
      <c r="B257" s="4" t="s">
        <v>537</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25">
      <c r="A258" s="4" t="s">
        <v>530</v>
      </c>
      <c r="B258" s="4" t="s">
        <v>537</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25">
      <c r="A259" s="4" t="s">
        <v>531</v>
      </c>
      <c r="B259" s="4" t="s">
        <v>537</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25">
      <c r="A260" s="4" t="s">
        <v>11</v>
      </c>
      <c r="B260" s="4" t="s">
        <v>537</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25">
      <c r="A261" s="4" t="s">
        <v>532</v>
      </c>
      <c r="B261" s="4" t="s">
        <v>537</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24" customFormat="1" x14ac:dyDescent="0.25">
      <c r="A263" s="424" t="s">
        <v>528</v>
      </c>
      <c r="B263" s="424" t="s">
        <v>24</v>
      </c>
      <c r="C263" s="424">
        <v>1</v>
      </c>
      <c r="D263" s="424">
        <f>$C$263*(D147/$C147)</f>
        <v>1.0068472381909852</v>
      </c>
      <c r="E263" s="424">
        <f t="shared" ref="E263:AO270" si="115">$C$263*(E147/$C147)</f>
        <v>1.0136944763819704</v>
      </c>
      <c r="F263" s="424">
        <f t="shared" si="115"/>
        <v>1.0205417145729554</v>
      </c>
      <c r="G263" s="424">
        <f t="shared" si="115"/>
        <v>1.0273889527639406</v>
      </c>
      <c r="H263" s="424">
        <f t="shared" si="115"/>
        <v>1.0342361909549258</v>
      </c>
      <c r="I263" s="424">
        <f t="shared" si="115"/>
        <v>1.0786474185327466</v>
      </c>
      <c r="J263" s="424">
        <f t="shared" si="115"/>
        <v>1.1230586461105676</v>
      </c>
      <c r="K263" s="424">
        <f t="shared" si="115"/>
        <v>1.1674698736883886</v>
      </c>
      <c r="L263" s="424">
        <f t="shared" si="115"/>
        <v>1.2118811012662094</v>
      </c>
      <c r="M263" s="424">
        <f t="shared" si="115"/>
        <v>1.2562923288440304</v>
      </c>
      <c r="N263" s="424">
        <f t="shared" si="115"/>
        <v>1.3150040335195101</v>
      </c>
      <c r="O263" s="424">
        <f t="shared" si="115"/>
        <v>1.3737157381949896</v>
      </c>
      <c r="P263" s="424">
        <f t="shared" si="115"/>
        <v>1.4324274428704695</v>
      </c>
      <c r="Q263" s="424">
        <f t="shared" si="115"/>
        <v>1.4911391475459488</v>
      </c>
      <c r="R263" s="424">
        <f t="shared" si="115"/>
        <v>1.5498508522214285</v>
      </c>
      <c r="S263" s="424">
        <f t="shared" si="115"/>
        <v>1.6266906955169742</v>
      </c>
      <c r="T263" s="424">
        <f t="shared" si="115"/>
        <v>1.7035305388125201</v>
      </c>
      <c r="U263" s="424">
        <f t="shared" si="115"/>
        <v>1.7803703821080656</v>
      </c>
      <c r="V263" s="424">
        <f t="shared" si="115"/>
        <v>1.8572102254036116</v>
      </c>
      <c r="W263" s="424">
        <f t="shared" si="115"/>
        <v>1.9340500686991573</v>
      </c>
      <c r="X263" s="424">
        <f t="shared" si="115"/>
        <v>2.0246975233486113</v>
      </c>
      <c r="Y263" s="424">
        <f t="shared" si="115"/>
        <v>2.1153449779980655</v>
      </c>
      <c r="Z263" s="424">
        <f t="shared" si="115"/>
        <v>2.2059924326475198</v>
      </c>
      <c r="AA263" s="424">
        <f t="shared" si="115"/>
        <v>2.296639887296974</v>
      </c>
      <c r="AB263" s="424">
        <f t="shared" si="115"/>
        <v>2.3872873419464282</v>
      </c>
      <c r="AC263" s="424">
        <f t="shared" si="115"/>
        <v>2.4734321588770127</v>
      </c>
      <c r="AD263" s="424">
        <f t="shared" si="115"/>
        <v>2.5595769758075968</v>
      </c>
      <c r="AE263" s="424">
        <f t="shared" si="115"/>
        <v>2.6457217927381818</v>
      </c>
      <c r="AF263" s="424">
        <f t="shared" si="115"/>
        <v>2.7318666096687663</v>
      </c>
      <c r="AG263" s="424">
        <f t="shared" si="115"/>
        <v>2.8180114265993503</v>
      </c>
      <c r="AH263" s="424">
        <f t="shared" si="115"/>
        <v>2.89599813093053</v>
      </c>
      <c r="AI263" s="424">
        <f t="shared" si="115"/>
        <v>2.9739848352617093</v>
      </c>
      <c r="AJ263" s="424">
        <f t="shared" si="115"/>
        <v>3.0519715395928895</v>
      </c>
      <c r="AK263" s="424">
        <f t="shared" si="115"/>
        <v>3.1299582439240687</v>
      </c>
      <c r="AL263" s="424">
        <f t="shared" si="115"/>
        <v>3.207944948255248</v>
      </c>
      <c r="AM263" s="424">
        <f t="shared" si="115"/>
        <v>3.2859316525864277</v>
      </c>
      <c r="AN263" s="424">
        <f t="shared" si="115"/>
        <v>3.363918356917607</v>
      </c>
      <c r="AO263" s="424">
        <f t="shared" si="115"/>
        <v>3.4419050612487871</v>
      </c>
    </row>
    <row r="264" spans="1:41" s="424" customFormat="1" x14ac:dyDescent="0.25">
      <c r="A264" s="424" t="s">
        <v>529</v>
      </c>
      <c r="B264" s="424" t="s">
        <v>24</v>
      </c>
      <c r="C264" s="424">
        <v>1</v>
      </c>
      <c r="D264" s="424">
        <f t="shared" ref="D264:S270" si="116">$C$263*(D148/$C148)</f>
        <v>0.99109186292451124</v>
      </c>
      <c r="E264" s="424">
        <f t="shared" si="116"/>
        <v>0.98218372584902258</v>
      </c>
      <c r="F264" s="424">
        <f t="shared" si="116"/>
        <v>0.97327558877353382</v>
      </c>
      <c r="G264" s="424">
        <f t="shared" si="116"/>
        <v>0.96436745169804516</v>
      </c>
      <c r="H264" s="424">
        <f t="shared" si="116"/>
        <v>0.9554593146225564</v>
      </c>
      <c r="I264" s="424">
        <f t="shared" si="116"/>
        <v>0.97525401062211459</v>
      </c>
      <c r="J264" s="424">
        <f t="shared" si="116"/>
        <v>0.99504870662167266</v>
      </c>
      <c r="K264" s="424">
        <f t="shared" si="116"/>
        <v>1.0148434026212307</v>
      </c>
      <c r="L264" s="424">
        <f t="shared" si="116"/>
        <v>1.0346380986207888</v>
      </c>
      <c r="M264" s="424">
        <f t="shared" si="116"/>
        <v>1.0544327946203469</v>
      </c>
      <c r="N264" s="424">
        <f t="shared" si="116"/>
        <v>1.0840233402981712</v>
      </c>
      <c r="O264" s="424">
        <f t="shared" si="116"/>
        <v>1.1136138859759954</v>
      </c>
      <c r="P264" s="424">
        <f t="shared" si="116"/>
        <v>1.1432044316538197</v>
      </c>
      <c r="Q264" s="424">
        <f t="shared" si="116"/>
        <v>1.172794977331644</v>
      </c>
      <c r="R264" s="424">
        <f t="shared" si="116"/>
        <v>1.2023855230094682</v>
      </c>
      <c r="S264" s="424">
        <f t="shared" si="116"/>
        <v>1.236408949889704</v>
      </c>
      <c r="T264" s="424">
        <f t="shared" si="115"/>
        <v>1.2704323767699399</v>
      </c>
      <c r="U264" s="424">
        <f t="shared" si="115"/>
        <v>1.3044558036501759</v>
      </c>
      <c r="V264" s="424">
        <f t="shared" si="115"/>
        <v>1.3384792305304118</v>
      </c>
      <c r="W264" s="424">
        <f t="shared" si="115"/>
        <v>1.3725026574106476</v>
      </c>
      <c r="X264" s="424">
        <f t="shared" si="115"/>
        <v>1.4114961444022875</v>
      </c>
      <c r="Y264" s="424">
        <f t="shared" si="115"/>
        <v>1.4504896313939273</v>
      </c>
      <c r="Z264" s="424">
        <f t="shared" si="115"/>
        <v>1.4894831183855672</v>
      </c>
      <c r="AA264" s="424">
        <f t="shared" si="115"/>
        <v>1.528476605377207</v>
      </c>
      <c r="AB264" s="424">
        <f t="shared" si="115"/>
        <v>1.5674700923688469</v>
      </c>
      <c r="AC264" s="424">
        <f t="shared" si="115"/>
        <v>1.6156774936799028</v>
      </c>
      <c r="AD264" s="424">
        <f t="shared" si="115"/>
        <v>1.6638848949909586</v>
      </c>
      <c r="AE264" s="424">
        <f t="shared" si="115"/>
        <v>1.7120922963020146</v>
      </c>
      <c r="AF264" s="424">
        <f t="shared" si="115"/>
        <v>1.7602996976130705</v>
      </c>
      <c r="AG264" s="424">
        <f t="shared" si="115"/>
        <v>1.8085070989241261</v>
      </c>
      <c r="AH264" s="424">
        <f t="shared" si="115"/>
        <v>1.8692084545595731</v>
      </c>
      <c r="AI264" s="424">
        <f t="shared" si="115"/>
        <v>1.9299098101950198</v>
      </c>
      <c r="AJ264" s="424">
        <f t="shared" si="115"/>
        <v>1.9906111658304666</v>
      </c>
      <c r="AK264" s="424">
        <f t="shared" si="115"/>
        <v>2.0513125214659134</v>
      </c>
      <c r="AL264" s="424">
        <f t="shared" si="115"/>
        <v>2.1120138771013601</v>
      </c>
      <c r="AM264" s="424">
        <f t="shared" si="115"/>
        <v>2.1727152327368069</v>
      </c>
      <c r="AN264" s="424">
        <f t="shared" si="115"/>
        <v>2.2334165883722537</v>
      </c>
      <c r="AO264" s="424">
        <f t="shared" si="115"/>
        <v>2.2941179440077</v>
      </c>
    </row>
    <row r="265" spans="1:41" s="424" customFormat="1" x14ac:dyDescent="0.25">
      <c r="A265" s="424" t="s">
        <v>27</v>
      </c>
      <c r="B265" s="424" t="s">
        <v>24</v>
      </c>
      <c r="C265" s="424">
        <v>1</v>
      </c>
      <c r="D265" s="424">
        <f t="shared" si="116"/>
        <v>1.0673749185686157</v>
      </c>
      <c r="E265" s="424">
        <f t="shared" si="115"/>
        <v>1.1347498371372311</v>
      </c>
      <c r="F265" s="424">
        <f t="shared" si="115"/>
        <v>1.202124755705847</v>
      </c>
      <c r="G265" s="424">
        <f t="shared" si="115"/>
        <v>1.2694996742744626</v>
      </c>
      <c r="H265" s="424">
        <f t="shared" si="115"/>
        <v>1.3368745928430781</v>
      </c>
      <c r="I265" s="424">
        <f t="shared" si="115"/>
        <v>1.4247671704750711</v>
      </c>
      <c r="J265" s="424">
        <f t="shared" si="115"/>
        <v>1.5126597481070643</v>
      </c>
      <c r="K265" s="424">
        <f t="shared" si="115"/>
        <v>1.6005523257390573</v>
      </c>
      <c r="L265" s="424">
        <f t="shared" si="115"/>
        <v>1.6884449033710505</v>
      </c>
      <c r="M265" s="424">
        <f t="shared" si="115"/>
        <v>1.7763374810030435</v>
      </c>
      <c r="N265" s="424">
        <f t="shared" si="115"/>
        <v>1.8864562250145442</v>
      </c>
      <c r="O265" s="424">
        <f t="shared" si="115"/>
        <v>1.996574969026045</v>
      </c>
      <c r="P265" s="424">
        <f t="shared" si="115"/>
        <v>2.1066937130375458</v>
      </c>
      <c r="Q265" s="424">
        <f t="shared" si="115"/>
        <v>2.2168124570490462</v>
      </c>
      <c r="R265" s="424">
        <f t="shared" si="115"/>
        <v>2.326931201060547</v>
      </c>
      <c r="S265" s="424">
        <f t="shared" si="115"/>
        <v>2.467460412956521</v>
      </c>
      <c r="T265" s="424">
        <f t="shared" si="115"/>
        <v>2.607989624852495</v>
      </c>
      <c r="U265" s="424">
        <f t="shared" si="115"/>
        <v>2.748518836748469</v>
      </c>
      <c r="V265" s="424">
        <f t="shared" si="115"/>
        <v>2.889048048644443</v>
      </c>
      <c r="W265" s="424">
        <f t="shared" si="115"/>
        <v>3.029577260540417</v>
      </c>
      <c r="X265" s="424">
        <f t="shared" si="115"/>
        <v>3.1583515683816072</v>
      </c>
      <c r="Y265" s="424">
        <f t="shared" si="115"/>
        <v>3.2871258762227975</v>
      </c>
      <c r="Z265" s="424">
        <f t="shared" si="115"/>
        <v>3.4159001840639869</v>
      </c>
      <c r="AA265" s="424">
        <f t="shared" si="115"/>
        <v>3.5446744919051771</v>
      </c>
      <c r="AB265" s="424">
        <f t="shared" si="115"/>
        <v>3.6734487997463674</v>
      </c>
      <c r="AC265" s="424">
        <f t="shared" si="115"/>
        <v>3.7759958268315534</v>
      </c>
      <c r="AD265" s="424">
        <f t="shared" si="115"/>
        <v>3.8785428539167395</v>
      </c>
      <c r="AE265" s="424">
        <f t="shared" si="115"/>
        <v>3.9810898810019251</v>
      </c>
      <c r="AF265" s="424">
        <f t="shared" si="115"/>
        <v>4.0836369080871116</v>
      </c>
      <c r="AG265" s="424">
        <f t="shared" si="115"/>
        <v>4.1861839351722976</v>
      </c>
      <c r="AH265" s="424">
        <f t="shared" si="115"/>
        <v>4.2537751459599624</v>
      </c>
      <c r="AI265" s="424">
        <f t="shared" si="115"/>
        <v>4.3213663567476281</v>
      </c>
      <c r="AJ265" s="424">
        <f t="shared" si="115"/>
        <v>4.3889575675352939</v>
      </c>
      <c r="AK265" s="424">
        <f t="shared" si="115"/>
        <v>4.4565487783229596</v>
      </c>
      <c r="AL265" s="424">
        <f t="shared" si="115"/>
        <v>4.5241399891106244</v>
      </c>
      <c r="AM265" s="424">
        <f t="shared" si="115"/>
        <v>4.5917311998982901</v>
      </c>
      <c r="AN265" s="424">
        <f t="shared" si="115"/>
        <v>4.6593224106859559</v>
      </c>
      <c r="AO265" s="424">
        <f t="shared" si="115"/>
        <v>4.7269136214736207</v>
      </c>
    </row>
    <row r="266" spans="1:41" s="424" customFormat="1" x14ac:dyDescent="0.25">
      <c r="A266" s="424" t="s">
        <v>6</v>
      </c>
      <c r="B266" s="424" t="s">
        <v>24</v>
      </c>
      <c r="C266" s="424">
        <v>1</v>
      </c>
      <c r="D266" s="424">
        <f t="shared" si="116"/>
        <v>1.0173280798301225</v>
      </c>
      <c r="E266" s="424">
        <f t="shared" si="115"/>
        <v>1.034656159660245</v>
      </c>
      <c r="F266" s="424">
        <f t="shared" si="115"/>
        <v>1.0519842394903676</v>
      </c>
      <c r="G266" s="424">
        <f t="shared" si="115"/>
        <v>1.0693123193204901</v>
      </c>
      <c r="H266" s="424">
        <f t="shared" si="115"/>
        <v>1.0866403991506126</v>
      </c>
      <c r="I266" s="424">
        <f t="shared" si="115"/>
        <v>1.0967418658779227</v>
      </c>
      <c r="J266" s="424">
        <f t="shared" si="115"/>
        <v>1.1068433326052325</v>
      </c>
      <c r="K266" s="424">
        <f t="shared" si="115"/>
        <v>1.1169447993325423</v>
      </c>
      <c r="L266" s="424">
        <f t="shared" si="115"/>
        <v>1.1270462660598521</v>
      </c>
      <c r="M266" s="424">
        <f t="shared" si="115"/>
        <v>1.1371477327871622</v>
      </c>
      <c r="N266" s="424">
        <f t="shared" si="115"/>
        <v>1.1447194665278175</v>
      </c>
      <c r="O266" s="424">
        <f t="shared" si="115"/>
        <v>1.1522912002684726</v>
      </c>
      <c r="P266" s="424">
        <f t="shared" si="115"/>
        <v>1.159862934009128</v>
      </c>
      <c r="Q266" s="424">
        <f t="shared" si="115"/>
        <v>1.1674346677497833</v>
      </c>
      <c r="R266" s="424">
        <f t="shared" si="115"/>
        <v>1.1750064014904384</v>
      </c>
      <c r="S266" s="424">
        <f t="shared" si="115"/>
        <v>1.1783719105261592</v>
      </c>
      <c r="T266" s="424">
        <f t="shared" si="115"/>
        <v>1.1817374195618799</v>
      </c>
      <c r="U266" s="424">
        <f t="shared" si="115"/>
        <v>1.1851029285976009</v>
      </c>
      <c r="V266" s="424">
        <f t="shared" si="115"/>
        <v>1.1884684376333217</v>
      </c>
      <c r="W266" s="424">
        <f t="shared" si="115"/>
        <v>1.1918339466690424</v>
      </c>
      <c r="X266" s="424">
        <f t="shared" si="115"/>
        <v>1.1936274239707265</v>
      </c>
      <c r="Y266" s="424">
        <f t="shared" si="115"/>
        <v>1.1954209012724111</v>
      </c>
      <c r="Z266" s="424">
        <f t="shared" si="115"/>
        <v>1.1972143785740952</v>
      </c>
      <c r="AA266" s="424">
        <f t="shared" si="115"/>
        <v>1.1990078558757797</v>
      </c>
      <c r="AB266" s="424">
        <f t="shared" si="115"/>
        <v>1.2008013331774638</v>
      </c>
      <c r="AC266" s="424">
        <f t="shared" si="115"/>
        <v>1.2009260942301114</v>
      </c>
      <c r="AD266" s="424">
        <f t="shared" si="115"/>
        <v>1.2010508552827592</v>
      </c>
      <c r="AE266" s="424">
        <f t="shared" si="115"/>
        <v>1.2011756163354068</v>
      </c>
      <c r="AF266" s="424">
        <f t="shared" si="115"/>
        <v>1.2013003773880544</v>
      </c>
      <c r="AG266" s="424">
        <f t="shared" si="115"/>
        <v>1.201425138440702</v>
      </c>
      <c r="AH266" s="424">
        <f t="shared" si="115"/>
        <v>1.1984840431722419</v>
      </c>
      <c r="AI266" s="424">
        <f t="shared" si="115"/>
        <v>1.1955429479037816</v>
      </c>
      <c r="AJ266" s="424">
        <f t="shared" si="115"/>
        <v>1.1926018526353215</v>
      </c>
      <c r="AK266" s="424">
        <f t="shared" si="115"/>
        <v>1.1896607573668612</v>
      </c>
      <c r="AL266" s="424">
        <f t="shared" si="115"/>
        <v>1.1867196620984009</v>
      </c>
      <c r="AM266" s="424">
        <f t="shared" si="115"/>
        <v>1.1837785668299408</v>
      </c>
      <c r="AN266" s="424">
        <f t="shared" si="115"/>
        <v>1.1808374715614804</v>
      </c>
      <c r="AO266" s="424">
        <f t="shared" si="115"/>
        <v>1.1778963762930204</v>
      </c>
    </row>
    <row r="267" spans="1:41" s="424" customFormat="1" x14ac:dyDescent="0.25">
      <c r="A267" s="424" t="s">
        <v>530</v>
      </c>
      <c r="B267" s="424" t="s">
        <v>24</v>
      </c>
      <c r="C267" s="424">
        <v>1</v>
      </c>
      <c r="D267" s="424">
        <f t="shared" si="116"/>
        <v>1.0350515463917527</v>
      </c>
      <c r="E267" s="424">
        <f t="shared" si="115"/>
        <v>1.0701030927835053</v>
      </c>
      <c r="F267" s="424">
        <f t="shared" si="115"/>
        <v>1.1051546391752578</v>
      </c>
      <c r="G267" s="424">
        <f t="shared" si="115"/>
        <v>1.1402061855670103</v>
      </c>
      <c r="H267" s="424">
        <f t="shared" si="115"/>
        <v>1.1752577319587629</v>
      </c>
      <c r="I267" s="424">
        <f t="shared" si="115"/>
        <v>1.202749140893471</v>
      </c>
      <c r="J267" s="424">
        <f t="shared" si="115"/>
        <v>1.2302405498281788</v>
      </c>
      <c r="K267" s="424">
        <f t="shared" si="115"/>
        <v>1.2577319587628866</v>
      </c>
      <c r="L267" s="424">
        <f t="shared" si="115"/>
        <v>1.2852233676975946</v>
      </c>
      <c r="M267" s="424">
        <f t="shared" si="115"/>
        <v>1.3127147766323024</v>
      </c>
      <c r="N267" s="424">
        <f t="shared" si="115"/>
        <v>1.3254295532646048</v>
      </c>
      <c r="O267" s="424">
        <f t="shared" si="115"/>
        <v>1.3381443298969071</v>
      </c>
      <c r="P267" s="424">
        <f t="shared" si="115"/>
        <v>1.3508591065292097</v>
      </c>
      <c r="Q267" s="424">
        <f t="shared" si="115"/>
        <v>1.3635738831615121</v>
      </c>
      <c r="R267" s="424">
        <f t="shared" si="115"/>
        <v>1.3762886597938144</v>
      </c>
      <c r="S267" s="424">
        <f t="shared" si="115"/>
        <v>1.3742268041237113</v>
      </c>
      <c r="T267" s="424">
        <f t="shared" si="115"/>
        <v>1.3721649484536083</v>
      </c>
      <c r="U267" s="424">
        <f t="shared" si="115"/>
        <v>1.3701030927835052</v>
      </c>
      <c r="V267" s="424">
        <f t="shared" si="115"/>
        <v>1.3680412371134021</v>
      </c>
      <c r="W267" s="424">
        <f t="shared" si="115"/>
        <v>1.365979381443299</v>
      </c>
      <c r="X267" s="424">
        <f t="shared" si="115"/>
        <v>1.3642611683848798</v>
      </c>
      <c r="Y267" s="424">
        <f t="shared" si="115"/>
        <v>1.3625429553264605</v>
      </c>
      <c r="Z267" s="424">
        <f t="shared" si="115"/>
        <v>1.3608247422680413</v>
      </c>
      <c r="AA267" s="424">
        <f t="shared" si="115"/>
        <v>1.359106529209622</v>
      </c>
      <c r="AB267" s="424">
        <f t="shared" si="115"/>
        <v>1.3573883161512028</v>
      </c>
      <c r="AC267" s="424">
        <f t="shared" si="115"/>
        <v>1.3103092783505157</v>
      </c>
      <c r="AD267" s="424">
        <f t="shared" si="115"/>
        <v>1.2632302405498281</v>
      </c>
      <c r="AE267" s="424">
        <f t="shared" si="115"/>
        <v>1.216151202749141</v>
      </c>
      <c r="AF267" s="424">
        <f t="shared" si="115"/>
        <v>1.1690721649484537</v>
      </c>
      <c r="AG267" s="424">
        <f t="shared" si="115"/>
        <v>1.1219931271477663</v>
      </c>
      <c r="AH267" s="424">
        <f t="shared" si="115"/>
        <v>1.0831615120274913</v>
      </c>
      <c r="AI267" s="424">
        <f t="shared" si="115"/>
        <v>1.0443298969072163</v>
      </c>
      <c r="AJ267" s="424">
        <f t="shared" si="115"/>
        <v>1.0054982817869416</v>
      </c>
      <c r="AK267" s="424">
        <f t="shared" si="115"/>
        <v>0.96666666666666667</v>
      </c>
      <c r="AL267" s="424">
        <f t="shared" si="115"/>
        <v>0.92783505154639168</v>
      </c>
      <c r="AM267" s="424">
        <f t="shared" si="115"/>
        <v>0.88900343642611668</v>
      </c>
      <c r="AN267" s="424">
        <f t="shared" si="115"/>
        <v>0.85017182130584179</v>
      </c>
      <c r="AO267" s="424">
        <f t="shared" si="115"/>
        <v>0.81134020618556679</v>
      </c>
    </row>
    <row r="268" spans="1:41" s="424" customFormat="1" x14ac:dyDescent="0.25">
      <c r="A268" s="424" t="s">
        <v>531</v>
      </c>
      <c r="B268" s="424" t="s">
        <v>24</v>
      </c>
      <c r="C268" s="424">
        <v>1</v>
      </c>
      <c r="D268" s="424">
        <f t="shared" si="116"/>
        <v>1.0122688417040666</v>
      </c>
      <c r="E268" s="424">
        <f t="shared" si="115"/>
        <v>1.0243799180788873</v>
      </c>
      <c r="F268" s="424">
        <f t="shared" si="115"/>
        <v>1.0364099210877882</v>
      </c>
      <c r="G268" s="424">
        <f t="shared" si="115"/>
        <v>1.0483787143031715</v>
      </c>
      <c r="H268" s="424">
        <f t="shared" si="115"/>
        <v>1.0602614249126261</v>
      </c>
      <c r="I268" s="424">
        <f t="shared" si="115"/>
        <v>1.0720359495555423</v>
      </c>
      <c r="J268" s="424">
        <f t="shared" si="115"/>
        <v>1.0836632134679862</v>
      </c>
      <c r="K268" s="424">
        <f t="shared" si="115"/>
        <v>1.095111547675663</v>
      </c>
      <c r="L268" s="424">
        <f t="shared" si="115"/>
        <v>1.1063738266593561</v>
      </c>
      <c r="M268" s="424">
        <f t="shared" si="115"/>
        <v>1.1174516338677802</v>
      </c>
      <c r="N268" s="424">
        <f t="shared" si="115"/>
        <v>1.1283323017112175</v>
      </c>
      <c r="O268" s="424">
        <f t="shared" si="115"/>
        <v>1.1390023708755923</v>
      </c>
      <c r="P268" s="424">
        <f t="shared" si="115"/>
        <v>1.1494483820468293</v>
      </c>
      <c r="Q268" s="424">
        <f t="shared" si="115"/>
        <v>1.1596592510839252</v>
      </c>
      <c r="R268" s="424">
        <f t="shared" si="115"/>
        <v>1.1696238938458769</v>
      </c>
      <c r="S268" s="424">
        <f t="shared" si="115"/>
        <v>1.1793248923968218</v>
      </c>
      <c r="T268" s="424">
        <f t="shared" si="115"/>
        <v>1.1887440370765403</v>
      </c>
      <c r="U268" s="424">
        <f t="shared" si="115"/>
        <v>1.1978670768465998</v>
      </c>
      <c r="V268" s="424">
        <f t="shared" si="115"/>
        <v>1.2066860944634263</v>
      </c>
      <c r="W268" s="424">
        <f t="shared" si="115"/>
        <v>1.2151931726834462</v>
      </c>
      <c r="X268" s="424">
        <f t="shared" si="115"/>
        <v>1.2233756439169412</v>
      </c>
      <c r="Y268" s="424">
        <f t="shared" si="115"/>
        <v>1.2312168819524067</v>
      </c>
      <c r="Z268" s="424">
        <f t="shared" si="115"/>
        <v>1.2387081778219113</v>
      </c>
      <c r="AA268" s="424">
        <f t="shared" si="115"/>
        <v>1.2458431977305962</v>
      </c>
      <c r="AB268" s="424">
        <f t="shared" si="115"/>
        <v>1.2526243168515334</v>
      </c>
      <c r="AC268" s="424">
        <f t="shared" si="115"/>
        <v>1.2590649944987984</v>
      </c>
      <c r="AD268" s="424">
        <f t="shared" si="115"/>
        <v>1.265184232056968</v>
      </c>
      <c r="AE268" s="424">
        <f t="shared" si="115"/>
        <v>1.2709994474619049</v>
      </c>
      <c r="AF268" s="424">
        <f t="shared" si="115"/>
        <v>1.2765130158866809</v>
      </c>
      <c r="AG268" s="424">
        <f t="shared" si="115"/>
        <v>1.2817273125043682</v>
      </c>
      <c r="AH268" s="424">
        <f t="shared" si="115"/>
        <v>1.2866494628341834</v>
      </c>
      <c r="AI268" s="424">
        <f t="shared" si="115"/>
        <v>1.2912897592927721</v>
      </c>
      <c r="AJ268" s="424">
        <f t="shared" si="115"/>
        <v>1.2956537439506361</v>
      </c>
      <c r="AK268" s="424">
        <f t="shared" si="115"/>
        <v>1.2997477506026345</v>
      </c>
      <c r="AL268" s="424">
        <f t="shared" si="115"/>
        <v>1.3035725709731245</v>
      </c>
      <c r="AM268" s="424">
        <f t="shared" si="115"/>
        <v>1.3071321636838933</v>
      </c>
      <c r="AN268" s="424">
        <f t="shared" si="115"/>
        <v>1.3104249452862258</v>
      </c>
      <c r="AO268" s="424">
        <f t="shared" si="115"/>
        <v>1.3134532909531942</v>
      </c>
    </row>
    <row r="269" spans="1:41" s="424" customFormat="1" x14ac:dyDescent="0.25">
      <c r="A269" s="424" t="s">
        <v>11</v>
      </c>
      <c r="B269" s="424" t="s">
        <v>24</v>
      </c>
      <c r="C269" s="424">
        <v>1</v>
      </c>
      <c r="D269" s="424">
        <f t="shared" si="116"/>
        <v>1.0626186485568236</v>
      </c>
      <c r="E269" s="424">
        <f t="shared" si="115"/>
        <v>1.1252372971136475</v>
      </c>
      <c r="F269" s="424">
        <f t="shared" si="115"/>
        <v>1.1878559456704711</v>
      </c>
      <c r="G269" s="424">
        <f t="shared" si="115"/>
        <v>1.250474594227295</v>
      </c>
      <c r="H269" s="424">
        <f t="shared" si="115"/>
        <v>1.3130932427841187</v>
      </c>
      <c r="I269" s="424">
        <f t="shared" si="115"/>
        <v>1.3931611382837406</v>
      </c>
      <c r="J269" s="424">
        <f t="shared" si="115"/>
        <v>1.4732290337833627</v>
      </c>
      <c r="K269" s="424">
        <f t="shared" si="115"/>
        <v>1.5532969292829846</v>
      </c>
      <c r="L269" s="424">
        <f t="shared" si="115"/>
        <v>1.6333648247826067</v>
      </c>
      <c r="M269" s="424">
        <f t="shared" si="115"/>
        <v>1.7134327202822288</v>
      </c>
      <c r="N269" s="424">
        <f t="shared" si="115"/>
        <v>1.8066872280622928</v>
      </c>
      <c r="O269" s="424">
        <f t="shared" si="115"/>
        <v>1.8999417358423567</v>
      </c>
      <c r="P269" s="424">
        <f t="shared" si="115"/>
        <v>1.9931962436224209</v>
      </c>
      <c r="Q269" s="424">
        <f t="shared" si="115"/>
        <v>2.0864507514024853</v>
      </c>
      <c r="R269" s="424">
        <f t="shared" si="115"/>
        <v>2.179705259182549</v>
      </c>
      <c r="S269" s="424">
        <f t="shared" si="115"/>
        <v>2.2527233778871478</v>
      </c>
      <c r="T269" s="424">
        <f t="shared" si="115"/>
        <v>2.3257414965917471</v>
      </c>
      <c r="U269" s="424">
        <f t="shared" si="115"/>
        <v>2.398759615296346</v>
      </c>
      <c r="V269" s="424">
        <f t="shared" si="115"/>
        <v>2.4717777340009452</v>
      </c>
      <c r="W269" s="424">
        <f t="shared" si="115"/>
        <v>2.5447958527055441</v>
      </c>
      <c r="X269" s="424">
        <f t="shared" si="115"/>
        <v>2.5522326270929496</v>
      </c>
      <c r="Y269" s="424">
        <f t="shared" si="115"/>
        <v>2.5596694014803543</v>
      </c>
      <c r="Z269" s="424">
        <f t="shared" si="115"/>
        <v>2.5671061758677598</v>
      </c>
      <c r="AA269" s="424">
        <f t="shared" si="115"/>
        <v>2.5745429502551649</v>
      </c>
      <c r="AB269" s="424">
        <f t="shared" si="115"/>
        <v>2.5819797246425704</v>
      </c>
      <c r="AC269" s="424">
        <f t="shared" si="115"/>
        <v>2.5891597881146549</v>
      </c>
      <c r="AD269" s="424">
        <f t="shared" si="115"/>
        <v>2.5963398515867389</v>
      </c>
      <c r="AE269" s="424">
        <f t="shared" si="115"/>
        <v>2.6035199150588233</v>
      </c>
      <c r="AF269" s="424">
        <f t="shared" si="115"/>
        <v>2.6106999785309073</v>
      </c>
      <c r="AG269" s="424">
        <f t="shared" si="115"/>
        <v>2.6178800420029917</v>
      </c>
      <c r="AH269" s="424">
        <f t="shared" si="115"/>
        <v>2.6174606992922023</v>
      </c>
      <c r="AI269" s="424">
        <f t="shared" si="115"/>
        <v>2.6170413565814123</v>
      </c>
      <c r="AJ269" s="424">
        <f t="shared" si="115"/>
        <v>2.6166220138706229</v>
      </c>
      <c r="AK269" s="424">
        <f t="shared" si="115"/>
        <v>2.6162026711598334</v>
      </c>
      <c r="AL269" s="424">
        <f t="shared" si="115"/>
        <v>2.6157833284490439</v>
      </c>
      <c r="AM269" s="424">
        <f t="shared" si="115"/>
        <v>2.615363985738254</v>
      </c>
      <c r="AN269" s="424">
        <f t="shared" si="115"/>
        <v>2.6149446430274645</v>
      </c>
      <c r="AO269" s="424">
        <f t="shared" si="115"/>
        <v>2.6145253003166751</v>
      </c>
    </row>
    <row r="270" spans="1:41" s="424" customFormat="1" x14ac:dyDescent="0.25">
      <c r="A270" s="424" t="s">
        <v>532</v>
      </c>
      <c r="B270" s="424" t="s">
        <v>24</v>
      </c>
      <c r="C270" s="424">
        <v>1</v>
      </c>
      <c r="D270" s="424">
        <f t="shared" si="116"/>
        <v>1.0076313338760676</v>
      </c>
      <c r="E270" s="424">
        <f t="shared" si="115"/>
        <v>1.0152626677521353</v>
      </c>
      <c r="F270" s="424">
        <f t="shared" si="115"/>
        <v>1.0228940016282029</v>
      </c>
      <c r="G270" s="424">
        <f t="shared" si="115"/>
        <v>1.0305253355042705</v>
      </c>
      <c r="H270" s="424">
        <f t="shared" si="115"/>
        <v>1.0381566693803381</v>
      </c>
      <c r="I270" s="424">
        <f t="shared" si="115"/>
        <v>1.0548816471648159</v>
      </c>
      <c r="J270" s="424">
        <f t="shared" si="115"/>
        <v>1.0716066249492937</v>
      </c>
      <c r="K270" s="424">
        <f t="shared" si="115"/>
        <v>1.0883316027337715</v>
      </c>
      <c r="L270" s="424">
        <f t="shared" si="115"/>
        <v>1.1050565805182493</v>
      </c>
      <c r="M270" s="424">
        <f t="shared" si="115"/>
        <v>1.1217815583027271</v>
      </c>
      <c r="N270" s="424">
        <f t="shared" si="115"/>
        <v>1.1420821209962611</v>
      </c>
      <c r="O270" s="424">
        <f t="shared" si="115"/>
        <v>1.162382683689795</v>
      </c>
      <c r="P270" s="424">
        <f t="shared" ref="P270:AO270" si="117">$C$263*(P154/$C154)</f>
        <v>1.182683246383329</v>
      </c>
      <c r="Q270" s="424">
        <f t="shared" si="117"/>
        <v>1.2029838090768632</v>
      </c>
      <c r="R270" s="424">
        <f t="shared" si="117"/>
        <v>1.2232843717703972</v>
      </c>
      <c r="S270" s="424">
        <f t="shared" si="117"/>
        <v>1.2445635450088373</v>
      </c>
      <c r="T270" s="424">
        <f t="shared" si="117"/>
        <v>1.2658427182472776</v>
      </c>
      <c r="U270" s="424">
        <f t="shared" si="117"/>
        <v>1.2871218914857177</v>
      </c>
      <c r="V270" s="424">
        <f t="shared" si="117"/>
        <v>1.308401064724158</v>
      </c>
      <c r="W270" s="424">
        <f t="shared" si="117"/>
        <v>1.329680237962598</v>
      </c>
      <c r="X270" s="424">
        <f t="shared" si="117"/>
        <v>1.358236829869373</v>
      </c>
      <c r="Y270" s="424">
        <f t="shared" si="117"/>
        <v>1.3867934217761477</v>
      </c>
      <c r="Z270" s="424">
        <f t="shared" si="117"/>
        <v>1.4153500136829227</v>
      </c>
      <c r="AA270" s="424">
        <f t="shared" si="117"/>
        <v>1.4439066055896974</v>
      </c>
      <c r="AB270" s="424">
        <f t="shared" si="117"/>
        <v>1.4724631974964724</v>
      </c>
      <c r="AC270" s="424">
        <f t="shared" si="117"/>
        <v>1.5140057790886714</v>
      </c>
      <c r="AD270" s="424">
        <f t="shared" si="117"/>
        <v>1.5555483606808702</v>
      </c>
      <c r="AE270" s="424">
        <f t="shared" si="117"/>
        <v>1.5970909422730692</v>
      </c>
      <c r="AF270" s="424">
        <f t="shared" si="117"/>
        <v>1.6386335238652683</v>
      </c>
      <c r="AG270" s="424">
        <f t="shared" si="117"/>
        <v>1.6801761054574673</v>
      </c>
      <c r="AH270" s="424">
        <f t="shared" si="117"/>
        <v>1.711250684583512</v>
      </c>
      <c r="AI270" s="424">
        <f t="shared" si="117"/>
        <v>1.7423252637095568</v>
      </c>
      <c r="AJ270" s="424">
        <f t="shared" si="117"/>
        <v>1.7733998428356017</v>
      </c>
      <c r="AK270" s="424">
        <f t="shared" si="117"/>
        <v>1.8044744219616462</v>
      </c>
      <c r="AL270" s="424">
        <f t="shared" si="117"/>
        <v>1.8355490010876911</v>
      </c>
      <c r="AM270" s="424">
        <f t="shared" si="117"/>
        <v>1.8666235802137356</v>
      </c>
      <c r="AN270" s="424">
        <f t="shared" si="117"/>
        <v>1.8976981593397806</v>
      </c>
      <c r="AO270" s="424">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activeCell="E16" sqref="E16"/>
    </sheetView>
  </sheetViews>
  <sheetFormatPr defaultRowHeight="15" x14ac:dyDescent="0.25"/>
  <cols>
    <col min="1" max="1" width="38.28515625" bestFit="1" customWidth="1"/>
    <col min="2" max="2" width="18.5703125" customWidth="1"/>
    <col min="3" max="3" width="19.28515625" bestFit="1" customWidth="1"/>
    <col min="5" max="5" width="25.7109375" style="4" customWidth="1"/>
    <col min="6" max="6" width="17.42578125" customWidth="1"/>
  </cols>
  <sheetData>
    <row r="1" spans="1:7" x14ac:dyDescent="0.25">
      <c r="A1" s="4" t="s">
        <v>3</v>
      </c>
      <c r="B1" s="4" t="s">
        <v>2</v>
      </c>
      <c r="C1" s="4">
        <v>2017</v>
      </c>
      <c r="F1" s="446">
        <v>2017</v>
      </c>
    </row>
    <row r="2" spans="1:7" x14ac:dyDescent="0.25">
      <c r="A2" s="4" t="s">
        <v>528</v>
      </c>
      <c r="B2" s="4" t="s">
        <v>7</v>
      </c>
      <c r="C2" s="4">
        <f>'Future Year Scaling'!H5*10^6*'Unit Conversions'!A26/'Annual Survey of Industries'!L29</f>
        <v>0.59791246467420445</v>
      </c>
      <c r="E2" s="446" t="s">
        <v>565</v>
      </c>
      <c r="F2" s="446">
        <f ca="1">('Future Year Scaling'!H7*10^6*'Unit Conversions'!A26/SUM('Min. of Petr. &amp; NG'!B194,'Min. of Petr. &amp; NG'!E194,'Min. of Petr. &amp; NG'!F194))</f>
        <v>0.15092822578371601</v>
      </c>
      <c r="G2" s="447"/>
    </row>
    <row r="3" spans="1:7" x14ac:dyDescent="0.25">
      <c r="A3" s="4" t="s">
        <v>529</v>
      </c>
      <c r="B3" s="4" t="s">
        <v>7</v>
      </c>
      <c r="C3" s="4">
        <v>1</v>
      </c>
      <c r="E3" s="446" t="s">
        <v>565</v>
      </c>
      <c r="F3" s="446">
        <v>1</v>
      </c>
      <c r="G3" s="447"/>
    </row>
    <row r="4" spans="1:7" x14ac:dyDescent="0.25">
      <c r="A4" s="4" t="s">
        <v>27</v>
      </c>
      <c r="B4" s="4" t="s">
        <v>7</v>
      </c>
      <c r="C4" s="4">
        <f>'Future Year Scaling'!H23*10^6*'Unit Conversions'!A26/'Annual Survey of Industries'!L31</f>
        <v>0.73168699793571823</v>
      </c>
      <c r="E4" s="446" t="s">
        <v>565</v>
      </c>
      <c r="F4" s="447">
        <f ca="1">'Future Year Scaling'!H25*10^6*'Unit Conversions'!A26/SUM('Min. of Petr. &amp; NG'!B196,'Min. of Petr. &amp; NG'!E196,'Min. of Petr. &amp; NG'!F196)</f>
        <v>15.850860513834936</v>
      </c>
      <c r="G4" s="447"/>
    </row>
    <row r="5" spans="1:7" x14ac:dyDescent="0.25">
      <c r="A5" s="4" t="s">
        <v>6</v>
      </c>
      <c r="B5" s="4" t="s">
        <v>7</v>
      </c>
      <c r="C5" s="4">
        <v>1</v>
      </c>
      <c r="E5" s="446" t="s">
        <v>565</v>
      </c>
      <c r="F5" s="446">
        <v>1</v>
      </c>
      <c r="G5" s="447"/>
    </row>
    <row r="6" spans="1:7" x14ac:dyDescent="0.25">
      <c r="A6" s="4" t="s">
        <v>530</v>
      </c>
      <c r="B6" s="4" t="s">
        <v>7</v>
      </c>
      <c r="C6" s="4">
        <v>1</v>
      </c>
      <c r="E6" s="446" t="s">
        <v>565</v>
      </c>
      <c r="F6" s="446">
        <v>1</v>
      </c>
      <c r="G6" s="447"/>
    </row>
    <row r="7" spans="1:7" x14ac:dyDescent="0.25">
      <c r="A7" s="4" t="s">
        <v>531</v>
      </c>
      <c r="B7" s="4" t="s">
        <v>7</v>
      </c>
      <c r="C7" s="4">
        <v>1</v>
      </c>
      <c r="E7" s="446" t="s">
        <v>565</v>
      </c>
      <c r="F7" s="446">
        <v>1</v>
      </c>
      <c r="G7" s="447"/>
    </row>
    <row r="8" spans="1:7" x14ac:dyDescent="0.25">
      <c r="A8" s="4" t="s">
        <v>11</v>
      </c>
      <c r="B8" s="4" t="s">
        <v>7</v>
      </c>
      <c r="C8" s="4">
        <f>-'Future Year Scaling'!G107*10^6*'Unit Conversions'!A26/'Annual Survey of Industries'!L35</f>
        <v>235.00161339989802</v>
      </c>
      <c r="E8" s="446" t="s">
        <v>565</v>
      </c>
      <c r="F8" s="447">
        <f ca="1">-'Future Year Scaling'!G108*10^6*'Unit Conversions'!A26/SUM('Min. of Petr. &amp; NG'!B200,'Min. of Petr. &amp; NG'!E200,'Min. of Petr. &amp; NG'!F200)</f>
        <v>5.5116840043189637</v>
      </c>
      <c r="G8" s="447"/>
    </row>
    <row r="9" spans="1:7" x14ac:dyDescent="0.25">
      <c r="A9" s="4" t="s">
        <v>532</v>
      </c>
      <c r="B9" s="4" t="s">
        <v>7</v>
      </c>
      <c r="C9" s="4">
        <f>(-SUM('Future Year Scaling'!G63,'Future Year Scaling'!G107)*10^6*'Unit Conversions'!A26-SUMPRODUCT(C2:C8,'Annual Survey of Industries'!L29:L35))/'Annual Survey of Industries'!L36</f>
        <v>1.7726673608804788</v>
      </c>
      <c r="E9" s="446" t="s">
        <v>565</v>
      </c>
      <c r="F9" s="447">
        <f ca="1">(-SUM('Future Year Scaling'!G108,'Future Year Scaling'!H65)*10^6*'Unit Conversions'!A26-SUMPRODUCT(F2:F8,'Min. of Petr. &amp; NG'!H194:H200))/SUM('Min. of Petr. &amp; NG'!H194:H201)</f>
        <v>0.30337870521085747</v>
      </c>
      <c r="G9" s="447"/>
    </row>
    <row r="10" spans="1:7" x14ac:dyDescent="0.25">
      <c r="A10" s="4" t="s">
        <v>528</v>
      </c>
      <c r="B10" s="4" t="s">
        <v>51</v>
      </c>
      <c r="C10" s="4">
        <f>TREND('Future Year Scaling'!G6:H6,'Future Year Scaling'!G2:H2,'Start Year Fuel Use Adjustments'!C1)*10^6*'Unit Conversions'!A26/'Annual Survey of Industries'!M29</f>
        <v>1.1793527882292143</v>
      </c>
    </row>
    <row r="11" spans="1:7" x14ac:dyDescent="0.25">
      <c r="A11" s="4" t="s">
        <v>529</v>
      </c>
      <c r="B11" s="4" t="s">
        <v>51</v>
      </c>
      <c r="C11" s="4">
        <v>1</v>
      </c>
      <c r="G11" s="116"/>
    </row>
    <row r="12" spans="1:7" x14ac:dyDescent="0.25">
      <c r="A12" s="4" t="s">
        <v>27</v>
      </c>
      <c r="B12" s="4" t="s">
        <v>51</v>
      </c>
      <c r="C12" s="4">
        <f>TREND('Future Year Scaling'!G24:H24,'Future Year Scaling'!G2:H2,'Start Year Fuel Use Adjustments'!C1)*10^6*'Unit Conversions'!A26/'Annual Survey of Industries'!M31</f>
        <v>3.3667789784847</v>
      </c>
    </row>
    <row r="13" spans="1:7" x14ac:dyDescent="0.25">
      <c r="A13" s="4" t="s">
        <v>6</v>
      </c>
      <c r="B13" s="4" t="s">
        <v>51</v>
      </c>
      <c r="C13" s="4">
        <v>1</v>
      </c>
    </row>
    <row r="14" spans="1:7" x14ac:dyDescent="0.25">
      <c r="A14" s="4" t="s">
        <v>530</v>
      </c>
      <c r="B14" s="4" t="s">
        <v>51</v>
      </c>
      <c r="C14" s="4">
        <v>1</v>
      </c>
    </row>
    <row r="15" spans="1:7" x14ac:dyDescent="0.25">
      <c r="A15" s="4" t="s">
        <v>531</v>
      </c>
      <c r="B15" s="4" t="s">
        <v>51</v>
      </c>
      <c r="C15" s="4">
        <v>1</v>
      </c>
    </row>
    <row r="16" spans="1:7" x14ac:dyDescent="0.25">
      <c r="A16" s="4" t="s">
        <v>11</v>
      </c>
      <c r="B16" s="4" t="s">
        <v>51</v>
      </c>
      <c r="C16" s="4">
        <v>0</v>
      </c>
    </row>
    <row r="17" spans="1:3" x14ac:dyDescent="0.25">
      <c r="A17" s="4" t="s">
        <v>532</v>
      </c>
      <c r="B17" s="4" t="s">
        <v>51</v>
      </c>
      <c r="C17" s="4">
        <f>((-TREND('Future Year Scaling'!F64:G64,'Future Year Scaling'!F61:G61,'Start Year Fuel Use Adjustments'!C1)*10^6*'Unit Conversions'!A26)-SUMPRODUCT(C10:C16,'Annual Survey of Industries'!M29:M35))/'Annual Survey of Industries'!M36</f>
        <v>0.66651197382071048</v>
      </c>
    </row>
    <row r="18" spans="1:3" x14ac:dyDescent="0.25">
      <c r="A18" s="4" t="s">
        <v>528</v>
      </c>
      <c r="B18" s="4" t="s">
        <v>171</v>
      </c>
      <c r="C18" s="4">
        <v>1</v>
      </c>
    </row>
    <row r="19" spans="1:3" x14ac:dyDescent="0.25">
      <c r="A19" s="4" t="s">
        <v>529</v>
      </c>
      <c r="B19" s="4" t="s">
        <v>171</v>
      </c>
      <c r="C19" s="4">
        <f>-'Future Year Scaling'!$G$66*10^6*'Unit Conversions'!$A$26/SUM('Min. of Petr. &amp; NG'!C194:C201)*'Min. of Petr. &amp; NG'!B217</f>
        <v>0.2532493132432545</v>
      </c>
    </row>
    <row r="20" spans="1:3" x14ac:dyDescent="0.25">
      <c r="A20" s="4" t="s">
        <v>27</v>
      </c>
      <c r="B20" s="4" t="s">
        <v>171</v>
      </c>
      <c r="C20" s="4">
        <f>-'Future Year Scaling'!$G$66*10^6*'Unit Conversions'!$A$26/SUM('Min. of Petr. &amp; NG'!C194:C201)*'Min. of Petr. &amp; NG'!B218</f>
        <v>3.363888301647578E-2</v>
      </c>
    </row>
    <row r="21" spans="1:3" x14ac:dyDescent="0.25">
      <c r="A21" s="4" t="s">
        <v>6</v>
      </c>
      <c r="B21" s="4" t="s">
        <v>171</v>
      </c>
      <c r="C21" s="4">
        <f>-'Future Year Scaling'!$G$66*10^6*'Unit Conversions'!$A$26/SUM('Min. of Petr. &amp; NG'!C194:C201)*'Min. of Petr. &amp; NG'!B219</f>
        <v>0.54986405485917211</v>
      </c>
    </row>
    <row r="22" spans="1:3" x14ac:dyDescent="0.25">
      <c r="A22" s="4" t="s">
        <v>530</v>
      </c>
      <c r="B22" s="4" t="s">
        <v>171</v>
      </c>
      <c r="C22" s="4">
        <v>1</v>
      </c>
    </row>
    <row r="23" spans="1:3" x14ac:dyDescent="0.25">
      <c r="A23" s="4" t="s">
        <v>531</v>
      </c>
      <c r="B23" s="4" t="s">
        <v>171</v>
      </c>
      <c r="C23" s="4">
        <v>1</v>
      </c>
    </row>
    <row r="24" spans="1:3" x14ac:dyDescent="0.25">
      <c r="A24" s="4" t="s">
        <v>11</v>
      </c>
      <c r="B24" s="4" t="s">
        <v>171</v>
      </c>
      <c r="C24" s="4">
        <v>1</v>
      </c>
    </row>
    <row r="25" spans="1:3" x14ac:dyDescent="0.25">
      <c r="A25" s="4" t="s">
        <v>532</v>
      </c>
      <c r="B25" s="4" t="s">
        <v>171</v>
      </c>
      <c r="C25" s="4">
        <f>(-'Future Year Scaling'!$G$66*10^6*'Unit Conversions'!$A$26-SUMPRODUCT(C18:C24,'Min. of Petr. &amp; NG'!C194:C200))/'Min. of Petr. &amp; NG'!C201</f>
        <v>2.8895118876044603</v>
      </c>
    </row>
    <row r="26" spans="1:3" x14ac:dyDescent="0.25">
      <c r="A26" s="4" t="s">
        <v>528</v>
      </c>
      <c r="B26" s="4" t="s">
        <v>172</v>
      </c>
      <c r="C26" s="4">
        <v>1</v>
      </c>
    </row>
    <row r="27" spans="1:3" x14ac:dyDescent="0.25">
      <c r="A27" s="4" t="s">
        <v>529</v>
      </c>
      <c r="B27" s="4" t="s">
        <v>172</v>
      </c>
      <c r="C27" s="4">
        <v>1</v>
      </c>
    </row>
    <row r="28" spans="1:3" x14ac:dyDescent="0.25">
      <c r="A28" s="4" t="s">
        <v>27</v>
      </c>
      <c r="B28" s="4" t="s">
        <v>172</v>
      </c>
      <c r="C28" s="4">
        <v>1</v>
      </c>
    </row>
    <row r="29" spans="1:3" x14ac:dyDescent="0.25">
      <c r="A29" s="4" t="s">
        <v>6</v>
      </c>
      <c r="B29" s="4" t="s">
        <v>172</v>
      </c>
      <c r="C29" s="4">
        <v>1</v>
      </c>
    </row>
    <row r="30" spans="1:3" x14ac:dyDescent="0.25">
      <c r="A30" s="4" t="s">
        <v>530</v>
      </c>
      <c r="B30" s="4" t="s">
        <v>172</v>
      </c>
      <c r="C30" s="4">
        <v>1</v>
      </c>
    </row>
    <row r="31" spans="1:3" x14ac:dyDescent="0.25">
      <c r="A31" s="4" t="s">
        <v>531</v>
      </c>
      <c r="B31" s="4" t="s">
        <v>172</v>
      </c>
      <c r="C31" s="4">
        <v>1</v>
      </c>
    </row>
    <row r="32" spans="1:3" x14ac:dyDescent="0.25">
      <c r="A32" s="4" t="s">
        <v>11</v>
      </c>
      <c r="B32" s="4" t="s">
        <v>172</v>
      </c>
      <c r="C32" s="4">
        <v>1</v>
      </c>
    </row>
    <row r="33" spans="1:7" x14ac:dyDescent="0.25">
      <c r="A33" s="4" t="s">
        <v>532</v>
      </c>
      <c r="B33" s="4" t="s">
        <v>172</v>
      </c>
      <c r="C33" s="4">
        <v>1</v>
      </c>
    </row>
    <row r="34" spans="1:7" x14ac:dyDescent="0.25">
      <c r="A34" s="4" t="s">
        <v>528</v>
      </c>
      <c r="B34" s="4" t="s">
        <v>173</v>
      </c>
      <c r="C34" s="445">
        <f ca="1">('Future Year Scaling'!H7*10^6*'Unit Conversions'!A26/SUM('Min. of Petr. &amp; NG'!B194,'Min. of Petr. &amp; NG'!E194,'Min. of Petr. &amp; NG'!F194))*('Min. of Petr. &amp; NG'!B194/SUM('Min. of Petr. &amp; NG'!B194,'Min. of Petr. &amp; NG'!E194,'Min. of Petr. &amp; NG'!F194))</f>
        <v>0.14456580364013502</v>
      </c>
      <c r="G34" s="116"/>
    </row>
    <row r="35" spans="1:7" x14ac:dyDescent="0.25">
      <c r="A35" s="4" t="s">
        <v>529</v>
      </c>
      <c r="B35" s="4" t="s">
        <v>173</v>
      </c>
      <c r="C35" s="419">
        <v>1</v>
      </c>
      <c r="G35" s="116"/>
    </row>
    <row r="36" spans="1:7" x14ac:dyDescent="0.25">
      <c r="A36" s="4" t="s">
        <v>27</v>
      </c>
      <c r="B36" s="4" t="s">
        <v>173</v>
      </c>
      <c r="C36" s="420">
        <f ca="1">'Future Year Scaling'!H25*10^6*'Unit Conversions'!A26/SUM('Min. of Petr. &amp; NG'!B196,'Min. of Petr. &amp; NG'!E196,'Min. of Petr. &amp; NG'!F196)*('Min. of Petr. &amp; NG'!B196/SUM('Min. of Petr. &amp; NG'!B196,'Min. of Petr. &amp; NG'!E196,'Min. of Petr. &amp; NG'!F196))</f>
        <v>2.1356232276792855</v>
      </c>
      <c r="G36" s="116"/>
    </row>
    <row r="37" spans="1:7" x14ac:dyDescent="0.25">
      <c r="A37" s="4" t="s">
        <v>6</v>
      </c>
      <c r="B37" s="4" t="s">
        <v>173</v>
      </c>
      <c r="C37" s="419">
        <v>1</v>
      </c>
      <c r="G37" s="116"/>
    </row>
    <row r="38" spans="1:7" x14ac:dyDescent="0.25">
      <c r="A38" s="4" t="s">
        <v>530</v>
      </c>
      <c r="B38" s="4" t="s">
        <v>173</v>
      </c>
      <c r="C38" s="419">
        <v>1</v>
      </c>
      <c r="G38" s="116"/>
    </row>
    <row r="39" spans="1:7" x14ac:dyDescent="0.25">
      <c r="A39" s="4" t="s">
        <v>531</v>
      </c>
      <c r="B39" s="4" t="s">
        <v>173</v>
      </c>
      <c r="C39" s="419">
        <v>1</v>
      </c>
      <c r="G39" s="116"/>
    </row>
    <row r="40" spans="1:7" x14ac:dyDescent="0.25">
      <c r="A40" s="4" t="s">
        <v>11</v>
      </c>
      <c r="B40" s="4" t="s">
        <v>173</v>
      </c>
      <c r="C40" s="420">
        <f ca="1">-'Future Year Scaling'!G108*10^6*'Unit Conversions'!A26/SUM('Min. of Petr. &amp; NG'!B200,'Min. of Petr. &amp; NG'!E200,'Min. of Petr. &amp; NG'!F200)*('Min. of Petr. &amp; NG'!B200/SUM('Min. of Petr. &amp; NG'!B200,'Min. of Petr. &amp; NG'!E200,'Min. of Petr. &amp; NG'!F200))</f>
        <v>1.6240767809100571</v>
      </c>
      <c r="G40" s="116"/>
    </row>
    <row r="41" spans="1:7" x14ac:dyDescent="0.25">
      <c r="A41" s="4" t="s">
        <v>532</v>
      </c>
      <c r="B41" s="4" t="s">
        <v>173</v>
      </c>
      <c r="C41" s="421">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4.8174959066008792E-2</v>
      </c>
      <c r="G41" s="116"/>
    </row>
    <row r="42" spans="1:7" x14ac:dyDescent="0.25">
      <c r="A42" s="4" t="s">
        <v>528</v>
      </c>
      <c r="B42" s="4" t="s">
        <v>174</v>
      </c>
      <c r="C42" s="4">
        <v>1</v>
      </c>
    </row>
    <row r="43" spans="1:7" x14ac:dyDescent="0.25">
      <c r="A43" s="4" t="s">
        <v>529</v>
      </c>
      <c r="B43" s="4" t="s">
        <v>174</v>
      </c>
      <c r="C43" s="4">
        <v>1</v>
      </c>
      <c r="G43" s="116"/>
    </row>
    <row r="44" spans="1:7" x14ac:dyDescent="0.25">
      <c r="A44" s="4" t="s">
        <v>27</v>
      </c>
      <c r="B44" s="4" t="s">
        <v>174</v>
      </c>
      <c r="C44" s="4">
        <v>1</v>
      </c>
    </row>
    <row r="45" spans="1:7" x14ac:dyDescent="0.25">
      <c r="A45" s="4" t="s">
        <v>6</v>
      </c>
      <c r="B45" s="4" t="s">
        <v>174</v>
      </c>
      <c r="C45" s="4">
        <v>1</v>
      </c>
    </row>
    <row r="46" spans="1:7" x14ac:dyDescent="0.25">
      <c r="A46" s="4" t="s">
        <v>530</v>
      </c>
      <c r="B46" s="4" t="s">
        <v>174</v>
      </c>
      <c r="C46" s="4">
        <v>1</v>
      </c>
    </row>
    <row r="47" spans="1:7" x14ac:dyDescent="0.25">
      <c r="A47" s="4" t="s">
        <v>531</v>
      </c>
      <c r="B47" s="4" t="s">
        <v>174</v>
      </c>
      <c r="C47" s="4">
        <v>1</v>
      </c>
    </row>
    <row r="48" spans="1:7" x14ac:dyDescent="0.25">
      <c r="A48" s="4" t="s">
        <v>11</v>
      </c>
      <c r="B48" s="4" t="s">
        <v>174</v>
      </c>
      <c r="C48" s="4">
        <v>1</v>
      </c>
    </row>
    <row r="49" spans="1:3" x14ac:dyDescent="0.25">
      <c r="A49" s="4" t="s">
        <v>532</v>
      </c>
      <c r="B49" s="4" t="s">
        <v>174</v>
      </c>
      <c r="C49" s="4">
        <v>1</v>
      </c>
    </row>
    <row r="50" spans="1:3" x14ac:dyDescent="0.25">
      <c r="A50" s="4" t="s">
        <v>528</v>
      </c>
      <c r="B50" t="s">
        <v>534</v>
      </c>
      <c r="C50" s="4">
        <v>1</v>
      </c>
    </row>
    <row r="51" spans="1:3" x14ac:dyDescent="0.25">
      <c r="A51" s="4" t="s">
        <v>529</v>
      </c>
      <c r="B51" s="4" t="s">
        <v>534</v>
      </c>
      <c r="C51">
        <v>1</v>
      </c>
    </row>
    <row r="52" spans="1:3" x14ac:dyDescent="0.25">
      <c r="A52" s="4" t="s">
        <v>27</v>
      </c>
      <c r="B52" s="4" t="s">
        <v>534</v>
      </c>
      <c r="C52" s="4">
        <v>1</v>
      </c>
    </row>
    <row r="53" spans="1:3" x14ac:dyDescent="0.25">
      <c r="A53" s="4" t="s">
        <v>6</v>
      </c>
      <c r="B53" s="4" t="s">
        <v>534</v>
      </c>
      <c r="C53" s="4">
        <v>1</v>
      </c>
    </row>
    <row r="54" spans="1:3" x14ac:dyDescent="0.25">
      <c r="A54" s="4" t="s">
        <v>530</v>
      </c>
      <c r="B54" s="4" t="s">
        <v>534</v>
      </c>
      <c r="C54" s="4">
        <v>1</v>
      </c>
    </row>
    <row r="55" spans="1:3" x14ac:dyDescent="0.25">
      <c r="A55" s="4" t="s">
        <v>531</v>
      </c>
      <c r="B55" s="4" t="s">
        <v>534</v>
      </c>
      <c r="C55" s="4">
        <v>1</v>
      </c>
    </row>
    <row r="56" spans="1:3" x14ac:dyDescent="0.25">
      <c r="A56" s="4" t="s">
        <v>11</v>
      </c>
      <c r="B56" s="4" t="s">
        <v>534</v>
      </c>
      <c r="C56" s="4">
        <v>1</v>
      </c>
    </row>
    <row r="57" spans="1:3" x14ac:dyDescent="0.25">
      <c r="A57" s="4" t="s">
        <v>532</v>
      </c>
      <c r="B57" s="4" t="s">
        <v>534</v>
      </c>
      <c r="C57" s="4">
        <v>1</v>
      </c>
    </row>
    <row r="58" spans="1:3" x14ac:dyDescent="0.25">
      <c r="A58" s="4" t="s">
        <v>528</v>
      </c>
      <c r="B58" t="s">
        <v>535</v>
      </c>
      <c r="C58" s="422">
        <v>1</v>
      </c>
    </row>
    <row r="59" spans="1:3" x14ac:dyDescent="0.25">
      <c r="A59" s="4" t="s">
        <v>529</v>
      </c>
      <c r="B59" s="4" t="s">
        <v>535</v>
      </c>
      <c r="C59" s="419">
        <v>1</v>
      </c>
    </row>
    <row r="60" spans="1:3" x14ac:dyDescent="0.25">
      <c r="A60" s="4" t="s">
        <v>27</v>
      </c>
      <c r="B60" s="4" t="s">
        <v>535</v>
      </c>
      <c r="C60" s="419">
        <v>1</v>
      </c>
    </row>
    <row r="61" spans="1:3" x14ac:dyDescent="0.25">
      <c r="A61" s="4" t="s">
        <v>6</v>
      </c>
      <c r="B61" s="4" t="s">
        <v>535</v>
      </c>
      <c r="C61" s="419">
        <v>1</v>
      </c>
    </row>
    <row r="62" spans="1:3" x14ac:dyDescent="0.25">
      <c r="A62" s="4" t="s">
        <v>530</v>
      </c>
      <c r="B62" s="4" t="s">
        <v>535</v>
      </c>
      <c r="C62" s="419">
        <v>1</v>
      </c>
    </row>
    <row r="63" spans="1:3" x14ac:dyDescent="0.25">
      <c r="A63" s="4" t="s">
        <v>531</v>
      </c>
      <c r="B63" s="4" t="s">
        <v>535</v>
      </c>
      <c r="C63" s="419">
        <v>1</v>
      </c>
    </row>
    <row r="64" spans="1:3" x14ac:dyDescent="0.25">
      <c r="A64" s="4" t="s">
        <v>11</v>
      </c>
      <c r="B64" s="4" t="s">
        <v>535</v>
      </c>
      <c r="C64" s="426">
        <f ca="1">-'Future Year Scaling'!G108*10^6*'Unit Conversions'!A26/SUM('Min. of Petr. &amp; NG'!B200,'Min. of Petr. &amp; NG'!E200,'Min. of Petr. &amp; NG'!F200)*('Min. of Petr. &amp; NG'!E200/SUM('Min. of Petr. &amp; NG'!B200,'Min. of Petr. &amp; NG'!E200,'Min. of Petr. &amp; NG'!F200))</f>
        <v>1.8037586726873507</v>
      </c>
    </row>
    <row r="65" spans="1:3" x14ac:dyDescent="0.25">
      <c r="A65" s="4" t="s">
        <v>532</v>
      </c>
      <c r="B65" s="4" t="s">
        <v>535</v>
      </c>
      <c r="C65"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1.4655017944400201E-2</v>
      </c>
    </row>
    <row r="66" spans="1:3" x14ac:dyDescent="0.25">
      <c r="A66" s="4" t="s">
        <v>528</v>
      </c>
      <c r="B66" t="s">
        <v>536</v>
      </c>
      <c r="C66" s="428">
        <f ca="1">'Future Year Scaling'!H7*10^6*'Unit Conversions'!A26/SUM('Min. of Petr. &amp; NG'!B194,'Min. of Petr. &amp; NG'!E194,'Min. of Petr. &amp; NG'!F194)*('Min. of Petr. &amp; NG'!B194/SUM('Min. of Petr. &amp; NG'!F194,'Min. of Petr. &amp; NG'!E194,'Min. of Petr. &amp; NG'!F194))</f>
        <v>1.7146819057279765</v>
      </c>
    </row>
    <row r="67" spans="1:3" x14ac:dyDescent="0.25">
      <c r="A67" s="4" t="s">
        <v>529</v>
      </c>
      <c r="B67" s="4" t="s">
        <v>536</v>
      </c>
      <c r="C67" s="419">
        <v>1</v>
      </c>
    </row>
    <row r="68" spans="1:3" x14ac:dyDescent="0.25">
      <c r="A68" s="4" t="s">
        <v>27</v>
      </c>
      <c r="B68" s="4" t="s">
        <v>536</v>
      </c>
      <c r="C68" s="426">
        <f ca="1">'Future Year Scaling'!H25*10^6*'Unit Conversions'!A26/SUM('Min. of Petr. &amp; NG'!B196,'Min. of Petr. &amp; NG'!E196,'Min. of Petr. &amp; NG'!F196)*('Min. of Petr. &amp; NG'!F196/SUM('Min. of Petr. &amp; NG'!B196,'Min. of Petr. &amp; NG'!E196,'Min. of Petr. &amp; NG'!F196))</f>
        <v>13.71523728615565</v>
      </c>
    </row>
    <row r="69" spans="1:3" x14ac:dyDescent="0.25">
      <c r="A69" s="4" t="s">
        <v>6</v>
      </c>
      <c r="B69" s="4" t="s">
        <v>536</v>
      </c>
      <c r="C69" s="419">
        <v>1</v>
      </c>
    </row>
    <row r="70" spans="1:3" x14ac:dyDescent="0.25">
      <c r="A70" s="4" t="s">
        <v>530</v>
      </c>
      <c r="B70" s="4" t="s">
        <v>536</v>
      </c>
      <c r="C70" s="419">
        <v>1</v>
      </c>
    </row>
    <row r="71" spans="1:3" x14ac:dyDescent="0.25">
      <c r="A71" s="4" t="s">
        <v>531</v>
      </c>
      <c r="B71" s="4" t="s">
        <v>536</v>
      </c>
      <c r="C71" s="419">
        <v>1</v>
      </c>
    </row>
    <row r="72" spans="1:3" x14ac:dyDescent="0.25">
      <c r="A72" s="4" t="s">
        <v>11</v>
      </c>
      <c r="B72" s="4" t="s">
        <v>536</v>
      </c>
      <c r="C72" s="426">
        <f ca="1">-'Future Year Scaling'!G108*10^6*'Unit Conversions'!A26/SUM('Min. of Petr. &amp; NG'!B200,'Min. of Petr. &amp; NG'!E200,'Min. of Petr. &amp; NG'!F200)*('Min. of Petr. &amp; NG'!F200/SUM('Min. of Petr. &amp; NG'!B200,'Min. of Petr. &amp; NG'!E200,'Min. of Petr. &amp; NG'!F200))</f>
        <v>2.0838485507215552</v>
      </c>
    </row>
    <row r="73" spans="1:3" x14ac:dyDescent="0.25">
      <c r="A73" s="4" t="s">
        <v>532</v>
      </c>
      <c r="B73" s="4" t="s">
        <v>536</v>
      </c>
      <c r="C73"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0.30091188926431228</v>
      </c>
    </row>
    <row r="74" spans="1:3" x14ac:dyDescent="0.25">
      <c r="A74" s="4" t="s">
        <v>528</v>
      </c>
      <c r="B74" t="s">
        <v>537</v>
      </c>
      <c r="C74" s="4">
        <v>1</v>
      </c>
    </row>
    <row r="75" spans="1:3" x14ac:dyDescent="0.25">
      <c r="A75" s="4" t="s">
        <v>529</v>
      </c>
      <c r="B75" s="4" t="s">
        <v>537</v>
      </c>
      <c r="C75" s="4">
        <v>1</v>
      </c>
    </row>
    <row r="76" spans="1:3" x14ac:dyDescent="0.25">
      <c r="A76" s="4" t="s">
        <v>27</v>
      </c>
      <c r="B76" s="4" t="s">
        <v>537</v>
      </c>
      <c r="C76" s="4">
        <v>1</v>
      </c>
    </row>
    <row r="77" spans="1:3" x14ac:dyDescent="0.25">
      <c r="A77" s="4" t="s">
        <v>6</v>
      </c>
      <c r="B77" s="4" t="s">
        <v>537</v>
      </c>
      <c r="C77" s="4">
        <v>1</v>
      </c>
    </row>
    <row r="78" spans="1:3" x14ac:dyDescent="0.25">
      <c r="A78" s="4" t="s">
        <v>530</v>
      </c>
      <c r="B78" s="4" t="s">
        <v>537</v>
      </c>
      <c r="C78" s="4">
        <v>1</v>
      </c>
    </row>
    <row r="79" spans="1:3" x14ac:dyDescent="0.25">
      <c r="A79" s="4" t="s">
        <v>531</v>
      </c>
      <c r="B79" s="4" t="s">
        <v>537</v>
      </c>
      <c r="C79" s="4">
        <v>1</v>
      </c>
    </row>
    <row r="80" spans="1:3" x14ac:dyDescent="0.25">
      <c r="A80" s="4" t="s">
        <v>11</v>
      </c>
      <c r="B80" s="4" t="s">
        <v>537</v>
      </c>
      <c r="C80" s="4">
        <v>1</v>
      </c>
    </row>
    <row r="81" spans="1:3" x14ac:dyDescent="0.25">
      <c r="A81" s="4" t="s">
        <v>532</v>
      </c>
      <c r="B81" s="4" t="s">
        <v>537</v>
      </c>
      <c r="C81" s="4">
        <v>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customXml/itemProps2.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1D571A-A795-4AE5-A59E-DAB81A4C06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Unit Conversions</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2021-11-19T17:17:12Z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