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urya\Downloads\eps-india-3.1.3.4 - LG\eps-india-3.1.3.4\InputData - LG\elec\BHRbEF\"/>
    </mc:Choice>
  </mc:AlternateContent>
  <xr:revisionPtr revIDLastSave="0" documentId="13_ncr:1_{783E1E39-2BE6-4FB6-ABC3-6970C4760293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About" sheetId="1" r:id="rId1"/>
    <sheet name="Calcs" sheetId="7" r:id="rId2"/>
    <sheet name="IESS" sheetId="9" r:id="rId3"/>
    <sheet name="Future Scaling" sheetId="10" r:id="rId4"/>
    <sheet name="BHRbEF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0" l="1"/>
  <c r="G3" i="10"/>
  <c r="L3" i="10"/>
  <c r="H3" i="10" s="1"/>
  <c r="Q3" i="10"/>
  <c r="V3" i="10"/>
  <c r="AA3" i="10"/>
  <c r="AF3" i="10"/>
  <c r="AB3" i="10" s="1"/>
  <c r="B4" i="10"/>
  <c r="G4" i="10"/>
  <c r="L4" i="10"/>
  <c r="Q4" i="10"/>
  <c r="V4" i="10"/>
  <c r="R4" i="10" s="1"/>
  <c r="AA4" i="10"/>
  <c r="AF4" i="10"/>
  <c r="AG4" i="10" s="1"/>
  <c r="M4" i="10" l="1"/>
  <c r="N4" i="10" s="1"/>
  <c r="O4" i="10" s="1"/>
  <c r="P4" i="10" s="1"/>
  <c r="C3" i="10"/>
  <c r="D3" i="10" s="1"/>
  <c r="E3" i="10" s="1"/>
  <c r="F3" i="10" s="1"/>
  <c r="AB4" i="10"/>
  <c r="AC4" i="10" s="1"/>
  <c r="AD4" i="10" s="1"/>
  <c r="AE4" i="10" s="1"/>
  <c r="H4" i="10"/>
  <c r="I4" i="10" s="1"/>
  <c r="J4" i="10" s="1"/>
  <c r="K4" i="10" s="1"/>
  <c r="R3" i="10"/>
  <c r="S3" i="10" s="1"/>
  <c r="T3" i="10" s="1"/>
  <c r="U3" i="10" s="1"/>
  <c r="S4" i="10"/>
  <c r="T4" i="10" s="1"/>
  <c r="U4" i="10" s="1"/>
  <c r="C4" i="10"/>
  <c r="D4" i="10" s="1"/>
  <c r="E4" i="10" s="1"/>
  <c r="F4" i="10" s="1"/>
  <c r="AG3" i="10"/>
  <c r="AH3" i="10" s="1"/>
  <c r="AI3" i="10" s="1"/>
  <c r="AC3" i="10"/>
  <c r="AD3" i="10" s="1"/>
  <c r="AE3" i="10" s="1"/>
  <c r="I3" i="10"/>
  <c r="J3" i="10" s="1"/>
  <c r="K3" i="10" s="1"/>
  <c r="W3" i="10"/>
  <c r="X3" i="10" s="1"/>
  <c r="Y3" i="10" s="1"/>
  <c r="Z3" i="10" s="1"/>
  <c r="W4" i="10"/>
  <c r="X4" i="10" s="1"/>
  <c r="Y4" i="10" s="1"/>
  <c r="Z4" i="10" s="1"/>
  <c r="M3" i="10"/>
  <c r="N3" i="10" s="1"/>
  <c r="O3" i="10" s="1"/>
  <c r="P3" i="10" s="1"/>
  <c r="AH4" i="10"/>
  <c r="AI4" i="10" s="1"/>
  <c r="AF5" i="10" l="1"/>
  <c r="AA5" i="10"/>
  <c r="AB5" i="10" s="1"/>
  <c r="V5" i="10"/>
  <c r="W5" i="10" s="1"/>
  <c r="X5" i="10" s="1"/>
  <c r="Q5" i="10"/>
  <c r="L5" i="10"/>
  <c r="G5" i="10"/>
  <c r="B5" i="10"/>
  <c r="C5" i="10" s="1"/>
  <c r="H6" i="9"/>
  <c r="G6" i="9"/>
  <c r="F6" i="9"/>
  <c r="E6" i="9"/>
  <c r="D6" i="9"/>
  <c r="C6" i="9"/>
  <c r="B6" i="9"/>
  <c r="B13" i="7"/>
  <c r="C13" i="7" s="1"/>
  <c r="B12" i="3" s="1"/>
  <c r="C12" i="7"/>
  <c r="B11" i="3" s="1"/>
  <c r="C11" i="7"/>
  <c r="C9" i="7"/>
  <c r="B9" i="3" s="1"/>
  <c r="B17" i="3" s="1"/>
  <c r="C8" i="7"/>
  <c r="B4" i="3" s="1"/>
  <c r="K7" i="7"/>
  <c r="K6" i="7"/>
  <c r="K5" i="7"/>
  <c r="K4" i="7"/>
  <c r="B4" i="7"/>
  <c r="C4" i="7" s="1"/>
  <c r="B3" i="3" s="1"/>
  <c r="K3" i="7"/>
  <c r="B3" i="7"/>
  <c r="C3" i="7" s="1"/>
  <c r="B13" i="3" s="1"/>
  <c r="C2" i="7"/>
  <c r="B2" i="3" s="1"/>
  <c r="D5" i="10" l="1"/>
  <c r="B15" i="3"/>
  <c r="B16" i="3"/>
  <c r="H5" i="10"/>
  <c r="I5" i="10" s="1"/>
  <c r="J5" i="10" s="1"/>
  <c r="K5" i="10" s="1"/>
  <c r="R5" i="10"/>
  <c r="S5" i="10" s="1"/>
  <c r="T5" i="10" s="1"/>
  <c r="G8" i="10"/>
  <c r="B8" i="10"/>
  <c r="E5" i="10"/>
  <c r="F5" i="10" s="1"/>
  <c r="M5" i="10"/>
  <c r="U5" i="10"/>
  <c r="Y5" i="10"/>
  <c r="Z5" i="10" s="1"/>
  <c r="AC5" i="10"/>
  <c r="AD5" i="10" s="1"/>
  <c r="AE5" i="10" s="1"/>
  <c r="AG5" i="10"/>
  <c r="AH5" i="10" s="1"/>
  <c r="AI5" i="10" s="1"/>
  <c r="N5" i="10"/>
  <c r="O5" i="10" s="1"/>
  <c r="P5" i="10" s="1"/>
  <c r="D9" i="3" l="1"/>
  <c r="D17" i="3" s="1"/>
  <c r="L8" i="10"/>
  <c r="D12" i="3"/>
  <c r="D11" i="3"/>
  <c r="D3" i="3"/>
  <c r="C8" i="10"/>
  <c r="D15" i="3" l="1"/>
  <c r="D16" i="3"/>
  <c r="Q8" i="10"/>
  <c r="H8" i="10"/>
  <c r="I8" i="10" s="1"/>
  <c r="D8" i="10"/>
  <c r="E8" i="10" s="1"/>
  <c r="F8" i="10" s="1"/>
  <c r="D4" i="3"/>
  <c r="J8" i="10" l="1"/>
  <c r="K8" i="10" s="1"/>
  <c r="M8" i="10"/>
  <c r="V8" i="10"/>
  <c r="R8" i="10" l="1"/>
  <c r="S8" i="10" s="1"/>
  <c r="T8" i="10" s="1"/>
  <c r="U8" i="10" s="1"/>
  <c r="N8" i="10"/>
  <c r="O8" i="10" s="1"/>
  <c r="P8" i="10" s="1"/>
  <c r="AA8" i="10"/>
  <c r="AF8" i="10" l="1"/>
  <c r="W8" i="10"/>
  <c r="X8" i="10" s="1"/>
  <c r="Y8" i="10" s="1"/>
  <c r="Z8" i="10" s="1"/>
  <c r="D2" i="3" l="1"/>
  <c r="AB8" i="10"/>
  <c r="AC8" i="10" s="1"/>
  <c r="AD8" i="10" s="1"/>
  <c r="AE8" i="10" s="1"/>
  <c r="AG8" i="10"/>
  <c r="AH8" i="10" s="1"/>
  <c r="AI8" i="10" s="1"/>
  <c r="D13" i="3" l="1"/>
</calcChain>
</file>

<file path=xl/sharedStrings.xml><?xml version="1.0" encoding="utf-8"?>
<sst xmlns="http://schemas.openxmlformats.org/spreadsheetml/2006/main" count="93" uniqueCount="70">
  <si>
    <t>BAU Heat Rate by Electricity Fuel</t>
  </si>
  <si>
    <t>Source:</t>
  </si>
  <si>
    <t>CERC</t>
  </si>
  <si>
    <t>http://www.cercind.gov.in/2013/whatsnew/Sop.pdf</t>
  </si>
  <si>
    <t>Notes:</t>
  </si>
  <si>
    <t>Nuclear</t>
  </si>
  <si>
    <t>preexisting</t>
  </si>
  <si>
    <t>preexisting nonretiring (not used in U.S. dataset)</t>
  </si>
  <si>
    <t>newly built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</si>
  <si>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</si>
  <si>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</si>
  <si>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</si>
  <si>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</si>
  <si>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</si>
  <si>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</si>
  <si>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</si>
  <si>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</si>
  <si>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</si>
  <si>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</si>
  <si>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</si>
  <si>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</si>
  <si>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</si>
  <si>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Hard coal</t>
  </si>
  <si>
    <t>kcal/kwh</t>
  </si>
  <si>
    <t>Lignite Stations</t>
  </si>
  <si>
    <t>Neyveli TPS-1</t>
  </si>
  <si>
    <t>Neyveli TPS-1 EXPN</t>
  </si>
  <si>
    <t>Neyveli TPS-II (stage I)</t>
  </si>
  <si>
    <t>Neyveli TPS-II (stage II)</t>
  </si>
  <si>
    <t>Barsingsar TPS</t>
  </si>
  <si>
    <t>Heat Rate</t>
  </si>
  <si>
    <t xml:space="preserve"> MW</t>
  </si>
  <si>
    <t>Gas Stations</t>
  </si>
  <si>
    <t>Anta</t>
  </si>
  <si>
    <t>Auraiya</t>
  </si>
  <si>
    <t>Kawas</t>
  </si>
  <si>
    <t>Gandhar</t>
  </si>
  <si>
    <t>Faridabad</t>
  </si>
  <si>
    <t>Dadri Gas</t>
  </si>
  <si>
    <t>Rajiv Gandhi</t>
  </si>
  <si>
    <t>Assam BGP</t>
  </si>
  <si>
    <t>Agartala (OC)</t>
  </si>
  <si>
    <t>MW</t>
  </si>
  <si>
    <t>n/a</t>
  </si>
  <si>
    <t>Type</t>
  </si>
  <si>
    <t>CC</t>
  </si>
  <si>
    <t>cc</t>
  </si>
  <si>
    <t>steam</t>
  </si>
  <si>
    <t>gt</t>
  </si>
  <si>
    <t>Thermal efficiency</t>
  </si>
  <si>
    <t>Biomass</t>
  </si>
  <si>
    <t>btu/kwh</t>
  </si>
  <si>
    <t>BTU/kcal</t>
  </si>
  <si>
    <t>BTU/kwh</t>
  </si>
  <si>
    <t>Hard Coal, Lignite, and Natural Gas Nonpeaker</t>
  </si>
  <si>
    <t>NITI Aayog</t>
  </si>
  <si>
    <t>India Energy Security Scenarios</t>
  </si>
  <si>
    <t>http://indiaenergy.gov.in/iess/docs/IESS_Version2.2.xlsx</t>
  </si>
  <si>
    <t>Nuclear, Biomass, and Scaling for New Plants</t>
  </si>
  <si>
    <t>Hard coal, petroleum, nat gas peaker -- taken from BAU Expected Capacity Factors (BECF-new) variable sheet</t>
  </si>
  <si>
    <t xml:space="preserve">This variable reports operating heat rates for coal, nuclear, and petroleum. </t>
  </si>
  <si>
    <t xml:space="preserve">We assume values for crude oil, heavy residual fuel to be same as petroleum, and </t>
  </si>
  <si>
    <t>municipal solid waste to be same as biomass.</t>
  </si>
  <si>
    <t xml:space="preserve">of the improvement rate in expected capacity factors for future years and multiply this </t>
  </si>
  <si>
    <t>Heat Rate by Electricity Fuel BTU/(MW*hour)</t>
  </si>
  <si>
    <t>crude oil</t>
  </si>
  <si>
    <t>heavy or residual fuel oil</t>
  </si>
  <si>
    <t>municipal solid waste</t>
  </si>
  <si>
    <t>by the existing plant heat rate.</t>
  </si>
  <si>
    <t>We use existing heat reats from CERC and NITI. For new plants, we take the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</si>
</sst>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Font="1"/>
    <xf numFmtId="0" fontId="2" fillId="0" borderId="0" xfId="1" applyAlignment="1">
      <alignment horizontal="left"/>
    </xf>
    <xf numFmtId="0" fontId="3" fillId="0" borderId="0" xfId="1" applyFont="1" applyAlignment="1">
      <alignment horizontal="left"/>
    </xf>
    <xf numFmtId="9" fontId="0" fillId="0" borderId="0" xfId="0" applyNumberFormat="1"/>
    <xf numFmtId="164" fontId="0" fillId="0" borderId="0" xfId="0" applyNumberFormat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pti.in/Download/Renewable/POWERGEN%20PRSTN_Renewable%20April2012/Solar%20Resource%20CUF%20Assessment.pdf" TargetMode="External"/><Relationship Id="rId1" Type="http://schemas.openxmlformats.org/officeDocument/2006/relationships/hyperlink" Target="http://www.cercind.gov.in/2013/whatsnew/So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opLeftCell="A10" workbookViewId="0">
      <selection activeCell="A18" sqref="A18"/>
    </sheetView>
  </sheetViews>
  <sheetFormatPr defaultRowHeight="14.5" x14ac:dyDescent="0.35"/>
  <cols>
    <col min="2" max="2" width="63.72656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2" t="s">
        <v>54</v>
      </c>
    </row>
    <row r="4" spans="1:2" x14ac:dyDescent="0.35">
      <c r="B4" t="s">
        <v>2</v>
      </c>
    </row>
    <row r="5" spans="1:2" x14ac:dyDescent="0.35">
      <c r="B5" s="8">
        <v>2013</v>
      </c>
    </row>
    <row r="6" spans="1:2" x14ac:dyDescent="0.35">
      <c r="B6" s="7" t="s">
        <v>3</v>
      </c>
    </row>
    <row r="8" spans="1:2" x14ac:dyDescent="0.35">
      <c r="B8" s="2" t="s">
        <v>58</v>
      </c>
    </row>
    <row r="9" spans="1:2" x14ac:dyDescent="0.35">
      <c r="B9" s="3" t="s">
        <v>55</v>
      </c>
    </row>
    <row r="10" spans="1:2" x14ac:dyDescent="0.35">
      <c r="B10" s="3">
        <v>2015</v>
      </c>
    </row>
    <row r="11" spans="1:2" x14ac:dyDescent="0.35">
      <c r="B11" s="4" t="s">
        <v>56</v>
      </c>
    </row>
    <row r="12" spans="1:2" x14ac:dyDescent="0.35">
      <c r="B12" s="4" t="s">
        <v>57</v>
      </c>
    </row>
    <row r="15" spans="1:2" x14ac:dyDescent="0.35">
      <c r="A15" s="1" t="s">
        <v>4</v>
      </c>
    </row>
    <row r="16" spans="1:2" x14ac:dyDescent="0.35">
      <c r="A16" s="6" t="s">
        <v>60</v>
      </c>
    </row>
    <row r="17" spans="1:2" x14ac:dyDescent="0.35">
      <c r="A17" s="6" t="s">
        <v>69</v>
      </c>
    </row>
    <row r="18" spans="1:2" x14ac:dyDescent="0.35">
      <c r="A18" s="6" t="s">
        <v>63</v>
      </c>
    </row>
    <row r="19" spans="1:2" x14ac:dyDescent="0.35">
      <c r="A19" s="6" t="s">
        <v>68</v>
      </c>
    </row>
    <row r="20" spans="1:2" x14ac:dyDescent="0.35">
      <c r="A20" s="6"/>
    </row>
    <row r="21" spans="1:2" x14ac:dyDescent="0.35">
      <c r="A21" s="6" t="s">
        <v>61</v>
      </c>
    </row>
    <row r="22" spans="1:2" x14ac:dyDescent="0.35">
      <c r="A22" s="6" t="s">
        <v>62</v>
      </c>
    </row>
    <row r="23" spans="1:2" x14ac:dyDescent="0.35">
      <c r="A23">
        <v>3.9683207199999999</v>
      </c>
      <c r="B23" t="s">
        <v>52</v>
      </c>
    </row>
    <row r="24" spans="1:2" x14ac:dyDescent="0.35">
      <c r="A24">
        <v>3412.1416300000001</v>
      </c>
      <c r="B24" t="s">
        <v>53</v>
      </c>
    </row>
    <row r="25" spans="1:2" x14ac:dyDescent="0.35">
      <c r="A25" s="6"/>
    </row>
    <row r="26" spans="1:2" x14ac:dyDescent="0.35">
      <c r="A26" s="6"/>
    </row>
    <row r="27" spans="1:2" x14ac:dyDescent="0.35">
      <c r="A27" s="6"/>
    </row>
    <row r="28" spans="1:2" x14ac:dyDescent="0.35">
      <c r="A28" s="6"/>
    </row>
    <row r="29" spans="1:2" x14ac:dyDescent="0.35">
      <c r="A29" s="6"/>
    </row>
  </sheetData>
  <hyperlinks>
    <hyperlink ref="B6" r:id="rId1" xr:uid="{00000000-0004-0000-0000-000000000000}"/>
    <hyperlink ref="B11" r:id="rId2" display="http://www.npti.in/Download/Renewable/POWERGEN%20PRSTN_Renewable%20April2012/Solar%20Resource%20CUF%20Assessment.pdf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zoomScale="115" zoomScaleNormal="115" workbookViewId="0">
      <selection activeCell="B8" sqref="B8"/>
    </sheetView>
  </sheetViews>
  <sheetFormatPr defaultRowHeight="14.5" x14ac:dyDescent="0.35"/>
  <cols>
    <col min="1" max="1" width="17" customWidth="1"/>
    <col min="2" max="2" width="15" customWidth="1"/>
    <col min="8" max="8" width="22.453125" customWidth="1"/>
  </cols>
  <sheetData>
    <row r="1" spans="1:11" x14ac:dyDescent="0.35">
      <c r="B1" t="s">
        <v>23</v>
      </c>
      <c r="C1" t="s">
        <v>51</v>
      </c>
    </row>
    <row r="2" spans="1:11" ht="14.25" customHeight="1" x14ac:dyDescent="0.35">
      <c r="A2" t="s">
        <v>22</v>
      </c>
      <c r="B2">
        <v>2396</v>
      </c>
      <c r="C2">
        <f>B2*About!$A$23</f>
        <v>9508.0964451199998</v>
      </c>
      <c r="H2" t="s">
        <v>24</v>
      </c>
      <c r="I2" t="s">
        <v>30</v>
      </c>
      <c r="J2" t="s">
        <v>31</v>
      </c>
    </row>
    <row r="3" spans="1:11" x14ac:dyDescent="0.35">
      <c r="A3" t="s">
        <v>20</v>
      </c>
      <c r="B3">
        <f>SUMPRODUCT(I3:I7,J3:J7)/SUM(J3:J7)</f>
        <v>3024.1574074074074</v>
      </c>
      <c r="C3">
        <f>B3*About!$A$23</f>
        <v>12000.826500356296</v>
      </c>
      <c r="H3" t="s">
        <v>25</v>
      </c>
      <c r="I3">
        <v>3897</v>
      </c>
      <c r="J3">
        <v>600</v>
      </c>
      <c r="K3">
        <f>I3*J3</f>
        <v>2338200</v>
      </c>
    </row>
    <row r="4" spans="1:11" x14ac:dyDescent="0.35">
      <c r="A4" t="s">
        <v>10</v>
      </c>
      <c r="B4">
        <f>SUMPRODUCT(I10:I16,J10:J16)/SUM(J10:J16)</f>
        <v>2018.2271633402979</v>
      </c>
      <c r="C4">
        <f>B4*About!$A$23</f>
        <v>8008.9726699501289</v>
      </c>
      <c r="H4" t="s">
        <v>26</v>
      </c>
      <c r="I4">
        <v>2737</v>
      </c>
      <c r="J4">
        <v>420</v>
      </c>
      <c r="K4">
        <f>I4*J4</f>
        <v>1149540</v>
      </c>
    </row>
    <row r="5" spans="1:11" x14ac:dyDescent="0.35">
      <c r="H5" t="s">
        <v>27</v>
      </c>
      <c r="I5">
        <v>2874</v>
      </c>
      <c r="J5">
        <v>1470</v>
      </c>
      <c r="K5">
        <f>I5*J5</f>
        <v>4224780</v>
      </c>
    </row>
    <row r="6" spans="1:11" x14ac:dyDescent="0.35">
      <c r="H6" t="s">
        <v>28</v>
      </c>
      <c r="I6">
        <v>2871</v>
      </c>
      <c r="J6">
        <v>500</v>
      </c>
      <c r="K6">
        <f>I6*J6</f>
        <v>1435500</v>
      </c>
    </row>
    <row r="7" spans="1:11" x14ac:dyDescent="0.35">
      <c r="B7" t="s">
        <v>49</v>
      </c>
      <c r="C7" t="s">
        <v>51</v>
      </c>
      <c r="H7" t="s">
        <v>29</v>
      </c>
      <c r="I7">
        <v>2601</v>
      </c>
      <c r="J7">
        <v>250</v>
      </c>
      <c r="K7">
        <f>I7*J7</f>
        <v>650250</v>
      </c>
    </row>
    <row r="8" spans="1:11" x14ac:dyDescent="0.35">
      <c r="A8" t="s">
        <v>5</v>
      </c>
      <c r="B8" s="9">
        <v>0.35</v>
      </c>
      <c r="C8">
        <f>About!$A$24/B8</f>
        <v>9748.9760857142865</v>
      </c>
    </row>
    <row r="9" spans="1:11" x14ac:dyDescent="0.35">
      <c r="A9" t="s">
        <v>50</v>
      </c>
      <c r="B9" s="9">
        <v>0.25</v>
      </c>
      <c r="C9">
        <f>About!$A$24/B9</f>
        <v>13648.56652</v>
      </c>
      <c r="H9" t="s">
        <v>32</v>
      </c>
      <c r="I9" t="s">
        <v>30</v>
      </c>
      <c r="J9" t="s">
        <v>42</v>
      </c>
      <c r="K9" t="s">
        <v>44</v>
      </c>
    </row>
    <row r="10" spans="1:11" x14ac:dyDescent="0.35">
      <c r="H10" t="s">
        <v>33</v>
      </c>
      <c r="I10">
        <v>2064</v>
      </c>
      <c r="J10">
        <v>419.33</v>
      </c>
      <c r="K10" t="s">
        <v>45</v>
      </c>
    </row>
    <row r="11" spans="1:11" x14ac:dyDescent="0.35">
      <c r="B11" t="s">
        <v>51</v>
      </c>
      <c r="C11" t="str">
        <f>B11</f>
        <v>btu/kwh</v>
      </c>
      <c r="H11" t="s">
        <v>34</v>
      </c>
      <c r="I11">
        <v>2115</v>
      </c>
      <c r="J11">
        <v>663.36</v>
      </c>
      <c r="K11" t="s">
        <v>45</v>
      </c>
    </row>
    <row r="12" spans="1:11" x14ac:dyDescent="0.35">
      <c r="A12" t="s">
        <v>18</v>
      </c>
      <c r="B12">
        <v>9750</v>
      </c>
      <c r="C12">
        <f>B12</f>
        <v>9750</v>
      </c>
      <c r="H12" t="s">
        <v>35</v>
      </c>
      <c r="I12">
        <v>2057</v>
      </c>
      <c r="J12">
        <v>656.2</v>
      </c>
      <c r="K12" t="s">
        <v>45</v>
      </c>
    </row>
    <row r="13" spans="1:11" x14ac:dyDescent="0.35">
      <c r="A13" t="s">
        <v>19</v>
      </c>
      <c r="B13">
        <f>AVERAGE(8000,9804)</f>
        <v>8902</v>
      </c>
      <c r="C13">
        <f>B13</f>
        <v>8902</v>
      </c>
      <c r="H13" t="s">
        <v>36</v>
      </c>
      <c r="I13">
        <v>2031</v>
      </c>
      <c r="J13">
        <v>657.39</v>
      </c>
      <c r="K13" t="s">
        <v>45</v>
      </c>
    </row>
    <row r="14" spans="1:11" x14ac:dyDescent="0.35">
      <c r="H14" t="s">
        <v>37</v>
      </c>
      <c r="I14">
        <v>1951</v>
      </c>
      <c r="J14">
        <v>431.59</v>
      </c>
      <c r="K14" t="s">
        <v>45</v>
      </c>
    </row>
    <row r="15" spans="1:11" x14ac:dyDescent="0.35">
      <c r="H15" t="s">
        <v>38</v>
      </c>
      <c r="I15">
        <v>1986</v>
      </c>
      <c r="J15">
        <v>829.78</v>
      </c>
      <c r="K15" t="s">
        <v>46</v>
      </c>
    </row>
    <row r="16" spans="1:11" x14ac:dyDescent="0.35">
      <c r="H16" t="s">
        <v>39</v>
      </c>
      <c r="I16">
        <v>1967</v>
      </c>
      <c r="J16">
        <v>1200</v>
      </c>
      <c r="K16" t="s">
        <v>47</v>
      </c>
    </row>
    <row r="17" spans="8:11" x14ac:dyDescent="0.35">
      <c r="H17" t="s">
        <v>40</v>
      </c>
      <c r="I17">
        <v>2689</v>
      </c>
      <c r="J17" t="s">
        <v>43</v>
      </c>
    </row>
    <row r="18" spans="8:11" x14ac:dyDescent="0.35">
      <c r="H18" t="s">
        <v>41</v>
      </c>
      <c r="I18">
        <v>3721</v>
      </c>
      <c r="J18">
        <v>135</v>
      </c>
      <c r="K18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tabSelected="1" workbookViewId="0">
      <selection activeCell="C8" sqref="C8"/>
    </sheetView>
  </sheetViews>
  <sheetFormatPr defaultRowHeight="14.5" x14ac:dyDescent="0.35"/>
  <cols>
    <col min="1" max="1" width="20.81640625" bestFit="1" customWidth="1"/>
  </cols>
  <sheetData>
    <row r="1" spans="1:8" x14ac:dyDescent="0.35">
      <c r="B1">
        <v>2017</v>
      </c>
      <c r="C1">
        <v>2022</v>
      </c>
      <c r="D1">
        <v>2027</v>
      </c>
      <c r="E1">
        <v>2032</v>
      </c>
      <c r="F1">
        <v>2037</v>
      </c>
      <c r="G1">
        <v>2042</v>
      </c>
      <c r="H1">
        <v>2047</v>
      </c>
    </row>
    <row r="2" spans="1:8" x14ac:dyDescent="0.35">
      <c r="A2" t="s">
        <v>9</v>
      </c>
      <c r="B2">
        <v>0.75</v>
      </c>
      <c r="C2">
        <v>0.75</v>
      </c>
      <c r="D2">
        <v>0.75</v>
      </c>
      <c r="E2">
        <v>0.75</v>
      </c>
      <c r="F2">
        <v>0.76</v>
      </c>
      <c r="G2">
        <v>0.76</v>
      </c>
      <c r="H2">
        <v>0.76</v>
      </c>
    </row>
    <row r="3" spans="1:8" x14ac:dyDescent="0.35">
      <c r="A3" t="s">
        <v>10</v>
      </c>
      <c r="B3">
        <v>0.42499999999999999</v>
      </c>
      <c r="C3">
        <v>0.42499999999999999</v>
      </c>
      <c r="D3">
        <v>0.42499999999999999</v>
      </c>
      <c r="E3">
        <v>0.45</v>
      </c>
      <c r="F3">
        <v>0.45</v>
      </c>
      <c r="G3">
        <v>0.45</v>
      </c>
      <c r="H3">
        <v>0.45</v>
      </c>
    </row>
    <row r="4" spans="1:8" x14ac:dyDescent="0.35">
      <c r="A4" t="s">
        <v>11</v>
      </c>
      <c r="B4">
        <v>0.8</v>
      </c>
      <c r="C4">
        <v>0.8</v>
      </c>
      <c r="D4">
        <v>0.8</v>
      </c>
      <c r="E4">
        <v>0.8</v>
      </c>
      <c r="F4">
        <v>0.8</v>
      </c>
      <c r="G4">
        <v>0.8</v>
      </c>
      <c r="H4">
        <v>0.8</v>
      </c>
    </row>
    <row r="5" spans="1:8" x14ac:dyDescent="0.35">
      <c r="A5" t="s">
        <v>16</v>
      </c>
      <c r="B5">
        <v>0.3</v>
      </c>
      <c r="C5">
        <v>0.3</v>
      </c>
      <c r="D5">
        <v>0.3</v>
      </c>
      <c r="E5">
        <v>0.3</v>
      </c>
      <c r="F5">
        <v>0.3</v>
      </c>
      <c r="G5">
        <v>0.3</v>
      </c>
      <c r="H5">
        <v>0.3</v>
      </c>
    </row>
    <row r="6" spans="1:8" x14ac:dyDescent="0.35">
      <c r="A6" t="s">
        <v>20</v>
      </c>
      <c r="B6">
        <f t="shared" ref="B6:H6" si="0">B2</f>
        <v>0.75</v>
      </c>
      <c r="C6">
        <f t="shared" si="0"/>
        <v>0.75</v>
      </c>
      <c r="D6">
        <f t="shared" si="0"/>
        <v>0.75</v>
      </c>
      <c r="E6">
        <f t="shared" si="0"/>
        <v>0.75</v>
      </c>
      <c r="F6">
        <f t="shared" si="0"/>
        <v>0.76</v>
      </c>
      <c r="G6">
        <f t="shared" si="0"/>
        <v>0.76</v>
      </c>
      <c r="H6">
        <f t="shared" si="0"/>
        <v>0.76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1"/>
  <sheetViews>
    <sheetView workbookViewId="0">
      <selection activeCell="B6" sqref="B6"/>
    </sheetView>
  </sheetViews>
  <sheetFormatPr defaultRowHeight="14.5" x14ac:dyDescent="0.35"/>
  <cols>
    <col min="1" max="1" width="20.81640625" bestFit="1" customWidth="1"/>
    <col min="2" max="3" width="9.1796875" customWidth="1"/>
  </cols>
  <sheetData>
    <row r="1" spans="1:37" x14ac:dyDescent="0.35">
      <c r="B1" s="4">
        <v>2017</v>
      </c>
      <c r="C1">
        <v>2018</v>
      </c>
      <c r="D1" s="4">
        <v>2019</v>
      </c>
      <c r="E1">
        <v>2020</v>
      </c>
      <c r="F1" s="4">
        <v>2021</v>
      </c>
      <c r="G1">
        <v>2022</v>
      </c>
      <c r="H1" s="4">
        <v>2023</v>
      </c>
      <c r="I1">
        <v>2024</v>
      </c>
      <c r="J1" s="4">
        <v>2025</v>
      </c>
      <c r="K1">
        <v>2026</v>
      </c>
      <c r="L1" s="4">
        <v>2027</v>
      </c>
      <c r="M1">
        <v>2028</v>
      </c>
      <c r="N1" s="4">
        <v>2029</v>
      </c>
      <c r="O1">
        <v>2030</v>
      </c>
      <c r="P1" s="4">
        <v>2031</v>
      </c>
      <c r="Q1">
        <v>2032</v>
      </c>
      <c r="R1" s="4">
        <v>2033</v>
      </c>
      <c r="S1">
        <v>2034</v>
      </c>
      <c r="T1" s="4">
        <v>2035</v>
      </c>
      <c r="U1">
        <v>2036</v>
      </c>
      <c r="V1" s="4">
        <v>2037</v>
      </c>
      <c r="W1">
        <v>2038</v>
      </c>
      <c r="X1" s="4">
        <v>2039</v>
      </c>
      <c r="Y1">
        <v>2040</v>
      </c>
      <c r="Z1" s="4">
        <v>2041</v>
      </c>
      <c r="AA1">
        <v>2042</v>
      </c>
      <c r="AB1" s="4">
        <v>2043</v>
      </c>
      <c r="AC1">
        <v>2044</v>
      </c>
      <c r="AD1" s="4">
        <v>2045</v>
      </c>
      <c r="AE1">
        <v>2046</v>
      </c>
      <c r="AF1" s="4">
        <v>2047</v>
      </c>
      <c r="AG1">
        <v>2048</v>
      </c>
      <c r="AH1" s="4">
        <v>2049</v>
      </c>
      <c r="AI1">
        <v>2050</v>
      </c>
    </row>
    <row r="2" spans="1:37" x14ac:dyDescent="0.35">
      <c r="A2" t="s">
        <v>9</v>
      </c>
      <c r="B2" s="10">
        <v>0.57899999999999996</v>
      </c>
      <c r="C2" s="10">
        <v>0.57899999999999996</v>
      </c>
      <c r="D2" s="10">
        <v>0.57899999999999996</v>
      </c>
      <c r="E2" s="10">
        <v>0.57433333333333281</v>
      </c>
      <c r="F2" s="10">
        <v>0.56966666666666699</v>
      </c>
      <c r="G2" s="10">
        <v>0.56499999999999995</v>
      </c>
      <c r="H2" s="10">
        <v>0.57299999999999951</v>
      </c>
      <c r="I2" s="10">
        <v>0.58099999999999907</v>
      </c>
      <c r="J2" s="10">
        <v>0.58899999999999864</v>
      </c>
      <c r="K2" s="10">
        <v>0.59700000000000042</v>
      </c>
      <c r="L2" s="10">
        <v>0.60499999999999998</v>
      </c>
      <c r="M2" s="10">
        <v>0.63399999999999634</v>
      </c>
      <c r="N2" s="10">
        <v>0.66299999999999271</v>
      </c>
      <c r="O2" s="10">
        <v>0.69199999999999817</v>
      </c>
      <c r="P2" s="10">
        <v>0.72099999999999453</v>
      </c>
      <c r="Q2" s="10">
        <v>0.75</v>
      </c>
      <c r="R2" s="10">
        <v>0.75199999999999989</v>
      </c>
      <c r="S2" s="10">
        <v>0.75399999999999978</v>
      </c>
      <c r="T2" s="10">
        <v>0.75599999999999967</v>
      </c>
      <c r="U2" s="10">
        <v>0.75800000000000012</v>
      </c>
      <c r="V2" s="10">
        <v>0.76</v>
      </c>
      <c r="W2" s="10">
        <v>0.76</v>
      </c>
      <c r="X2" s="10">
        <v>0.76</v>
      </c>
      <c r="Y2" s="10">
        <v>0.76</v>
      </c>
      <c r="Z2" s="10">
        <v>0.76</v>
      </c>
      <c r="AA2" s="10">
        <v>0.76</v>
      </c>
      <c r="AB2" s="10">
        <v>0.76</v>
      </c>
      <c r="AC2" s="10">
        <v>0.76</v>
      </c>
      <c r="AD2" s="10">
        <v>0.76</v>
      </c>
      <c r="AE2" s="10">
        <v>0.76</v>
      </c>
      <c r="AF2" s="10">
        <v>0.76</v>
      </c>
      <c r="AG2" s="10">
        <v>0.76</v>
      </c>
      <c r="AH2" s="10">
        <v>0.76</v>
      </c>
      <c r="AI2" s="10">
        <v>0.76</v>
      </c>
      <c r="AJ2" s="10"/>
      <c r="AK2" s="10"/>
    </row>
    <row r="3" spans="1:37" x14ac:dyDescent="0.35">
      <c r="A3" t="s">
        <v>10</v>
      </c>
      <c r="B3" s="10">
        <f>IESS!B3</f>
        <v>0.42499999999999999</v>
      </c>
      <c r="C3" s="10">
        <f t="shared" ref="C3:F8" si="0">($G3-$B3)/5+B3</f>
        <v>0.42499999999999999</v>
      </c>
      <c r="D3" s="10">
        <f t="shared" si="0"/>
        <v>0.42499999999999999</v>
      </c>
      <c r="E3" s="10">
        <f t="shared" si="0"/>
        <v>0.42499999999999999</v>
      </c>
      <c r="F3" s="10">
        <f t="shared" si="0"/>
        <v>0.42499999999999999</v>
      </c>
      <c r="G3" s="10">
        <f>IESS!C3</f>
        <v>0.42499999999999999</v>
      </c>
      <c r="H3" s="10">
        <f t="shared" ref="H3:K8" si="1">($L3-$G3)/5+G3</f>
        <v>0.42499999999999999</v>
      </c>
      <c r="I3" s="10">
        <f t="shared" si="1"/>
        <v>0.42499999999999999</v>
      </c>
      <c r="J3" s="10">
        <f t="shared" si="1"/>
        <v>0.42499999999999999</v>
      </c>
      <c r="K3" s="10">
        <f t="shared" si="1"/>
        <v>0.42499999999999999</v>
      </c>
      <c r="L3" s="10">
        <f>IESS!D3</f>
        <v>0.42499999999999999</v>
      </c>
      <c r="M3" s="10">
        <f t="shared" ref="M3:P8" si="2">($Q3-$L3)/5+L3</f>
        <v>0.43</v>
      </c>
      <c r="N3" s="10">
        <f t="shared" si="2"/>
        <v>0.435</v>
      </c>
      <c r="O3" s="10">
        <f t="shared" si="2"/>
        <v>0.44</v>
      </c>
      <c r="P3" s="10">
        <f t="shared" si="2"/>
        <v>0.44500000000000001</v>
      </c>
      <c r="Q3" s="10">
        <f>IESS!E3</f>
        <v>0.45</v>
      </c>
      <c r="R3" s="10">
        <f t="shared" ref="R3:U8" si="3">($V3-$Q3)/5+Q3</f>
        <v>0.45</v>
      </c>
      <c r="S3" s="10">
        <f t="shared" si="3"/>
        <v>0.45</v>
      </c>
      <c r="T3" s="10">
        <f t="shared" si="3"/>
        <v>0.45</v>
      </c>
      <c r="U3" s="10">
        <f t="shared" si="3"/>
        <v>0.45</v>
      </c>
      <c r="V3" s="10">
        <f>IESS!F3</f>
        <v>0.45</v>
      </c>
      <c r="W3" s="10">
        <f t="shared" ref="W3:Z8" si="4">($AA3-$V3)/5+V3</f>
        <v>0.45</v>
      </c>
      <c r="X3" s="10">
        <f t="shared" si="4"/>
        <v>0.45</v>
      </c>
      <c r="Y3" s="10">
        <f t="shared" si="4"/>
        <v>0.45</v>
      </c>
      <c r="Z3" s="10">
        <f t="shared" si="4"/>
        <v>0.45</v>
      </c>
      <c r="AA3" s="10">
        <f>IESS!G3</f>
        <v>0.45</v>
      </c>
      <c r="AB3" s="10">
        <f t="shared" ref="AB3:AE8" si="5">($AF3-$AA3)/5+AA3</f>
        <v>0.45</v>
      </c>
      <c r="AC3" s="10">
        <f t="shared" si="5"/>
        <v>0.45</v>
      </c>
      <c r="AD3" s="10">
        <f t="shared" si="5"/>
        <v>0.45</v>
      </c>
      <c r="AE3" s="10">
        <f t="shared" si="5"/>
        <v>0.45</v>
      </c>
      <c r="AF3" s="10">
        <f>IESS!H3</f>
        <v>0.45</v>
      </c>
      <c r="AG3" s="10">
        <f t="shared" ref="AG3:AI8" si="6">($AF3-$AA3)/5+AF3</f>
        <v>0.45</v>
      </c>
      <c r="AH3" s="10">
        <f t="shared" si="6"/>
        <v>0.45</v>
      </c>
      <c r="AI3" s="10">
        <f t="shared" si="6"/>
        <v>0.45</v>
      </c>
      <c r="AJ3" s="10"/>
      <c r="AK3" s="10"/>
    </row>
    <row r="4" spans="1:37" x14ac:dyDescent="0.35">
      <c r="A4" t="s">
        <v>11</v>
      </c>
      <c r="B4" s="10">
        <f>IESS!B4</f>
        <v>0.8</v>
      </c>
      <c r="C4" s="10">
        <f t="shared" si="0"/>
        <v>0.8</v>
      </c>
      <c r="D4" s="10">
        <f t="shared" si="0"/>
        <v>0.8</v>
      </c>
      <c r="E4" s="10">
        <f t="shared" si="0"/>
        <v>0.8</v>
      </c>
      <c r="F4" s="10">
        <f t="shared" si="0"/>
        <v>0.8</v>
      </c>
      <c r="G4" s="10">
        <f>IESS!C4</f>
        <v>0.8</v>
      </c>
      <c r="H4" s="10">
        <f t="shared" si="1"/>
        <v>0.8</v>
      </c>
      <c r="I4" s="10">
        <f t="shared" si="1"/>
        <v>0.8</v>
      </c>
      <c r="J4" s="10">
        <f t="shared" si="1"/>
        <v>0.8</v>
      </c>
      <c r="K4" s="10">
        <f t="shared" si="1"/>
        <v>0.8</v>
      </c>
      <c r="L4" s="10">
        <f>IESS!D4</f>
        <v>0.8</v>
      </c>
      <c r="M4" s="10">
        <f t="shared" si="2"/>
        <v>0.8</v>
      </c>
      <c r="N4" s="10">
        <f t="shared" si="2"/>
        <v>0.8</v>
      </c>
      <c r="O4" s="10">
        <f t="shared" si="2"/>
        <v>0.8</v>
      </c>
      <c r="P4" s="10">
        <f t="shared" si="2"/>
        <v>0.8</v>
      </c>
      <c r="Q4" s="10">
        <f>IESS!E4</f>
        <v>0.8</v>
      </c>
      <c r="R4" s="10">
        <f t="shared" si="3"/>
        <v>0.8</v>
      </c>
      <c r="S4" s="10">
        <f t="shared" si="3"/>
        <v>0.8</v>
      </c>
      <c r="T4" s="10">
        <f t="shared" si="3"/>
        <v>0.8</v>
      </c>
      <c r="U4" s="10">
        <f t="shared" si="3"/>
        <v>0.8</v>
      </c>
      <c r="V4" s="10">
        <f>IESS!F4</f>
        <v>0.8</v>
      </c>
      <c r="W4" s="10">
        <f t="shared" si="4"/>
        <v>0.8</v>
      </c>
      <c r="X4" s="10">
        <f t="shared" si="4"/>
        <v>0.8</v>
      </c>
      <c r="Y4" s="10">
        <f t="shared" si="4"/>
        <v>0.8</v>
      </c>
      <c r="Z4" s="10">
        <f t="shared" si="4"/>
        <v>0.8</v>
      </c>
      <c r="AA4" s="10">
        <f>IESS!G4</f>
        <v>0.8</v>
      </c>
      <c r="AB4" s="10">
        <f t="shared" si="5"/>
        <v>0.8</v>
      </c>
      <c r="AC4" s="10">
        <f t="shared" si="5"/>
        <v>0.8</v>
      </c>
      <c r="AD4" s="10">
        <f t="shared" si="5"/>
        <v>0.8</v>
      </c>
      <c r="AE4" s="10">
        <f t="shared" si="5"/>
        <v>0.8</v>
      </c>
      <c r="AF4" s="10">
        <f>IESS!H4</f>
        <v>0.8</v>
      </c>
      <c r="AG4" s="10">
        <f t="shared" si="6"/>
        <v>0.8</v>
      </c>
      <c r="AH4" s="10">
        <f t="shared" si="6"/>
        <v>0.8</v>
      </c>
      <c r="AI4" s="10">
        <f t="shared" si="6"/>
        <v>0.8</v>
      </c>
      <c r="AJ4" s="10"/>
      <c r="AK4" s="10"/>
    </row>
    <row r="5" spans="1:37" x14ac:dyDescent="0.35">
      <c r="A5" t="s">
        <v>16</v>
      </c>
      <c r="B5" s="10">
        <f>IESS!B5</f>
        <v>0.3</v>
      </c>
      <c r="C5" s="10">
        <f t="shared" si="0"/>
        <v>0.3</v>
      </c>
      <c r="D5" s="10">
        <f t="shared" si="0"/>
        <v>0.3</v>
      </c>
      <c r="E5" s="10">
        <f t="shared" si="0"/>
        <v>0.3</v>
      </c>
      <c r="F5" s="10">
        <f t="shared" si="0"/>
        <v>0.3</v>
      </c>
      <c r="G5" s="10">
        <f>IESS!C5</f>
        <v>0.3</v>
      </c>
      <c r="H5" s="10">
        <f t="shared" si="1"/>
        <v>0.3</v>
      </c>
      <c r="I5" s="10">
        <f t="shared" si="1"/>
        <v>0.3</v>
      </c>
      <c r="J5" s="10">
        <f t="shared" si="1"/>
        <v>0.3</v>
      </c>
      <c r="K5" s="10">
        <f t="shared" si="1"/>
        <v>0.3</v>
      </c>
      <c r="L5" s="10">
        <f>IESS!D5</f>
        <v>0.3</v>
      </c>
      <c r="M5" s="10">
        <f t="shared" si="2"/>
        <v>0.3</v>
      </c>
      <c r="N5" s="10">
        <f t="shared" si="2"/>
        <v>0.3</v>
      </c>
      <c r="O5" s="10">
        <f t="shared" si="2"/>
        <v>0.3</v>
      </c>
      <c r="P5" s="10">
        <f t="shared" si="2"/>
        <v>0.3</v>
      </c>
      <c r="Q5" s="10">
        <f>IESS!E5</f>
        <v>0.3</v>
      </c>
      <c r="R5" s="10">
        <f t="shared" si="3"/>
        <v>0.3</v>
      </c>
      <c r="S5" s="10">
        <f t="shared" si="3"/>
        <v>0.3</v>
      </c>
      <c r="T5" s="10">
        <f t="shared" si="3"/>
        <v>0.3</v>
      </c>
      <c r="U5" s="10">
        <f t="shared" si="3"/>
        <v>0.3</v>
      </c>
      <c r="V5" s="10">
        <f>IESS!F5</f>
        <v>0.3</v>
      </c>
      <c r="W5" s="10">
        <f t="shared" si="4"/>
        <v>0.3</v>
      </c>
      <c r="X5" s="10">
        <f t="shared" si="4"/>
        <v>0.3</v>
      </c>
      <c r="Y5" s="10">
        <f t="shared" si="4"/>
        <v>0.3</v>
      </c>
      <c r="Z5" s="10">
        <f t="shared" si="4"/>
        <v>0.3</v>
      </c>
      <c r="AA5" s="10">
        <f>IESS!G5</f>
        <v>0.3</v>
      </c>
      <c r="AB5" s="10">
        <f t="shared" si="5"/>
        <v>0.3</v>
      </c>
      <c r="AC5" s="10">
        <f t="shared" si="5"/>
        <v>0.3</v>
      </c>
      <c r="AD5" s="10">
        <f t="shared" si="5"/>
        <v>0.3</v>
      </c>
      <c r="AE5" s="10">
        <f t="shared" si="5"/>
        <v>0.3</v>
      </c>
      <c r="AF5" s="10">
        <f>IESS!H5</f>
        <v>0.3</v>
      </c>
      <c r="AG5" s="10">
        <f t="shared" si="6"/>
        <v>0.3</v>
      </c>
      <c r="AH5" s="10">
        <f t="shared" si="6"/>
        <v>0.3</v>
      </c>
      <c r="AI5" s="10">
        <f t="shared" si="6"/>
        <v>0.3</v>
      </c>
      <c r="AJ5" s="10"/>
      <c r="AK5" s="10"/>
    </row>
    <row r="6" spans="1:37" x14ac:dyDescent="0.35">
      <c r="A6" t="s">
        <v>18</v>
      </c>
      <c r="B6" s="10">
        <v>0.14120000000000002</v>
      </c>
      <c r="C6" s="10">
        <v>0.14120000000000002</v>
      </c>
      <c r="D6" s="10">
        <v>0.14120000000000002</v>
      </c>
      <c r="E6" s="10">
        <v>0.14120000000000002</v>
      </c>
      <c r="F6" s="10">
        <v>0.14120000000000002</v>
      </c>
      <c r="G6" s="10">
        <v>0.14120000000000002</v>
      </c>
      <c r="H6" s="10">
        <v>0.14120000000000002</v>
      </c>
      <c r="I6" s="10">
        <v>0.14120000000000002</v>
      </c>
      <c r="J6" s="10">
        <v>0.14120000000000002</v>
      </c>
      <c r="K6" s="10">
        <v>0.14120000000000002</v>
      </c>
      <c r="L6" s="10">
        <v>0.14120000000000002</v>
      </c>
      <c r="M6" s="10">
        <v>0.14120000000000002</v>
      </c>
      <c r="N6" s="10">
        <v>0.14120000000000002</v>
      </c>
      <c r="O6" s="10">
        <v>0.14120000000000002</v>
      </c>
      <c r="P6" s="10">
        <v>0.14120000000000002</v>
      </c>
      <c r="Q6" s="10">
        <v>0.14120000000000002</v>
      </c>
      <c r="R6" s="10">
        <v>0.14120000000000002</v>
      </c>
      <c r="S6" s="10">
        <v>0.14120000000000002</v>
      </c>
      <c r="T6" s="10">
        <v>0.14120000000000002</v>
      </c>
      <c r="U6" s="10">
        <v>0.14120000000000002</v>
      </c>
      <c r="V6" s="10">
        <v>0.14120000000000002</v>
      </c>
      <c r="W6" s="10">
        <v>0.14120000000000002</v>
      </c>
      <c r="X6" s="10">
        <v>0.14120000000000002</v>
      </c>
      <c r="Y6" s="10">
        <v>0.14120000000000002</v>
      </c>
      <c r="Z6" s="10">
        <v>0.14120000000000002</v>
      </c>
      <c r="AA6" s="10">
        <v>0.14120000000000002</v>
      </c>
      <c r="AB6" s="10">
        <v>0.14120000000000002</v>
      </c>
      <c r="AC6" s="10">
        <v>0.14120000000000002</v>
      </c>
      <c r="AD6" s="10">
        <v>0.14120000000000002</v>
      </c>
      <c r="AE6" s="10">
        <v>0.14120000000000002</v>
      </c>
      <c r="AF6" s="10">
        <v>0.14120000000000002</v>
      </c>
      <c r="AG6" s="10">
        <v>0.14120000000000002</v>
      </c>
      <c r="AH6" s="10">
        <v>0.14120000000000002</v>
      </c>
      <c r="AI6" s="10">
        <v>0.14120000000000002</v>
      </c>
      <c r="AJ6" s="10"/>
      <c r="AK6" s="10"/>
    </row>
    <row r="7" spans="1:37" x14ac:dyDescent="0.35">
      <c r="A7" t="s">
        <v>19</v>
      </c>
      <c r="B7" s="10">
        <v>0.11790000000000003</v>
      </c>
      <c r="C7" s="10">
        <v>0.11790000000000003</v>
      </c>
      <c r="D7" s="10">
        <v>0.11790000000000003</v>
      </c>
      <c r="E7" s="10">
        <v>0.11790000000000003</v>
      </c>
      <c r="F7" s="10">
        <v>0.11790000000000003</v>
      </c>
      <c r="G7" s="10">
        <v>0.11790000000000003</v>
      </c>
      <c r="H7" s="10">
        <v>0.11790000000000003</v>
      </c>
      <c r="I7" s="10">
        <v>0.11790000000000003</v>
      </c>
      <c r="J7" s="10">
        <v>0.11790000000000003</v>
      </c>
      <c r="K7" s="10">
        <v>0.11790000000000003</v>
      </c>
      <c r="L7" s="10">
        <v>0.11790000000000003</v>
      </c>
      <c r="M7" s="10">
        <v>0.11790000000000003</v>
      </c>
      <c r="N7" s="10">
        <v>0.11790000000000003</v>
      </c>
      <c r="O7" s="10">
        <v>0.11790000000000003</v>
      </c>
      <c r="P7" s="10">
        <v>0.11790000000000003</v>
      </c>
      <c r="Q7" s="10">
        <v>0.11790000000000003</v>
      </c>
      <c r="R7" s="10">
        <v>0.11790000000000003</v>
      </c>
      <c r="S7" s="10">
        <v>0.11790000000000003</v>
      </c>
      <c r="T7" s="10">
        <v>0.11790000000000003</v>
      </c>
      <c r="U7" s="10">
        <v>0.11790000000000003</v>
      </c>
      <c r="V7" s="10">
        <v>0.11790000000000003</v>
      </c>
      <c r="W7" s="10">
        <v>0.11790000000000003</v>
      </c>
      <c r="X7" s="10">
        <v>0.11790000000000003</v>
      </c>
      <c r="Y7" s="10">
        <v>0.11790000000000003</v>
      </c>
      <c r="Z7" s="10">
        <v>0.11790000000000003</v>
      </c>
      <c r="AA7" s="10">
        <v>0.11790000000000003</v>
      </c>
      <c r="AB7" s="10">
        <v>0.11790000000000003</v>
      </c>
      <c r="AC7" s="10">
        <v>0.11790000000000003</v>
      </c>
      <c r="AD7" s="10">
        <v>0.11790000000000003</v>
      </c>
      <c r="AE7" s="10">
        <v>0.11790000000000003</v>
      </c>
      <c r="AF7" s="10">
        <v>0.11790000000000003</v>
      </c>
      <c r="AG7" s="10">
        <v>0.11790000000000003</v>
      </c>
      <c r="AH7" s="10">
        <v>0.11790000000000003</v>
      </c>
      <c r="AI7" s="10">
        <v>0.11790000000000003</v>
      </c>
      <c r="AJ7" s="10"/>
      <c r="AK7" s="10"/>
    </row>
    <row r="8" spans="1:37" x14ac:dyDescent="0.35">
      <c r="A8" t="s">
        <v>20</v>
      </c>
      <c r="B8" s="10">
        <f>B2</f>
        <v>0.57899999999999996</v>
      </c>
      <c r="C8" s="10">
        <f t="shared" si="0"/>
        <v>0.57619999999999993</v>
      </c>
      <c r="D8" s="10">
        <f t="shared" si="0"/>
        <v>0.57339999999999991</v>
      </c>
      <c r="E8" s="10">
        <f t="shared" si="0"/>
        <v>0.57059999999999989</v>
      </c>
      <c r="F8" s="10">
        <f t="shared" si="0"/>
        <v>0.56779999999999986</v>
      </c>
      <c r="G8" s="10">
        <f>G2</f>
        <v>0.56499999999999995</v>
      </c>
      <c r="H8" s="10">
        <f t="shared" si="1"/>
        <v>0.57299999999999995</v>
      </c>
      <c r="I8" s="10">
        <f t="shared" si="1"/>
        <v>0.58099999999999996</v>
      </c>
      <c r="J8" s="10">
        <f t="shared" si="1"/>
        <v>0.58899999999999997</v>
      </c>
      <c r="K8" s="10">
        <f t="shared" si="1"/>
        <v>0.59699999999999998</v>
      </c>
      <c r="L8" s="10">
        <f>L2</f>
        <v>0.60499999999999998</v>
      </c>
      <c r="M8" s="10">
        <f t="shared" si="2"/>
        <v>0.63400000000000001</v>
      </c>
      <c r="N8" s="10">
        <f t="shared" si="2"/>
        <v>0.66300000000000003</v>
      </c>
      <c r="O8" s="10">
        <f t="shared" si="2"/>
        <v>0.69200000000000006</v>
      </c>
      <c r="P8" s="10">
        <f t="shared" si="2"/>
        <v>0.72100000000000009</v>
      </c>
      <c r="Q8" s="10">
        <f>Q2</f>
        <v>0.75</v>
      </c>
      <c r="R8" s="10">
        <f t="shared" si="3"/>
        <v>0.752</v>
      </c>
      <c r="S8" s="10">
        <f t="shared" si="3"/>
        <v>0.754</v>
      </c>
      <c r="T8" s="10">
        <f t="shared" si="3"/>
        <v>0.75600000000000001</v>
      </c>
      <c r="U8" s="10">
        <f t="shared" si="3"/>
        <v>0.75800000000000001</v>
      </c>
      <c r="V8" s="10">
        <f>V2</f>
        <v>0.76</v>
      </c>
      <c r="W8" s="10">
        <f t="shared" si="4"/>
        <v>0.76</v>
      </c>
      <c r="X8" s="10">
        <f t="shared" si="4"/>
        <v>0.76</v>
      </c>
      <c r="Y8" s="10">
        <f t="shared" si="4"/>
        <v>0.76</v>
      </c>
      <c r="Z8" s="10">
        <f t="shared" si="4"/>
        <v>0.76</v>
      </c>
      <c r="AA8" s="10">
        <f>AA2</f>
        <v>0.76</v>
      </c>
      <c r="AB8" s="10">
        <f t="shared" si="5"/>
        <v>0.76</v>
      </c>
      <c r="AC8" s="10">
        <f t="shared" si="5"/>
        <v>0.76</v>
      </c>
      <c r="AD8" s="10">
        <f t="shared" si="5"/>
        <v>0.76</v>
      </c>
      <c r="AE8" s="10">
        <f t="shared" si="5"/>
        <v>0.76</v>
      </c>
      <c r="AF8" s="10">
        <f>AF2</f>
        <v>0.76</v>
      </c>
      <c r="AG8" s="10">
        <f t="shared" si="6"/>
        <v>0.76</v>
      </c>
      <c r="AH8" s="10">
        <f t="shared" si="6"/>
        <v>0.76</v>
      </c>
      <c r="AI8" s="10">
        <f t="shared" si="6"/>
        <v>0.76</v>
      </c>
      <c r="AJ8" s="10"/>
      <c r="AK8" s="10"/>
    </row>
    <row r="11" spans="1:37" x14ac:dyDescent="0.35">
      <c r="A11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D17"/>
  <sheetViews>
    <sheetView workbookViewId="0">
      <selection activeCell="B4" sqref="B4"/>
    </sheetView>
  </sheetViews>
  <sheetFormatPr defaultRowHeight="14.5" x14ac:dyDescent="0.35"/>
  <cols>
    <col min="1" max="1" width="20.453125" customWidth="1"/>
    <col min="2" max="2" width="12" bestFit="1" customWidth="1"/>
    <col min="3" max="3" width="24.1796875" customWidth="1"/>
    <col min="4" max="4" width="11" bestFit="1" customWidth="1"/>
  </cols>
  <sheetData>
    <row r="1" spans="1:4" ht="29" x14ac:dyDescent="0.35">
      <c r="A1" s="11" t="s">
        <v>64</v>
      </c>
      <c r="B1" t="s">
        <v>6</v>
      </c>
      <c r="C1" s="4" t="s">
        <v>7</v>
      </c>
      <c r="D1" t="s">
        <v>8</v>
      </c>
    </row>
    <row r="2" spans="1:4" x14ac:dyDescent="0.35">
      <c r="A2" t="s">
        <v>9</v>
      </c>
      <c r="B2" s="5">
        <f>Calcs!C2*10^3</f>
        <v>9508096.4451199993</v>
      </c>
      <c r="C2" s="5">
        <v>0</v>
      </c>
      <c r="D2" s="5">
        <f>B2/(AVERAGE('Future Scaling'!B2:AI2)/'Future Scaling'!B2)</f>
        <v>7961226.0907078534</v>
      </c>
    </row>
    <row r="3" spans="1:4" x14ac:dyDescent="0.35">
      <c r="A3" t="s">
        <v>10</v>
      </c>
      <c r="B3" s="5">
        <f>Calcs!C4*10^3</f>
        <v>8008972.6699501285</v>
      </c>
      <c r="C3" s="5">
        <v>0</v>
      </c>
      <c r="D3" s="5">
        <f>B3/(AVERAGE('Future Scaling'!B3:AI3)/'Future Scaling'!B3)</f>
        <v>7728190.6564794295</v>
      </c>
    </row>
    <row r="4" spans="1:4" x14ac:dyDescent="0.35">
      <c r="A4" t="s">
        <v>11</v>
      </c>
      <c r="B4" s="5">
        <f>Calcs!C8*10^3</f>
        <v>9748976.0857142862</v>
      </c>
      <c r="C4" s="5">
        <v>0</v>
      </c>
      <c r="D4" s="5">
        <f>B4/(AVERAGE('Future Scaling'!B4:AI4)/'Future Scaling'!B4)</f>
        <v>9748976.0857142825</v>
      </c>
    </row>
    <row r="5" spans="1:4" x14ac:dyDescent="0.35">
      <c r="A5" t="s">
        <v>12</v>
      </c>
      <c r="B5">
        <v>0</v>
      </c>
      <c r="C5" s="5">
        <v>0</v>
      </c>
      <c r="D5">
        <v>0</v>
      </c>
    </row>
    <row r="6" spans="1:4" x14ac:dyDescent="0.35">
      <c r="A6" t="s">
        <v>13</v>
      </c>
      <c r="B6">
        <v>0</v>
      </c>
      <c r="C6" s="5">
        <v>0</v>
      </c>
      <c r="D6">
        <v>0</v>
      </c>
    </row>
    <row r="7" spans="1:4" x14ac:dyDescent="0.35">
      <c r="A7" t="s">
        <v>14</v>
      </c>
      <c r="B7">
        <v>0</v>
      </c>
      <c r="C7" s="5">
        <v>0</v>
      </c>
      <c r="D7">
        <v>0</v>
      </c>
    </row>
    <row r="8" spans="1:4" x14ac:dyDescent="0.35">
      <c r="A8" t="s">
        <v>15</v>
      </c>
      <c r="B8">
        <v>0</v>
      </c>
      <c r="C8" s="5">
        <v>0</v>
      </c>
      <c r="D8">
        <v>0</v>
      </c>
    </row>
    <row r="9" spans="1:4" x14ac:dyDescent="0.35">
      <c r="A9" t="s">
        <v>16</v>
      </c>
      <c r="B9" s="5">
        <f>Calcs!C9*10^3</f>
        <v>13648566.52</v>
      </c>
      <c r="C9" s="5">
        <v>0</v>
      </c>
      <c r="D9" s="5">
        <f>B9/(AVERAGE('Future Scaling'!B5:AI5)/'Future Scaling'!B5)</f>
        <v>13648566.519999994</v>
      </c>
    </row>
    <row r="10" spans="1:4" x14ac:dyDescent="0.35">
      <c r="A10" t="s">
        <v>17</v>
      </c>
      <c r="B10">
        <v>0</v>
      </c>
      <c r="C10" s="5">
        <v>0</v>
      </c>
      <c r="D10">
        <v>0</v>
      </c>
    </row>
    <row r="11" spans="1:4" x14ac:dyDescent="0.35">
      <c r="A11" t="s">
        <v>18</v>
      </c>
      <c r="B11" s="5">
        <f>Calcs!C12*10^3</f>
        <v>9750000</v>
      </c>
      <c r="C11" s="5">
        <v>0</v>
      </c>
      <c r="D11" s="5">
        <f>B11/(AVERAGE('Future Scaling'!B6:AI6)/'Future Scaling'!B6)</f>
        <v>9749999.9999999963</v>
      </c>
    </row>
    <row r="12" spans="1:4" x14ac:dyDescent="0.35">
      <c r="A12" t="s">
        <v>19</v>
      </c>
      <c r="B12" s="5">
        <f>Calcs!C13*10^3</f>
        <v>8902000</v>
      </c>
      <c r="C12" s="5">
        <v>0</v>
      </c>
      <c r="D12" s="5">
        <f>B12/(AVERAGE('Future Scaling'!B7:AI7)/'Future Scaling'!B7)</f>
        <v>8901999.9999999963</v>
      </c>
    </row>
    <row r="13" spans="1:4" x14ac:dyDescent="0.35">
      <c r="A13" t="s">
        <v>20</v>
      </c>
      <c r="B13" s="5">
        <f>Calcs!C3*10^3</f>
        <v>12000826.500356296</v>
      </c>
      <c r="C13" s="5">
        <v>0</v>
      </c>
      <c r="D13" s="5">
        <f>B13/(AVERAGE('Future Scaling'!B8:AI8)/'Future Scaling'!B8)</f>
        <v>10054401.433630416</v>
      </c>
    </row>
    <row r="14" spans="1:4" x14ac:dyDescent="0.35">
      <c r="A14" t="s">
        <v>21</v>
      </c>
      <c r="B14">
        <v>0</v>
      </c>
      <c r="C14" s="5">
        <v>0</v>
      </c>
      <c r="D14">
        <v>0</v>
      </c>
    </row>
    <row r="15" spans="1:4" x14ac:dyDescent="0.35">
      <c r="A15" t="s">
        <v>65</v>
      </c>
      <c r="B15" s="5">
        <f>B11</f>
        <v>9750000</v>
      </c>
      <c r="C15" s="5">
        <v>0</v>
      </c>
      <c r="D15" s="5">
        <f>D11</f>
        <v>9749999.9999999963</v>
      </c>
    </row>
    <row r="16" spans="1:4" x14ac:dyDescent="0.35">
      <c r="A16" t="s">
        <v>66</v>
      </c>
      <c r="B16" s="5">
        <f>B11</f>
        <v>9750000</v>
      </c>
      <c r="C16" s="5">
        <v>0</v>
      </c>
      <c r="D16" s="5">
        <f>D11</f>
        <v>9749999.9999999963</v>
      </c>
    </row>
    <row r="17" spans="1:4" x14ac:dyDescent="0.35">
      <c r="A17" t="s">
        <v>67</v>
      </c>
      <c r="B17" s="5">
        <f>B9</f>
        <v>13648566.52</v>
      </c>
      <c r="C17" s="5">
        <v>0</v>
      </c>
      <c r="D17" s="5">
        <f>D9</f>
        <v>13648566.519999994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Calcs</vt:lpstr>
      <vt:lpstr>IESS</vt:lpstr>
      <vt:lpstr>Future Scaling</vt:lpstr>
      <vt:lpstr>BHRbEF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</dc:creator>
  <cp:keywords/>
  <dc:description/>
  <cp:lastModifiedBy>surya</cp:lastModifiedBy>
  <cp:revision/>
  <dcterms:created xsi:type="dcterms:W3CDTF">2016-02-26T23:55:43Z</dcterms:created>
  <dcterms:modified xsi:type="dcterms:W3CDTF">2021-09-28T23:42:33Z</dcterms:modified>
  <cp:category/>
  <cp:contentStatus/>
</cp:coreProperties>
</file>