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trans - updating\AVLo\"/>
    </mc:Choice>
  </mc:AlternateContent>
  <xr:revisionPtr revIDLastSave="0" documentId="13_ncr:1_{D78B6055-C749-49AE-848F-D3F555530A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ICCT" sheetId="9" r:id="rId2"/>
    <sheet name="Psgr LDV" sheetId="10" r:id="rId3"/>
    <sheet name="IESS_AvgOccupancy_ROAD_RAIL_AIR" sheetId="6" r:id="rId4"/>
    <sheet name="IESS_Freight" sheetId="7" r:id="rId5"/>
    <sheet name="US_BTS NTS Modal Profile Data" sheetId="3" r:id="rId6"/>
    <sheet name="CAN Psgr Ships" sheetId="8" r:id="rId7"/>
    <sheet name="AVLo-passengers" sheetId="2" r:id="rId8"/>
    <sheet name="AVLo-freight" sheetId="4" r:id="rId9"/>
  </sheets>
  <externalReferences>
    <externalReference r:id="rId10"/>
    <externalReference r:id="rId11"/>
  </externalReferences>
  <definedNames>
    <definedName name="BTU_to_PJ">[1]Notes!$A$11</definedName>
    <definedName name="Eno_TM" localSheetId="6">'[2]1997  Table 1a Modified'!#REF!</definedName>
    <definedName name="Eno_TM">'[2]1997  Table 1a Modified'!#REF!</definedName>
    <definedName name="Eno_Tons" localSheetId="6">'[2]1997  Table 1a Modified'!#REF!</definedName>
    <definedName name="Eno_Tons">'[2]1997  Table 1a Modified'!#REF!</definedName>
    <definedName name="MWh_to_PJ">[1]Notes!$A$12</definedName>
    <definedName name="Sum_T2" localSheetId="6">'[2]1997  Table 1a Modified'!#REF!</definedName>
    <definedName name="Sum_T2">'[2]1997  Table 1a Modified'!#REF!</definedName>
    <definedName name="Sum_TTM" localSheetId="6">'[2]1997  Table 1a Modified'!#REF!</definedName>
    <definedName name="Sum_TTM">'[2]1997  Table 1a Modified'!#REF!</definedName>
    <definedName name="ti_tbl_50" localSheetId="6">#REF!</definedName>
    <definedName name="ti_tbl_50">#REF!</definedName>
    <definedName name="ti_tbl_69" localSheetId="6">#REF!</definedName>
    <definedName name="ti_tbl_69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2" l="1"/>
  <c r="B3" i="2"/>
  <c r="B4" i="2"/>
  <c r="B5" i="2"/>
  <c r="B4" i="4"/>
  <c r="B5" i="4"/>
  <c r="AE2" i="10"/>
  <c r="AE2" i="2" s="1"/>
  <c r="AF2" i="10"/>
  <c r="AF2" i="2" s="1"/>
  <c r="AG2" i="10"/>
  <c r="AG2" i="2" s="1"/>
  <c r="AH2" i="10"/>
  <c r="AH2" i="2" s="1"/>
  <c r="AD2" i="10"/>
  <c r="AD2" i="2" s="1"/>
  <c r="Z2" i="10"/>
  <c r="Z2" i="2" s="1"/>
  <c r="AA2" i="10"/>
  <c r="AB2" i="10"/>
  <c r="AB2" i="2" s="1"/>
  <c r="AC2" i="10"/>
  <c r="AC2" i="2" s="1"/>
  <c r="Y2" i="10"/>
  <c r="Y2" i="2" s="1"/>
  <c r="U2" i="10"/>
  <c r="U2" i="2" s="1"/>
  <c r="V2" i="10"/>
  <c r="V2" i="2" s="1"/>
  <c r="W2" i="10"/>
  <c r="W2" i="2" s="1"/>
  <c r="X2" i="10"/>
  <c r="X2" i="2" s="1"/>
  <c r="T2" i="10"/>
  <c r="T2" i="2" s="1"/>
  <c r="P2" i="10"/>
  <c r="P2" i="2" s="1"/>
  <c r="Q2" i="10"/>
  <c r="Q2" i="2" s="1"/>
  <c r="R2" i="10"/>
  <c r="R2" i="2" s="1"/>
  <c r="S2" i="10"/>
  <c r="S2" i="2" s="1"/>
  <c r="O2" i="10"/>
  <c r="O2" i="2" s="1"/>
  <c r="K2" i="10"/>
  <c r="K2" i="2" s="1"/>
  <c r="L2" i="10"/>
  <c r="L2" i="2" s="1"/>
  <c r="M2" i="10"/>
  <c r="M2" i="2" s="1"/>
  <c r="N2" i="10"/>
  <c r="N2" i="2" s="1"/>
  <c r="J2" i="10"/>
  <c r="J2" i="2" s="1"/>
  <c r="F2" i="10"/>
  <c r="F2" i="2" s="1"/>
  <c r="G2" i="10"/>
  <c r="G2" i="2" s="1"/>
  <c r="H2" i="10"/>
  <c r="H2" i="2" s="1"/>
  <c r="I2" i="10"/>
  <c r="I2" i="2" s="1"/>
  <c r="E2" i="10"/>
  <c r="E2" i="2" s="1"/>
  <c r="C2" i="10"/>
  <c r="C2" i="2" s="1"/>
  <c r="D2" i="10"/>
  <c r="D2" i="2" s="1"/>
  <c r="B2" i="10"/>
  <c r="B2" i="2" s="1"/>
  <c r="K11" i="6" l="1"/>
  <c r="J23" i="6" l="1"/>
  <c r="B7" i="4" s="1"/>
  <c r="J22" i="6"/>
  <c r="B7" i="2" s="1"/>
  <c r="K12" i="6"/>
  <c r="J13" i="6" s="1"/>
  <c r="K6" i="6"/>
  <c r="K5" i="6"/>
  <c r="J7" i="6" s="1"/>
  <c r="B52" i="3" l="1"/>
  <c r="B51" i="3"/>
  <c r="B50" i="3"/>
  <c r="B49" i="3"/>
  <c r="B54" i="3" s="1"/>
  <c r="B6" i="4" s="1"/>
  <c r="B84" i="3"/>
  <c r="B82" i="3"/>
  <c r="B81" i="3"/>
  <c r="B80" i="3"/>
  <c r="B79" i="3"/>
  <c r="H5" i="2" l="1"/>
  <c r="J5" i="2"/>
  <c r="K5" i="2"/>
  <c r="S5" i="2"/>
  <c r="T5" i="2"/>
  <c r="AB5" i="2"/>
  <c r="AC5" i="2"/>
  <c r="D50" i="7"/>
  <c r="B3" i="4" s="1"/>
  <c r="J3" i="4" s="1"/>
  <c r="D49" i="7"/>
  <c r="B42" i="8"/>
  <c r="I4" i="2"/>
  <c r="B14" i="3"/>
  <c r="B7" i="3"/>
  <c r="B9" i="3" s="1"/>
  <c r="B8" i="3"/>
  <c r="B25" i="3"/>
  <c r="B33" i="3"/>
  <c r="B34" i="3"/>
  <c r="B35" i="3"/>
  <c r="B59" i="3"/>
  <c r="J4" i="4"/>
  <c r="T4" i="4"/>
  <c r="AF4" i="4"/>
  <c r="B19" i="3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B64" i="3"/>
  <c r="I3" i="4" l="1"/>
  <c r="AC3" i="4"/>
  <c r="R3" i="4"/>
  <c r="H3" i="4"/>
  <c r="Q3" i="4"/>
  <c r="P3" i="4"/>
  <c r="AB3" i="4"/>
  <c r="Z3" i="4"/>
  <c r="E3" i="4"/>
  <c r="Y3" i="4"/>
  <c r="N3" i="4"/>
  <c r="D3" i="4"/>
  <c r="F3" i="4"/>
  <c r="AH3" i="4"/>
  <c r="X3" i="4"/>
  <c r="M3" i="4"/>
  <c r="T3" i="4"/>
  <c r="B6" i="2"/>
  <c r="Y6" i="2" s="1"/>
  <c r="AD3" i="4"/>
  <c r="AG3" i="4"/>
  <c r="V3" i="4"/>
  <c r="L3" i="4"/>
  <c r="B36" i="3"/>
  <c r="AF3" i="4"/>
  <c r="U3" i="4"/>
  <c r="D57" i="7"/>
  <c r="B2" i="4"/>
  <c r="AG6" i="2"/>
  <c r="AA5" i="2"/>
  <c r="R5" i="2"/>
  <c r="I5" i="2"/>
  <c r="Z5" i="2"/>
  <c r="Q5" i="2"/>
  <c r="G5" i="2"/>
  <c r="AH5" i="2"/>
  <c r="Y5" i="2"/>
  <c r="O5" i="2"/>
  <c r="F5" i="2"/>
  <c r="AG5" i="2"/>
  <c r="W5" i="2"/>
  <c r="N5" i="2"/>
  <c r="E5" i="2"/>
  <c r="AE5" i="2"/>
  <c r="V5" i="2"/>
  <c r="M5" i="2"/>
  <c r="D5" i="2"/>
  <c r="AD5" i="2"/>
  <c r="U5" i="2"/>
  <c r="L5" i="2"/>
  <c r="C5" i="2"/>
  <c r="I6" i="2"/>
  <c r="Q4" i="2"/>
  <c r="AF5" i="2"/>
  <c r="X5" i="2"/>
  <c r="P5" i="2"/>
  <c r="AG4" i="2"/>
  <c r="F7" i="2"/>
  <c r="E7" i="2"/>
  <c r="M7" i="2"/>
  <c r="U7" i="2"/>
  <c r="AC7" i="2"/>
  <c r="G7" i="2"/>
  <c r="O7" i="2"/>
  <c r="W7" i="2"/>
  <c r="AE7" i="2"/>
  <c r="C7" i="2"/>
  <c r="S7" i="2"/>
  <c r="D7" i="2"/>
  <c r="T7" i="2"/>
  <c r="K7" i="2"/>
  <c r="AA7" i="2"/>
  <c r="L7" i="2"/>
  <c r="AB7" i="2"/>
  <c r="C7" i="4"/>
  <c r="G7" i="4"/>
  <c r="K7" i="4"/>
  <c r="O7" i="4"/>
  <c r="S7" i="4"/>
  <c r="W7" i="4"/>
  <c r="AA7" i="4"/>
  <c r="AE7" i="4"/>
  <c r="F7" i="4"/>
  <c r="L7" i="4"/>
  <c r="Q7" i="4"/>
  <c r="V7" i="4"/>
  <c r="AB7" i="4"/>
  <c r="AG7" i="4"/>
  <c r="E7" i="4"/>
  <c r="P7" i="4"/>
  <c r="Z7" i="4"/>
  <c r="H7" i="4"/>
  <c r="M7" i="4"/>
  <c r="R7" i="4"/>
  <c r="X7" i="4"/>
  <c r="AC7" i="4"/>
  <c r="AH7" i="4"/>
  <c r="J7" i="4"/>
  <c r="D7" i="4"/>
  <c r="I7" i="4"/>
  <c r="N7" i="4"/>
  <c r="T7" i="4"/>
  <c r="Y7" i="4"/>
  <c r="AD7" i="4"/>
  <c r="U7" i="4"/>
  <c r="AF7" i="4"/>
  <c r="C4" i="4"/>
  <c r="H4" i="4"/>
  <c r="P4" i="4"/>
  <c r="X4" i="4"/>
  <c r="AC4" i="4"/>
  <c r="C3" i="2"/>
  <c r="D3" i="2"/>
  <c r="H3" i="2"/>
  <c r="L3" i="2"/>
  <c r="P3" i="2"/>
  <c r="T3" i="2"/>
  <c r="X3" i="2"/>
  <c r="AB3" i="2"/>
  <c r="AF3" i="2"/>
  <c r="E3" i="2"/>
  <c r="I3" i="2"/>
  <c r="M3" i="2"/>
  <c r="Q3" i="2"/>
  <c r="U3" i="2"/>
  <c r="Y3" i="2"/>
  <c r="AC3" i="2"/>
  <c r="AG3" i="2"/>
  <c r="F3" i="2"/>
  <c r="J3" i="2"/>
  <c r="N3" i="2"/>
  <c r="R3" i="2"/>
  <c r="V3" i="2"/>
  <c r="Z3" i="2"/>
  <c r="AD3" i="2"/>
  <c r="AH3" i="2"/>
  <c r="S3" i="2"/>
  <c r="AB4" i="4"/>
  <c r="R4" i="4"/>
  <c r="I4" i="4"/>
  <c r="C3" i="4"/>
  <c r="G3" i="4"/>
  <c r="K3" i="4"/>
  <c r="O3" i="4"/>
  <c r="S3" i="4"/>
  <c r="W3" i="4"/>
  <c r="AA3" i="4"/>
  <c r="AE3" i="4"/>
  <c r="AF6" i="2"/>
  <c r="U6" i="2"/>
  <c r="E6" i="2"/>
  <c r="AC4" i="2"/>
  <c r="M4" i="2"/>
  <c r="AE3" i="2"/>
  <c r="O3" i="2"/>
  <c r="AH4" i="4"/>
  <c r="Z4" i="4"/>
  <c r="Q4" i="4"/>
  <c r="D4" i="4"/>
  <c r="AE2" i="4"/>
  <c r="AA2" i="4"/>
  <c r="W2" i="4"/>
  <c r="S2" i="4"/>
  <c r="O2" i="4"/>
  <c r="K2" i="4"/>
  <c r="G2" i="4"/>
  <c r="C2" i="4"/>
  <c r="AC6" i="2"/>
  <c r="Y4" i="2"/>
  <c r="AA3" i="2"/>
  <c r="K3" i="2"/>
  <c r="AG4" i="4"/>
  <c r="Y4" i="4"/>
  <c r="L4" i="4"/>
  <c r="F4" i="2"/>
  <c r="J4" i="2"/>
  <c r="N4" i="2"/>
  <c r="R4" i="2"/>
  <c r="V4" i="2"/>
  <c r="Z4" i="2"/>
  <c r="AD4" i="2"/>
  <c r="AH4" i="2"/>
  <c r="C4" i="2"/>
  <c r="G4" i="2"/>
  <c r="K4" i="2"/>
  <c r="O4" i="2"/>
  <c r="S4" i="2"/>
  <c r="W4" i="2"/>
  <c r="AA4" i="2"/>
  <c r="AE4" i="2"/>
  <c r="D4" i="2"/>
  <c r="H4" i="2"/>
  <c r="L4" i="2"/>
  <c r="P4" i="2"/>
  <c r="T4" i="2"/>
  <c r="X4" i="2"/>
  <c r="AB4" i="2"/>
  <c r="AF4" i="2"/>
  <c r="F6" i="2"/>
  <c r="J6" i="2"/>
  <c r="N6" i="2"/>
  <c r="R6" i="2"/>
  <c r="V6" i="2"/>
  <c r="Z6" i="2"/>
  <c r="AD6" i="2"/>
  <c r="AH6" i="2"/>
  <c r="C6" i="2"/>
  <c r="G6" i="2"/>
  <c r="K6" i="2"/>
  <c r="O6" i="2"/>
  <c r="S6" i="2"/>
  <c r="W6" i="2"/>
  <c r="AA6" i="2"/>
  <c r="AE6" i="2"/>
  <c r="D6" i="2"/>
  <c r="H6" i="2"/>
  <c r="L6" i="2"/>
  <c r="P6" i="2"/>
  <c r="T6" i="2"/>
  <c r="X6" i="2"/>
  <c r="AB6" i="2"/>
  <c r="M6" i="2"/>
  <c r="U4" i="2"/>
  <c r="E4" i="2"/>
  <c r="W3" i="2"/>
  <c r="G3" i="2"/>
  <c r="AG6" i="4"/>
  <c r="Y6" i="4"/>
  <c r="Q6" i="4"/>
  <c r="I6" i="4"/>
  <c r="AF6" i="4"/>
  <c r="X6" i="4"/>
  <c r="P6" i="4"/>
  <c r="H6" i="4"/>
  <c r="O6" i="4"/>
  <c r="AD6" i="4"/>
  <c r="V6" i="4"/>
  <c r="N6" i="4"/>
  <c r="F6" i="4"/>
  <c r="AE4" i="4"/>
  <c r="W4" i="4"/>
  <c r="O4" i="4"/>
  <c r="G4" i="4"/>
  <c r="AH7" i="2"/>
  <c r="Z7" i="2"/>
  <c r="R7" i="2"/>
  <c r="J7" i="2"/>
  <c r="AE6" i="4"/>
  <c r="AC6" i="4"/>
  <c r="U6" i="4"/>
  <c r="M6" i="4"/>
  <c r="E6" i="4"/>
  <c r="AD4" i="4"/>
  <c r="V4" i="4"/>
  <c r="N4" i="4"/>
  <c r="F4" i="4"/>
  <c r="AG7" i="2"/>
  <c r="Y7" i="2"/>
  <c r="Q7" i="2"/>
  <c r="I7" i="2"/>
  <c r="W6" i="4"/>
  <c r="AB6" i="4"/>
  <c r="T6" i="4"/>
  <c r="L6" i="4"/>
  <c r="D6" i="4"/>
  <c r="U4" i="4"/>
  <c r="M4" i="4"/>
  <c r="E4" i="4"/>
  <c r="AF7" i="2"/>
  <c r="X7" i="2"/>
  <c r="P7" i="2"/>
  <c r="H7" i="2"/>
  <c r="S6" i="4"/>
  <c r="C6" i="4"/>
  <c r="G6" i="4"/>
  <c r="AA6" i="4"/>
  <c r="K6" i="4"/>
  <c r="AH6" i="4"/>
  <c r="Z6" i="4"/>
  <c r="R6" i="4"/>
  <c r="J6" i="4"/>
  <c r="AA4" i="4"/>
  <c r="S4" i="4"/>
  <c r="K4" i="4"/>
  <c r="AD7" i="2"/>
  <c r="V7" i="2"/>
  <c r="N7" i="2"/>
  <c r="AB2" i="4" l="1"/>
  <c r="Q2" i="4"/>
  <c r="F2" i="4"/>
  <c r="Z2" i="4"/>
  <c r="P2" i="4"/>
  <c r="E2" i="4"/>
  <c r="AC2" i="4"/>
  <c r="Y2" i="4"/>
  <c r="N2" i="4"/>
  <c r="D2" i="4"/>
  <c r="H2" i="4"/>
  <c r="AH2" i="4"/>
  <c r="X2" i="4"/>
  <c r="M2" i="4"/>
  <c r="U2" i="4"/>
  <c r="AG2" i="4"/>
  <c r="V2" i="4"/>
  <c r="L2" i="4"/>
  <c r="J2" i="4"/>
  <c r="R2" i="4"/>
  <c r="AF2" i="4"/>
  <c r="AD2" i="4"/>
  <c r="T2" i="4"/>
  <c r="I2" i="4"/>
  <c r="Q6" i="2"/>
</calcChain>
</file>

<file path=xl/sharedStrings.xml><?xml version="1.0" encoding="utf-8"?>
<sst xmlns="http://schemas.openxmlformats.org/spreadsheetml/2006/main" count="832" uniqueCount="229">
  <si>
    <t>AVLo Average Vehicle Loading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</si>
  <si>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</si>
  <si>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</si>
  <si>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</si>
  <si>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</si>
  <si>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</si>
  <si>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</si>
  <si>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</si>
  <si>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</si>
  <si>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</si>
  <si>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</si>
  <si>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</si>
  <si>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</si>
  <si>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</si>
  <si>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</si>
  <si>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</si>
  <si>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</si>
  <si>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</si>
  <si>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</si>
  <si>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</si>
  <si>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</si>
  <si>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</si>
  <si>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</si>
  <si>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</si>
  <si>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</si>
  <si>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</si>
  <si>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</si>
  <si>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</si>
  <si>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</si>
  <si>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</si>
  <si>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</si>
  <si>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</si>
  <si>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</si>
  <si>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</si>
  <si>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</si>
  <si>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</si>
  <si>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</si>
  <si>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</si>
  <si>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</si>
  <si>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</si>
  <si>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</si>
  <si>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</si>
  <si>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</si>
  <si>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</si>
  <si>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</si>
  <si>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</si>
  <si>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</si>
  <si>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</si>
  <si>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</si>
  <si>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</si>
  <si>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</si>
  <si>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</si>
  <si>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</si>
  <si>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</si>
  <si>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</si>
  <si>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</si>
  <si>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</si>
  <si>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</si>
  <si>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</si>
  <si>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</si>
  <si>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</si>
  <si>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</si>
  <si>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Transit Profile</t>
  </si>
  <si>
    <t>Rail Profile</t>
  </si>
  <si>
    <t>Water Transport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</si>
  <si>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</si>
  <si>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</si>
  <si>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</si>
  <si>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</si>
  <si>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</si>
  <si>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</si>
  <si>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passenger ships</t>
  </si>
  <si>
    <t>Average occupancy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</si>
  <si>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</si>
  <si>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</si>
  <si>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</si>
  <si>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</si>
  <si>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</si>
  <si>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</si>
  <si>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</si>
  <si>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</si>
  <si>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</si>
  <si>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</si>
  <si>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</si>
  <si>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</si>
  <si>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</si>
  <si>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</si>
  <si>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</si>
  <si>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</si>
  <si>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</si>
  <si>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</si>
  <si>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</si>
  <si>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</si>
  <si>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AVLo Passenger</t>
  </si>
  <si>
    <t>Car and Taxi Average</t>
  </si>
  <si>
    <t>Car</t>
  </si>
  <si>
    <t>Tax</t>
  </si>
  <si>
    <t>Passenger HDVs</t>
  </si>
  <si>
    <t>Bus</t>
  </si>
  <si>
    <t>Onmi-Bus</t>
  </si>
  <si>
    <t>HDV Average</t>
  </si>
  <si>
    <t>Passenger Aircraft</t>
  </si>
  <si>
    <t>Passenger Ships</t>
  </si>
  <si>
    <t>Passenger Motorbikes</t>
  </si>
  <si>
    <t>Rail Average</t>
  </si>
  <si>
    <t>Air Average</t>
  </si>
  <si>
    <t>Average tonnage</t>
  </si>
  <si>
    <t>HCV</t>
  </si>
  <si>
    <t>LCV</t>
  </si>
  <si>
    <t>Total utilization of the vehicle through its life in tonne-kms</t>
  </si>
  <si>
    <t>Cost per ton-km for different vehicles</t>
  </si>
  <si>
    <t>Derived assumptions</t>
  </si>
  <si>
    <t>Average kerb weights of vehicles</t>
  </si>
  <si>
    <t>Units</t>
  </si>
  <si>
    <t>kg</t>
  </si>
  <si>
    <t>n.a.</t>
  </si>
  <si>
    <t>Average laden weights of vehicles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</si>
  <si>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</si>
  <si>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</si>
  <si>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</si>
  <si>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</si>
  <si>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</si>
  <si>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</si>
  <si>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</si>
  <si>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</si>
  <si>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</si>
  <si>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</si>
  <si>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</si>
  <si>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</si>
  <si>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</si>
  <si>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</si>
  <si>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</si>
  <si>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</si>
  <si>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</si>
  <si>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</si>
  <si>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</si>
  <si>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</si>
  <si>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</si>
  <si>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</si>
  <si>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</si>
  <si>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</si>
  <si>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</si>
  <si>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</si>
  <si>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</si>
  <si>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</si>
  <si>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</si>
  <si>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</si>
  <si>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</si>
  <si>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</si>
  <si>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</si>
  <si>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</si>
  <si>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</si>
  <si>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</si>
  <si>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</si>
  <si>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</si>
  <si>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</si>
  <si>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</si>
  <si>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</si>
  <si>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</si>
  <si>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BC Ferries</t>
  </si>
  <si>
    <t>Our Fleet</t>
  </si>
  <si>
    <t>https://www.bcferries.com/onboard-experiences/fleet/</t>
  </si>
  <si>
    <t>Numbers taken from each individual ship's webpage</t>
  </si>
  <si>
    <t>model run, though the values are constant in the India data set.</t>
  </si>
  <si>
    <t>Freight LDV cargo loading</t>
  </si>
  <si>
    <t>Freight HDV cargo loading</t>
  </si>
  <si>
    <t>Three-Wheel Motorbikes (frgt mtrbk)</t>
  </si>
  <si>
    <t>We assume a freight LDV holds</t>
  </si>
  <si>
    <t>times as much cargo as a three-wheeled freight vehicle.</t>
  </si>
  <si>
    <t>Frgt Mtrbk cargo loading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</si>
  <si>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</si>
  <si>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</si>
  <si>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</si>
  <si>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</si>
  <si>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Calibration Result</t>
  </si>
  <si>
    <t>too high for India, using alternative value: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</si>
  <si>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</si>
  <si>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</si>
  <si>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</si>
  <si>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</si>
  <si>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</si>
  <si>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</si>
  <si>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</si>
  <si>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</si>
  <si>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</si>
  <si>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</si>
  <si>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</si>
  <si>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</si>
  <si>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</si>
  <si>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</si>
  <si>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</si>
  <si>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</si>
  <si>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Vehicle Loading (passengers)</t>
  </si>
  <si>
    <t>Vehicle Loading (tons)</t>
  </si>
  <si>
    <t>India data from IESS v2 is used for most vehicle types. US values are used for ships.</t>
  </si>
  <si>
    <t>For estimating loading of freight motorbike (3-wheeled), we assume that its cargo capacity is</t>
  </si>
  <si>
    <t>one-fourth of a freight LDV/LCV.</t>
  </si>
  <si>
    <t>Calculation of Passenger KM per scenario</t>
  </si>
  <si>
    <t>Total Billion Passenger KM demand</t>
  </si>
  <si>
    <t>Sum of psgr km</t>
  </si>
  <si>
    <t>frgt aircraft, frgt rail, freight ships</t>
  </si>
  <si>
    <t>Source</t>
  </si>
  <si>
    <t>Scenario</t>
  </si>
  <si>
    <t>Roadmap_Region</t>
  </si>
  <si>
    <t>Year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</si>
  <si>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</si>
  <si>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</si>
  <si>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</si>
  <si>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</si>
  <si>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</si>
  <si>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</si>
  <si>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</si>
  <si>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</si>
  <si>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Freight Loading</t>
  </si>
  <si>
    <t>Passenger Loading</t>
  </si>
  <si>
    <t>Roadmap_2017</t>
  </si>
  <si>
    <t>Baseline</t>
  </si>
  <si>
    <t>India</t>
  </si>
  <si>
    <t>2W_3W</t>
  </si>
  <si>
    <t>Aviation</t>
  </si>
  <si>
    <t>MHDT_HHDT</t>
  </si>
  <si>
    <t>LDV</t>
  </si>
  <si>
    <t>LHDT</t>
  </si>
  <si>
    <t>Passenger LDV loading</t>
  </si>
  <si>
    <t>psgr HDVs, frgt LDVs, frgt HDVs, psgr aircraft, psgr rail, psgr motorbikes, frgt motorbikes</t>
  </si>
  <si>
    <t>Global Transportation Roadmap Model (Aug 2017)</t>
  </si>
  <si>
    <t>https://www.theicct.org/transportation-roadmap</t>
  </si>
  <si>
    <t>Click on "Roadmap model baseline results (August 2017)" link</t>
  </si>
  <si>
    <t>psgr LDVs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</si>
</sst>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_-;\-* #,##0_-;_-* &quot;-&quot;_-;_-@_-"/>
    <numFmt numFmtId="168" formatCode="_-* #,##0.00_-;\-* #,##0.00_-;_-* &quot;-&quot;??_-;_-@_-"/>
    <numFmt numFmtId="169" formatCode="0.000"/>
    <numFmt numFmtId="170" formatCode="0.0"/>
    <numFmt numFmtId="171" formatCode="###0.00_)"/>
    <numFmt numFmtId="172" formatCode="#,##0_)"/>
    <numFmt numFmtId="173" formatCode="_-&quot;£&quot;* #,##0.00_-;\-&quot;£&quot;* #,##0.00_-;_-&quot;£&quot;* &quot;-&quot;??_-;_-@_-"/>
    <numFmt numFmtId="174" formatCode="#,##0.0_);\(#,##0.0\);&quot;-&quot;;@"/>
    <numFmt numFmtId="175" formatCode="#,##0.0_);\(#,##0.0\);&quot;-&quot;_);@"/>
    <numFmt numFmtId="176" formatCode="#,##0_);\(#,##0\);&quot;-&quot;_);@"/>
    <numFmt numFmtId="177" formatCode="#,##0.00_);\(#,##0.00\);&quot;-&quot;_);@"/>
    <numFmt numFmtId="178" formatCode="0%;\ \(0%\);\ \-"/>
    <numFmt numFmtId="179" formatCode="0.0000"/>
    <numFmt numFmtId="180" formatCode="&quot;$&quot;#,##0\ ;\(&quot;$&quot;#,##0\)"/>
    <numFmt numFmtId="181" formatCode="0.00_)"/>
    <numFmt numFmtId="182" formatCode="mm/dd/yy"/>
    <numFmt numFmtId="183" formatCode="_(* #,##0_);_(* \(#,##0\);_(* &quot;-&quot;??_);_(@_)"/>
    <numFmt numFmtId="184" formatCode="0.0_ ;\-0.0\ "/>
    <numFmt numFmtId="188" formatCode="_ * #,##0.00_ ;_ * \-#,##0.00_ ;_ * &quot;-&quot;??_ ;_ @_ "/>
  </numFmts>
  <fonts count="1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2"/>
      <color theme="1"/>
      <name val="Cambria"/>
      <family val="2"/>
      <scheme val="major"/>
    </font>
    <font>
      <sz val="11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9" tint="0.79998168889431442"/>
      <name val="Calibri"/>
      <family val="1"/>
      <scheme val="minor"/>
    </font>
    <font>
      <b/>
      <sz val="10"/>
      <color theme="9" tint="0.79998168889431442"/>
      <name val="Cambria"/>
      <family val="2"/>
      <scheme val="major"/>
    </font>
    <font>
      <b/>
      <sz val="10"/>
      <color theme="9" tint="0.79998168889431442"/>
      <name val="Calibri"/>
      <family val="1"/>
      <scheme val="minor"/>
    </font>
  </fonts>
  <fills count="7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theme="3" tint="-0.24994659260841701"/>
        <bgColor indexed="64"/>
      </patternFill>
    </fill>
  </fills>
  <borders count="5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93">
    <xf numFmtId="0" fontId="0" fillId="0" borderId="0"/>
    <xf numFmtId="0" fontId="2" fillId="0" borderId="0" applyNumberForma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6" fillId="8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5" borderId="3" applyNumberFormat="0" applyAlignment="0" applyProtection="0"/>
    <xf numFmtId="0" fontId="9" fillId="26" borderId="4" applyNumberFormat="0" applyAlignment="0" applyProtection="0"/>
    <xf numFmtId="0" fontId="10" fillId="0" borderId="0">
      <alignment horizontal="center" vertical="center" wrapText="1"/>
    </xf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2" fillId="0" borderId="0">
      <alignment horizontal="left" vertical="center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3" fillId="0" borderId="5" applyNumberFormat="0" applyFill="0">
      <alignment horizontal="right"/>
    </xf>
    <xf numFmtId="171" fontId="14" fillId="0" borderId="5" applyNumberFormat="0" applyFill="0">
      <alignment horizontal="right"/>
    </xf>
    <xf numFmtId="172" fontId="15" fillId="0" borderId="5">
      <alignment horizontal="right" vertical="center"/>
    </xf>
    <xf numFmtId="49" fontId="16" fillId="0" borderId="5">
      <alignment horizontal="left" vertical="center"/>
    </xf>
    <xf numFmtId="171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9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7" borderId="0">
      <alignment horizontal="centerContinuous" wrapText="1"/>
    </xf>
    <xf numFmtId="49" fontId="23" fillId="27" borderId="12">
      <alignment horizontal="left" vertical="center"/>
    </xf>
    <xf numFmtId="0" fontId="23" fillId="27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2" borderId="3" applyNumberFormat="0" applyAlignment="0" applyProtection="0"/>
    <xf numFmtId="0" fontId="29" fillId="0" borderId="13" applyNumberFormat="0" applyFill="0" applyAlignment="0" applyProtection="0"/>
    <xf numFmtId="0" fontId="30" fillId="28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6" borderId="1" applyNumberFormat="0" applyFont="0" applyAlignment="0" applyProtection="0"/>
    <xf numFmtId="0" fontId="11" fillId="29" borderId="14" applyNumberFormat="0" applyFont="0" applyAlignment="0" applyProtection="0"/>
    <xf numFmtId="0" fontId="32" fillId="25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71" fontId="15" fillId="0" borderId="0" applyNumberFormat="0">
      <alignment horizontal="right"/>
    </xf>
    <xf numFmtId="0" fontId="25" fillId="30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178" fontId="47" fillId="0" borderId="0" applyFont="0" applyFill="0" applyBorder="0" applyAlignment="0" applyProtection="0"/>
    <xf numFmtId="175" fontId="41" fillId="0" borderId="0" applyFont="0" applyFill="0" applyBorder="0" applyAlignment="0" applyProtection="0"/>
    <xf numFmtId="0" fontId="49" fillId="34" borderId="22" applyNumberFormat="0" applyAlignment="0" applyProtection="0"/>
    <xf numFmtId="174" fontId="50" fillId="0" borderId="0" applyNumberFormat="0" applyFill="0" applyBorder="0" applyAlignment="0" applyProtection="0"/>
    <xf numFmtId="0" fontId="46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8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58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38" borderId="0" applyNumberFormat="0" applyBorder="0" applyAlignment="0" applyProtection="0"/>
    <xf numFmtId="0" fontId="53" fillId="0" borderId="0" applyNumberFormat="0" applyFill="0" applyBorder="0" applyAlignment="0" applyProtection="0"/>
    <xf numFmtId="0" fontId="42" fillId="0" borderId="0"/>
    <xf numFmtId="168" fontId="42" fillId="0" borderId="0" applyFont="0" applyFill="0" applyBorder="0" applyAlignment="0" applyProtection="0"/>
    <xf numFmtId="0" fontId="4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31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0" borderId="0"/>
    <xf numFmtId="0" fontId="42" fillId="58" borderId="0" applyNumberFormat="0" applyBorder="0" applyAlignment="0" applyProtection="0"/>
    <xf numFmtId="0" fontId="57" fillId="57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1" fillId="0" borderId="0" applyNumberFormat="0" applyFill="0" applyBorder="0" applyAlignment="0" applyProtection="0"/>
    <xf numFmtId="0" fontId="62" fillId="32" borderId="0" applyNumberFormat="0" applyBorder="0" applyAlignment="0" applyProtection="0"/>
    <xf numFmtId="0" fontId="63" fillId="33" borderId="0" applyNumberFormat="0" applyBorder="0" applyAlignment="0" applyProtection="0"/>
    <xf numFmtId="0" fontId="64" fillId="35" borderId="23" applyNumberFormat="0" applyAlignment="0" applyProtection="0"/>
    <xf numFmtId="0" fontId="65" fillId="35" borderId="22" applyNumberFormat="0" applyAlignment="0" applyProtection="0"/>
    <xf numFmtId="0" fontId="66" fillId="0" borderId="24" applyNumberFormat="0" applyFill="0" applyAlignment="0" applyProtection="0"/>
    <xf numFmtId="0" fontId="67" fillId="36" borderId="25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6" applyNumberFormat="0" applyFill="0" applyAlignment="0" applyProtection="0"/>
    <xf numFmtId="0" fontId="57" fillId="37" borderId="0" applyNumberFormat="0" applyBorder="0" applyAlignment="0" applyProtection="0"/>
    <xf numFmtId="0" fontId="4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57" fillId="56" borderId="0" applyNumberFormat="0" applyBorder="0" applyAlignment="0" applyProtection="0"/>
    <xf numFmtId="0" fontId="42" fillId="59" borderId="0" applyNumberFormat="0" applyBorder="0" applyAlignment="0" applyProtection="0"/>
    <xf numFmtId="0" fontId="57" fillId="60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175" fontId="41" fillId="0" borderId="0" applyFont="0" applyFill="0" applyBorder="0" applyAlignment="0" applyProtection="0"/>
    <xf numFmtId="0" fontId="42" fillId="58" borderId="0" applyNumberFormat="0" applyBorder="0" applyAlignment="0" applyProtection="0"/>
    <xf numFmtId="166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1" fillId="13" borderId="0" applyNumberFormat="0" applyBorder="0" applyAlignment="0">
      <protection locked="0"/>
    </xf>
    <xf numFmtId="4" fontId="70" fillId="0" borderId="41" applyFill="0">
      <alignment vertical="center"/>
      <protection locked="0"/>
    </xf>
    <xf numFmtId="4" fontId="70" fillId="0" borderId="41" applyFill="0">
      <alignment vertical="center"/>
      <protection locked="0"/>
    </xf>
    <xf numFmtId="0" fontId="71" fillId="0" borderId="0" applyFill="0" applyBorder="0" applyAlignment="0"/>
    <xf numFmtId="0" fontId="8" fillId="25" borderId="3" applyNumberFormat="0" applyAlignment="0" applyProtection="0"/>
    <xf numFmtId="0" fontId="8" fillId="25" borderId="3" applyNumberFormat="0" applyAlignment="0" applyProtection="0"/>
    <xf numFmtId="0" fontId="8" fillId="25" borderId="3" applyNumberFormat="0" applyAlignment="0" applyProtection="0"/>
    <xf numFmtId="0" fontId="29" fillId="0" borderId="13" applyNumberFormat="0" applyFill="0" applyAlignment="0" applyProtection="0"/>
    <xf numFmtId="0" fontId="9" fillId="26" borderId="4" applyNumberFormat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13" fillId="0" borderId="0"/>
    <xf numFmtId="0" fontId="13" fillId="0" borderId="0"/>
    <xf numFmtId="0" fontId="72" fillId="0" borderId="27">
      <alignment horizontal="right" wrapText="1"/>
    </xf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4" fillId="0" borderId="0" applyNumberFormat="0" applyAlignment="0">
      <alignment horizontal="left"/>
    </xf>
    <xf numFmtId="180" fontId="73" fillId="0" borderId="0" applyFont="0" applyFill="0" applyBorder="0" applyAlignment="0" applyProtection="0"/>
    <xf numFmtId="3" fontId="75" fillId="0" borderId="0">
      <alignment horizontal="right"/>
    </xf>
    <xf numFmtId="0" fontId="75" fillId="0" borderId="0">
      <alignment horizontal="left"/>
    </xf>
    <xf numFmtId="0" fontId="73" fillId="0" borderId="0" applyFont="0" applyFill="0" applyBorder="0" applyAlignment="0" applyProtection="0"/>
    <xf numFmtId="0" fontId="76" fillId="0" borderId="0" applyNumberFormat="0" applyAlignment="0">
      <alignment horizontal="left"/>
    </xf>
    <xf numFmtId="4" fontId="77" fillId="0" borderId="0" applyFill="0" applyBorder="0">
      <protection locked="0"/>
    </xf>
    <xf numFmtId="2" fontId="73" fillId="0" borderId="0" applyFont="0" applyFill="0" applyBorder="0" applyAlignment="0" applyProtection="0"/>
    <xf numFmtId="0" fontId="78" fillId="0" borderId="0">
      <alignment wrapText="1"/>
    </xf>
    <xf numFmtId="38" fontId="79" fillId="65" borderId="0" applyNumberFormat="0" applyBorder="0" applyAlignment="0" applyProtection="0"/>
    <xf numFmtId="0" fontId="80" fillId="0" borderId="38" applyNumberFormat="0" applyAlignment="0" applyProtection="0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27" fillId="0" borderId="0" applyNumberFormat="0" applyFill="0" applyBorder="0" applyAlignment="0" applyProtection="0">
      <alignment vertical="top"/>
      <protection locked="0"/>
    </xf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81" fontId="81" fillId="0" borderId="40" applyNumberFormat="0" applyFill="0" applyBorder="0">
      <alignment horizontal="left" vertical="center"/>
    </xf>
    <xf numFmtId="181" fontId="25" fillId="0" borderId="0"/>
    <xf numFmtId="170" fontId="82" fillId="0" borderId="37">
      <alignment horizontal="right"/>
    </xf>
    <xf numFmtId="0" fontId="30" fillId="28" borderId="0" applyNumberFormat="0" applyBorder="0" applyAlignment="0" applyProtection="0"/>
    <xf numFmtId="37" fontId="83" fillId="0" borderId="0"/>
    <xf numFmtId="164" fontId="11" fillId="0" borderId="0"/>
    <xf numFmtId="0" fontId="11" fillId="0" borderId="0"/>
    <xf numFmtId="0" fontId="11" fillId="0" borderId="0"/>
    <xf numFmtId="0" fontId="11" fillId="0" borderId="0"/>
    <xf numFmtId="0" fontId="79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84" fillId="0" borderId="0"/>
    <xf numFmtId="0" fontId="85" fillId="0" borderId="0"/>
    <xf numFmtId="0" fontId="86" fillId="0" borderId="0"/>
    <xf numFmtId="0" fontId="53" fillId="0" borderId="0" applyNumberFormat="0" applyFill="0" applyBorder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3" fillId="0" borderId="0"/>
    <xf numFmtId="0" fontId="13" fillId="0" borderId="0"/>
    <xf numFmtId="0" fontId="13" fillId="0" borderId="42"/>
    <xf numFmtId="0" fontId="13" fillId="0" borderId="42"/>
    <xf numFmtId="10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2" fontId="33" fillId="0" borderId="0" applyNumberFormat="0" applyFill="0" applyBorder="0" applyAlignment="0" applyProtection="0">
      <alignment horizontal="left"/>
    </xf>
    <xf numFmtId="0" fontId="75" fillId="0" borderId="0" applyBorder="0">
      <alignment horizontal="left" vertical="center" wrapText="1"/>
    </xf>
    <xf numFmtId="0" fontId="87" fillId="0" borderId="0" applyBorder="0">
      <alignment horizontal="left" vertical="center" wrapText="1"/>
    </xf>
    <xf numFmtId="0" fontId="88" fillId="0" borderId="0" applyBorder="0">
      <alignment horizontal="left" vertical="center" wrapText="1"/>
    </xf>
    <xf numFmtId="0" fontId="13" fillId="0" borderId="0"/>
    <xf numFmtId="0" fontId="78" fillId="0" borderId="0">
      <alignment vertical="top"/>
    </xf>
    <xf numFmtId="0" fontId="78" fillId="0" borderId="0"/>
    <xf numFmtId="0" fontId="89" fillId="0" borderId="0"/>
    <xf numFmtId="0" fontId="89" fillId="0" borderId="0">
      <alignment vertical="top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0">
      <alignment horizontal="center" vertical="center"/>
    </xf>
    <xf numFmtId="0" fontId="91" fillId="67" borderId="0" applyNumberFormat="0" applyFill="0">
      <alignment horizontal="left" vertical="center"/>
    </xf>
    <xf numFmtId="40" fontId="92" fillId="0" borderId="0" applyBorder="0">
      <alignment horizontal="right"/>
    </xf>
    <xf numFmtId="0" fontId="13" fillId="0" borderId="0"/>
    <xf numFmtId="0" fontId="13" fillId="0" borderId="0"/>
    <xf numFmtId="0" fontId="93" fillId="0" borderId="0"/>
    <xf numFmtId="0" fontId="94" fillId="0" borderId="0"/>
    <xf numFmtId="0" fontId="93" fillId="0" borderId="0"/>
    <xf numFmtId="0" fontId="95" fillId="0" borderId="0">
      <alignment vertical="center"/>
    </xf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7" fontId="11" fillId="0" borderId="0" applyFont="0" applyFill="0" applyBorder="0" applyAlignment="0" applyProtection="0"/>
    <xf numFmtId="0" fontId="11" fillId="0" borderId="0"/>
    <xf numFmtId="0" fontId="3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6" fillId="8" borderId="0" applyNumberFormat="0" applyBorder="0" applyAlignment="0" applyProtection="0"/>
    <xf numFmtId="0" fontId="18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42" fillId="58" borderId="0" applyNumberFormat="0" applyBorder="0" applyAlignment="0" applyProtection="0"/>
    <xf numFmtId="173" fontId="41" fillId="0" borderId="0" applyFont="0" applyFill="0" applyBorder="0" applyAlignment="0" applyProtection="0"/>
    <xf numFmtId="0" fontId="3" fillId="0" borderId="0"/>
    <xf numFmtId="0" fontId="42" fillId="58" borderId="0" applyNumberFormat="0" applyBorder="0" applyAlignment="0" applyProtection="0"/>
    <xf numFmtId="0" fontId="41" fillId="0" borderId="0"/>
    <xf numFmtId="0" fontId="3" fillId="0" borderId="0"/>
    <xf numFmtId="175" fontId="41" fillId="0" borderId="0" applyFont="0" applyFill="0" applyBorder="0" applyAlignment="0" applyProtection="0"/>
    <xf numFmtId="178" fontId="4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4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8" fontId="47" fillId="0" borderId="0" applyFont="0" applyFill="0" applyBorder="0" applyAlignment="0" applyProtection="0"/>
    <xf numFmtId="0" fontId="41" fillId="0" borderId="0"/>
    <xf numFmtId="0" fontId="3" fillId="0" borderId="0"/>
    <xf numFmtId="0" fontId="3" fillId="58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96" fillId="69" borderId="0"/>
    <xf numFmtId="170" fontId="97" fillId="61" borderId="0">
      <alignment horizontal="left"/>
    </xf>
    <xf numFmtId="1" fontId="97" fillId="61" borderId="29">
      <alignment horizontal="left"/>
    </xf>
    <xf numFmtId="184" fontId="51" fillId="61" borderId="0" applyBorder="0" applyProtection="0">
      <alignment horizontal="left"/>
    </xf>
    <xf numFmtId="9" fontId="3" fillId="0" borderId="0" applyFont="0" applyFill="0" applyBorder="0" applyAlignment="0" applyProtection="0"/>
    <xf numFmtId="170" fontId="97" fillId="61" borderId="27">
      <alignment horizontal="left"/>
    </xf>
    <xf numFmtId="9" fontId="97" fillId="61" borderId="0">
      <alignment horizontal="left"/>
    </xf>
    <xf numFmtId="0" fontId="3" fillId="0" borderId="0"/>
    <xf numFmtId="43" fontId="3" fillId="0" borderId="0" applyFont="0" applyFill="0" applyBorder="0" applyAlignment="0" applyProtection="0"/>
    <xf numFmtId="0" fontId="3" fillId="5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0" fillId="0" borderId="43" applyFill="0">
      <alignment vertical="center"/>
      <protection locked="0"/>
    </xf>
    <xf numFmtId="4" fontId="70" fillId="0" borderId="43" applyFill="0">
      <alignment vertical="center"/>
      <protection locked="0"/>
    </xf>
    <xf numFmtId="0" fontId="8" fillId="25" borderId="44" applyNumberFormat="0" applyAlignment="0" applyProtection="0"/>
    <xf numFmtId="0" fontId="8" fillId="25" borderId="44" applyNumberFormat="0" applyAlignment="0" applyProtection="0"/>
    <xf numFmtId="0" fontId="8" fillId="25" borderId="44" applyNumberFormat="0" applyAlignment="0" applyProtection="0"/>
    <xf numFmtId="0" fontId="72" fillId="0" borderId="12">
      <alignment horizontal="right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3" fillId="0" borderId="46"/>
    <xf numFmtId="0" fontId="13" fillId="0" borderId="46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8" fontId="47" fillId="0" borderId="0" applyFont="0" applyFill="0" applyBorder="0" applyAlignment="0" applyProtection="0"/>
    <xf numFmtId="0" fontId="41" fillId="0" borderId="0"/>
    <xf numFmtId="0" fontId="53" fillId="0" borderId="0" applyNumberFormat="0" applyFill="0" applyBorder="0" applyAlignment="0" applyProtection="0"/>
    <xf numFmtId="170" fontId="97" fillId="61" borderId="12">
      <alignment horizontal="left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1" fillId="0" borderId="0"/>
    <xf numFmtId="178" fontId="47" fillId="0" borderId="0" applyFont="0" applyFill="0" applyBorder="0" applyAlignment="0" applyProtection="0"/>
    <xf numFmtId="0" fontId="49" fillId="34" borderId="22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" fillId="0" borderId="52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" fillId="0" borderId="52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0" fillId="0" borderId="49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50" applyNumberFormat="0" applyAlignment="0" applyProtection="0"/>
    <xf numFmtId="0" fontId="53" fillId="0" borderId="0" applyNumberFormat="0" applyFill="0" applyBorder="0" applyAlignment="0" applyProtection="0"/>
    <xf numFmtId="0" fontId="8" fillId="25" borderId="50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50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" fillId="29" borderId="51" applyNumberFormat="0" applyFont="0" applyAlignment="0" applyProtection="0"/>
    <xf numFmtId="0" fontId="11" fillId="29" borderId="51" applyNumberFormat="0" applyFont="0" applyAlignment="0" applyProtection="0"/>
    <xf numFmtId="0" fontId="53" fillId="0" borderId="0" applyNumberFormat="0" applyFill="0" applyBorder="0" applyAlignment="0" applyProtection="0"/>
    <xf numFmtId="0" fontId="72" fillId="0" borderId="48">
      <alignment horizontal="right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1" fontId="1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8" fontId="47" fillId="0" borderId="0" applyFont="0" applyFill="0" applyBorder="0" applyAlignment="0" applyProtection="0"/>
    <xf numFmtId="0" fontId="41" fillId="0" borderId="0"/>
    <xf numFmtId="188" fontId="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4" fontId="70" fillId="0" borderId="49" applyFill="0">
      <alignment vertical="center"/>
      <protection locked="0"/>
    </xf>
    <xf numFmtId="170" fontId="97" fillId="61" borderId="48">
      <alignment horizontal="left"/>
    </xf>
    <xf numFmtId="188" fontId="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8" fontId="47" fillId="0" borderId="0" applyFont="0" applyFill="0" applyBorder="0" applyAlignment="0" applyProtection="0"/>
    <xf numFmtId="0" fontId="41" fillId="0" borderId="0"/>
    <xf numFmtId="0" fontId="11" fillId="29" borderId="51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53" applyNumberFormat="0" applyFill="0" applyAlignment="0" applyProtection="0"/>
    <xf numFmtId="0" fontId="39" fillId="0" borderId="53" applyNumberFormat="0" applyFill="0" applyAlignment="0" applyProtection="0"/>
    <xf numFmtId="0" fontId="39" fillId="0" borderId="53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8" fontId="47" fillId="0" borderId="0" applyFont="0" applyFill="0" applyBorder="0" applyAlignment="0" applyProtection="0"/>
    <xf numFmtId="0" fontId="4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8" fontId="47" fillId="0" borderId="0" applyFont="0" applyFill="0" applyBorder="0" applyAlignment="0" applyProtection="0"/>
    <xf numFmtId="0" fontId="4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  <xf numFmtId="0" fontId="1" fillId="0" borderId="0" xfId="0" applyNumberFormat="1" applyFont="1"/>
    <xf numFmtId="0" fontId="1" fillId="2" borderId="0" xfId="0" applyFont="1" applyFill="1" applyAlignment="1">
      <alignment horizontal="left"/>
    </xf>
    <xf numFmtId="177" fontId="0" fillId="0" borderId="0" xfId="0" applyNumberFormat="1"/>
    <xf numFmtId="176" fontId="0" fillId="0" borderId="0" xfId="0" applyNumberFormat="1"/>
    <xf numFmtId="0" fontId="3" fillId="0" borderId="0" xfId="733" applyFont="1" applyFill="1" applyBorder="1" applyAlignment="1">
      <alignment vertical="center"/>
    </xf>
    <xf numFmtId="0" fontId="0" fillId="2" borderId="0" xfId="0" applyFill="1"/>
    <xf numFmtId="0" fontId="45" fillId="62" borderId="30" xfId="733" applyFont="1" applyFill="1" applyBorder="1" applyAlignment="1">
      <alignment vertical="center"/>
    </xf>
    <xf numFmtId="0" fontId="41" fillId="62" borderId="31" xfId="733" applyNumberFormat="1" applyFill="1" applyBorder="1" applyAlignment="1">
      <alignment vertical="center"/>
    </xf>
    <xf numFmtId="0" fontId="41" fillId="62" borderId="31" xfId="733" applyFill="1" applyBorder="1" applyAlignment="1">
      <alignment vertical="center"/>
    </xf>
    <xf numFmtId="0" fontId="41" fillId="62" borderId="0" xfId="733" applyNumberFormat="1" applyFill="1" applyBorder="1" applyAlignment="1">
      <alignment vertical="center"/>
    </xf>
    <xf numFmtId="0" fontId="41" fillId="62" borderId="0" xfId="733" applyFill="1" applyBorder="1" applyAlignment="1">
      <alignment vertical="center"/>
    </xf>
    <xf numFmtId="0" fontId="41" fillId="62" borderId="0" xfId="733" applyFill="1" applyBorder="1"/>
    <xf numFmtId="0" fontId="46" fillId="62" borderId="0" xfId="733" applyFont="1" applyFill="1" applyBorder="1"/>
    <xf numFmtId="0" fontId="41" fillId="62" borderId="0" xfId="733" applyFill="1" applyBorder="1" applyAlignment="1">
      <alignment horizontal="right"/>
    </xf>
    <xf numFmtId="0" fontId="45" fillId="62" borderId="32" xfId="733" applyNumberFormat="1" applyFont="1" applyFill="1" applyBorder="1" applyAlignment="1">
      <alignment horizontal="right" vertical="center"/>
    </xf>
    <xf numFmtId="9" fontId="41" fillId="62" borderId="0" xfId="733" applyNumberFormat="1" applyFill="1" applyBorder="1" applyAlignment="1">
      <alignment vertical="center"/>
    </xf>
    <xf numFmtId="0" fontId="50" fillId="62" borderId="0" xfId="158" applyNumberFormat="1" applyFill="1"/>
    <xf numFmtId="0" fontId="50" fillId="64" borderId="0" xfId="158" applyNumberFormat="1" applyFill="1"/>
    <xf numFmtId="176" fontId="48" fillId="62" borderId="34" xfId="729" applyNumberFormat="1" applyFont="1" applyFill="1" applyBorder="1" applyAlignment="1">
      <alignment horizontal="right" vertical="center"/>
    </xf>
    <xf numFmtId="176" fontId="48" fillId="62" borderId="33" xfId="729" applyNumberFormat="1" applyFont="1" applyFill="1" applyBorder="1" applyAlignment="1">
      <alignment vertical="center"/>
    </xf>
    <xf numFmtId="176" fontId="48" fillId="62" borderId="33" xfId="732" applyNumberFormat="1" applyFont="1" applyFill="1" applyBorder="1" applyAlignment="1">
      <alignment vertical="center"/>
    </xf>
    <xf numFmtId="176" fontId="48" fillId="62" borderId="33" xfId="729" applyNumberFormat="1" applyFont="1" applyFill="1" applyBorder="1" applyAlignment="1">
      <alignment horizontal="right" vertical="center"/>
    </xf>
    <xf numFmtId="0" fontId="0" fillId="5" borderId="0" xfId="0" applyFill="1"/>
    <xf numFmtId="170" fontId="0" fillId="0" borderId="0" xfId="0" applyNumberFormat="1" applyFill="1"/>
    <xf numFmtId="0" fontId="44" fillId="0" borderId="0" xfId="883" applyNumberFormat="1" applyFont="1" applyFill="1" applyBorder="1" applyAlignment="1">
      <alignment vertical="center"/>
    </xf>
    <xf numFmtId="183" fontId="0" fillId="0" borderId="0" xfId="0" applyNumberFormat="1"/>
    <xf numFmtId="1" fontId="1" fillId="68" borderId="0" xfId="0" applyNumberFormat="1" applyFont="1" applyFill="1"/>
    <xf numFmtId="0" fontId="1" fillId="2" borderId="0" xfId="0" applyFont="1" applyFill="1" applyAlignment="1">
      <alignment horizontal="right"/>
    </xf>
    <xf numFmtId="0" fontId="1" fillId="0" borderId="0" xfId="0" applyFont="1" applyFill="1"/>
    <xf numFmtId="0" fontId="45" fillId="62" borderId="30" xfId="883" applyFont="1" applyFill="1" applyBorder="1" applyAlignment="1">
      <alignment vertical="center"/>
    </xf>
    <xf numFmtId="0" fontId="41" fillId="62" borderId="31" xfId="883" applyNumberFormat="1" applyFill="1" applyBorder="1" applyAlignment="1">
      <alignment vertical="center"/>
    </xf>
    <xf numFmtId="0" fontId="41" fillId="62" borderId="31" xfId="883" applyFill="1" applyBorder="1" applyAlignment="1">
      <alignment vertical="center"/>
    </xf>
    <xf numFmtId="0" fontId="41" fillId="62" borderId="0" xfId="883" applyNumberFormat="1" applyFill="1" applyBorder="1" applyAlignment="1">
      <alignment vertical="center"/>
    </xf>
    <xf numFmtId="0" fontId="41" fillId="62" borderId="0" xfId="883" applyFill="1" applyBorder="1" applyAlignment="1">
      <alignment vertical="center"/>
    </xf>
    <xf numFmtId="0" fontId="41" fillId="62" borderId="0" xfId="883" applyFill="1" applyBorder="1"/>
    <xf numFmtId="0" fontId="46" fillId="62" borderId="0" xfId="883" applyFont="1" applyFill="1" applyBorder="1"/>
    <xf numFmtId="0" fontId="41" fillId="62" borderId="0" xfId="883" applyFill="1" applyBorder="1" applyAlignment="1">
      <alignment horizontal="right"/>
    </xf>
    <xf numFmtId="0" fontId="45" fillId="62" borderId="32" xfId="883" applyNumberFormat="1" applyFont="1" applyFill="1" applyBorder="1" applyAlignment="1">
      <alignment horizontal="right" vertical="center"/>
    </xf>
    <xf numFmtId="0" fontId="41" fillId="63" borderId="35" xfId="883" applyFill="1" applyBorder="1" applyAlignment="1">
      <alignment vertical="center"/>
    </xf>
    <xf numFmtId="0" fontId="43" fillId="63" borderId="36" xfId="883" applyFont="1" applyFill="1" applyBorder="1" applyAlignment="1">
      <alignment horizontal="left" vertical="center" indent="1"/>
    </xf>
    <xf numFmtId="9" fontId="41" fillId="62" borderId="0" xfId="883" applyNumberFormat="1" applyFill="1" applyBorder="1" applyAlignment="1">
      <alignment vertical="center"/>
    </xf>
    <xf numFmtId="0" fontId="41" fillId="62" borderId="12" xfId="883" applyFill="1" applyBorder="1"/>
    <xf numFmtId="0" fontId="41" fillId="62" borderId="0" xfId="883" applyFont="1" applyFill="1" applyBorder="1"/>
    <xf numFmtId="0" fontId="41" fillId="0" borderId="0" xfId="883" applyFill="1"/>
    <xf numFmtId="0" fontId="41" fillId="62" borderId="0" xfId="883" applyFill="1"/>
    <xf numFmtId="0" fontId="41" fillId="62" borderId="0" xfId="883" applyFill="1" applyAlignment="1">
      <alignment horizontal="left" indent="1"/>
    </xf>
    <xf numFmtId="0" fontId="41" fillId="62" borderId="29" xfId="883" applyFill="1" applyBorder="1"/>
    <xf numFmtId="0" fontId="41" fillId="0" borderId="0" xfId="883" applyFill="1" applyAlignment="1">
      <alignment horizontal="left" indent="1"/>
    </xf>
    <xf numFmtId="1" fontId="41" fillId="62" borderId="0" xfId="883" applyNumberFormat="1" applyFill="1" applyAlignment="1">
      <alignment horizontal="right"/>
    </xf>
    <xf numFmtId="0" fontId="41" fillId="62" borderId="0" xfId="883" applyFont="1" applyFill="1"/>
    <xf numFmtId="0" fontId="41" fillId="62" borderId="0" xfId="883" applyFill="1" applyBorder="1" applyAlignment="1">
      <alignment horizontal="left" indent="1"/>
    </xf>
    <xf numFmtId="0" fontId="41" fillId="62" borderId="12" xfId="883" applyFill="1" applyBorder="1" applyAlignment="1">
      <alignment horizontal="left" indent="1"/>
    </xf>
    <xf numFmtId="0" fontId="41" fillId="62" borderId="29" xfId="883" applyFill="1" applyBorder="1" applyAlignment="1">
      <alignment horizontal="left" indent="1"/>
    </xf>
    <xf numFmtId="179" fontId="41" fillId="62" borderId="0" xfId="883" applyNumberFormat="1" applyFill="1" applyAlignment="1">
      <alignment horizontal="right"/>
    </xf>
    <xf numFmtId="183" fontId="41" fillId="62" borderId="0" xfId="579" applyNumberFormat="1" applyFont="1" applyFill="1" applyBorder="1" applyAlignment="1">
      <alignment vertical="center"/>
    </xf>
    <xf numFmtId="183" fontId="41" fillId="62" borderId="33" xfId="579" applyNumberFormat="1" applyFont="1" applyFill="1" applyBorder="1" applyAlignment="1">
      <alignment vertical="center"/>
    </xf>
    <xf numFmtId="183" fontId="41" fillId="62" borderId="33" xfId="579" applyNumberFormat="1" applyFont="1" applyFill="1" applyBorder="1" applyAlignment="1">
      <alignment horizontal="right" vertical="center"/>
    </xf>
    <xf numFmtId="176" fontId="41" fillId="62" borderId="34" xfId="729" applyNumberFormat="1" applyFont="1" applyFill="1" applyBorder="1" applyAlignment="1">
      <alignment horizontal="right" vertical="center"/>
    </xf>
    <xf numFmtId="0" fontId="1" fillId="0" borderId="0" xfId="0" applyFont="1" applyAlignment="1">
      <alignment wrapText="1"/>
    </xf>
    <xf numFmtId="0" fontId="0" fillId="0" borderId="0" xfId="0" applyFont="1"/>
    <xf numFmtId="0" fontId="46" fillId="62" borderId="0" xfId="0" applyFont="1" applyFill="1"/>
    <xf numFmtId="0" fontId="0" fillId="62" borderId="0" xfId="0" applyFill="1"/>
    <xf numFmtId="0" fontId="98" fillId="62" borderId="0" xfId="0" applyFont="1" applyFill="1"/>
    <xf numFmtId="0" fontId="45" fillId="62" borderId="30" xfId="0" applyFont="1" applyFill="1" applyBorder="1" applyAlignment="1">
      <alignment vertical="center"/>
    </xf>
    <xf numFmtId="0" fontId="99" fillId="62" borderId="30" xfId="0" applyNumberFormat="1" applyFont="1" applyFill="1" applyBorder="1" applyAlignment="1">
      <alignment horizontal="right" vertical="center"/>
    </xf>
    <xf numFmtId="0" fontId="45" fillId="62" borderId="32" xfId="0" applyNumberFormat="1" applyFont="1" applyFill="1" applyBorder="1" applyAlignment="1">
      <alignment horizontal="right" vertical="center"/>
    </xf>
    <xf numFmtId="0" fontId="0" fillId="62" borderId="0" xfId="0" applyNumberFormat="1" applyFill="1" applyBorder="1" applyAlignment="1">
      <alignment vertical="center"/>
    </xf>
    <xf numFmtId="0" fontId="0" fillId="62" borderId="0" xfId="0" applyFill="1" applyBorder="1" applyAlignment="1">
      <alignment vertical="center"/>
    </xf>
    <xf numFmtId="9" fontId="0" fillId="62" borderId="0" xfId="0" applyNumberFormat="1" applyFill="1" applyBorder="1" applyAlignment="1">
      <alignment vertical="center"/>
    </xf>
    <xf numFmtId="2" fontId="98" fillId="62" borderId="0" xfId="0" applyNumberFormat="1" applyFont="1" applyFill="1" applyBorder="1"/>
    <xf numFmtId="176" fontId="48" fillId="62" borderId="0" xfId="579" applyNumberFormat="1" applyFont="1" applyFill="1" applyBorder="1" applyAlignment="1">
      <alignment vertical="center"/>
    </xf>
    <xf numFmtId="0" fontId="46" fillId="62" borderId="27" xfId="0" applyNumberFormat="1" applyFont="1" applyFill="1" applyBorder="1" applyAlignment="1">
      <alignment vertical="center"/>
    </xf>
    <xf numFmtId="0" fontId="0" fillId="62" borderId="27" xfId="0" applyFill="1" applyBorder="1" applyAlignment="1">
      <alignment vertical="center"/>
    </xf>
    <xf numFmtId="170" fontId="100" fillId="62" borderId="27" xfId="579" applyNumberFormat="1" applyFont="1" applyFill="1" applyBorder="1" applyAlignment="1">
      <alignment vertical="center"/>
    </xf>
    <xf numFmtId="175" fontId="0" fillId="0" borderId="0" xfId="0" applyNumberFormat="1"/>
    <xf numFmtId="2" fontId="41" fillId="62" borderId="0" xfId="1483" applyNumberFormat="1" applyFill="1" applyBorder="1"/>
    <xf numFmtId="170" fontId="51" fillId="62" borderId="48" xfId="579" applyNumberFormat="1" applyFont="1" applyFill="1" applyBorder="1" applyAlignment="1">
      <alignment vertical="center"/>
    </xf>
  </cellXfs>
  <cellStyles count="1493">
    <cellStyle name="20% - Accent1 2" xfId="2" xr:uid="{00000000-0005-0000-0000-000000000000}"/>
    <cellStyle name="20% - Accent1 2 2" xfId="388" xr:uid="{00000000-0005-0000-0000-000001000000}"/>
    <cellStyle name="20% - Accent1 3" xfId="549" xr:uid="{00000000-0005-0000-0000-000002000000}"/>
    <cellStyle name="20% - Accent1 4" xfId="553" xr:uid="{00000000-0005-0000-0000-000003000000}"/>
    <cellStyle name="20% - Accent1 5" xfId="567" xr:uid="{00000000-0005-0000-0000-000004000000}"/>
    <cellStyle name="20% - Accent2 2" xfId="3" xr:uid="{00000000-0005-0000-0000-000005000000}"/>
    <cellStyle name="20% - Accent2 2 2" xfId="555" xr:uid="{00000000-0005-0000-0000-000006000000}"/>
    <cellStyle name="20% - Accent2 3" xfId="569" xr:uid="{00000000-0005-0000-0000-000007000000}"/>
    <cellStyle name="20% - Accent2 4" xfId="530" xr:uid="{00000000-0005-0000-0000-000008000000}"/>
    <cellStyle name="20% - Accent3 2" xfId="4" xr:uid="{00000000-0005-0000-0000-000009000000}"/>
    <cellStyle name="20% - Accent3 2 2" xfId="557" xr:uid="{00000000-0005-0000-0000-00000A000000}"/>
    <cellStyle name="20% - Accent3 3" xfId="571" xr:uid="{00000000-0005-0000-0000-00000B000000}"/>
    <cellStyle name="20% - Accent3 4" xfId="534" xr:uid="{00000000-0005-0000-0000-00000C000000}"/>
    <cellStyle name="20% - Accent4 2" xfId="5" xr:uid="{00000000-0005-0000-0000-00000D000000}"/>
    <cellStyle name="20% - Accent4 2 2" xfId="559" xr:uid="{00000000-0005-0000-0000-00000E000000}"/>
    <cellStyle name="20% - Accent4 3" xfId="573" xr:uid="{00000000-0005-0000-0000-00000F000000}"/>
    <cellStyle name="20% - Accent4 4" xfId="538" xr:uid="{00000000-0005-0000-0000-000010000000}"/>
    <cellStyle name="20% - Accent5 2" xfId="6" xr:uid="{00000000-0005-0000-0000-000011000000}"/>
    <cellStyle name="20% - Accent5 2 2" xfId="561" xr:uid="{00000000-0005-0000-0000-000012000000}"/>
    <cellStyle name="20% - Accent5 3" xfId="575" xr:uid="{00000000-0005-0000-0000-000013000000}"/>
    <cellStyle name="20% - Accent5 4" xfId="542" xr:uid="{00000000-0005-0000-0000-000014000000}"/>
    <cellStyle name="20% - Accent6 10" xfId="747" xr:uid="{00000000-0005-0000-0000-000015000000}"/>
    <cellStyle name="20% - Accent6 2" xfId="7" xr:uid="{00000000-0005-0000-0000-000016000000}"/>
    <cellStyle name="20% - Accent6 2 2" xfId="256" xr:uid="{00000000-0005-0000-0000-000017000000}"/>
    <cellStyle name="20% - Accent6 3" xfId="507" xr:uid="{00000000-0005-0000-0000-000018000000}"/>
    <cellStyle name="20% - Accent6 3 2" xfId="712" xr:uid="{00000000-0005-0000-0000-000019000000}"/>
    <cellStyle name="20% - Accent6 4" xfId="510" xr:uid="{00000000-0005-0000-0000-00001A000000}"/>
    <cellStyle name="20% - Accent6 4 2" xfId="580" xr:uid="{00000000-0005-0000-0000-00001B000000}"/>
    <cellStyle name="20% - Accent6 5" xfId="550" xr:uid="{00000000-0005-0000-0000-00001C000000}"/>
    <cellStyle name="20% - Accent6 6" xfId="563" xr:uid="{00000000-0005-0000-0000-00001D000000}"/>
    <cellStyle name="20% - Accent6 7" xfId="577" xr:uid="{00000000-0005-0000-0000-00001E000000}"/>
    <cellStyle name="20% - Accent6 8" xfId="715" xr:uid="{00000000-0005-0000-0000-00001F000000}"/>
    <cellStyle name="20% - Accent6 9" xfId="735" xr:uid="{00000000-0005-0000-0000-000020000000}"/>
    <cellStyle name="20% - Colore 1" xfId="584" xr:uid="{00000000-0005-0000-0000-000021000000}"/>
    <cellStyle name="20% - Colore 2" xfId="585" xr:uid="{00000000-0005-0000-0000-000022000000}"/>
    <cellStyle name="20% - Colore 3" xfId="586" xr:uid="{00000000-0005-0000-0000-000023000000}"/>
    <cellStyle name="20% - Colore 4" xfId="587" xr:uid="{00000000-0005-0000-0000-000024000000}"/>
    <cellStyle name="20% - Colore 5" xfId="588" xr:uid="{00000000-0005-0000-0000-000025000000}"/>
    <cellStyle name="20% - Colore 6" xfId="589" xr:uid="{00000000-0005-0000-0000-000026000000}"/>
    <cellStyle name="40% - Accent1 2" xfId="8" xr:uid="{00000000-0005-0000-0000-000027000000}"/>
    <cellStyle name="40% - Accent1 2 2" xfId="554" xr:uid="{00000000-0005-0000-0000-000028000000}"/>
    <cellStyle name="40% - Accent1 3" xfId="568" xr:uid="{00000000-0005-0000-0000-000029000000}"/>
    <cellStyle name="40% - Accent1 4" xfId="527" xr:uid="{00000000-0005-0000-0000-00002A000000}"/>
    <cellStyle name="40% - Accent2 2" xfId="9" xr:uid="{00000000-0005-0000-0000-00002B000000}"/>
    <cellStyle name="40% - Accent2 2 2" xfId="556" xr:uid="{00000000-0005-0000-0000-00002C000000}"/>
    <cellStyle name="40% - Accent2 3" xfId="570" xr:uid="{00000000-0005-0000-0000-00002D000000}"/>
    <cellStyle name="40% - Accent2 4" xfId="531" xr:uid="{00000000-0005-0000-0000-00002E000000}"/>
    <cellStyle name="40% - Accent3 2" xfId="10" xr:uid="{00000000-0005-0000-0000-00002F000000}"/>
    <cellStyle name="40% - Accent3 2 2" xfId="558" xr:uid="{00000000-0005-0000-0000-000030000000}"/>
    <cellStyle name="40% - Accent3 3" xfId="572" xr:uid="{00000000-0005-0000-0000-000031000000}"/>
    <cellStyle name="40% - Accent3 4" xfId="535" xr:uid="{00000000-0005-0000-0000-000032000000}"/>
    <cellStyle name="40% - Accent4 2" xfId="11" xr:uid="{00000000-0005-0000-0000-000033000000}"/>
    <cellStyle name="40% - Accent4 2 2" xfId="560" xr:uid="{00000000-0005-0000-0000-000034000000}"/>
    <cellStyle name="40% - Accent4 3" xfId="574" xr:uid="{00000000-0005-0000-0000-000035000000}"/>
    <cellStyle name="40% - Accent4 4" xfId="539" xr:uid="{00000000-0005-0000-0000-000036000000}"/>
    <cellStyle name="40% - Accent5 2" xfId="12" xr:uid="{00000000-0005-0000-0000-000037000000}"/>
    <cellStyle name="40% - Accent5 2 2" xfId="562" xr:uid="{00000000-0005-0000-0000-000038000000}"/>
    <cellStyle name="40% - Accent5 3" xfId="576" xr:uid="{00000000-0005-0000-0000-000039000000}"/>
    <cellStyle name="40% - Accent5 4" xfId="543" xr:uid="{00000000-0005-0000-0000-00003A000000}"/>
    <cellStyle name="40% - Accent6 2" xfId="13" xr:uid="{00000000-0005-0000-0000-00003B000000}"/>
    <cellStyle name="40% - Accent6 2 2" xfId="564" xr:uid="{00000000-0005-0000-0000-00003C000000}"/>
    <cellStyle name="40% - Accent6 3" xfId="578" xr:uid="{00000000-0005-0000-0000-00003D000000}"/>
    <cellStyle name="40% - Accent6 4" xfId="545" xr:uid="{00000000-0005-0000-0000-00003E000000}"/>
    <cellStyle name="40% - Colore 1" xfId="590" xr:uid="{00000000-0005-0000-0000-00003F000000}"/>
    <cellStyle name="40% - Colore 2" xfId="591" xr:uid="{00000000-0005-0000-0000-000040000000}"/>
    <cellStyle name="40% - Colore 3" xfId="592" xr:uid="{00000000-0005-0000-0000-000041000000}"/>
    <cellStyle name="40% - Colore 4" xfId="593" xr:uid="{00000000-0005-0000-0000-000042000000}"/>
    <cellStyle name="40% - Colore 5" xfId="594" xr:uid="{00000000-0005-0000-0000-000043000000}"/>
    <cellStyle name="40% - Colore 6" xfId="595" xr:uid="{00000000-0005-0000-0000-000044000000}"/>
    <cellStyle name="60% - Accent1 2" xfId="14" xr:uid="{00000000-0005-0000-0000-000045000000}"/>
    <cellStyle name="60% - Accent1 3" xfId="528" xr:uid="{00000000-0005-0000-0000-000046000000}"/>
    <cellStyle name="60% - Accent2 2" xfId="15" xr:uid="{00000000-0005-0000-0000-000047000000}"/>
    <cellStyle name="60% - Accent2 3" xfId="532" xr:uid="{00000000-0005-0000-0000-000048000000}"/>
    <cellStyle name="60% - Accent3 2" xfId="16" xr:uid="{00000000-0005-0000-0000-000049000000}"/>
    <cellStyle name="60% - Accent3 3" xfId="536" xr:uid="{00000000-0005-0000-0000-00004A000000}"/>
    <cellStyle name="60% - Accent4 2" xfId="17" xr:uid="{00000000-0005-0000-0000-00004B000000}"/>
    <cellStyle name="60% - Accent4 3" xfId="540" xr:uid="{00000000-0005-0000-0000-00004C000000}"/>
    <cellStyle name="60% - Accent5 2" xfId="18" xr:uid="{00000000-0005-0000-0000-00004D000000}"/>
    <cellStyle name="60% - Accent5 3" xfId="544" xr:uid="{00000000-0005-0000-0000-00004E000000}"/>
    <cellStyle name="60% - Accent6 2" xfId="19" xr:uid="{00000000-0005-0000-0000-00004F000000}"/>
    <cellStyle name="60% - Accent6 3" xfId="546" xr:uid="{00000000-0005-0000-0000-000050000000}"/>
    <cellStyle name="60% - Colore 1" xfId="596" xr:uid="{00000000-0005-0000-0000-000051000000}"/>
    <cellStyle name="60% - Colore 2" xfId="597" xr:uid="{00000000-0005-0000-0000-000052000000}"/>
    <cellStyle name="60% - Colore 3" xfId="598" xr:uid="{00000000-0005-0000-0000-000053000000}"/>
    <cellStyle name="60% - Colore 4" xfId="599" xr:uid="{00000000-0005-0000-0000-000054000000}"/>
    <cellStyle name="60% - Colore 5" xfId="600" xr:uid="{00000000-0005-0000-0000-000055000000}"/>
    <cellStyle name="60% - Colore 6" xfId="601" xr:uid="{00000000-0005-0000-0000-000056000000}"/>
    <cellStyle name="A - a heading" xfId="738" xr:uid="{00000000-0005-0000-0000-000057000000}"/>
    <cellStyle name="A - bold" xfId="741" xr:uid="{00000000-0005-0000-0000-000058000000}"/>
    <cellStyle name="A - bottom border" xfId="743" xr:uid="{00000000-0005-0000-0000-000059000000}"/>
    <cellStyle name="A - bottom border 2" xfId="885" xr:uid="{00000000-0005-0000-0000-00005A000000}"/>
    <cellStyle name="A - bottom border 3" xfId="1391" xr:uid="{AD93FE84-4529-4F34-87BA-BA304465D27D}"/>
    <cellStyle name="A - header" xfId="740" xr:uid="{00000000-0005-0000-0000-00005B000000}"/>
    <cellStyle name="A - header 2" xfId="755" xr:uid="{00000000-0005-0000-0000-00005C000000}"/>
    <cellStyle name="A - header 2 2" xfId="759" xr:uid="{00000000-0005-0000-0000-00005D000000}"/>
    <cellStyle name="A - normal" xfId="739" xr:uid="{00000000-0005-0000-0000-00005E000000}"/>
    <cellStyle name="A - percent" xfId="744" xr:uid="{00000000-0005-0000-0000-00005F000000}"/>
    <cellStyle name="Accent1 2" xfId="20" xr:uid="{00000000-0005-0000-0000-000060000000}"/>
    <cellStyle name="Accent1 3" xfId="526" xr:uid="{00000000-0005-0000-0000-000061000000}"/>
    <cellStyle name="Accent2 2" xfId="21" xr:uid="{00000000-0005-0000-0000-000062000000}"/>
    <cellStyle name="Accent2 3" xfId="529" xr:uid="{00000000-0005-0000-0000-000063000000}"/>
    <cellStyle name="Accent3 2" xfId="22" xr:uid="{00000000-0005-0000-0000-000064000000}"/>
    <cellStyle name="Accent3 3" xfId="533" xr:uid="{00000000-0005-0000-0000-000065000000}"/>
    <cellStyle name="Accent4 2" xfId="23" xr:uid="{00000000-0005-0000-0000-000066000000}"/>
    <cellStyle name="Accent4 3" xfId="537" xr:uid="{00000000-0005-0000-0000-000067000000}"/>
    <cellStyle name="Accent5 2" xfId="24" xr:uid="{00000000-0005-0000-0000-000068000000}"/>
    <cellStyle name="Accent5 3" xfId="541" xr:uid="{00000000-0005-0000-0000-000069000000}"/>
    <cellStyle name="Accent6 2" xfId="25" xr:uid="{00000000-0005-0000-0000-00006A000000}"/>
    <cellStyle name="Accent6 3" xfId="511" xr:uid="{00000000-0005-0000-0000-00006B000000}"/>
    <cellStyle name="Bad 2" xfId="26" xr:uid="{00000000-0005-0000-0000-00006C000000}"/>
    <cellStyle name="Bad 3" xfId="517" xr:uid="{00000000-0005-0000-0000-00006D000000}"/>
    <cellStyle name="Best" xfId="602" xr:uid="{00000000-0005-0000-0000-00006E000000}"/>
    <cellStyle name="Body: normal cell" xfId="27" xr:uid="{00000000-0005-0000-0000-00006F000000}"/>
    <cellStyle name="Body: normal cell 2" xfId="28" xr:uid="{00000000-0005-0000-0000-000070000000}"/>
    <cellStyle name="BORDERS" xfId="603" xr:uid="{00000000-0005-0000-0000-000071000000}"/>
    <cellStyle name="BORDERS 2" xfId="604" xr:uid="{00000000-0005-0000-0000-000072000000}"/>
    <cellStyle name="BORDERS 2 2" xfId="841" xr:uid="{00000000-0005-0000-0000-000073000000}"/>
    <cellStyle name="BORDERS 2 3" xfId="1390" xr:uid="{ABC3E53A-AD92-4203-B2B4-01B8D86C3161}"/>
    <cellStyle name="BORDERS 3" xfId="840" xr:uid="{00000000-0005-0000-0000-000074000000}"/>
    <cellStyle name="BORDERS 4" xfId="1110" xr:uid="{376D3427-8B3F-4169-8770-498A43FAD53A}"/>
    <cellStyle name="Calc Currency (0)" xfId="605" xr:uid="{00000000-0005-0000-0000-000075000000}"/>
    <cellStyle name="Calcolo" xfId="606" xr:uid="{00000000-0005-0000-0000-000076000000}"/>
    <cellStyle name="Calcolo 2" xfId="607" xr:uid="{00000000-0005-0000-0000-000077000000}"/>
    <cellStyle name="Calcolo 2 2" xfId="843" xr:uid="{00000000-0005-0000-0000-000078000000}"/>
    <cellStyle name="Calcolo 2 3" xfId="1302" xr:uid="{F358A977-89AF-41E3-A2A6-8E3BBCA4F621}"/>
    <cellStyle name="Calcolo 3" xfId="608" xr:uid="{00000000-0005-0000-0000-000079000000}"/>
    <cellStyle name="Calcolo 3 2" xfId="844" xr:uid="{00000000-0005-0000-0000-00007A000000}"/>
    <cellStyle name="Calcolo 3 3" xfId="1305" xr:uid="{B6DC05C6-4E71-43D3-A961-2E150646DB75}"/>
    <cellStyle name="Calcolo 4" xfId="842" xr:uid="{00000000-0005-0000-0000-00007B000000}"/>
    <cellStyle name="Calcolo 5" xfId="1300" xr:uid="{F019C83E-BA10-4088-BE7E-E01CFBB5F336}"/>
    <cellStyle name="Calculation 2" xfId="29" xr:uid="{00000000-0005-0000-0000-00007C000000}"/>
    <cellStyle name="Calculation 3" xfId="520" xr:uid="{00000000-0005-0000-0000-00007D000000}"/>
    <cellStyle name="Cella collegata" xfId="609" xr:uid="{00000000-0005-0000-0000-00007E000000}"/>
    <cellStyle name="Cella da controllare" xfId="610" xr:uid="{00000000-0005-0000-0000-00007F000000}"/>
    <cellStyle name="Check Cell 2" xfId="30" xr:uid="{00000000-0005-0000-0000-000080000000}"/>
    <cellStyle name="Check Cell 3" xfId="522" xr:uid="{00000000-0005-0000-0000-000081000000}"/>
    <cellStyle name="Colore 1" xfId="611" xr:uid="{00000000-0005-0000-0000-000082000000}"/>
    <cellStyle name="Colore 2" xfId="612" xr:uid="{00000000-0005-0000-0000-000083000000}"/>
    <cellStyle name="Colore 3" xfId="613" xr:uid="{00000000-0005-0000-0000-000084000000}"/>
    <cellStyle name="Colore 4" xfId="614" xr:uid="{00000000-0005-0000-0000-000085000000}"/>
    <cellStyle name="Colore 5" xfId="615" xr:uid="{00000000-0005-0000-0000-000086000000}"/>
    <cellStyle name="Colore 6" xfId="616" xr:uid="{00000000-0005-0000-0000-000087000000}"/>
    <cellStyle name="Column - Style5" xfId="617" xr:uid="{00000000-0005-0000-0000-000088000000}"/>
    <cellStyle name="Column - Style6" xfId="618" xr:uid="{00000000-0005-0000-0000-000089000000}"/>
    <cellStyle name="Column heading" xfId="31" xr:uid="{00000000-0005-0000-0000-00008A000000}"/>
    <cellStyle name="Column headings" xfId="619" xr:uid="{00000000-0005-0000-0000-00008B000000}"/>
    <cellStyle name="Column headings 2" xfId="845" xr:uid="{00000000-0005-0000-0000-00008C000000}"/>
    <cellStyle name="Column headings 3" xfId="1338" xr:uid="{9D1A7F27-3FF4-4318-9B82-89EE42649A49}"/>
    <cellStyle name="Comma 2" xfId="32" xr:uid="{00000000-0005-0000-0000-00008D000000}"/>
    <cellStyle name="Comma 2 2" xfId="33" xr:uid="{00000000-0005-0000-0000-00008E000000}"/>
    <cellStyle name="Comma 2 2 2" xfId="620" xr:uid="{00000000-0005-0000-0000-00008F000000}"/>
    <cellStyle name="Comma 2 2 3" xfId="1339" xr:uid="{58E76E27-636B-4F94-9F4F-0D78C8EE3AAC}"/>
    <cellStyle name="Comma 2 3" xfId="581" xr:uid="{00000000-0005-0000-0000-000090000000}"/>
    <cellStyle name="Comma 2 3 2" xfId="1328" xr:uid="{2A63DAF9-C51B-400C-8BDA-874BB42CD3FC}"/>
    <cellStyle name="Comma 2 4" xfId="729" xr:uid="{00000000-0005-0000-0000-000091000000}"/>
    <cellStyle name="Comma 2 5" xfId="391" xr:uid="{00000000-0005-0000-0000-000092000000}"/>
    <cellStyle name="Comma 3" xfId="34" xr:uid="{00000000-0005-0000-0000-000093000000}"/>
    <cellStyle name="Comma 3 2" xfId="622" xr:uid="{00000000-0005-0000-0000-000094000000}"/>
    <cellStyle name="Comma 3 2 2" xfId="1341" xr:uid="{8F11E6A1-9BA9-4969-B7EE-B99175509B16}"/>
    <cellStyle name="Comma 3 3" xfId="621" xr:uid="{00000000-0005-0000-0000-000095000000}"/>
    <cellStyle name="Comma 3 3 2" xfId="1340" xr:uid="{6467CEB9-5780-4DB3-806C-ADA50461F8E3}"/>
    <cellStyle name="Comma 3 4" xfId="579" xr:uid="{00000000-0005-0000-0000-000096000000}"/>
    <cellStyle name="Comma 4" xfId="35" xr:uid="{00000000-0005-0000-0000-000097000000}"/>
    <cellStyle name="Comma 4 2" xfId="718" xr:uid="{00000000-0005-0000-0000-000098000000}"/>
    <cellStyle name="Comma 4 3" xfId="1342" xr:uid="{5A1C5362-0FBD-4278-8EDA-1F7D398457F0}"/>
    <cellStyle name="Comma 5" xfId="36" xr:uid="{00000000-0005-0000-0000-000099000000}"/>
    <cellStyle name="Comma 5 2" xfId="623" xr:uid="{00000000-0005-0000-0000-00009A000000}"/>
    <cellStyle name="Comma 5 3" xfId="1343" xr:uid="{1B752F75-0BF7-408D-A386-6338C1A68314}"/>
    <cellStyle name="Comma 6" xfId="37" xr:uid="{00000000-0005-0000-0000-00009B000000}"/>
    <cellStyle name="Comma 6 2" xfId="1329" xr:uid="{C92DDDDD-09E2-452F-9DB1-1686017FDEE7}"/>
    <cellStyle name="Comma 7" xfId="38" xr:uid="{00000000-0005-0000-0000-00009C000000}"/>
    <cellStyle name="Comma 7 2" xfId="736" xr:uid="{00000000-0005-0000-0000-00009D000000}"/>
    <cellStyle name="Comma 7 3" xfId="1388" xr:uid="{17C863D0-99C7-436A-8780-4C98087BDED9}"/>
    <cellStyle name="Comma 8" xfId="39" xr:uid="{00000000-0005-0000-0000-00009E000000}"/>
    <cellStyle name="Comma 8 2" xfId="746" xr:uid="{00000000-0005-0000-0000-00009F000000}"/>
    <cellStyle name="Comma 8 3" xfId="1392" xr:uid="{F5E0C251-26F3-48CE-BC86-D4266DCD6BB0}"/>
    <cellStyle name="Comma 9" xfId="156" xr:uid="{00000000-0005-0000-0000-0000A0000000}"/>
    <cellStyle name="Comma0" xfId="624" xr:uid="{00000000-0005-0000-0000-0000A1000000}"/>
    <cellStyle name="Copied" xfId="625" xr:uid="{00000000-0005-0000-0000-0000A2000000}"/>
    <cellStyle name="Corner heading" xfId="40" xr:uid="{00000000-0005-0000-0000-0000A3000000}"/>
    <cellStyle name="Currency 2" xfId="41" xr:uid="{00000000-0005-0000-0000-0000A4000000}"/>
    <cellStyle name="Currency 2 2" xfId="713" xr:uid="{00000000-0005-0000-0000-0000A5000000}"/>
    <cellStyle name="Currency 3" xfId="42" xr:uid="{00000000-0005-0000-0000-0000A6000000}"/>
    <cellStyle name="Currency 3 2" xfId="43" xr:uid="{00000000-0005-0000-0000-0000A7000000}"/>
    <cellStyle name="Currency0" xfId="626" xr:uid="{00000000-0005-0000-0000-0000A8000000}"/>
    <cellStyle name="Data" xfId="44" xr:uid="{00000000-0005-0000-0000-0000A9000000}"/>
    <cellStyle name="Data (Number)" xfId="627" xr:uid="{00000000-0005-0000-0000-0000AA000000}"/>
    <cellStyle name="Data (Text)" xfId="628" xr:uid="{00000000-0005-0000-0000-0000AB000000}"/>
    <cellStyle name="Data 2" xfId="45" xr:uid="{00000000-0005-0000-0000-0000AC000000}"/>
    <cellStyle name="Data no deci" xfId="46" xr:uid="{00000000-0005-0000-0000-0000AD000000}"/>
    <cellStyle name="Data Superscript" xfId="47" xr:uid="{00000000-0005-0000-0000-0000AE000000}"/>
    <cellStyle name="Data_1-1A-Regular" xfId="48" xr:uid="{00000000-0005-0000-0000-0000AF000000}"/>
    <cellStyle name="Date" xfId="629" xr:uid="{00000000-0005-0000-0000-0000B0000000}"/>
    <cellStyle name="Entered" xfId="630" xr:uid="{00000000-0005-0000-0000-0000B1000000}"/>
    <cellStyle name="Excel Built-in Normal" xfId="252" xr:uid="{00000000-0005-0000-0000-0000B2000000}"/>
    <cellStyle name="Explanatory Text 2" xfId="49" xr:uid="{00000000-0005-0000-0000-0000B3000000}"/>
    <cellStyle name="Explanatory Text 3" xfId="524" xr:uid="{00000000-0005-0000-0000-0000B4000000}"/>
    <cellStyle name="FIGURES" xfId="631" xr:uid="{00000000-0005-0000-0000-0000B5000000}"/>
    <cellStyle name="Fixed" xfId="632" xr:uid="{00000000-0005-0000-0000-0000B6000000}"/>
    <cellStyle name="Font: Calibri, 9pt regular" xfId="50" xr:uid="{00000000-0005-0000-0000-0000B7000000}"/>
    <cellStyle name="Font: Calibri, 9pt regular 2" xfId="51" xr:uid="{00000000-0005-0000-0000-0000B8000000}"/>
    <cellStyle name="Footnote Text" xfId="633" xr:uid="{00000000-0005-0000-0000-0000B9000000}"/>
    <cellStyle name="Footnotes: top row" xfId="52" xr:uid="{00000000-0005-0000-0000-0000BA000000}"/>
    <cellStyle name="Footnotes: top row 2" xfId="53" xr:uid="{00000000-0005-0000-0000-0000BB000000}"/>
    <cellStyle name="Good 2" xfId="54" xr:uid="{00000000-0005-0000-0000-0000BC000000}"/>
    <cellStyle name="Good 3" xfId="506" xr:uid="{00000000-0005-0000-0000-0000BD000000}"/>
    <cellStyle name="Grey" xfId="634" xr:uid="{00000000-0005-0000-0000-0000BE000000}"/>
    <cellStyle name="Header: bottom row" xfId="55" xr:uid="{00000000-0005-0000-0000-0000BF000000}"/>
    <cellStyle name="Header: bottom row 2" xfId="56" xr:uid="{00000000-0005-0000-0000-0000C0000000}"/>
    <cellStyle name="Header1" xfId="635" xr:uid="{00000000-0005-0000-0000-0000C1000000}"/>
    <cellStyle name="Header2" xfId="636" xr:uid="{00000000-0005-0000-0000-0000C2000000}"/>
    <cellStyle name="Header2 2" xfId="637" xr:uid="{00000000-0005-0000-0000-0000C3000000}"/>
    <cellStyle name="Header2 3" xfId="638" xr:uid="{00000000-0005-0000-0000-0000C4000000}"/>
    <cellStyle name="Heading 1 2" xfId="57" xr:uid="{00000000-0005-0000-0000-0000C5000000}"/>
    <cellStyle name="Heading 1 3" xfId="513" xr:uid="{00000000-0005-0000-0000-0000C6000000}"/>
    <cellStyle name="Heading 2 2" xfId="58" xr:uid="{00000000-0005-0000-0000-0000C7000000}"/>
    <cellStyle name="Heading 2 3" xfId="514" xr:uid="{00000000-0005-0000-0000-0000C8000000}"/>
    <cellStyle name="Heading 3 2" xfId="59" xr:uid="{00000000-0005-0000-0000-0000C9000000}"/>
    <cellStyle name="Heading 3 3" xfId="515" xr:uid="{00000000-0005-0000-0000-0000CA000000}"/>
    <cellStyle name="Heading 4 2" xfId="60" xr:uid="{00000000-0005-0000-0000-0000CB000000}"/>
    <cellStyle name="Heading 4 3" xfId="516" xr:uid="{00000000-0005-0000-0000-0000CC000000}"/>
    <cellStyle name="Hed Side" xfId="61" xr:uid="{00000000-0005-0000-0000-0000CD000000}"/>
    <cellStyle name="Hed Side 2" xfId="62" xr:uid="{00000000-0005-0000-0000-0000CE000000}"/>
    <cellStyle name="Hed Side bold" xfId="63" xr:uid="{00000000-0005-0000-0000-0000CF000000}"/>
    <cellStyle name="Hed Side Indent" xfId="64" xr:uid="{00000000-0005-0000-0000-0000D0000000}"/>
    <cellStyle name="Hed Side Regular" xfId="65" xr:uid="{00000000-0005-0000-0000-0000D1000000}"/>
    <cellStyle name="Hed Side_1-1A-Regular" xfId="66" xr:uid="{00000000-0005-0000-0000-0000D2000000}"/>
    <cellStyle name="Hed Top" xfId="67" xr:uid="{00000000-0005-0000-0000-0000D3000000}"/>
    <cellStyle name="Hed Top - SECTION" xfId="68" xr:uid="{00000000-0005-0000-0000-0000D4000000}"/>
    <cellStyle name="Hed Top_3-new4" xfId="69" xr:uid="{00000000-0005-0000-0000-0000D5000000}"/>
    <cellStyle name="Hyperlink" xfId="1" builtinId="8"/>
    <cellStyle name="Hyperlink 10" xfId="267" hidden="1" xr:uid="{00000000-0005-0000-0000-0000D7000000}"/>
    <cellStyle name="Hyperlink 10" xfId="443" hidden="1" xr:uid="{00000000-0005-0000-0000-0000D8000000}"/>
    <cellStyle name="Hyperlink 10" xfId="770" hidden="1" xr:uid="{00000000-0005-0000-0000-0000D9000000}"/>
    <cellStyle name="Hyperlink 10" xfId="889" hidden="1" xr:uid="{00000000-0005-0000-0000-0000DA000000}"/>
    <cellStyle name="Hyperlink 10" xfId="1228" hidden="1" xr:uid="{2347009C-F0C2-43CD-80DB-7249B9973715}"/>
    <cellStyle name="Hyperlink 10" xfId="1371" hidden="1" xr:uid="{64855CF8-1359-4BE6-96AE-D0FD576AA7B2}"/>
    <cellStyle name="Hyperlink 10" xfId="1407" hidden="1" xr:uid="{5C7E8564-6F60-4107-B4D2-715B0DEEEEDA}"/>
    <cellStyle name="Hyperlink 10" xfId="1436" hidden="1" xr:uid="{03610EA2-C9F5-416F-B30C-ED10F2AB4B12}"/>
    <cellStyle name="Hyperlink 10" xfId="1472" xr:uid="{5C2127D8-F4BF-4D69-9280-8727436DD2B5}"/>
    <cellStyle name="Hyperlink 100" xfId="376" hidden="1" xr:uid="{00000000-0005-0000-0000-0000DB000000}"/>
    <cellStyle name="Hyperlink 100" xfId="493" hidden="1" xr:uid="{00000000-0005-0000-0000-0000DC000000}"/>
    <cellStyle name="Hyperlink 100" xfId="820" hidden="1" xr:uid="{00000000-0005-0000-0000-0000DD000000}"/>
    <cellStyle name="Hyperlink 100" xfId="303" hidden="1" xr:uid="{00000000-0005-0000-0000-0000DE000000}"/>
    <cellStyle name="Hyperlink 100" xfId="1282" hidden="1" xr:uid="{4BA26879-9BB0-451C-BF12-B361A2923BA6}"/>
    <cellStyle name="Hyperlink 100" xfId="1345" hidden="1" xr:uid="{00263423-D0B5-447D-9466-750770A838BC}"/>
    <cellStyle name="Hyperlink 100" xfId="1109" hidden="1" xr:uid="{E583F075-1ADA-4829-9EDC-B2C6C0DA722A}"/>
    <cellStyle name="Hyperlink 100" xfId="1134" hidden="1" xr:uid="{6DFD5140-C3E4-40CD-AA10-6CD5185221A7}"/>
    <cellStyle name="Hyperlink 100" xfId="1204" xr:uid="{0A572E9F-1121-46D7-B61C-21DD28D3145C}"/>
    <cellStyle name="Hyperlink 101" xfId="377" hidden="1" xr:uid="{00000000-0005-0000-0000-0000DF000000}"/>
    <cellStyle name="Hyperlink 101" xfId="494" hidden="1" xr:uid="{00000000-0005-0000-0000-0000E0000000}"/>
    <cellStyle name="Hyperlink 101" xfId="821" hidden="1" xr:uid="{00000000-0005-0000-0000-0000E1000000}"/>
    <cellStyle name="Hyperlink 101" xfId="308" hidden="1" xr:uid="{00000000-0005-0000-0000-0000E2000000}"/>
    <cellStyle name="Hyperlink 101" xfId="1283" hidden="1" xr:uid="{84A0B3CB-17CC-4309-9525-6F5D2DE12288}"/>
    <cellStyle name="Hyperlink 101" xfId="1344" hidden="1" xr:uid="{758FED2F-EEBC-4D51-8DBB-8042E0A36BEA}"/>
    <cellStyle name="Hyperlink 101" xfId="1307" hidden="1" xr:uid="{675DA4E2-2197-4471-9856-8B5332122183}"/>
    <cellStyle name="Hyperlink 101" xfId="1137" hidden="1" xr:uid="{4FA545A2-EEF4-4B2B-92E5-F95B684C0DB3}"/>
    <cellStyle name="Hyperlink 101" xfId="1151" xr:uid="{54AA7817-CD11-4B0F-AED6-190834C63090}"/>
    <cellStyle name="Hyperlink 102" xfId="378" hidden="1" xr:uid="{00000000-0005-0000-0000-0000E3000000}"/>
    <cellStyle name="Hyperlink 102" xfId="495" hidden="1" xr:uid="{00000000-0005-0000-0000-0000E4000000}"/>
    <cellStyle name="Hyperlink 102" xfId="822" hidden="1" xr:uid="{00000000-0005-0000-0000-0000E5000000}"/>
    <cellStyle name="Hyperlink 102" xfId="415" hidden="1" xr:uid="{00000000-0005-0000-0000-0000E6000000}"/>
    <cellStyle name="Hyperlink 102" xfId="1284" hidden="1" xr:uid="{402E8359-7D6A-4D91-9933-E24B19482607}"/>
    <cellStyle name="Hyperlink 102" xfId="1136" hidden="1" xr:uid="{634056F3-74B8-4139-9D8A-F04BB40C4D2D}"/>
    <cellStyle name="Hyperlink 102" xfId="1322" hidden="1" xr:uid="{DB5A39B8-CE34-4293-9AE8-3363D9384478}"/>
    <cellStyle name="Hyperlink 102" xfId="1138" hidden="1" xr:uid="{C9C70807-1592-405A-8B77-55B640995247}"/>
    <cellStyle name="Hyperlink 102" xfId="1118" xr:uid="{C90D5C5C-A51C-45C2-B76B-0BB9E8B950D9}"/>
    <cellStyle name="Hyperlink 103" xfId="379" hidden="1" xr:uid="{00000000-0005-0000-0000-0000E7000000}"/>
    <cellStyle name="Hyperlink 103" xfId="496" hidden="1" xr:uid="{00000000-0005-0000-0000-0000E8000000}"/>
    <cellStyle name="Hyperlink 103" xfId="823" hidden="1" xr:uid="{00000000-0005-0000-0000-0000E9000000}"/>
    <cellStyle name="Hyperlink 103" xfId="315" hidden="1" xr:uid="{00000000-0005-0000-0000-0000EA000000}"/>
    <cellStyle name="Hyperlink 103" xfId="1285" hidden="1" xr:uid="{FB63A9D9-839F-4360-8F36-ABDC3549AA96}"/>
    <cellStyle name="Hyperlink 103" xfId="1135" hidden="1" xr:uid="{436DA281-C503-4D9E-9347-1AD1D4CDB80D}"/>
    <cellStyle name="Hyperlink 103" xfId="1036" hidden="1" xr:uid="{89C72706-0377-46CB-ABDE-5ED09476843A}"/>
    <cellStyle name="Hyperlink 103" xfId="1258" hidden="1" xr:uid="{CBE12E44-E353-4AA0-AF89-9E5EE2AFB57B}"/>
    <cellStyle name="Hyperlink 103" xfId="1176" xr:uid="{F722F14D-0308-4B60-BF7F-9E507EB59F46}"/>
    <cellStyle name="Hyperlink 104" xfId="380" hidden="1" xr:uid="{00000000-0005-0000-0000-0000EB000000}"/>
    <cellStyle name="Hyperlink 104" xfId="497" hidden="1" xr:uid="{00000000-0005-0000-0000-0000EC000000}"/>
    <cellStyle name="Hyperlink 104" xfId="824" hidden="1" xr:uid="{00000000-0005-0000-0000-0000ED000000}"/>
    <cellStyle name="Hyperlink 104" xfId="320" hidden="1" xr:uid="{00000000-0005-0000-0000-0000EE000000}"/>
    <cellStyle name="Hyperlink 104" xfId="1286" hidden="1" xr:uid="{112D318B-1690-4A96-8E98-0A98E280635C}"/>
    <cellStyle name="Hyperlink 104" xfId="1133" hidden="1" xr:uid="{7086C0CF-0578-4598-97E2-FB461E933074}"/>
    <cellStyle name="Hyperlink 104" xfId="1038" hidden="1" xr:uid="{0B776DF5-844D-4A06-B461-A49EFC96D39F}"/>
    <cellStyle name="Hyperlink 104" xfId="1140" hidden="1" xr:uid="{B43B4E3D-5427-439A-9886-91BBACA690C3}"/>
    <cellStyle name="Hyperlink 104" xfId="1182" xr:uid="{949DE517-C3DD-4CE4-B44F-4927427B37AB}"/>
    <cellStyle name="Hyperlink 105" xfId="381" hidden="1" xr:uid="{00000000-0005-0000-0000-0000EF000000}"/>
    <cellStyle name="Hyperlink 105" xfId="498" hidden="1" xr:uid="{00000000-0005-0000-0000-0000F0000000}"/>
    <cellStyle name="Hyperlink 105" xfId="825" hidden="1" xr:uid="{00000000-0005-0000-0000-0000F1000000}"/>
    <cellStyle name="Hyperlink 105" xfId="325" hidden="1" xr:uid="{00000000-0005-0000-0000-0000F2000000}"/>
    <cellStyle name="Hyperlink 105" xfId="1287" hidden="1" xr:uid="{FA58A79C-CA43-4663-8EC8-08BD827C7A71}"/>
    <cellStyle name="Hyperlink 105" xfId="1132" hidden="1" xr:uid="{118D44E5-9A6A-4340-81F6-BF1803C164EE}"/>
    <cellStyle name="Hyperlink 105" xfId="1041" hidden="1" xr:uid="{EE2496E9-533D-454B-8FC7-459F5624FFA7}"/>
    <cellStyle name="Hyperlink 105" xfId="1143" hidden="1" xr:uid="{22C83C7D-ABF5-48EF-98F5-2B6EC4E88F74}"/>
    <cellStyle name="Hyperlink 105" xfId="1186" xr:uid="{7159068B-D49C-4D42-B848-61F87EF68EE2}"/>
    <cellStyle name="Hyperlink 106" xfId="382" hidden="1" xr:uid="{00000000-0005-0000-0000-0000F3000000}"/>
    <cellStyle name="Hyperlink 106" xfId="499" hidden="1" xr:uid="{00000000-0005-0000-0000-0000F4000000}"/>
    <cellStyle name="Hyperlink 106" xfId="826" hidden="1" xr:uid="{00000000-0005-0000-0000-0000F5000000}"/>
    <cellStyle name="Hyperlink 106" xfId="330" hidden="1" xr:uid="{00000000-0005-0000-0000-0000F6000000}"/>
    <cellStyle name="Hyperlink 106" xfId="1288" hidden="1" xr:uid="{6CCEE610-EF6B-4715-99C7-57A9C1282770}"/>
    <cellStyle name="Hyperlink 106" xfId="1130" hidden="1" xr:uid="{5D7D4F99-C9AA-458C-8899-850EBE2BAA7C}"/>
    <cellStyle name="Hyperlink 106" xfId="1043" hidden="1" xr:uid="{123215AF-FF67-4B09-8448-34A027EF1C32}"/>
    <cellStyle name="Hyperlink 106" xfId="1145" hidden="1" xr:uid="{37433F6B-DA4D-4E43-84A4-6638D0850800}"/>
    <cellStyle name="Hyperlink 106" xfId="1191" xr:uid="{3D0D3F21-753D-4766-A9A8-D33C3652DEA7}"/>
    <cellStyle name="Hyperlink 107" xfId="383" hidden="1" xr:uid="{00000000-0005-0000-0000-0000F7000000}"/>
    <cellStyle name="Hyperlink 107" xfId="500" hidden="1" xr:uid="{00000000-0005-0000-0000-0000F8000000}"/>
    <cellStyle name="Hyperlink 107" xfId="827" hidden="1" xr:uid="{00000000-0005-0000-0000-0000F9000000}"/>
    <cellStyle name="Hyperlink 107" xfId="335" hidden="1" xr:uid="{00000000-0005-0000-0000-0000FA000000}"/>
    <cellStyle name="Hyperlink 107" xfId="1289" hidden="1" xr:uid="{6ABBF824-583F-4369-8EA6-B5FE56CF4631}"/>
    <cellStyle name="Hyperlink 107" xfId="1056" hidden="1" xr:uid="{3FDAAD3D-63FB-4E64-AF3C-DADAF0183A27}"/>
    <cellStyle name="Hyperlink 107" xfId="1050" hidden="1" xr:uid="{424ADFD2-504A-4A32-820F-92E46F4E2FB0}"/>
    <cellStyle name="Hyperlink 107" xfId="1153" hidden="1" xr:uid="{0BA94FD3-DA31-4677-B3F5-3F3E85DD3A87}"/>
    <cellStyle name="Hyperlink 107" xfId="1197" xr:uid="{F0BDBDE0-0C2E-423E-A82C-62F8CA8E2A08}"/>
    <cellStyle name="Hyperlink 108" xfId="384" hidden="1" xr:uid="{00000000-0005-0000-0000-0000FB000000}"/>
    <cellStyle name="Hyperlink 108" xfId="501" hidden="1" xr:uid="{00000000-0005-0000-0000-0000FC000000}"/>
    <cellStyle name="Hyperlink 108" xfId="828" hidden="1" xr:uid="{00000000-0005-0000-0000-0000FD000000}"/>
    <cellStyle name="Hyperlink 108" xfId="338" hidden="1" xr:uid="{00000000-0005-0000-0000-0000FE000000}"/>
    <cellStyle name="Hyperlink 108" xfId="1290" hidden="1" xr:uid="{2DBBB5D4-E657-4130-9B26-2031EB8BDA5D}"/>
    <cellStyle name="Hyperlink 108" xfId="1129" hidden="1" xr:uid="{656B8877-8410-40BE-A193-0D6CD07F6BED}"/>
    <cellStyle name="Hyperlink 108" xfId="1053" hidden="1" xr:uid="{6DDEA08F-E0AD-44B2-AFDE-B9B5095DEBEA}"/>
    <cellStyle name="Hyperlink 108" xfId="1157" hidden="1" xr:uid="{3C808B39-A36D-4FAD-B63F-9175D243AA5D}"/>
    <cellStyle name="Hyperlink 108" xfId="1199" xr:uid="{0BA5960E-C604-4299-A172-651B47097130}"/>
    <cellStyle name="Hyperlink 109" xfId="385" hidden="1" xr:uid="{00000000-0005-0000-0000-0000FF000000}"/>
    <cellStyle name="Hyperlink 109" xfId="502" hidden="1" xr:uid="{00000000-0005-0000-0000-000000010000}"/>
    <cellStyle name="Hyperlink 109" xfId="829" hidden="1" xr:uid="{00000000-0005-0000-0000-000001010000}"/>
    <cellStyle name="Hyperlink 109" xfId="343" hidden="1" xr:uid="{00000000-0005-0000-0000-000002010000}"/>
    <cellStyle name="Hyperlink 109" xfId="1291" hidden="1" xr:uid="{1EE27182-EC8F-4C1B-A6CF-6A129E5636FE}"/>
    <cellStyle name="Hyperlink 109" xfId="1127" hidden="1" xr:uid="{66457D66-4414-408A-A0D9-4F9B8E90C495}"/>
    <cellStyle name="Hyperlink 109" xfId="1057" hidden="1" xr:uid="{50763779-1B1B-452A-AF32-EFA960E5897B}"/>
    <cellStyle name="Hyperlink 109" xfId="1162" hidden="1" xr:uid="{B0A45844-515F-4870-9F40-4467859A37EE}"/>
    <cellStyle name="Hyperlink 109" xfId="1203" xr:uid="{4B050C90-D782-4528-ADFC-9E2D6865A707}"/>
    <cellStyle name="Hyperlink 11" xfId="268" hidden="1" xr:uid="{00000000-0005-0000-0000-000003010000}"/>
    <cellStyle name="Hyperlink 11" xfId="442" hidden="1" xr:uid="{00000000-0005-0000-0000-000004010000}"/>
    <cellStyle name="Hyperlink 11" xfId="769" hidden="1" xr:uid="{00000000-0005-0000-0000-000005010000}"/>
    <cellStyle name="Hyperlink 11" xfId="864" hidden="1" xr:uid="{00000000-0005-0000-0000-000006010000}"/>
    <cellStyle name="Hyperlink 11" xfId="1227" hidden="1" xr:uid="{7307AECC-DB7F-40DB-9D9E-AE478E780AD2}"/>
    <cellStyle name="Hyperlink 11" xfId="1372" hidden="1" xr:uid="{483C13DB-E153-4242-92B9-244F8AB8E216}"/>
    <cellStyle name="Hyperlink 11" xfId="1408" hidden="1" xr:uid="{4E4018EC-10DD-4CF8-8BCB-885860FE146E}"/>
    <cellStyle name="Hyperlink 11" xfId="1437" hidden="1" xr:uid="{557B4264-F460-434F-89A9-0AD318C9D4D5}"/>
    <cellStyle name="Hyperlink 11" xfId="1473" xr:uid="{99CDA381-E122-4E0F-A24B-7F9366E91788}"/>
    <cellStyle name="Hyperlink 110" xfId="386" hidden="1" xr:uid="{00000000-0005-0000-0000-000007010000}"/>
    <cellStyle name="Hyperlink 110" xfId="503" hidden="1" xr:uid="{00000000-0005-0000-0000-000008010000}"/>
    <cellStyle name="Hyperlink 110" xfId="830" hidden="1" xr:uid="{00000000-0005-0000-0000-000009010000}"/>
    <cellStyle name="Hyperlink 110" xfId="348" hidden="1" xr:uid="{00000000-0005-0000-0000-00000A010000}"/>
    <cellStyle name="Hyperlink 110" xfId="1292" hidden="1" xr:uid="{700A044A-A32F-49A7-B6D0-839D4D290061}"/>
    <cellStyle name="Hyperlink 110" xfId="1125" hidden="1" xr:uid="{AF7ECCB9-A4B2-4F5D-BDDE-30DE1FC4AC55}"/>
    <cellStyle name="Hyperlink 110" xfId="1062" hidden="1" xr:uid="{A8BE3EE9-E812-47D7-A22C-E75C6ADA61E9}"/>
    <cellStyle name="Hyperlink 110" xfId="1167" hidden="1" xr:uid="{E3CD3279-C2A0-42EF-A722-B689F37DD02F}"/>
    <cellStyle name="Hyperlink 110" xfId="1207" xr:uid="{700613A9-8D18-478D-9F4B-3E549978C6FC}"/>
    <cellStyle name="Hyperlink 111" xfId="387" hidden="1" xr:uid="{00000000-0005-0000-0000-00000B010000}"/>
    <cellStyle name="Hyperlink 111" xfId="504" hidden="1" xr:uid="{00000000-0005-0000-0000-00000C010000}"/>
    <cellStyle name="Hyperlink 111" xfId="831" hidden="1" xr:uid="{00000000-0005-0000-0000-00000D010000}"/>
    <cellStyle name="Hyperlink 111" xfId="353" hidden="1" xr:uid="{00000000-0005-0000-0000-00000E010000}"/>
    <cellStyle name="Hyperlink 111" xfId="1293" hidden="1" xr:uid="{24112D58-FAEB-4F01-8A96-35E64DB0CC4B}"/>
    <cellStyle name="Hyperlink 111" xfId="1123" hidden="1" xr:uid="{63A6D147-2C9A-4EFE-815A-E8A6B3922F0D}"/>
    <cellStyle name="Hyperlink 111" xfId="1067" hidden="1" xr:uid="{D48C4DB0-4130-47D2-9816-32B1D75C8532}"/>
    <cellStyle name="Hyperlink 111" xfId="1172" hidden="1" xr:uid="{6C27986B-A259-482B-BCA9-2A5AD42658E3}"/>
    <cellStyle name="Hyperlink 111" xfId="1212" xr:uid="{916E824E-5826-45FD-ADA7-9726BE35446C}"/>
    <cellStyle name="Hyperlink 112" xfId="711" xr:uid="{00000000-0005-0000-0000-00000F010000}"/>
    <cellStyle name="Hyperlink 113" xfId="253" xr:uid="{00000000-0005-0000-0000-000010010000}"/>
    <cellStyle name="Hyperlink 12" xfId="269" hidden="1" xr:uid="{00000000-0005-0000-0000-000011010000}"/>
    <cellStyle name="Hyperlink 12" xfId="441" hidden="1" xr:uid="{00000000-0005-0000-0000-000012010000}"/>
    <cellStyle name="Hyperlink 12" xfId="160" hidden="1" xr:uid="{00000000-0005-0000-0000-000013010000}"/>
    <cellStyle name="Hyperlink 12" xfId="865" hidden="1" xr:uid="{00000000-0005-0000-0000-000014010000}"/>
    <cellStyle name="Hyperlink 12" xfId="1226" hidden="1" xr:uid="{405F2A2D-A920-4B3B-AF6F-E5F3FF3F7866}"/>
    <cellStyle name="Hyperlink 12" xfId="1299" hidden="1" xr:uid="{46F26042-C3AF-4A7F-A257-60D687514679}"/>
    <cellStyle name="Hyperlink 12" xfId="1105" hidden="1" xr:uid="{679D693F-0E1B-4E12-AA64-D13072B4A491}"/>
    <cellStyle name="Hyperlink 12" xfId="1438" hidden="1" xr:uid="{A57F28F7-CBD1-4C2E-B47B-6D78E0823592}"/>
    <cellStyle name="Hyperlink 12" xfId="1209" xr:uid="{C3921CF5-B533-402B-A896-FBC7DB7676BF}"/>
    <cellStyle name="Hyperlink 13" xfId="271" hidden="1" xr:uid="{00000000-0005-0000-0000-000015010000}"/>
    <cellStyle name="Hyperlink 13" xfId="440" hidden="1" xr:uid="{00000000-0005-0000-0000-000016010000}"/>
    <cellStyle name="Hyperlink 13" xfId="663" hidden="1" xr:uid="{00000000-0005-0000-0000-000017010000}"/>
    <cellStyle name="Hyperlink 13" xfId="866" hidden="1" xr:uid="{00000000-0005-0000-0000-000018010000}"/>
    <cellStyle name="Hyperlink 13" xfId="1224" hidden="1" xr:uid="{365AE7D9-5159-4329-83C5-248D35A60B5E}"/>
    <cellStyle name="Hyperlink 13" xfId="1373" hidden="1" xr:uid="{9E4954CB-6358-4048-B584-2FE8A59B519D}"/>
    <cellStyle name="Hyperlink 13" xfId="1409" hidden="1" xr:uid="{0738AF2B-A490-4B1F-A8B7-AB41F5DE6FD7}"/>
    <cellStyle name="Hyperlink 13" xfId="1442" hidden="1" xr:uid="{07E0629B-1789-4A71-B1B8-ED9E593B1B04}"/>
    <cellStyle name="Hyperlink 13" xfId="1474" xr:uid="{4ADD366F-047E-49DE-9BE9-CAF99649F182}"/>
    <cellStyle name="Hyperlink 14" xfId="272" hidden="1" xr:uid="{00000000-0005-0000-0000-000019010000}"/>
    <cellStyle name="Hyperlink 14" xfId="439" hidden="1" xr:uid="{00000000-0005-0000-0000-00001A010000}"/>
    <cellStyle name="Hyperlink 14" xfId="162" hidden="1" xr:uid="{00000000-0005-0000-0000-00001B010000}"/>
    <cellStyle name="Hyperlink 14" xfId="867" hidden="1" xr:uid="{00000000-0005-0000-0000-00001C010000}"/>
    <cellStyle name="Hyperlink 14" xfId="1223" hidden="1" xr:uid="{B61A760B-9553-4E1B-90BE-C40BBA8B1D3E}"/>
    <cellStyle name="Hyperlink 14" xfId="900" hidden="1" xr:uid="{04EAA99F-CD05-43CD-8957-27FBA9FEEAC6}"/>
    <cellStyle name="Hyperlink 14" xfId="898" hidden="1" xr:uid="{8B648B70-737F-4BE0-8442-CEB90EF0AB02}"/>
    <cellStyle name="Hyperlink 14" xfId="899" hidden="1" xr:uid="{96F3113B-D530-40EF-BCE8-8FFCCB38F1E1}"/>
    <cellStyle name="Hyperlink 14" xfId="901" xr:uid="{5C82B70E-1AED-4A4B-B1EE-6FE11E2073F2}"/>
    <cellStyle name="Hyperlink 15" xfId="273" hidden="1" xr:uid="{00000000-0005-0000-0000-00001D010000}"/>
    <cellStyle name="Hyperlink 15" xfId="438" hidden="1" xr:uid="{00000000-0005-0000-0000-00001E010000}"/>
    <cellStyle name="Hyperlink 15" xfId="164" hidden="1" xr:uid="{00000000-0005-0000-0000-00001F010000}"/>
    <cellStyle name="Hyperlink 15" xfId="868" hidden="1" xr:uid="{00000000-0005-0000-0000-000020010000}"/>
    <cellStyle name="Hyperlink 15" xfId="1222" hidden="1" xr:uid="{A9D3FFB7-EC1D-47B1-B049-E8B54F22DEAB}"/>
    <cellStyle name="Hyperlink 15" xfId="903" hidden="1" xr:uid="{E7AEF830-7A27-461C-B2E0-6FBF8C60684A}"/>
    <cellStyle name="Hyperlink 15" xfId="902" hidden="1" xr:uid="{357E9DD6-EC19-4791-B293-4A31C7581DA9}"/>
    <cellStyle name="Hyperlink 15" xfId="904" hidden="1" xr:uid="{10AFC8D6-68CE-49F5-8DA1-23BEF7E734FF}"/>
    <cellStyle name="Hyperlink 15" xfId="907" xr:uid="{6370E366-3132-4BD1-8833-B6BDA09AC8E5}"/>
    <cellStyle name="Hyperlink 16" xfId="274" hidden="1" xr:uid="{00000000-0005-0000-0000-000021010000}"/>
    <cellStyle name="Hyperlink 16" xfId="437" hidden="1" xr:uid="{00000000-0005-0000-0000-000022010000}"/>
    <cellStyle name="Hyperlink 16" xfId="166" hidden="1" xr:uid="{00000000-0005-0000-0000-000023010000}"/>
    <cellStyle name="Hyperlink 16" xfId="869" hidden="1" xr:uid="{00000000-0005-0000-0000-000024010000}"/>
    <cellStyle name="Hyperlink 16" xfId="1221" hidden="1" xr:uid="{2821A80B-67D4-4065-BA14-3D649CA61D19}"/>
    <cellStyle name="Hyperlink 16" xfId="905" hidden="1" xr:uid="{52464D54-EBFF-4F9A-8D48-44EE8EF3C8CF}"/>
    <cellStyle name="Hyperlink 16" xfId="906" hidden="1" xr:uid="{C867FD92-756E-4A51-8D0A-CF1BFB77A72F}"/>
    <cellStyle name="Hyperlink 16" xfId="909" hidden="1" xr:uid="{89C6DF29-D423-4785-AA01-8A27A454E6A8}"/>
    <cellStyle name="Hyperlink 16" xfId="912" xr:uid="{40927D6C-D322-46E8-B4E0-8294E083BB69}"/>
    <cellStyle name="Hyperlink 17" xfId="276" hidden="1" xr:uid="{00000000-0005-0000-0000-000025010000}"/>
    <cellStyle name="Hyperlink 17" xfId="436" hidden="1" xr:uid="{00000000-0005-0000-0000-000026010000}"/>
    <cellStyle name="Hyperlink 17" xfId="168" hidden="1" xr:uid="{00000000-0005-0000-0000-000027010000}"/>
    <cellStyle name="Hyperlink 17" xfId="870" hidden="1" xr:uid="{00000000-0005-0000-0000-000028010000}"/>
    <cellStyle name="Hyperlink 17" xfId="1220" hidden="1" xr:uid="{7C8BD708-CE63-4905-A29F-2E3461839361}"/>
    <cellStyle name="Hyperlink 17" xfId="908" hidden="1" xr:uid="{BFA1F749-AA65-4975-9D81-467F899A2014}"/>
    <cellStyle name="Hyperlink 17" xfId="910" hidden="1" xr:uid="{BE9AACC1-DCA5-4FCF-B5FC-C3B12B0EA103}"/>
    <cellStyle name="Hyperlink 17" xfId="915" hidden="1" xr:uid="{6FC7F6BB-5689-4F90-A793-9263142BA8C7}"/>
    <cellStyle name="Hyperlink 17" xfId="920" xr:uid="{8BAE7C25-F24D-4378-A270-30DCEF7B8603}"/>
    <cellStyle name="Hyperlink 18" xfId="277" hidden="1" xr:uid="{00000000-0005-0000-0000-000029010000}"/>
    <cellStyle name="Hyperlink 18" xfId="435" hidden="1" xr:uid="{00000000-0005-0000-0000-00002A010000}"/>
    <cellStyle name="Hyperlink 18" xfId="169" hidden="1" xr:uid="{00000000-0005-0000-0000-00002B010000}"/>
    <cellStyle name="Hyperlink 18" xfId="871" hidden="1" xr:uid="{00000000-0005-0000-0000-00002C010000}"/>
    <cellStyle name="Hyperlink 18" xfId="1219" hidden="1" xr:uid="{E1C99C36-6112-4030-907D-910660FA9044}"/>
    <cellStyle name="Hyperlink 18" xfId="911" hidden="1" xr:uid="{DE0B7C96-8A20-45AC-BB1C-753B36C91EC9}"/>
    <cellStyle name="Hyperlink 18" xfId="913" hidden="1" xr:uid="{94A0754F-ABE3-4CE7-9F87-3ACA93AD1B4F}"/>
    <cellStyle name="Hyperlink 18" xfId="918" hidden="1" xr:uid="{DA640A16-D987-4BBE-9B5D-E1A41EBD162E}"/>
    <cellStyle name="Hyperlink 18" xfId="926" xr:uid="{D1D5054B-15FF-4CBC-8961-82AF41968B9E}"/>
    <cellStyle name="Hyperlink 19" xfId="278" hidden="1" xr:uid="{00000000-0005-0000-0000-00002D010000}"/>
    <cellStyle name="Hyperlink 19" xfId="434" hidden="1" xr:uid="{00000000-0005-0000-0000-00002E010000}"/>
    <cellStyle name="Hyperlink 19" xfId="171" hidden="1" xr:uid="{00000000-0005-0000-0000-00002F010000}"/>
    <cellStyle name="Hyperlink 19" xfId="875" hidden="1" xr:uid="{00000000-0005-0000-0000-000030010000}"/>
    <cellStyle name="Hyperlink 19" xfId="1218" hidden="1" xr:uid="{EBF4069D-B912-46E7-81F9-F5E404E11D3C}"/>
    <cellStyle name="Hyperlink 19" xfId="914" hidden="1" xr:uid="{97B63C99-3B7B-4B7D-83A6-81F8984255F4}"/>
    <cellStyle name="Hyperlink 19" xfId="917" hidden="1" xr:uid="{A02FDF28-507E-4098-94EA-CB1F802A3A79}"/>
    <cellStyle name="Hyperlink 19" xfId="923" hidden="1" xr:uid="{0F4025D1-B73F-481F-B7CE-D23D3A559F91}"/>
    <cellStyle name="Hyperlink 19" xfId="932" xr:uid="{88E8FFFA-F192-4CC8-8B03-9C9753F23FFD}"/>
    <cellStyle name="Hyperlink 2" xfId="70" xr:uid="{00000000-0005-0000-0000-000031010000}"/>
    <cellStyle name="Hyperlink 2 2" xfId="639" xr:uid="{00000000-0005-0000-0000-000032010000}"/>
    <cellStyle name="Hyperlink 2 3" xfId="254" hidden="1" xr:uid="{00000000-0005-0000-0000-000033010000}"/>
    <cellStyle name="Hyperlink 2 3" xfId="389" hidden="1" xr:uid="{00000000-0005-0000-0000-000034010000}"/>
    <cellStyle name="Hyperlink 2 3" xfId="451" hidden="1" xr:uid="{00000000-0005-0000-0000-000035010000}"/>
    <cellStyle name="Hyperlink 2 3" xfId="505" hidden="1" xr:uid="{00000000-0005-0000-0000-000036010000}"/>
    <cellStyle name="Hyperlink 2 3" xfId="242" hidden="1" xr:uid="{00000000-0005-0000-0000-000037010000}"/>
    <cellStyle name="Hyperlink 2 3" xfId="778" hidden="1" xr:uid="{00000000-0005-0000-0000-000038010000}"/>
    <cellStyle name="Hyperlink 2 3" xfId="832" hidden="1" xr:uid="{00000000-0005-0000-0000-000039010000}"/>
    <cellStyle name="Hyperlink 2 3" xfId="266" hidden="1" xr:uid="{00000000-0005-0000-0000-00003A010000}"/>
    <cellStyle name="Hyperlink 2 3" xfId="858" hidden="1" xr:uid="{00000000-0005-0000-0000-00003B010000}"/>
    <cellStyle name="Hyperlink 2 3" xfId="358" hidden="1" xr:uid="{00000000-0005-0000-0000-00003C010000}"/>
    <cellStyle name="Hyperlink 2 3" xfId="1146" hidden="1" xr:uid="{28818528-7A5D-4354-A041-B405D8F82D28}"/>
    <cellStyle name="Hyperlink 2 3" xfId="1237" hidden="1" xr:uid="{45CC6E7A-4087-44B9-BFF8-B41DF7C43A6E}"/>
    <cellStyle name="Hyperlink 2 3" xfId="1294" hidden="1" xr:uid="{E8C6DB3F-7D3B-4E49-BE62-57FF376551D2}"/>
    <cellStyle name="Hyperlink 2 3" xfId="1020" hidden="1" xr:uid="{0431163D-9EA2-40A0-A6A7-7D7B7AF15910}"/>
    <cellStyle name="Hyperlink 2 3" xfId="1364" hidden="1" xr:uid="{5491F95A-3C1B-4951-9683-007365334EA6}"/>
    <cellStyle name="Hyperlink 2 3" xfId="1122" hidden="1" xr:uid="{5B7647BB-AF47-4C7C-AF54-06770EBAB528}"/>
    <cellStyle name="Hyperlink 2 3" xfId="1093" hidden="1" xr:uid="{3A9DD633-7247-451B-A99F-3DDA8ED21F45}"/>
    <cellStyle name="Hyperlink 2 3" xfId="1303" hidden="1" xr:uid="{B7A8EEF4-8C0F-4FF4-9CA1-26BEC73C7C78}"/>
    <cellStyle name="Hyperlink 2 3" xfId="1072" hidden="1" xr:uid="{A7069B24-8BA1-43F8-9FF1-F733DD49CD17}"/>
    <cellStyle name="Hyperlink 2 3" xfId="1124" hidden="1" xr:uid="{1967D679-7CFE-4593-ACC0-E5F20156F9B4}"/>
    <cellStyle name="Hyperlink 2 3" xfId="1410" hidden="1" xr:uid="{66B60738-6325-481C-A2EC-231D683C2152}"/>
    <cellStyle name="Hyperlink 2 3" xfId="1178" hidden="1" xr:uid="{5B19D3BF-3D58-46D3-8D82-32CE84ABA3A8}"/>
    <cellStyle name="Hyperlink 2 3" xfId="1126" hidden="1" xr:uid="{C23D11E1-0F34-4564-9969-3D8CD11A610E}"/>
    <cellStyle name="Hyperlink 2 3" xfId="1142" hidden="1" xr:uid="{329EAE2D-586D-4861-BC57-717A09CC2E5C}"/>
    <cellStyle name="Hyperlink 2 3" xfId="1216" xr:uid="{48D55ED1-7B34-48B6-BD76-D5299FBB7894}"/>
    <cellStyle name="Hyperlink 20" xfId="279" hidden="1" xr:uid="{00000000-0005-0000-0000-00003D010000}"/>
    <cellStyle name="Hyperlink 20" xfId="433" hidden="1" xr:uid="{00000000-0005-0000-0000-00003E010000}"/>
    <cellStyle name="Hyperlink 20" xfId="173" hidden="1" xr:uid="{00000000-0005-0000-0000-00003F010000}"/>
    <cellStyle name="Hyperlink 20" xfId="163" hidden="1" xr:uid="{00000000-0005-0000-0000-000040010000}"/>
    <cellStyle name="Hyperlink 20" xfId="1217" hidden="1" xr:uid="{CD0F0AD6-5160-4CB6-A87B-CACFEDF42C67}"/>
    <cellStyle name="Hyperlink 20" xfId="916" hidden="1" xr:uid="{8165BD07-E83B-4140-851A-0907C43DC37E}"/>
    <cellStyle name="Hyperlink 20" xfId="921" hidden="1" xr:uid="{859105D9-EC58-4D16-B249-6C9904CA3D23}"/>
    <cellStyle name="Hyperlink 20" xfId="929" hidden="1" xr:uid="{77EAC005-0370-4677-9AD2-EAE896F60022}"/>
    <cellStyle name="Hyperlink 20" xfId="940" xr:uid="{6B6F1802-042B-4A6F-BDD7-C116435A7DE2}"/>
    <cellStyle name="Hyperlink 21" xfId="281" hidden="1" xr:uid="{00000000-0005-0000-0000-000041010000}"/>
    <cellStyle name="Hyperlink 21" xfId="432" hidden="1" xr:uid="{00000000-0005-0000-0000-000042010000}"/>
    <cellStyle name="Hyperlink 21" xfId="175" hidden="1" xr:uid="{00000000-0005-0000-0000-000043010000}"/>
    <cellStyle name="Hyperlink 21" xfId="165" hidden="1" xr:uid="{00000000-0005-0000-0000-000044010000}"/>
    <cellStyle name="Hyperlink 21" xfId="1215" hidden="1" xr:uid="{68DA563A-850C-41EA-9E8C-8226A64D4C6C}"/>
    <cellStyle name="Hyperlink 21" xfId="919" hidden="1" xr:uid="{668ED717-FE46-4D2B-957F-88D5E5CB8FF8}"/>
    <cellStyle name="Hyperlink 21" xfId="924" hidden="1" xr:uid="{C0FA5FC9-921A-48E7-B3AF-63E582D13790}"/>
    <cellStyle name="Hyperlink 21" xfId="934" hidden="1" xr:uid="{0176AAE2-E820-431D-AB77-C2EAC88520DA}"/>
    <cellStyle name="Hyperlink 21" xfId="945" xr:uid="{0FFF16D8-5788-4FC8-BF9E-4163012DAECF}"/>
    <cellStyle name="Hyperlink 22" xfId="282" hidden="1" xr:uid="{00000000-0005-0000-0000-000045010000}"/>
    <cellStyle name="Hyperlink 22" xfId="431" hidden="1" xr:uid="{00000000-0005-0000-0000-000046010000}"/>
    <cellStyle name="Hyperlink 22" xfId="176" hidden="1" xr:uid="{00000000-0005-0000-0000-000047010000}"/>
    <cellStyle name="Hyperlink 22" xfId="167" hidden="1" xr:uid="{00000000-0005-0000-0000-000048010000}"/>
    <cellStyle name="Hyperlink 22" xfId="1214" hidden="1" xr:uid="{25A8DA4E-6D8E-4418-BC35-99280957DD80}"/>
    <cellStyle name="Hyperlink 22" xfId="922" hidden="1" xr:uid="{F3A61C13-7AAD-4BD9-88AA-6A500FA8B053}"/>
    <cellStyle name="Hyperlink 22" xfId="928" hidden="1" xr:uid="{98156345-C312-4B84-8B67-E1F30F25CC36}"/>
    <cellStyle name="Hyperlink 22" xfId="937" hidden="1" xr:uid="{2F6B02C2-A9A2-4B0E-BCF5-40F33982DFFA}"/>
    <cellStyle name="Hyperlink 22" xfId="951" xr:uid="{DEE8CB1C-53A3-4B20-B824-FC5C53492323}"/>
    <cellStyle name="Hyperlink 23" xfId="283" hidden="1" xr:uid="{00000000-0005-0000-0000-000049010000}"/>
    <cellStyle name="Hyperlink 23" xfId="430" hidden="1" xr:uid="{00000000-0005-0000-0000-00004A010000}"/>
    <cellStyle name="Hyperlink 23" xfId="178" hidden="1" xr:uid="{00000000-0005-0000-0000-00004B010000}"/>
    <cellStyle name="Hyperlink 23" xfId="170" hidden="1" xr:uid="{00000000-0005-0000-0000-00004C010000}"/>
    <cellStyle name="Hyperlink 23" xfId="1213" hidden="1" xr:uid="{0B0A1629-C234-4F1A-9D22-93ED6062F288}"/>
    <cellStyle name="Hyperlink 23" xfId="925" hidden="1" xr:uid="{841C476F-2292-4B95-8F23-D04B93993572}"/>
    <cellStyle name="Hyperlink 23" xfId="931" hidden="1" xr:uid="{11AE656A-D7EE-45D1-ACA0-93995E446796}"/>
    <cellStyle name="Hyperlink 23" xfId="943" hidden="1" xr:uid="{CFC1FB3E-6C01-454E-B343-CFD94F780692}"/>
    <cellStyle name="Hyperlink 23" xfId="959" xr:uid="{3652BFDA-6271-4070-8DE8-3C029E08D0A5}"/>
    <cellStyle name="Hyperlink 24" xfId="284" hidden="1" xr:uid="{00000000-0005-0000-0000-00004D010000}"/>
    <cellStyle name="Hyperlink 24" xfId="429" hidden="1" xr:uid="{00000000-0005-0000-0000-00004E010000}"/>
    <cellStyle name="Hyperlink 24" xfId="180" hidden="1" xr:uid="{00000000-0005-0000-0000-00004F010000}"/>
    <cellStyle name="Hyperlink 24" xfId="172" hidden="1" xr:uid="{00000000-0005-0000-0000-000050010000}"/>
    <cellStyle name="Hyperlink 24" xfId="1211" hidden="1" xr:uid="{DFA9A8ED-E64B-4C96-BA99-E8E43C9F2375}"/>
    <cellStyle name="Hyperlink 24" xfId="927" hidden="1" xr:uid="{BCD3A7F3-E3C7-44AE-B86C-12A11BAD7642}"/>
    <cellStyle name="Hyperlink 24" xfId="935" hidden="1" xr:uid="{7BC87172-D288-473F-89A6-25C33FBCD4E9}"/>
    <cellStyle name="Hyperlink 24" xfId="948" hidden="1" xr:uid="{2BB7EE33-1E99-48EE-B49D-316B4997DD61}"/>
    <cellStyle name="Hyperlink 24" xfId="965" xr:uid="{2A2ACE7A-9BE2-41D1-89E6-4FC704237A5A}"/>
    <cellStyle name="Hyperlink 25" xfId="286" hidden="1" xr:uid="{00000000-0005-0000-0000-000051010000}"/>
    <cellStyle name="Hyperlink 25" xfId="428" hidden="1" xr:uid="{00000000-0005-0000-0000-000052010000}"/>
    <cellStyle name="Hyperlink 25" xfId="182" hidden="1" xr:uid="{00000000-0005-0000-0000-000053010000}"/>
    <cellStyle name="Hyperlink 25" xfId="174" hidden="1" xr:uid="{00000000-0005-0000-0000-000054010000}"/>
    <cellStyle name="Hyperlink 25" xfId="1210" hidden="1" xr:uid="{07C60DE1-67AE-49BA-9542-F58FEE83D56F}"/>
    <cellStyle name="Hyperlink 25" xfId="930" hidden="1" xr:uid="{2286B756-60B9-42B2-90B4-6FC5A1E70A6A}"/>
    <cellStyle name="Hyperlink 25" xfId="939" hidden="1" xr:uid="{47A2AEB9-1C00-487E-8373-CA2F817FE3A3}"/>
    <cellStyle name="Hyperlink 25" xfId="953" hidden="1" xr:uid="{ABF91CEF-D063-49E6-AC5D-518AAAA8D923}"/>
    <cellStyle name="Hyperlink 25" xfId="970" xr:uid="{CF52583E-2955-4F83-8232-6F894102EC93}"/>
    <cellStyle name="Hyperlink 26" xfId="287" hidden="1" xr:uid="{00000000-0005-0000-0000-000055010000}"/>
    <cellStyle name="Hyperlink 26" xfId="427" hidden="1" xr:uid="{00000000-0005-0000-0000-000056010000}"/>
    <cellStyle name="Hyperlink 26" xfId="183" hidden="1" xr:uid="{00000000-0005-0000-0000-000057010000}"/>
    <cellStyle name="Hyperlink 26" xfId="177" hidden="1" xr:uid="{00000000-0005-0000-0000-000058010000}"/>
    <cellStyle name="Hyperlink 26" xfId="1208" hidden="1" xr:uid="{A2A8D6C2-ED55-42BB-B9CC-70081C5AF7AF}"/>
    <cellStyle name="Hyperlink 26" xfId="933" hidden="1" xr:uid="{CE598FBF-90A0-47A2-8E1F-330C91F1050A}"/>
    <cellStyle name="Hyperlink 26" xfId="942" hidden="1" xr:uid="{B20B6C05-AEE8-427D-900D-8D73A5A045FA}"/>
    <cellStyle name="Hyperlink 26" xfId="958" hidden="1" xr:uid="{6AA9F5EB-D8D6-41E2-AA0E-BD6EA5955E31}"/>
    <cellStyle name="Hyperlink 26" xfId="978" xr:uid="{CECB8B5A-81E2-43CD-9A88-15B208499558}"/>
    <cellStyle name="Hyperlink 27" xfId="289" hidden="1" xr:uid="{00000000-0005-0000-0000-000059010000}"/>
    <cellStyle name="Hyperlink 27" xfId="426" hidden="1" xr:uid="{00000000-0005-0000-0000-00005A010000}"/>
    <cellStyle name="Hyperlink 27" xfId="185" hidden="1" xr:uid="{00000000-0005-0000-0000-00005B010000}"/>
    <cellStyle name="Hyperlink 27" xfId="179" hidden="1" xr:uid="{00000000-0005-0000-0000-00005C010000}"/>
    <cellStyle name="Hyperlink 27" xfId="1206" hidden="1" xr:uid="{D9F62F14-F879-4586-9E1E-B7650176566A}"/>
    <cellStyle name="Hyperlink 27" xfId="936" hidden="1" xr:uid="{415A1422-72A8-45E7-AD97-55E36CD6A172}"/>
    <cellStyle name="Hyperlink 27" xfId="946" hidden="1" xr:uid="{7DB96299-1135-40E3-8E73-487A2F1C5AE2}"/>
    <cellStyle name="Hyperlink 27" xfId="962" hidden="1" xr:uid="{5367270E-39DC-406D-9930-8A43D8F99781}"/>
    <cellStyle name="Hyperlink 27" xfId="984" xr:uid="{5EAAD3DF-97D8-45A2-AF44-730DAEA817CB}"/>
    <cellStyle name="Hyperlink 28" xfId="290" hidden="1" xr:uid="{00000000-0005-0000-0000-00005D010000}"/>
    <cellStyle name="Hyperlink 28" xfId="425" hidden="1" xr:uid="{00000000-0005-0000-0000-00005E010000}"/>
    <cellStyle name="Hyperlink 28" xfId="187" hidden="1" xr:uid="{00000000-0005-0000-0000-00005F010000}"/>
    <cellStyle name="Hyperlink 28" xfId="181" hidden="1" xr:uid="{00000000-0005-0000-0000-000060010000}"/>
    <cellStyle name="Hyperlink 28" xfId="1205" hidden="1" xr:uid="{AFC51E0D-65A1-4A27-9EBC-A6BBA10A7EA0}"/>
    <cellStyle name="Hyperlink 28" xfId="938" hidden="1" xr:uid="{F34E03F5-74CA-4C6D-8046-332C59CA721D}"/>
    <cellStyle name="Hyperlink 28" xfId="950" hidden="1" xr:uid="{CBDA95A3-062D-488A-8145-B7E2715458D4}"/>
    <cellStyle name="Hyperlink 28" xfId="967" hidden="1" xr:uid="{60735639-C3F7-4D42-97E2-49D7C58C12C7}"/>
    <cellStyle name="Hyperlink 28" xfId="991" xr:uid="{CECB94CD-7B16-4063-9723-5D6C3D0D6634}"/>
    <cellStyle name="Hyperlink 29" xfId="291" hidden="1" xr:uid="{00000000-0005-0000-0000-000061010000}"/>
    <cellStyle name="Hyperlink 29" xfId="424" hidden="1" xr:uid="{00000000-0005-0000-0000-000062010000}"/>
    <cellStyle name="Hyperlink 29" xfId="189" hidden="1" xr:uid="{00000000-0005-0000-0000-000063010000}"/>
    <cellStyle name="Hyperlink 29" xfId="184" hidden="1" xr:uid="{00000000-0005-0000-0000-000064010000}"/>
    <cellStyle name="Hyperlink 29" xfId="1202" hidden="1" xr:uid="{90A029FD-DBE3-49D9-886E-D697B16179CB}"/>
    <cellStyle name="Hyperlink 29" xfId="941" hidden="1" xr:uid="{ABC49E1D-2E85-422F-AC4B-6333DEFE58C3}"/>
    <cellStyle name="Hyperlink 29" xfId="954" hidden="1" xr:uid="{739588B3-2157-4B73-AB09-0BC5FE8FE405}"/>
    <cellStyle name="Hyperlink 29" xfId="973" hidden="1" xr:uid="{CE4DEA74-2AFE-47A5-BD08-B24721C82CBD}"/>
    <cellStyle name="Hyperlink 29" xfId="998" xr:uid="{5B04371C-D9D1-469C-9BBC-993BAF063BDE}"/>
    <cellStyle name="Hyperlink 3" xfId="258" hidden="1" xr:uid="{00000000-0005-0000-0000-000065010000}"/>
    <cellStyle name="Hyperlink 3" xfId="450" hidden="1" xr:uid="{00000000-0005-0000-0000-000066010000}"/>
    <cellStyle name="Hyperlink 3" xfId="777" hidden="1" xr:uid="{00000000-0005-0000-0000-000067010000}"/>
    <cellStyle name="Hyperlink 3" xfId="876" hidden="1" xr:uid="{00000000-0005-0000-0000-000068010000}"/>
    <cellStyle name="Hyperlink 3" xfId="1236" hidden="1" xr:uid="{C0C02ECD-7513-4B9E-B6D4-C119857CE803}"/>
    <cellStyle name="Hyperlink 3" xfId="1396" hidden="1" xr:uid="{20CBD3F1-7AA9-4C4A-A234-BE1C244E8B28}"/>
    <cellStyle name="Hyperlink 3" xfId="1428" hidden="1" xr:uid="{0B9EF63D-F921-41C1-B41B-B991CC265DA9}"/>
    <cellStyle name="Hyperlink 3" xfId="1413" hidden="1" xr:uid="{D6F119C3-E441-4008-B422-7054A09F6011}"/>
    <cellStyle name="Hyperlink 3" xfId="1487" xr:uid="{7F7AF399-7161-4F57-A53B-E07F8BE83C1F}"/>
    <cellStyle name="Hyperlink 30" xfId="292" hidden="1" xr:uid="{00000000-0005-0000-0000-000069010000}"/>
    <cellStyle name="Hyperlink 30" xfId="423" hidden="1" xr:uid="{00000000-0005-0000-0000-00006A010000}"/>
    <cellStyle name="Hyperlink 30" xfId="190" hidden="1" xr:uid="{00000000-0005-0000-0000-00006B010000}"/>
    <cellStyle name="Hyperlink 30" xfId="186" hidden="1" xr:uid="{00000000-0005-0000-0000-00006C010000}"/>
    <cellStyle name="Hyperlink 30" xfId="1201" hidden="1" xr:uid="{0E1BD245-739F-478A-B0E8-6436072745ED}"/>
    <cellStyle name="Hyperlink 30" xfId="944" hidden="1" xr:uid="{F6954588-6B97-4319-9778-1A5138982E01}"/>
    <cellStyle name="Hyperlink 30" xfId="956" hidden="1" xr:uid="{5E8F0313-D633-4C33-BD07-90F13F7665F5}"/>
    <cellStyle name="Hyperlink 30" xfId="977" hidden="1" xr:uid="{6480BF95-F1F3-4972-8240-C435CD3D3A63}"/>
    <cellStyle name="Hyperlink 30" xfId="1003" xr:uid="{9A8845DB-552E-4F16-9E4C-275E561E067E}"/>
    <cellStyle name="Hyperlink 31" xfId="294" hidden="1" xr:uid="{00000000-0005-0000-0000-00006D010000}"/>
    <cellStyle name="Hyperlink 31" xfId="422" hidden="1" xr:uid="{00000000-0005-0000-0000-00006E010000}"/>
    <cellStyle name="Hyperlink 31" xfId="192" hidden="1" xr:uid="{00000000-0005-0000-0000-00006F010000}"/>
    <cellStyle name="Hyperlink 31" xfId="188" hidden="1" xr:uid="{00000000-0005-0000-0000-000070010000}"/>
    <cellStyle name="Hyperlink 31" xfId="1200" hidden="1" xr:uid="{095376CF-7432-45F9-956E-2890A3A31C22}"/>
    <cellStyle name="Hyperlink 31" xfId="947" hidden="1" xr:uid="{B967B0A2-A40F-4C49-A69F-1B6F3F95F010}"/>
    <cellStyle name="Hyperlink 31" xfId="961" hidden="1" xr:uid="{4777C2DD-B0C4-490D-B015-36A204150CC4}"/>
    <cellStyle name="Hyperlink 31" xfId="981" hidden="1" xr:uid="{DFF8E069-8868-4D24-9D5F-32233B2581C3}"/>
    <cellStyle name="Hyperlink 31" xfId="1010" xr:uid="{006FA39C-7D44-4FC0-A6BD-6DA8A771CCF4}"/>
    <cellStyle name="Hyperlink 32" xfId="295" hidden="1" xr:uid="{00000000-0005-0000-0000-000071010000}"/>
    <cellStyle name="Hyperlink 32" xfId="421" hidden="1" xr:uid="{00000000-0005-0000-0000-000072010000}"/>
    <cellStyle name="Hyperlink 32" xfId="194" hidden="1" xr:uid="{00000000-0005-0000-0000-000073010000}"/>
    <cellStyle name="Hyperlink 32" xfId="191" hidden="1" xr:uid="{00000000-0005-0000-0000-000074010000}"/>
    <cellStyle name="Hyperlink 32" xfId="1198" hidden="1" xr:uid="{4BEC473C-3C24-449F-93E7-A34D0452EBA4}"/>
    <cellStyle name="Hyperlink 32" xfId="949" hidden="1" xr:uid="{027CBE66-7261-43BE-A921-E5D4599E30BF}"/>
    <cellStyle name="Hyperlink 32" xfId="964" hidden="1" xr:uid="{A9B54AE8-28B7-4343-A452-DF8E79C0394C}"/>
    <cellStyle name="Hyperlink 32" xfId="987" hidden="1" xr:uid="{AC82CEF4-1603-4F4A-ABD4-3E6FA859F471}"/>
    <cellStyle name="Hyperlink 32" xfId="1017" xr:uid="{41AF684B-107C-406B-ACE2-B3F740CD23CC}"/>
    <cellStyle name="Hyperlink 33" xfId="296" hidden="1" xr:uid="{00000000-0005-0000-0000-000075010000}"/>
    <cellStyle name="Hyperlink 33" xfId="420" hidden="1" xr:uid="{00000000-0005-0000-0000-000076010000}"/>
    <cellStyle name="Hyperlink 33" xfId="196" hidden="1" xr:uid="{00000000-0005-0000-0000-000077010000}"/>
    <cellStyle name="Hyperlink 33" xfId="193" hidden="1" xr:uid="{00000000-0005-0000-0000-000078010000}"/>
    <cellStyle name="Hyperlink 33" xfId="1196" hidden="1" xr:uid="{335FE8BA-50B4-456F-B441-F4BF504051AE}"/>
    <cellStyle name="Hyperlink 33" xfId="952" hidden="1" xr:uid="{03F3964E-CB7F-414B-AAE7-21FCB933F692}"/>
    <cellStyle name="Hyperlink 33" xfId="968" hidden="1" xr:uid="{8157B19D-E781-47CB-8193-5C7D2D6B3BC4}"/>
    <cellStyle name="Hyperlink 33" xfId="992" hidden="1" xr:uid="{A60018B3-1F9D-4111-B821-41DB05C8E8A1}"/>
    <cellStyle name="Hyperlink 33" xfId="1022" xr:uid="{8A734EAC-BDFF-4150-9905-6238B7F2F747}"/>
    <cellStyle name="Hyperlink 34" xfId="297" hidden="1" xr:uid="{00000000-0005-0000-0000-000079010000}"/>
    <cellStyle name="Hyperlink 34" xfId="419" hidden="1" xr:uid="{00000000-0005-0000-0000-00007A010000}"/>
    <cellStyle name="Hyperlink 34" xfId="197" hidden="1" xr:uid="{00000000-0005-0000-0000-00007B010000}"/>
    <cellStyle name="Hyperlink 34" xfId="195" hidden="1" xr:uid="{00000000-0005-0000-0000-00007C010000}"/>
    <cellStyle name="Hyperlink 34" xfId="1195" hidden="1" xr:uid="{A7A512FD-0414-4D07-87CE-D2AC50C35D08}"/>
    <cellStyle name="Hyperlink 34" xfId="955" hidden="1" xr:uid="{E702549E-AA5F-49C1-9A75-C9423DAC0B88}"/>
    <cellStyle name="Hyperlink 34" xfId="972" hidden="1" xr:uid="{DA814970-AE79-464B-9658-FA50E0537793}"/>
    <cellStyle name="Hyperlink 34" xfId="996" hidden="1" xr:uid="{19E9CB8A-C06A-4D5B-9A77-8CC9131DB2B3}"/>
    <cellStyle name="Hyperlink 34" xfId="1025" xr:uid="{7B9F8A46-A1C2-49E7-B802-5B1FC216B907}"/>
    <cellStyle name="Hyperlink 35" xfId="299" hidden="1" xr:uid="{00000000-0005-0000-0000-00007D010000}"/>
    <cellStyle name="Hyperlink 35" xfId="418" hidden="1" xr:uid="{00000000-0005-0000-0000-00007E010000}"/>
    <cellStyle name="Hyperlink 35" xfId="199" hidden="1" xr:uid="{00000000-0005-0000-0000-00007F010000}"/>
    <cellStyle name="Hyperlink 35" xfId="198" hidden="1" xr:uid="{00000000-0005-0000-0000-000080010000}"/>
    <cellStyle name="Hyperlink 35" xfId="1194" hidden="1" xr:uid="{29F0E044-819F-4A32-BB11-07DB14692B89}"/>
    <cellStyle name="Hyperlink 35" xfId="957" hidden="1" xr:uid="{1C732597-FBE4-4814-9510-FE2A0A833D96}"/>
    <cellStyle name="Hyperlink 35" xfId="975" hidden="1" xr:uid="{68436C77-AD86-41DB-B80C-47C190280C38}"/>
    <cellStyle name="Hyperlink 35" xfId="1002" hidden="1" xr:uid="{E6C98C8E-F01F-4DE9-BB74-595C6F82FA0B}"/>
    <cellStyle name="Hyperlink 35" xfId="1028" xr:uid="{F2FB4B66-1360-4305-A620-81B693712F11}"/>
    <cellStyle name="Hyperlink 36" xfId="300" hidden="1" xr:uid="{00000000-0005-0000-0000-000081010000}"/>
    <cellStyle name="Hyperlink 36" xfId="417" hidden="1" xr:uid="{00000000-0005-0000-0000-000082010000}"/>
    <cellStyle name="Hyperlink 36" xfId="201" hidden="1" xr:uid="{00000000-0005-0000-0000-000083010000}"/>
    <cellStyle name="Hyperlink 36" xfId="200" hidden="1" xr:uid="{00000000-0005-0000-0000-000084010000}"/>
    <cellStyle name="Hyperlink 36" xfId="1192" hidden="1" xr:uid="{D498FB5A-68B5-467E-809E-ABEC2B3F6222}"/>
    <cellStyle name="Hyperlink 36" xfId="960" hidden="1" xr:uid="{AED67046-08F0-461F-9AA6-449D422C9ADD}"/>
    <cellStyle name="Hyperlink 36" xfId="979" hidden="1" xr:uid="{82108A27-7EA6-40B8-A279-21C7DBDE2727}"/>
    <cellStyle name="Hyperlink 36" xfId="1006" hidden="1" xr:uid="{615043E5-1324-4D86-9637-9803683CD313}"/>
    <cellStyle name="Hyperlink 36" xfId="1032" xr:uid="{AC8FEBE7-5596-4900-83B3-2468643E650F}"/>
    <cellStyle name="Hyperlink 37" xfId="301" hidden="1" xr:uid="{00000000-0005-0000-0000-000085010000}"/>
    <cellStyle name="Hyperlink 37" xfId="416" hidden="1" xr:uid="{00000000-0005-0000-0000-000086010000}"/>
    <cellStyle name="Hyperlink 37" xfId="203" hidden="1" xr:uid="{00000000-0005-0000-0000-000087010000}"/>
    <cellStyle name="Hyperlink 37" xfId="202" hidden="1" xr:uid="{00000000-0005-0000-0000-000088010000}"/>
    <cellStyle name="Hyperlink 37" xfId="1190" hidden="1" xr:uid="{CF0C55C1-7438-47FA-936E-0880CBEAF830}"/>
    <cellStyle name="Hyperlink 37" xfId="963" hidden="1" xr:uid="{F1B8C2ED-CB9E-4440-B07F-6374A1D88FA1}"/>
    <cellStyle name="Hyperlink 37" xfId="983" hidden="1" xr:uid="{9D3B0D26-A9F0-4503-BF8F-95C7184F9AA5}"/>
    <cellStyle name="Hyperlink 37" xfId="1011" hidden="1" xr:uid="{623060B9-6B0D-420C-BCF6-B57CC3B4868B}"/>
    <cellStyle name="Hyperlink 37" xfId="1034" xr:uid="{B85D4EAD-2431-4882-BDB9-93289BCA43F2}"/>
    <cellStyle name="Hyperlink 38" xfId="302" hidden="1" xr:uid="{00000000-0005-0000-0000-000089010000}"/>
    <cellStyle name="Hyperlink 38" xfId="414" hidden="1" xr:uid="{00000000-0005-0000-0000-00008A010000}"/>
    <cellStyle name="Hyperlink 38" xfId="204" hidden="1" xr:uid="{00000000-0005-0000-0000-00008B010000}"/>
    <cellStyle name="Hyperlink 38" xfId="205" hidden="1" xr:uid="{00000000-0005-0000-0000-00008C010000}"/>
    <cellStyle name="Hyperlink 38" xfId="1188" hidden="1" xr:uid="{1802F00D-C4B3-4C3C-BF8C-273417F9CE1C}"/>
    <cellStyle name="Hyperlink 38" xfId="966" hidden="1" xr:uid="{B1475630-9B81-4173-854E-89797DF8B7B4}"/>
    <cellStyle name="Hyperlink 38" xfId="986" hidden="1" xr:uid="{6EA77CBA-11AB-403F-86A4-4E6CD028BF1E}"/>
    <cellStyle name="Hyperlink 38" xfId="1016" hidden="1" xr:uid="{1EA9F570-931C-46F8-ADA6-CE62E73E0487}"/>
    <cellStyle name="Hyperlink 38" xfId="1039" xr:uid="{8CBFB66A-798B-4D22-BA0E-8C6AB8B569C7}"/>
    <cellStyle name="Hyperlink 39" xfId="304" hidden="1" xr:uid="{00000000-0005-0000-0000-00008D010000}"/>
    <cellStyle name="Hyperlink 39" xfId="412" hidden="1" xr:uid="{00000000-0005-0000-0000-00008E010000}"/>
    <cellStyle name="Hyperlink 39" xfId="206" hidden="1" xr:uid="{00000000-0005-0000-0000-00008F010000}"/>
    <cellStyle name="Hyperlink 39" xfId="207" hidden="1" xr:uid="{00000000-0005-0000-0000-000090010000}"/>
    <cellStyle name="Hyperlink 39" xfId="1187" hidden="1" xr:uid="{E2585E0A-5E71-4FF9-B068-56AAA7B84DA2}"/>
    <cellStyle name="Hyperlink 39" xfId="969" hidden="1" xr:uid="{52A64DE5-B628-4824-AD7E-6A9521D621B6}"/>
    <cellStyle name="Hyperlink 39" xfId="989" hidden="1" xr:uid="{6163B7AF-C2F0-4C87-8EB8-9AAB3A8B9B31}"/>
    <cellStyle name="Hyperlink 39" xfId="1021" hidden="1" xr:uid="{3AFA4711-07C3-4CEA-9B90-651D60E2E438}"/>
    <cellStyle name="Hyperlink 39" xfId="1045" xr:uid="{9BB74C9A-BD44-4681-98B4-00B687E155BF}"/>
    <cellStyle name="Hyperlink 4" xfId="259" hidden="1" xr:uid="{00000000-0005-0000-0000-000091010000}"/>
    <cellStyle name="Hyperlink 4" xfId="449" hidden="1" xr:uid="{00000000-0005-0000-0000-000092010000}"/>
    <cellStyle name="Hyperlink 4" xfId="776" hidden="1" xr:uid="{00000000-0005-0000-0000-000093010000}"/>
    <cellStyle name="Hyperlink 4" xfId="880" hidden="1" xr:uid="{00000000-0005-0000-0000-000094010000}"/>
    <cellStyle name="Hyperlink 4" xfId="1235" hidden="1" xr:uid="{2838D7F3-5938-4A80-A086-33807F8274C7}"/>
    <cellStyle name="Hyperlink 4" xfId="1365" hidden="1" xr:uid="{A34E932E-396F-4FCB-96B2-BDB998D1568A}"/>
    <cellStyle name="Hyperlink 4" xfId="1316" hidden="1" xr:uid="{EAB65021-660C-43C1-9527-0361A7364ABB}"/>
    <cellStyle name="Hyperlink 4" xfId="1461" hidden="1" xr:uid="{6A4BB714-7DB9-4C89-AD85-2E53581790BD}"/>
    <cellStyle name="Hyperlink 4" xfId="1096" xr:uid="{1A220820-C5C0-4FD7-8277-F594547B5832}"/>
    <cellStyle name="Hyperlink 40" xfId="305" hidden="1" xr:uid="{00000000-0005-0000-0000-000095010000}"/>
    <cellStyle name="Hyperlink 40" xfId="411" hidden="1" xr:uid="{00000000-0005-0000-0000-000096010000}"/>
    <cellStyle name="Hyperlink 40" xfId="208" hidden="1" xr:uid="{00000000-0005-0000-0000-000097010000}"/>
    <cellStyle name="Hyperlink 40" xfId="209" hidden="1" xr:uid="{00000000-0005-0000-0000-000098010000}"/>
    <cellStyle name="Hyperlink 40" xfId="1184" hidden="1" xr:uid="{9683FE8B-14A6-49ED-AE02-CD225AAFE977}"/>
    <cellStyle name="Hyperlink 40" xfId="971" hidden="1" xr:uid="{F2CA5906-80FE-400E-9A9C-9739D718B85F}"/>
    <cellStyle name="Hyperlink 40" xfId="994" hidden="1" xr:uid="{BBDCC7A7-D87D-4DF4-80FD-A471FEB17C84}"/>
    <cellStyle name="Hyperlink 40" xfId="1024" hidden="1" xr:uid="{4F4E49A8-58C5-4E38-98F8-8C9C2D086F07}"/>
    <cellStyle name="Hyperlink 40" xfId="1052" xr:uid="{14D72F2C-672F-443C-BB9E-F56F320A9D71}"/>
    <cellStyle name="Hyperlink 41" xfId="306" hidden="1" xr:uid="{00000000-0005-0000-0000-000099010000}"/>
    <cellStyle name="Hyperlink 41" xfId="410" hidden="1" xr:uid="{00000000-0005-0000-0000-00009A010000}"/>
    <cellStyle name="Hyperlink 41" xfId="210" hidden="1" xr:uid="{00000000-0005-0000-0000-00009B010000}"/>
    <cellStyle name="Hyperlink 41" xfId="212" hidden="1" xr:uid="{00000000-0005-0000-0000-00009C010000}"/>
    <cellStyle name="Hyperlink 41" xfId="1183" hidden="1" xr:uid="{99B57B4A-F2C7-4BA4-8BD3-E7B29DBD14DE}"/>
    <cellStyle name="Hyperlink 41" xfId="974" hidden="1" xr:uid="{8E8CD555-E1CA-4B98-B430-8C2DE3154B93}"/>
    <cellStyle name="Hyperlink 41" xfId="997" hidden="1" xr:uid="{424D2A7C-E71A-4B9B-B509-37AE7863D1E5}"/>
    <cellStyle name="Hyperlink 41" xfId="1026" hidden="1" xr:uid="{CBB5E0AF-AE1E-4911-B9B4-D2DF2C461730}"/>
    <cellStyle name="Hyperlink 41" xfId="1060" xr:uid="{F94657A1-7187-4232-A7F1-4164F4D58F59}"/>
    <cellStyle name="Hyperlink 42" xfId="307" hidden="1" xr:uid="{00000000-0005-0000-0000-00009D010000}"/>
    <cellStyle name="Hyperlink 42" xfId="409" hidden="1" xr:uid="{00000000-0005-0000-0000-00009E010000}"/>
    <cellStyle name="Hyperlink 42" xfId="211" hidden="1" xr:uid="{00000000-0005-0000-0000-00009F010000}"/>
    <cellStyle name="Hyperlink 42" xfId="214" hidden="1" xr:uid="{00000000-0005-0000-0000-0000A0010000}"/>
    <cellStyle name="Hyperlink 42" xfId="1181" hidden="1" xr:uid="{0DA97223-C2B6-4334-8FFE-6CD4477750E2}"/>
    <cellStyle name="Hyperlink 42" xfId="976" hidden="1" xr:uid="{7AEEA158-AAA2-461C-9E83-04CC3577C97F}"/>
    <cellStyle name="Hyperlink 42" xfId="1000" hidden="1" xr:uid="{45BD5801-5457-48B1-AD24-94731792B355}"/>
    <cellStyle name="Hyperlink 42" xfId="1029" hidden="1" xr:uid="{4E854ACA-6A77-48F7-836F-997FE6B7601C}"/>
    <cellStyle name="Hyperlink 42" xfId="1065" xr:uid="{A91CDC1F-9595-4037-957B-69F070301EA4}"/>
    <cellStyle name="Hyperlink 43" xfId="309" hidden="1" xr:uid="{00000000-0005-0000-0000-0000A1010000}"/>
    <cellStyle name="Hyperlink 43" xfId="408" hidden="1" xr:uid="{00000000-0005-0000-0000-0000A2010000}"/>
    <cellStyle name="Hyperlink 43" xfId="213" hidden="1" xr:uid="{00000000-0005-0000-0000-0000A3010000}"/>
    <cellStyle name="Hyperlink 43" xfId="216" hidden="1" xr:uid="{00000000-0005-0000-0000-0000A4010000}"/>
    <cellStyle name="Hyperlink 43" xfId="1179" hidden="1" xr:uid="{91E6342C-0502-4EDA-85A5-53868FCE5913}"/>
    <cellStyle name="Hyperlink 43" xfId="980" hidden="1" xr:uid="{BDDAF77C-B559-490D-A023-0918A492016D}"/>
    <cellStyle name="Hyperlink 43" xfId="1005" hidden="1" xr:uid="{7031F25C-E623-4D05-9173-55FB31EF4416}"/>
    <cellStyle name="Hyperlink 43" xfId="1031" hidden="1" xr:uid="{FCCD8FD3-1827-48EC-ADC9-A5612EAAB531}"/>
    <cellStyle name="Hyperlink 43" xfId="1066" xr:uid="{824C7E96-D1A8-45D2-B85C-C3DBC1265B5D}"/>
    <cellStyle name="Hyperlink 44" xfId="310" hidden="1" xr:uid="{00000000-0005-0000-0000-0000A5010000}"/>
    <cellStyle name="Hyperlink 44" xfId="407" hidden="1" xr:uid="{00000000-0005-0000-0000-0000A6010000}"/>
    <cellStyle name="Hyperlink 44" xfId="215" hidden="1" xr:uid="{00000000-0005-0000-0000-0000A7010000}"/>
    <cellStyle name="Hyperlink 44" xfId="219" hidden="1" xr:uid="{00000000-0005-0000-0000-0000A8010000}"/>
    <cellStyle name="Hyperlink 44" xfId="1177" hidden="1" xr:uid="{228DA32C-5700-4298-A7D0-5DB255138649}"/>
    <cellStyle name="Hyperlink 44" xfId="982" hidden="1" xr:uid="{B57D1E59-4DEF-4A96-9AC7-9F966A7B7F6B}"/>
    <cellStyle name="Hyperlink 44" xfId="1008" hidden="1" xr:uid="{D4A63EC4-9AB4-4218-9C29-A96FCE83089D}"/>
    <cellStyle name="Hyperlink 44" xfId="1033" hidden="1" xr:uid="{36377B20-D5ED-449D-80B8-6D281B880243}"/>
    <cellStyle name="Hyperlink 44" xfId="1075" xr:uid="{2DCA5539-6F5C-42A0-A570-B4C71B7CC6E5}"/>
    <cellStyle name="Hyperlink 45" xfId="311" hidden="1" xr:uid="{00000000-0005-0000-0000-0000A9010000}"/>
    <cellStyle name="Hyperlink 45" xfId="406" hidden="1" xr:uid="{00000000-0005-0000-0000-0000AA010000}"/>
    <cellStyle name="Hyperlink 45" xfId="217" hidden="1" xr:uid="{00000000-0005-0000-0000-0000AB010000}"/>
    <cellStyle name="Hyperlink 45" xfId="221" hidden="1" xr:uid="{00000000-0005-0000-0000-0000AC010000}"/>
    <cellStyle name="Hyperlink 45" xfId="1175" hidden="1" xr:uid="{5CE59871-AC34-41A4-9280-F93DC96EAEE0}"/>
    <cellStyle name="Hyperlink 45" xfId="985" hidden="1" xr:uid="{87DCCCB8-0EE3-45F1-9A6A-AE7315095020}"/>
    <cellStyle name="Hyperlink 45" xfId="1012" hidden="1" xr:uid="{F94DBF08-1AF1-4DFB-B863-E77C85845613}"/>
    <cellStyle name="Hyperlink 45" xfId="1037" hidden="1" xr:uid="{43145D6D-8363-4F32-A5C9-E310C230240E}"/>
    <cellStyle name="Hyperlink 45" xfId="1077" xr:uid="{D5FCA7A4-4044-4B84-88CA-29E5F8267027}"/>
    <cellStyle name="Hyperlink 46" xfId="312" hidden="1" xr:uid="{00000000-0005-0000-0000-0000AD010000}"/>
    <cellStyle name="Hyperlink 46" xfId="405" hidden="1" xr:uid="{00000000-0005-0000-0000-0000AE010000}"/>
    <cellStyle name="Hyperlink 46" xfId="218" hidden="1" xr:uid="{00000000-0005-0000-0000-0000AF010000}"/>
    <cellStyle name="Hyperlink 46" xfId="223" hidden="1" xr:uid="{00000000-0005-0000-0000-0000B0010000}"/>
    <cellStyle name="Hyperlink 46" xfId="1173" hidden="1" xr:uid="{5077DD75-D604-4AB0-A881-81E7837489E5}"/>
    <cellStyle name="Hyperlink 46" xfId="988" hidden="1" xr:uid="{A4768E38-CA2C-461F-B0CB-8C2663061FC5}"/>
    <cellStyle name="Hyperlink 46" xfId="1015" hidden="1" xr:uid="{A77FCAD0-D670-40D9-9944-1B55E21FD341}"/>
    <cellStyle name="Hyperlink 46" xfId="1042" hidden="1" xr:uid="{F4D62049-EE31-4908-A822-297894A76595}"/>
    <cellStyle name="Hyperlink 46" xfId="1083" xr:uid="{6CA6DAAF-F03A-4CA7-9400-1E24CA3CB1A2}"/>
    <cellStyle name="Hyperlink 47" xfId="313" hidden="1" xr:uid="{00000000-0005-0000-0000-0000B1010000}"/>
    <cellStyle name="Hyperlink 47" xfId="404" hidden="1" xr:uid="{00000000-0005-0000-0000-0000B2010000}"/>
    <cellStyle name="Hyperlink 47" xfId="220" hidden="1" xr:uid="{00000000-0005-0000-0000-0000B3010000}"/>
    <cellStyle name="Hyperlink 47" xfId="226" hidden="1" xr:uid="{00000000-0005-0000-0000-0000B4010000}"/>
    <cellStyle name="Hyperlink 47" xfId="1170" hidden="1" xr:uid="{45F6D6C4-B35F-4CAE-B40E-E854B9A65646}"/>
    <cellStyle name="Hyperlink 47" xfId="990" hidden="1" xr:uid="{C0E4155E-922E-4550-BB63-7250C6B6D475}"/>
    <cellStyle name="Hyperlink 47" xfId="1023" hidden="1" xr:uid="{DD81965E-8017-45FA-B828-0A018486420E}"/>
    <cellStyle name="Hyperlink 47" xfId="1046" hidden="1" xr:uid="{AB66D1AC-88ED-441C-B8C4-8B9CCEC4373C}"/>
    <cellStyle name="Hyperlink 47" xfId="1086" xr:uid="{44081E07-2C2E-4CD7-BD36-1FB19B585498}"/>
    <cellStyle name="Hyperlink 48" xfId="314" hidden="1" xr:uid="{00000000-0005-0000-0000-0000B5010000}"/>
    <cellStyle name="Hyperlink 48" xfId="403" hidden="1" xr:uid="{00000000-0005-0000-0000-0000B6010000}"/>
    <cellStyle name="Hyperlink 48" xfId="222" hidden="1" xr:uid="{00000000-0005-0000-0000-0000B7010000}"/>
    <cellStyle name="Hyperlink 48" xfId="228" hidden="1" xr:uid="{00000000-0005-0000-0000-0000B8010000}"/>
    <cellStyle name="Hyperlink 48" xfId="1169" hidden="1" xr:uid="{AE317688-5798-4FAE-B6C2-8F1251932C55}"/>
    <cellStyle name="Hyperlink 48" xfId="993" hidden="1" xr:uid="{8C029907-11D3-4D9B-B831-E4873B186D1E}"/>
    <cellStyle name="Hyperlink 48" xfId="1027" hidden="1" xr:uid="{60791F98-BE41-49C6-99C5-394DE550D58D}"/>
    <cellStyle name="Hyperlink 48" xfId="1055" hidden="1" xr:uid="{71824F92-8FD9-47DF-ABAF-550E4CB80CB2}"/>
    <cellStyle name="Hyperlink 48" xfId="1090" xr:uid="{010C1729-9AEC-44F4-8367-9FC87A70B882}"/>
    <cellStyle name="Hyperlink 49" xfId="316" hidden="1" xr:uid="{00000000-0005-0000-0000-0000B9010000}"/>
    <cellStyle name="Hyperlink 49" xfId="402" hidden="1" xr:uid="{00000000-0005-0000-0000-0000BA010000}"/>
    <cellStyle name="Hyperlink 49" xfId="224" hidden="1" xr:uid="{00000000-0005-0000-0000-0000BB010000}"/>
    <cellStyle name="Hyperlink 49" xfId="230" hidden="1" xr:uid="{00000000-0005-0000-0000-0000BC010000}"/>
    <cellStyle name="Hyperlink 49" xfId="1168" hidden="1" xr:uid="{34A1657C-4E9D-4154-AB5F-B9C109DB52BE}"/>
    <cellStyle name="Hyperlink 49" xfId="995" hidden="1" xr:uid="{3E685783-4671-41DF-B4D2-AF3CFC035902}"/>
    <cellStyle name="Hyperlink 49" xfId="1030" hidden="1" xr:uid="{A8110487-1F14-4F3E-A7A3-D5A72DF19454}"/>
    <cellStyle name="Hyperlink 49" xfId="1058" hidden="1" xr:uid="{EFEEF4DD-965D-4529-B899-BE9BE8751DFB}"/>
    <cellStyle name="Hyperlink 49" xfId="1095" xr:uid="{375959FF-863C-41DB-A54E-F4B3FC6A551B}"/>
    <cellStyle name="Hyperlink 5" xfId="260" hidden="1" xr:uid="{00000000-0005-0000-0000-0000BD010000}"/>
    <cellStyle name="Hyperlink 5" xfId="448" hidden="1" xr:uid="{00000000-0005-0000-0000-0000BE010000}"/>
    <cellStyle name="Hyperlink 5" xfId="775" hidden="1" xr:uid="{00000000-0005-0000-0000-0000BF010000}"/>
    <cellStyle name="Hyperlink 5" xfId="835" hidden="1" xr:uid="{00000000-0005-0000-0000-0000C0010000}"/>
    <cellStyle name="Hyperlink 5" xfId="1234" hidden="1" xr:uid="{A0D25CC2-84F8-4D40-9F95-54CAC664B526}"/>
    <cellStyle name="Hyperlink 5" xfId="1366" hidden="1" xr:uid="{1C1640E2-3074-4016-B643-019D649BAA2D}"/>
    <cellStyle name="Hyperlink 5" xfId="1402" hidden="1" xr:uid="{7B4555B6-10E0-451D-A392-56B48346B109}"/>
    <cellStyle name="Hyperlink 5" xfId="1048" hidden="1" xr:uid="{69875A6C-31F4-4912-91E4-0F30267DE466}"/>
    <cellStyle name="Hyperlink 5" xfId="1467" xr:uid="{98CD19A6-40E9-43B5-A4A9-6EF4F90AFF75}"/>
    <cellStyle name="Hyperlink 50" xfId="317" hidden="1" xr:uid="{00000000-0005-0000-0000-0000C1010000}"/>
    <cellStyle name="Hyperlink 50" xfId="401" hidden="1" xr:uid="{00000000-0005-0000-0000-0000C2010000}"/>
    <cellStyle name="Hyperlink 50" xfId="225" hidden="1" xr:uid="{00000000-0005-0000-0000-0000C3010000}"/>
    <cellStyle name="Hyperlink 50" xfId="233" hidden="1" xr:uid="{00000000-0005-0000-0000-0000C4010000}"/>
    <cellStyle name="Hyperlink 50" xfId="1165" hidden="1" xr:uid="{72845BDA-EE0D-4948-BFF0-6CC12C2AC2D8}"/>
    <cellStyle name="Hyperlink 50" xfId="999" hidden="1" xr:uid="{B578FF39-EA07-4D2A-918B-0029440C3F4C}"/>
    <cellStyle name="Hyperlink 50" xfId="1035" hidden="1" xr:uid="{E5B53344-7D11-45BA-AF1C-EF010B20EFD5}"/>
    <cellStyle name="Hyperlink 50" xfId="1061" hidden="1" xr:uid="{91644E58-E7E1-45B4-B450-E4AFEAB1E18D}"/>
    <cellStyle name="Hyperlink 50" xfId="1097" xr:uid="{4E8E9CC8-CED7-454C-88ED-A26001EA0D8B}"/>
    <cellStyle name="Hyperlink 51" xfId="318" hidden="1" xr:uid="{00000000-0005-0000-0000-0000C5010000}"/>
    <cellStyle name="Hyperlink 51" xfId="400" hidden="1" xr:uid="{00000000-0005-0000-0000-0000C6010000}"/>
    <cellStyle name="Hyperlink 51" xfId="227" hidden="1" xr:uid="{00000000-0005-0000-0000-0000C7010000}"/>
    <cellStyle name="Hyperlink 51" xfId="235" hidden="1" xr:uid="{00000000-0005-0000-0000-0000C8010000}"/>
    <cellStyle name="Hyperlink 51" xfId="1163" hidden="1" xr:uid="{381B96B4-F9A0-49B8-AA99-36563D2D4787}"/>
    <cellStyle name="Hyperlink 51" xfId="1001" hidden="1" xr:uid="{2478F296-186D-49CA-A0D3-0EB3DCC147AA}"/>
    <cellStyle name="Hyperlink 51" xfId="1040" hidden="1" xr:uid="{8C23A34A-844B-4CA4-B567-251E6A928AA1}"/>
    <cellStyle name="Hyperlink 51" xfId="1069" hidden="1" xr:uid="{32418EC6-1D3F-4399-8818-48C14A6670CF}"/>
    <cellStyle name="Hyperlink 51" xfId="1098" xr:uid="{4E11810C-1503-47CB-B965-FAF664290D56}"/>
    <cellStyle name="Hyperlink 52" xfId="319" hidden="1" xr:uid="{00000000-0005-0000-0000-0000C9010000}"/>
    <cellStyle name="Hyperlink 52" xfId="399" hidden="1" xr:uid="{00000000-0005-0000-0000-0000CA010000}"/>
    <cellStyle name="Hyperlink 52" xfId="229" hidden="1" xr:uid="{00000000-0005-0000-0000-0000CB010000}"/>
    <cellStyle name="Hyperlink 52" xfId="237" hidden="1" xr:uid="{00000000-0005-0000-0000-0000CC010000}"/>
    <cellStyle name="Hyperlink 52" xfId="1161" hidden="1" xr:uid="{D6593838-F2F3-4A2E-986D-5282B2858A01}"/>
    <cellStyle name="Hyperlink 52" xfId="1004" hidden="1" xr:uid="{41FCF53F-365E-40B2-A8BE-BD4411384507}"/>
    <cellStyle name="Hyperlink 52" xfId="1044" hidden="1" xr:uid="{3DD54B6A-DF2D-44F4-BAC9-BD31DBFC72FA}"/>
    <cellStyle name="Hyperlink 52" xfId="1076" hidden="1" xr:uid="{C4C5335A-28FB-42AA-B91C-F02C3CBEC190}"/>
    <cellStyle name="Hyperlink 52" xfId="1102" xr:uid="{6D4883FA-2390-4D97-8323-BBE86D75E39D}"/>
    <cellStyle name="Hyperlink 53" xfId="321" hidden="1" xr:uid="{00000000-0005-0000-0000-0000CD010000}"/>
    <cellStyle name="Hyperlink 53" xfId="398" hidden="1" xr:uid="{00000000-0005-0000-0000-0000CE010000}"/>
    <cellStyle name="Hyperlink 53" xfId="231" hidden="1" xr:uid="{00000000-0005-0000-0000-0000CF010000}"/>
    <cellStyle name="Hyperlink 53" xfId="243" hidden="1" xr:uid="{00000000-0005-0000-0000-0000D0010000}"/>
    <cellStyle name="Hyperlink 53" xfId="1158" hidden="1" xr:uid="{C0A8DAB3-8A29-4838-9202-6B527923191F}"/>
    <cellStyle name="Hyperlink 53" xfId="1007" hidden="1" xr:uid="{0A8437C7-EE0B-4E9D-B668-F33B01F707A5}"/>
    <cellStyle name="Hyperlink 53" xfId="1054" hidden="1" xr:uid="{179F16FD-7352-4CEB-80DF-C7C4DC5D6D7D}"/>
    <cellStyle name="Hyperlink 53" xfId="1091" hidden="1" xr:uid="{9152D1AA-161B-40D3-B8E9-DAE1A1A7A54C}"/>
    <cellStyle name="Hyperlink 53" xfId="1103" xr:uid="{BDB7222F-9A11-42B3-908F-87580578F9C3}"/>
    <cellStyle name="Hyperlink 54" xfId="322" hidden="1" xr:uid="{00000000-0005-0000-0000-0000D1010000}"/>
    <cellStyle name="Hyperlink 54" xfId="397" hidden="1" xr:uid="{00000000-0005-0000-0000-0000D2010000}"/>
    <cellStyle name="Hyperlink 54" xfId="232" hidden="1" xr:uid="{00000000-0005-0000-0000-0000D3010000}"/>
    <cellStyle name="Hyperlink 54" xfId="244" hidden="1" xr:uid="{00000000-0005-0000-0000-0000D4010000}"/>
    <cellStyle name="Hyperlink 54" xfId="1156" hidden="1" xr:uid="{9A1A8034-0BE0-4B86-B940-FAF8D4962C0C}"/>
    <cellStyle name="Hyperlink 54" xfId="1009" hidden="1" xr:uid="{4DCB2D19-2145-4174-860B-92618718A869}"/>
    <cellStyle name="Hyperlink 54" xfId="1059" hidden="1" xr:uid="{CEE32B6C-C8B4-4BF0-A0FD-B6E3890EE18E}"/>
    <cellStyle name="Hyperlink 54" xfId="1101" hidden="1" xr:uid="{F5DD3482-633B-4D6E-AF7B-A2290DAE455F}"/>
    <cellStyle name="Hyperlink 54" xfId="1104" xr:uid="{7586C83A-82A1-434B-986B-E8CE3C0B04E6}"/>
    <cellStyle name="Hyperlink 55" xfId="323" hidden="1" xr:uid="{00000000-0005-0000-0000-0000D5010000}"/>
    <cellStyle name="Hyperlink 55" xfId="396" hidden="1" xr:uid="{00000000-0005-0000-0000-0000D6010000}"/>
    <cellStyle name="Hyperlink 55" xfId="234" hidden="1" xr:uid="{00000000-0005-0000-0000-0000D7010000}"/>
    <cellStyle name="Hyperlink 55" xfId="245" hidden="1" xr:uid="{00000000-0005-0000-0000-0000D8010000}"/>
    <cellStyle name="Hyperlink 55" xfId="1154" hidden="1" xr:uid="{B9660F63-7C40-4EA0-B6B2-49021BE9C463}"/>
    <cellStyle name="Hyperlink 55" xfId="1013" hidden="1" xr:uid="{B88C1146-3CC0-4B13-92FB-22F84CCCFA37}"/>
    <cellStyle name="Hyperlink 55" xfId="1064" hidden="1" xr:uid="{015130B2-61E5-4AF9-B9D2-71A3476FACA4}"/>
    <cellStyle name="Hyperlink 55" xfId="1107" hidden="1" xr:uid="{06864F27-24D0-449E-9365-F2F50BB57F19}"/>
    <cellStyle name="Hyperlink 55" xfId="1108" xr:uid="{C0BC0321-6D65-42F5-903B-2E001EF6E6BC}"/>
    <cellStyle name="Hyperlink 56" xfId="324" hidden="1" xr:uid="{00000000-0005-0000-0000-0000D9010000}"/>
    <cellStyle name="Hyperlink 56" xfId="395" hidden="1" xr:uid="{00000000-0005-0000-0000-0000DA010000}"/>
    <cellStyle name="Hyperlink 56" xfId="236" hidden="1" xr:uid="{00000000-0005-0000-0000-0000DB010000}"/>
    <cellStyle name="Hyperlink 56" xfId="248" hidden="1" xr:uid="{00000000-0005-0000-0000-0000DC010000}"/>
    <cellStyle name="Hyperlink 56" xfId="1152" hidden="1" xr:uid="{4CC8676C-EEBC-4B18-9645-8053F6E5CC02}"/>
    <cellStyle name="Hyperlink 56" xfId="1014" hidden="1" xr:uid="{5191F118-16D7-46B2-80EC-452103D79C0A}"/>
    <cellStyle name="Hyperlink 56" xfId="1074" hidden="1" xr:uid="{937A5B30-A43E-40AA-80C9-A48FC8ED4170}"/>
    <cellStyle name="Hyperlink 56" xfId="1111" hidden="1" xr:uid="{FD4A7903-C676-4253-BE94-FB4646333468}"/>
    <cellStyle name="Hyperlink 56" xfId="1112" xr:uid="{4BC177EC-C3DE-4FFD-94F8-D0BA5EE0F97E}"/>
    <cellStyle name="Hyperlink 57" xfId="326" hidden="1" xr:uid="{00000000-0005-0000-0000-0000DD010000}"/>
    <cellStyle name="Hyperlink 57" xfId="394" hidden="1" xr:uid="{00000000-0005-0000-0000-0000DE010000}"/>
    <cellStyle name="Hyperlink 57" xfId="238" hidden="1" xr:uid="{00000000-0005-0000-0000-0000DF010000}"/>
    <cellStyle name="Hyperlink 57" xfId="251" hidden="1" xr:uid="{00000000-0005-0000-0000-0000E0010000}"/>
    <cellStyle name="Hyperlink 57" xfId="1149" hidden="1" xr:uid="{19834FE8-713A-4952-BEFD-1B7C4456D3A8}"/>
    <cellStyle name="Hyperlink 57" xfId="1018" hidden="1" xr:uid="{844F795F-3222-4505-92DB-75287E47FE00}"/>
    <cellStyle name="Hyperlink 57" xfId="1084" hidden="1" xr:uid="{CE6D1308-0421-4271-948B-B133ADD22590}"/>
    <cellStyle name="Hyperlink 57" xfId="1113" hidden="1" xr:uid="{D0054236-108E-4F70-B642-E619B040AD6D}"/>
    <cellStyle name="Hyperlink 57" xfId="1116" xr:uid="{8A35E9F8-84B3-48B9-8DC8-6EA263D6110C}"/>
    <cellStyle name="Hyperlink 58" xfId="327" hidden="1" xr:uid="{00000000-0005-0000-0000-0000E1010000}"/>
    <cellStyle name="Hyperlink 58" xfId="452" hidden="1" xr:uid="{00000000-0005-0000-0000-0000E2010000}"/>
    <cellStyle name="Hyperlink 58" xfId="779" hidden="1" xr:uid="{00000000-0005-0000-0000-0000E3010000}"/>
    <cellStyle name="Hyperlink 58" xfId="857" hidden="1" xr:uid="{00000000-0005-0000-0000-0000E4010000}"/>
    <cellStyle name="Hyperlink 58" xfId="1238" hidden="1" xr:uid="{9A495E45-3FE3-42AB-9936-B069A2B5F8BA}"/>
    <cellStyle name="Hyperlink 58" xfId="1363" hidden="1" xr:uid="{C5405166-C0B7-4ACD-A76D-1C8118EB3CE1}"/>
    <cellStyle name="Hyperlink 58" xfId="1317" hidden="1" xr:uid="{ACD8333C-330B-4377-B68A-2068DD089DC9}"/>
    <cellStyle name="Hyperlink 58" xfId="1117" hidden="1" xr:uid="{32961A2D-0812-42E6-9338-164650319E9D}"/>
    <cellStyle name="Hyperlink 58" xfId="1166" xr:uid="{EE0D1DE3-3F43-47B5-9F09-F09D3FC4986A}"/>
    <cellStyle name="Hyperlink 59" xfId="328" hidden="1" xr:uid="{00000000-0005-0000-0000-0000E5010000}"/>
    <cellStyle name="Hyperlink 59" xfId="393" hidden="1" xr:uid="{00000000-0005-0000-0000-0000E6010000}"/>
    <cellStyle name="Hyperlink 59" xfId="239" hidden="1" xr:uid="{00000000-0005-0000-0000-0000E7010000}"/>
    <cellStyle name="Hyperlink 59" xfId="255" hidden="1" xr:uid="{00000000-0005-0000-0000-0000E8010000}"/>
    <cellStyle name="Hyperlink 59" xfId="1148" hidden="1" xr:uid="{F68D0323-C58F-4FC1-88BE-9E3E4F799788}"/>
    <cellStyle name="Hyperlink 59" xfId="1019" hidden="1" xr:uid="{EABCC726-23A5-42C7-B7F7-8DF080473D2F}"/>
    <cellStyle name="Hyperlink 59" xfId="1085" hidden="1" xr:uid="{C99CE562-DEFC-4F65-B8C7-FA2B51974E43}"/>
    <cellStyle name="Hyperlink 59" xfId="1114" hidden="1" xr:uid="{110DBF55-54B2-449E-8BFA-8C03589A0926}"/>
    <cellStyle name="Hyperlink 59" xfId="1121" xr:uid="{60AC9F7D-A85C-40BF-8678-A50B9D03FE9C}"/>
    <cellStyle name="Hyperlink 6" xfId="261" hidden="1" xr:uid="{00000000-0005-0000-0000-0000E9010000}"/>
    <cellStyle name="Hyperlink 6" xfId="447" hidden="1" xr:uid="{00000000-0005-0000-0000-0000EA010000}"/>
    <cellStyle name="Hyperlink 6" xfId="774" hidden="1" xr:uid="{00000000-0005-0000-0000-0000EB010000}"/>
    <cellStyle name="Hyperlink 6" xfId="730" hidden="1" xr:uid="{00000000-0005-0000-0000-0000EC010000}"/>
    <cellStyle name="Hyperlink 6" xfId="1233" hidden="1" xr:uid="{A3B2E7E5-7F03-46D6-84F7-EB81A2AD9FB5}"/>
    <cellStyle name="Hyperlink 6" xfId="1367" hidden="1" xr:uid="{124AC893-2E41-4A6E-AE5E-3537B608F056}"/>
    <cellStyle name="Hyperlink 6" xfId="1403" hidden="1" xr:uid="{545B215A-EA69-4D18-8848-ABCB084A5B5A}"/>
    <cellStyle name="Hyperlink 6" xfId="1099" hidden="1" xr:uid="{C2FBB1BA-FA6E-451A-8C0D-D0A9B7FCDCE9}"/>
    <cellStyle name="Hyperlink 6" xfId="1468" xr:uid="{4006C7B3-04AE-461C-B4F9-6E4229B4B8A8}"/>
    <cellStyle name="Hyperlink 60" xfId="329" hidden="1" xr:uid="{00000000-0005-0000-0000-0000ED010000}"/>
    <cellStyle name="Hyperlink 60" xfId="453" hidden="1" xr:uid="{00000000-0005-0000-0000-0000EE010000}"/>
    <cellStyle name="Hyperlink 60" xfId="780" hidden="1" xr:uid="{00000000-0005-0000-0000-0000EF010000}"/>
    <cellStyle name="Hyperlink 60" xfId="879" hidden="1" xr:uid="{00000000-0005-0000-0000-0000F0010000}"/>
    <cellStyle name="Hyperlink 60" xfId="1239" hidden="1" xr:uid="{E11251CE-0CE6-4921-96A2-475117C7FBBE}"/>
    <cellStyle name="Hyperlink 60" xfId="1377" hidden="1" xr:uid="{7E45AA6C-A63C-4FEA-BD7C-7633E02BC4E4}"/>
    <cellStyle name="Hyperlink 60" xfId="1414" hidden="1" xr:uid="{C17373DA-A9F8-4DAB-8373-E28472074AE5}"/>
    <cellStyle name="Hyperlink 60" xfId="1311" hidden="1" xr:uid="{D18C5C67-A4B5-447D-A00F-D6DA647522B0}"/>
    <cellStyle name="Hyperlink 60" xfId="1476" xr:uid="{0519D6A4-2F7E-4A89-BB14-DCB4812A504D}"/>
    <cellStyle name="Hyperlink 61" xfId="331" hidden="1" xr:uid="{00000000-0005-0000-0000-0000F1010000}"/>
    <cellStyle name="Hyperlink 61" xfId="454" hidden="1" xr:uid="{00000000-0005-0000-0000-0000F2010000}"/>
    <cellStyle name="Hyperlink 61" xfId="781" hidden="1" xr:uid="{00000000-0005-0000-0000-0000F3010000}"/>
    <cellStyle name="Hyperlink 61" xfId="856" hidden="1" xr:uid="{00000000-0005-0000-0000-0000F4010000}"/>
    <cellStyle name="Hyperlink 61" xfId="1240" hidden="1" xr:uid="{86B35C07-8A92-469B-AA98-ADF95AA43B71}"/>
    <cellStyle name="Hyperlink 61" xfId="1362" hidden="1" xr:uid="{BFD45DE9-151A-4AF2-A004-BA4CE8476CC7}"/>
    <cellStyle name="Hyperlink 61" xfId="1306" hidden="1" xr:uid="{AA7CFD34-3D1A-46F1-ABC9-804FDCFECC92}"/>
    <cellStyle name="Hyperlink 61" xfId="1382" hidden="1" xr:uid="{12CE5078-024A-4896-9E16-9F7CEC06CD5C}"/>
    <cellStyle name="Hyperlink 61" xfId="1150" xr:uid="{54568011-FBAC-4DE2-BEB8-BD8A743F6F81}"/>
    <cellStyle name="Hyperlink 62" xfId="332" hidden="1" xr:uid="{00000000-0005-0000-0000-0000F5010000}"/>
    <cellStyle name="Hyperlink 62" xfId="455" hidden="1" xr:uid="{00000000-0005-0000-0000-0000F6010000}"/>
    <cellStyle name="Hyperlink 62" xfId="782" hidden="1" xr:uid="{00000000-0005-0000-0000-0000F7010000}"/>
    <cellStyle name="Hyperlink 62" xfId="837" hidden="1" xr:uid="{00000000-0005-0000-0000-0000F8010000}"/>
    <cellStyle name="Hyperlink 62" xfId="1241" hidden="1" xr:uid="{B627FBF3-DDCC-4A4B-8CA7-C5BAB6B5C8AB}"/>
    <cellStyle name="Hyperlink 62" xfId="1330" hidden="1" xr:uid="{C7870747-68D2-4B3B-8797-DD8346D87C85}"/>
    <cellStyle name="Hyperlink 62" xfId="1337" hidden="1" xr:uid="{9AA1598D-85F6-48D9-ACE8-1DE26F8FEF10}"/>
    <cellStyle name="Hyperlink 62" xfId="1419" hidden="1" xr:uid="{8BA566AB-DF4C-494F-B5AE-0477F7B7553B}"/>
    <cellStyle name="Hyperlink 62" xfId="1425" xr:uid="{3EC860A8-77FE-4929-A4A1-4A831A760F42}"/>
    <cellStyle name="Hyperlink 63" xfId="333" hidden="1" xr:uid="{00000000-0005-0000-0000-0000F9010000}"/>
    <cellStyle name="Hyperlink 63" xfId="456" hidden="1" xr:uid="{00000000-0005-0000-0000-0000FA010000}"/>
    <cellStyle name="Hyperlink 63" xfId="783" hidden="1" xr:uid="{00000000-0005-0000-0000-0000FB010000}"/>
    <cellStyle name="Hyperlink 63" xfId="836" hidden="1" xr:uid="{00000000-0005-0000-0000-0000FC010000}"/>
    <cellStyle name="Hyperlink 63" xfId="1242" hidden="1" xr:uid="{42491476-8BBF-4549-8572-2C0CEB991A15}"/>
    <cellStyle name="Hyperlink 63" xfId="1361" hidden="1" xr:uid="{AD8922D9-DF21-4BD3-BA1C-431AEE409611}"/>
    <cellStyle name="Hyperlink 63" xfId="1321" hidden="1" xr:uid="{EFCDD76E-8B00-4390-80C1-B0EE4EE9B9DC}"/>
    <cellStyle name="Hyperlink 63" xfId="1411" hidden="1" xr:uid="{4A03F252-450D-42F7-92D2-0BE290E580FA}"/>
    <cellStyle name="Hyperlink 63" xfId="1115" xr:uid="{003CE438-420F-4511-88BA-87E8E76424A7}"/>
    <cellStyle name="Hyperlink 64" xfId="334" hidden="1" xr:uid="{00000000-0005-0000-0000-0000FD010000}"/>
    <cellStyle name="Hyperlink 64" xfId="457" hidden="1" xr:uid="{00000000-0005-0000-0000-0000FE010000}"/>
    <cellStyle name="Hyperlink 64" xfId="784" hidden="1" xr:uid="{00000000-0005-0000-0000-0000FF010000}"/>
    <cellStyle name="Hyperlink 64" xfId="834" hidden="1" xr:uid="{00000000-0005-0000-0000-000000020000}"/>
    <cellStyle name="Hyperlink 64" xfId="1243" hidden="1" xr:uid="{66CC87B7-1D71-40F1-9B74-38D3B01C40C9}"/>
    <cellStyle name="Hyperlink 64" xfId="896" hidden="1" xr:uid="{3EF3B875-AC28-4A7F-8709-55D907044AA3}"/>
    <cellStyle name="Hyperlink 64" xfId="1384" hidden="1" xr:uid="{8DA573C0-3D2F-4803-B69D-79B03949B278}"/>
    <cellStyle name="Hyperlink 64" xfId="1141" hidden="1" xr:uid="{6B807487-17B5-4E57-9819-FB622995D17A}"/>
    <cellStyle name="Hyperlink 64" xfId="1452" xr:uid="{2D5BC539-162C-4526-AF8F-EB64E6C9F5E4}"/>
    <cellStyle name="Hyperlink 65" xfId="336" hidden="1" xr:uid="{00000000-0005-0000-0000-000001020000}"/>
    <cellStyle name="Hyperlink 65" xfId="458" hidden="1" xr:uid="{00000000-0005-0000-0000-000002020000}"/>
    <cellStyle name="Hyperlink 65" xfId="785" hidden="1" xr:uid="{00000000-0005-0000-0000-000003020000}"/>
    <cellStyle name="Hyperlink 65" xfId="855" hidden="1" xr:uid="{00000000-0005-0000-0000-000004020000}"/>
    <cellStyle name="Hyperlink 65" xfId="1244" hidden="1" xr:uid="{19A22832-59A4-4B88-A569-EB58160728B7}"/>
    <cellStyle name="Hyperlink 65" xfId="1360" hidden="1" xr:uid="{9BD25666-89F5-4806-832B-45DF52DED6CC}"/>
    <cellStyle name="Hyperlink 65" xfId="1318" hidden="1" xr:uid="{63BB0EF1-50F6-4E2A-843B-6259E058042C}"/>
    <cellStyle name="Hyperlink 65" xfId="1466" hidden="1" xr:uid="{F6001F79-7014-4D2B-82A4-B5F9B03D860A}"/>
    <cellStyle name="Hyperlink 65" xfId="1171" xr:uid="{6C62BA0E-2494-4ACF-98B6-2AA938B08BA8}"/>
    <cellStyle name="Hyperlink 66" xfId="337" hidden="1" xr:uid="{00000000-0005-0000-0000-000005020000}"/>
    <cellStyle name="Hyperlink 66" xfId="459" hidden="1" xr:uid="{00000000-0005-0000-0000-000006020000}"/>
    <cellStyle name="Hyperlink 66" xfId="786" hidden="1" xr:uid="{00000000-0005-0000-0000-000007020000}"/>
    <cellStyle name="Hyperlink 66" xfId="853" hidden="1" xr:uid="{00000000-0005-0000-0000-000008020000}"/>
    <cellStyle name="Hyperlink 66" xfId="1245" hidden="1" xr:uid="{313045CB-6D81-48DA-AAC6-E2E1CBC6AD56}"/>
    <cellStyle name="Hyperlink 66" xfId="1359" hidden="1" xr:uid="{FF4551C4-B559-475F-B26E-6521DA36822D}"/>
    <cellStyle name="Hyperlink 66" xfId="1310" hidden="1" xr:uid="{B0155F75-C7FB-4BF7-A7BF-4EF9B02DB50D}"/>
    <cellStyle name="Hyperlink 66" xfId="1449" hidden="1" xr:uid="{88ED1885-AABE-4E4D-8C41-887F3F7930A4}"/>
    <cellStyle name="Hyperlink 66" xfId="1155" xr:uid="{BF9A4168-4477-46D9-B607-41099B4B974C}"/>
    <cellStyle name="Hyperlink 67" xfId="339" hidden="1" xr:uid="{00000000-0005-0000-0000-000009020000}"/>
    <cellStyle name="Hyperlink 67" xfId="460" hidden="1" xr:uid="{00000000-0005-0000-0000-00000A020000}"/>
    <cellStyle name="Hyperlink 67" xfId="787" hidden="1" xr:uid="{00000000-0005-0000-0000-00000B020000}"/>
    <cellStyle name="Hyperlink 67" xfId="854" hidden="1" xr:uid="{00000000-0005-0000-0000-00000C020000}"/>
    <cellStyle name="Hyperlink 67" xfId="1246" hidden="1" xr:uid="{B4EBA3BA-C59C-480E-A1F4-0B9FB0DEE2A1}"/>
    <cellStyle name="Hyperlink 67" xfId="1315" hidden="1" xr:uid="{0E3AE5E5-C0B8-41E7-B525-195A05FD300E}"/>
    <cellStyle name="Hyperlink 67" xfId="1089" hidden="1" xr:uid="{0EDC7574-2798-4077-9EB9-D63C86D901EC}"/>
    <cellStyle name="Hyperlink 67" xfId="1447" hidden="1" xr:uid="{3B47827A-5675-4B33-AA2B-A105DF522869}"/>
    <cellStyle name="Hyperlink 67" xfId="1229" xr:uid="{7FB3D890-2D0B-4E7F-B8EC-AE454C98485C}"/>
    <cellStyle name="Hyperlink 68" xfId="340" hidden="1" xr:uid="{00000000-0005-0000-0000-00000D020000}"/>
    <cellStyle name="Hyperlink 68" xfId="461" hidden="1" xr:uid="{00000000-0005-0000-0000-00000E020000}"/>
    <cellStyle name="Hyperlink 68" xfId="788" hidden="1" xr:uid="{00000000-0005-0000-0000-00000F020000}"/>
    <cellStyle name="Hyperlink 68" xfId="241" hidden="1" xr:uid="{00000000-0005-0000-0000-000010020000}"/>
    <cellStyle name="Hyperlink 68" xfId="1247" hidden="1" xr:uid="{0E6683C7-8B4B-435C-998D-6C5C42F02B71}"/>
    <cellStyle name="Hyperlink 68" xfId="1358" hidden="1" xr:uid="{32D11BD4-3D0B-4DA5-88DC-A04DB7F8405D}"/>
    <cellStyle name="Hyperlink 68" xfId="1319" hidden="1" xr:uid="{C5B0CC4F-1E15-4973-8C6A-162B8F971B06}"/>
    <cellStyle name="Hyperlink 68" xfId="1444" hidden="1" xr:uid="{549B0EA7-8183-481F-9CE5-C02F7749BE5E}"/>
    <cellStyle name="Hyperlink 68" xfId="1308" xr:uid="{C12840AE-B14B-4DA0-857B-0D994EF986FE}"/>
    <cellStyle name="Hyperlink 69" xfId="341" hidden="1" xr:uid="{00000000-0005-0000-0000-000011020000}"/>
    <cellStyle name="Hyperlink 69" xfId="462" hidden="1" xr:uid="{00000000-0005-0000-0000-000012020000}"/>
    <cellStyle name="Hyperlink 69" xfId="789" hidden="1" xr:uid="{00000000-0005-0000-0000-000013020000}"/>
    <cellStyle name="Hyperlink 69" xfId="851" hidden="1" xr:uid="{00000000-0005-0000-0000-000014020000}"/>
    <cellStyle name="Hyperlink 69" xfId="1248" hidden="1" xr:uid="{D896C473-AB0E-429C-84B9-87287DD8A4D3}"/>
    <cellStyle name="Hyperlink 69" xfId="1357" hidden="1" xr:uid="{F1824F67-27B3-4299-AE5E-47A46A88EFB5}"/>
    <cellStyle name="Hyperlink 69" xfId="1393" hidden="1" xr:uid="{4DE574F0-A751-42DF-8685-ACEE89D422B3}"/>
    <cellStyle name="Hyperlink 69" xfId="1464" hidden="1" xr:uid="{0168F0C4-9E22-453C-BCAC-03D72A13E4CA}"/>
    <cellStyle name="Hyperlink 69" xfId="1159" xr:uid="{AC4CAC37-D0B9-49E9-9EF0-4CFE31627AF9}"/>
    <cellStyle name="Hyperlink 7" xfId="262" hidden="1" xr:uid="{00000000-0005-0000-0000-000015020000}"/>
    <cellStyle name="Hyperlink 7" xfId="446" hidden="1" xr:uid="{00000000-0005-0000-0000-000016020000}"/>
    <cellStyle name="Hyperlink 7" xfId="773" hidden="1" xr:uid="{00000000-0005-0000-0000-000017020000}"/>
    <cellStyle name="Hyperlink 7" xfId="839" hidden="1" xr:uid="{00000000-0005-0000-0000-000018020000}"/>
    <cellStyle name="Hyperlink 7" xfId="1232" hidden="1" xr:uid="{13778796-C30B-49A0-8368-53906AF578F2}"/>
    <cellStyle name="Hyperlink 7" xfId="1368" hidden="1" xr:uid="{FE11E125-27FB-47A0-8E9F-E1A4D696674D}"/>
    <cellStyle name="Hyperlink 7" xfId="1404" hidden="1" xr:uid="{A0D7064B-E504-4BF9-9E1B-B2B143D2C42D}"/>
    <cellStyle name="Hyperlink 7" xfId="1071" hidden="1" xr:uid="{7B97E67B-D009-4D02-A488-B74AA5B478B9}"/>
    <cellStyle name="Hyperlink 7" xfId="1469" xr:uid="{F08544CD-DC9E-4974-923E-8894B0C1849F}"/>
    <cellStyle name="Hyperlink 70" xfId="342" hidden="1" xr:uid="{00000000-0005-0000-0000-000019020000}"/>
    <cellStyle name="Hyperlink 70" xfId="463" hidden="1" xr:uid="{00000000-0005-0000-0000-00001A020000}"/>
    <cellStyle name="Hyperlink 70" xfId="790" hidden="1" xr:uid="{00000000-0005-0000-0000-00001B020000}"/>
    <cellStyle name="Hyperlink 70" xfId="852" hidden="1" xr:uid="{00000000-0005-0000-0000-00001C020000}"/>
    <cellStyle name="Hyperlink 70" xfId="1249" hidden="1" xr:uid="{0DF8C903-F24A-4D65-ACEB-56D543DB57B5}"/>
    <cellStyle name="Hyperlink 70" xfId="1395" hidden="1" xr:uid="{D1EB40D0-2A16-45A0-B8A3-4A3C824B41AF}"/>
    <cellStyle name="Hyperlink 70" xfId="1427" hidden="1" xr:uid="{D7361A09-A11F-4A26-9A47-6FEEBA2F4AD6}"/>
    <cellStyle name="Hyperlink 70" xfId="1445" hidden="1" xr:uid="{14EDD092-610C-40DE-ABBD-CF2536325AA2}"/>
    <cellStyle name="Hyperlink 70" xfId="1486" xr:uid="{1F3EE334-9191-45CE-9AAC-305C00A92EA0}"/>
    <cellStyle name="Hyperlink 71" xfId="344" hidden="1" xr:uid="{00000000-0005-0000-0000-00001D020000}"/>
    <cellStyle name="Hyperlink 71" xfId="464" hidden="1" xr:uid="{00000000-0005-0000-0000-00001E020000}"/>
    <cellStyle name="Hyperlink 71" xfId="791" hidden="1" xr:uid="{00000000-0005-0000-0000-00001F020000}"/>
    <cellStyle name="Hyperlink 71" xfId="240" hidden="1" xr:uid="{00000000-0005-0000-0000-000020020000}"/>
    <cellStyle name="Hyperlink 71" xfId="1250" hidden="1" xr:uid="{3E619299-7307-466A-A2C0-1E16D5DEF9CE}"/>
    <cellStyle name="Hyperlink 71" xfId="1380" hidden="1" xr:uid="{25E370D8-992A-4870-9CB2-9FFD401A12D7}"/>
    <cellStyle name="Hyperlink 71" xfId="1417" hidden="1" xr:uid="{4B0079DF-3D5D-41BD-B6E0-F91E098EC48E}"/>
    <cellStyle name="Hyperlink 71" xfId="1334" hidden="1" xr:uid="{FF58CE9C-2CAC-4D5A-932D-C08540D933D7}"/>
    <cellStyle name="Hyperlink 71" xfId="1479" xr:uid="{4DDB5414-5A78-485E-B2E5-4A5D7741AE27}"/>
    <cellStyle name="Hyperlink 72" xfId="345" hidden="1" xr:uid="{00000000-0005-0000-0000-000021020000}"/>
    <cellStyle name="Hyperlink 72" xfId="465" hidden="1" xr:uid="{00000000-0005-0000-0000-000022020000}"/>
    <cellStyle name="Hyperlink 72" xfId="792" hidden="1" xr:uid="{00000000-0005-0000-0000-000023020000}"/>
    <cellStyle name="Hyperlink 72" xfId="892" hidden="1" xr:uid="{00000000-0005-0000-0000-000024020000}"/>
    <cellStyle name="Hyperlink 72" xfId="1251" hidden="1" xr:uid="{50ACCF76-CAD2-410E-9283-20F763D9B5E2}"/>
    <cellStyle name="Hyperlink 72" xfId="1379" hidden="1" xr:uid="{CAAAD7A8-7AEC-4295-A0B7-16427944B3B9}"/>
    <cellStyle name="Hyperlink 72" xfId="1416" hidden="1" xr:uid="{83EB3D16-AD7C-4892-AE62-3EAE843EBE62}"/>
    <cellStyle name="Hyperlink 72" xfId="1448" hidden="1" xr:uid="{CCBF2AC7-A888-4A4F-BD43-9AEA2CCFCE24}"/>
    <cellStyle name="Hyperlink 72" xfId="1478" xr:uid="{C7BDD932-A662-41BF-AF8E-946FC2601828}"/>
    <cellStyle name="Hyperlink 73" xfId="346" hidden="1" xr:uid="{00000000-0005-0000-0000-000025020000}"/>
    <cellStyle name="Hyperlink 73" xfId="466" hidden="1" xr:uid="{00000000-0005-0000-0000-000026020000}"/>
    <cellStyle name="Hyperlink 73" xfId="793" hidden="1" xr:uid="{00000000-0005-0000-0000-000027020000}"/>
    <cellStyle name="Hyperlink 73" xfId="886" hidden="1" xr:uid="{00000000-0005-0000-0000-000028020000}"/>
    <cellStyle name="Hyperlink 73" xfId="1252" hidden="1" xr:uid="{9A907EF9-31F7-4D5E-BD1C-D2247D6CE33F}"/>
    <cellStyle name="Hyperlink 73" xfId="1356" hidden="1" xr:uid="{1BBC0AB6-4249-4083-AB0C-93274B9FE4DE}"/>
    <cellStyle name="Hyperlink 73" xfId="1047" hidden="1" xr:uid="{85ED38C7-054E-41FB-9C2D-290DF999651E}"/>
    <cellStyle name="Hyperlink 73" xfId="1298" hidden="1" xr:uid="{32648E68-36DD-41EC-A63B-6AA59690CE09}"/>
    <cellStyle name="Hyperlink 73" xfId="1174" xr:uid="{A9F99704-68E9-41E2-BBEF-0F792CD5F138}"/>
    <cellStyle name="Hyperlink 74" xfId="347" hidden="1" xr:uid="{00000000-0005-0000-0000-000029020000}"/>
    <cellStyle name="Hyperlink 74" xfId="467" hidden="1" xr:uid="{00000000-0005-0000-0000-00002A020000}"/>
    <cellStyle name="Hyperlink 74" xfId="794" hidden="1" xr:uid="{00000000-0005-0000-0000-00002B020000}"/>
    <cellStyle name="Hyperlink 74" xfId="890" hidden="1" xr:uid="{00000000-0005-0000-0000-00002C020000}"/>
    <cellStyle name="Hyperlink 74" xfId="1253" hidden="1" xr:uid="{02C83109-6858-4A2B-8EAA-E109E674BFC5}"/>
    <cellStyle name="Hyperlink 74" xfId="1394" hidden="1" xr:uid="{31DAF07F-AACB-431D-95A6-C10F4B1DD2D6}"/>
    <cellStyle name="Hyperlink 74" xfId="1426" hidden="1" xr:uid="{36D9124C-AB27-485C-8ECC-6AF207EFFFB3}"/>
    <cellStyle name="Hyperlink 74" xfId="1180" hidden="1" xr:uid="{FF2A1520-D214-4474-A027-1ECA42B7EE0D}"/>
    <cellStyle name="Hyperlink 74" xfId="1485" xr:uid="{C82FA363-DF46-423F-B8DA-100E6443E763}"/>
    <cellStyle name="Hyperlink 75" xfId="349" hidden="1" xr:uid="{00000000-0005-0000-0000-00002D020000}"/>
    <cellStyle name="Hyperlink 75" xfId="468" hidden="1" xr:uid="{00000000-0005-0000-0000-00002E020000}"/>
    <cellStyle name="Hyperlink 75" xfId="795" hidden="1" xr:uid="{00000000-0005-0000-0000-00002F020000}"/>
    <cellStyle name="Hyperlink 75" xfId="888" hidden="1" xr:uid="{00000000-0005-0000-0000-000030020000}"/>
    <cellStyle name="Hyperlink 75" xfId="1254" hidden="1" xr:uid="{53A1823B-DE11-44A7-BFA4-D2B4A4C58DAC}"/>
    <cellStyle name="Hyperlink 75" xfId="1376" hidden="1" xr:uid="{EECD78B2-4006-4104-B713-91EB5B447F96}"/>
    <cellStyle name="Hyperlink 75" xfId="1412" hidden="1" xr:uid="{C7C6263B-F090-4232-86C3-29F1533B6EEE}"/>
    <cellStyle name="Hyperlink 75" xfId="1164" hidden="1" xr:uid="{6F91E167-76D4-41CF-BDEF-B431B5C77A40}"/>
    <cellStyle name="Hyperlink 75" xfId="1475" xr:uid="{CA3D2C0B-4BF9-43FA-BD22-039CA5A3F915}"/>
    <cellStyle name="Hyperlink 76" xfId="350" hidden="1" xr:uid="{00000000-0005-0000-0000-000031020000}"/>
    <cellStyle name="Hyperlink 76" xfId="469" hidden="1" xr:uid="{00000000-0005-0000-0000-000032020000}"/>
    <cellStyle name="Hyperlink 76" xfId="796" hidden="1" xr:uid="{00000000-0005-0000-0000-000033020000}"/>
    <cellStyle name="Hyperlink 76" xfId="891" hidden="1" xr:uid="{00000000-0005-0000-0000-000034020000}"/>
    <cellStyle name="Hyperlink 76" xfId="1255" hidden="1" xr:uid="{221A2AA5-4D52-49B5-89B0-251E07111630}"/>
    <cellStyle name="Hyperlink 76" xfId="1355" hidden="1" xr:uid="{9F4D2176-F920-49FE-B06B-DD0E67A006C0}"/>
    <cellStyle name="Hyperlink 76" xfId="1374" hidden="1" xr:uid="{EADCE7D2-A1FC-4228-B1C3-30354752BF06}"/>
    <cellStyle name="Hyperlink 76" xfId="1193" hidden="1" xr:uid="{CC73FBBA-0DC6-4C78-9A8F-2B4DF96A7566}"/>
    <cellStyle name="Hyperlink 76" xfId="1274" xr:uid="{1BE37CF4-B9A6-4212-9446-36A972C97ECA}"/>
    <cellStyle name="Hyperlink 77" xfId="351" hidden="1" xr:uid="{00000000-0005-0000-0000-000035020000}"/>
    <cellStyle name="Hyperlink 77" xfId="470" hidden="1" xr:uid="{00000000-0005-0000-0000-000036020000}"/>
    <cellStyle name="Hyperlink 77" xfId="797" hidden="1" xr:uid="{00000000-0005-0000-0000-000037020000}"/>
    <cellStyle name="Hyperlink 77" xfId="887" hidden="1" xr:uid="{00000000-0005-0000-0000-000038020000}"/>
    <cellStyle name="Hyperlink 77" xfId="1256" hidden="1" xr:uid="{A0A7091D-33B1-4961-8C49-70301F9A4BC9}"/>
    <cellStyle name="Hyperlink 77" xfId="1378" hidden="1" xr:uid="{98B97FDD-5AA5-40CC-ACBA-F9B5FBBD33DE}"/>
    <cellStyle name="Hyperlink 77" xfId="1415" hidden="1" xr:uid="{A2D84EB8-9A28-4030-A8F7-FBED67A215BF}"/>
    <cellStyle name="Hyperlink 77" xfId="1073" hidden="1" xr:uid="{64D23D43-DD45-4DB6-A502-759F0CBC21E7}"/>
    <cellStyle name="Hyperlink 77" xfId="1477" xr:uid="{E2156A69-907E-4F90-B12C-81867D589150}"/>
    <cellStyle name="Hyperlink 78" xfId="352" hidden="1" xr:uid="{00000000-0005-0000-0000-000039020000}"/>
    <cellStyle name="Hyperlink 78" xfId="471" hidden="1" xr:uid="{00000000-0005-0000-0000-00003A020000}"/>
    <cellStyle name="Hyperlink 78" xfId="798" hidden="1" xr:uid="{00000000-0005-0000-0000-00003B020000}"/>
    <cellStyle name="Hyperlink 78" xfId="884" hidden="1" xr:uid="{00000000-0005-0000-0000-00003C020000}"/>
    <cellStyle name="Hyperlink 78" xfId="1257" hidden="1" xr:uid="{37558710-2DDD-4FEB-B237-1A997E5447FA}"/>
    <cellStyle name="Hyperlink 78" xfId="1325" hidden="1" xr:uid="{06660854-EBC3-4816-9AE2-70D4DABB638A}"/>
    <cellStyle name="Hyperlink 78" xfId="1324" hidden="1" xr:uid="{188AB698-DE36-4EC2-94F8-814541274A94}"/>
    <cellStyle name="Hyperlink 78" xfId="1100" hidden="1" xr:uid="{5990BBCD-937B-4375-80C0-89AF6552B447}"/>
    <cellStyle name="Hyperlink 78" xfId="1450" xr:uid="{B39DB5A2-78CF-4D43-99E9-B8E1AD47F705}"/>
    <cellStyle name="Hyperlink 79" xfId="354" hidden="1" xr:uid="{00000000-0005-0000-0000-00003D020000}"/>
    <cellStyle name="Hyperlink 79" xfId="472" hidden="1" xr:uid="{00000000-0005-0000-0000-00003E020000}"/>
    <cellStyle name="Hyperlink 79" xfId="799" hidden="1" xr:uid="{00000000-0005-0000-0000-00003F020000}"/>
    <cellStyle name="Hyperlink 79" xfId="878" hidden="1" xr:uid="{00000000-0005-0000-0000-000040020000}"/>
    <cellStyle name="Hyperlink 79" xfId="1259" hidden="1" xr:uid="{331F9C2C-F1C6-4539-AB2F-6FA6E3E06803}"/>
    <cellStyle name="Hyperlink 79" xfId="1354" hidden="1" xr:uid="{9830795F-0734-487B-85F0-F53868651D53}"/>
    <cellStyle name="Hyperlink 79" xfId="1326" hidden="1" xr:uid="{34ABBA5A-2C38-42EE-AC95-DDADA703703D}"/>
    <cellStyle name="Hyperlink 79" xfId="1070" hidden="1" xr:uid="{F150732E-129A-4B05-9B84-3FD31EB664FD}"/>
    <cellStyle name="Hyperlink 79" xfId="1443" xr:uid="{5856F965-C543-4314-83DF-4B2570439B7F}"/>
    <cellStyle name="Hyperlink 8" xfId="263" hidden="1" xr:uid="{00000000-0005-0000-0000-000041020000}"/>
    <cellStyle name="Hyperlink 8" xfId="445" hidden="1" xr:uid="{00000000-0005-0000-0000-000042020000}"/>
    <cellStyle name="Hyperlink 8" xfId="772" hidden="1" xr:uid="{00000000-0005-0000-0000-000043020000}"/>
    <cellStyle name="Hyperlink 8" xfId="877" hidden="1" xr:uid="{00000000-0005-0000-0000-000044020000}"/>
    <cellStyle name="Hyperlink 8" xfId="1231" hidden="1" xr:uid="{E901047E-BD3C-4E36-AA8A-E4D538AD3CBF}"/>
    <cellStyle name="Hyperlink 8" xfId="1369" hidden="1" xr:uid="{31C2F41D-17DB-4B56-97C2-B6F1D6B09BBE}"/>
    <cellStyle name="Hyperlink 8" xfId="1405" hidden="1" xr:uid="{46125566-81A6-455F-A2C5-F30E39880D43}"/>
    <cellStyle name="Hyperlink 8" xfId="1088" hidden="1" xr:uid="{0831F8DE-71DE-440B-9DD5-A9F7FCC68456}"/>
    <cellStyle name="Hyperlink 8" xfId="1470" xr:uid="{6951C386-D771-4B8D-8567-89EC106F4E51}"/>
    <cellStyle name="Hyperlink 80" xfId="355" hidden="1" xr:uid="{00000000-0005-0000-0000-000045020000}"/>
    <cellStyle name="Hyperlink 80" xfId="473" hidden="1" xr:uid="{00000000-0005-0000-0000-000046020000}"/>
    <cellStyle name="Hyperlink 80" xfId="800" hidden="1" xr:uid="{00000000-0005-0000-0000-000047020000}"/>
    <cellStyle name="Hyperlink 80" xfId="850" hidden="1" xr:uid="{00000000-0005-0000-0000-000048020000}"/>
    <cellStyle name="Hyperlink 80" xfId="1260" hidden="1" xr:uid="{25D13EA3-CAF3-45EB-B30A-B0F49992BA79}"/>
    <cellStyle name="Hyperlink 80" xfId="1353" hidden="1" xr:uid="{F84503B3-11F4-45BE-BE1E-3E413B17A36F}"/>
    <cellStyle name="Hyperlink 80" xfId="1314" hidden="1" xr:uid="{33C5096B-D14C-4538-95F7-CC954369CEE7}"/>
    <cellStyle name="Hyperlink 80" xfId="1092" hidden="1" xr:uid="{00349195-5D6D-4677-BC53-C216102A30F0}"/>
    <cellStyle name="Hyperlink 80" xfId="1082" xr:uid="{F973D30C-D2F9-4976-ABE0-E931986FD46F}"/>
    <cellStyle name="Hyperlink 81" xfId="356" hidden="1" xr:uid="{00000000-0005-0000-0000-000049020000}"/>
    <cellStyle name="Hyperlink 81" xfId="474" hidden="1" xr:uid="{00000000-0005-0000-0000-00004A020000}"/>
    <cellStyle name="Hyperlink 81" xfId="801" hidden="1" xr:uid="{00000000-0005-0000-0000-00004B020000}"/>
    <cellStyle name="Hyperlink 81" xfId="849" hidden="1" xr:uid="{00000000-0005-0000-0000-00004C020000}"/>
    <cellStyle name="Hyperlink 81" xfId="1261" hidden="1" xr:uid="{B67D5694-627E-423F-B907-C8D86646A1E1}"/>
    <cellStyle name="Hyperlink 81" xfId="1352" hidden="1" xr:uid="{1032A175-F0E8-4970-8E44-C85C92FBA84D}"/>
    <cellStyle name="Hyperlink 81" xfId="1323" hidden="1" xr:uid="{36E6433C-A5DA-468C-95D7-07CB8777A946}"/>
    <cellStyle name="Hyperlink 81" xfId="1081" hidden="1" xr:uid="{659EFC13-F17E-4B46-A5DC-9E817E5B14D2}"/>
    <cellStyle name="Hyperlink 81" xfId="1139" xr:uid="{D00774ED-DFB5-42EC-B10A-B5FFE1F68885}"/>
    <cellStyle name="Hyperlink 82" xfId="357" hidden="1" xr:uid="{00000000-0005-0000-0000-00004D020000}"/>
    <cellStyle name="Hyperlink 82" xfId="475" hidden="1" xr:uid="{00000000-0005-0000-0000-00004E020000}"/>
    <cellStyle name="Hyperlink 82" xfId="802" hidden="1" xr:uid="{00000000-0005-0000-0000-00004F020000}"/>
    <cellStyle name="Hyperlink 82" xfId="833" hidden="1" xr:uid="{00000000-0005-0000-0000-000050020000}"/>
    <cellStyle name="Hyperlink 82" xfId="1262" hidden="1" xr:uid="{9E28D7E5-0BDF-4EFD-A5CB-93F497D2356B}"/>
    <cellStyle name="Hyperlink 82" xfId="1313" hidden="1" xr:uid="{F067554A-74CD-472A-8455-11A3FE1C05FA}"/>
    <cellStyle name="Hyperlink 82" xfId="1094" hidden="1" xr:uid="{F8B65591-B941-4088-AC19-A9D3C5ADCF41}"/>
    <cellStyle name="Hyperlink 82" xfId="1051" hidden="1" xr:uid="{A802F523-9EBF-44BF-967D-83A27E1681CC}"/>
    <cellStyle name="Hyperlink 82" xfId="1225" xr:uid="{7968B6E0-4B77-42D8-880B-531FB3C03F41}"/>
    <cellStyle name="Hyperlink 83" xfId="359" hidden="1" xr:uid="{00000000-0005-0000-0000-000051020000}"/>
    <cellStyle name="Hyperlink 83" xfId="476" hidden="1" xr:uid="{00000000-0005-0000-0000-000052020000}"/>
    <cellStyle name="Hyperlink 83" xfId="803" hidden="1" xr:uid="{00000000-0005-0000-0000-000053020000}"/>
    <cellStyle name="Hyperlink 83" xfId="848" hidden="1" xr:uid="{00000000-0005-0000-0000-000054020000}"/>
    <cellStyle name="Hyperlink 83" xfId="1264" hidden="1" xr:uid="{F4D6FA26-5040-496D-9674-59C2FCE271A8}"/>
    <cellStyle name="Hyperlink 83" xfId="1351" hidden="1" xr:uid="{4ECFA99E-14BE-496A-B137-CB4104067225}"/>
    <cellStyle name="Hyperlink 83" xfId="1375" hidden="1" xr:uid="{CAF96741-F0C7-475F-B1E7-1FED5A33981A}"/>
    <cellStyle name="Hyperlink 83" xfId="1087" hidden="1" xr:uid="{239EC4F0-A205-4ACB-AF00-5E79790C76DC}"/>
    <cellStyle name="Hyperlink 83" xfId="1160" xr:uid="{6CEE451B-77E3-4AFB-BAD2-A5BD21B6310E}"/>
    <cellStyle name="Hyperlink 84" xfId="360" hidden="1" xr:uid="{00000000-0005-0000-0000-000055020000}"/>
    <cellStyle name="Hyperlink 84" xfId="477" hidden="1" xr:uid="{00000000-0005-0000-0000-000056020000}"/>
    <cellStyle name="Hyperlink 84" xfId="804" hidden="1" xr:uid="{00000000-0005-0000-0000-000057020000}"/>
    <cellStyle name="Hyperlink 84" xfId="847" hidden="1" xr:uid="{00000000-0005-0000-0000-000058020000}"/>
    <cellStyle name="Hyperlink 84" xfId="1265" hidden="1" xr:uid="{FA1EDB0D-77AB-4C4C-BF0A-7A90EC958123}"/>
    <cellStyle name="Hyperlink 84" xfId="1295" hidden="1" xr:uid="{288FC892-4F54-42A6-886E-DB41A657E4AC}"/>
    <cellStyle name="Hyperlink 84" xfId="1120" hidden="1" xr:uid="{88A5DF32-DF30-4613-AE52-5AEEC5209BD1}"/>
    <cellStyle name="Hyperlink 84" xfId="1465" hidden="1" xr:uid="{1E1B9CB9-D957-4E1C-8079-0FC62A4398E8}"/>
    <cellStyle name="Hyperlink 84" xfId="1185" xr:uid="{AF7DB5EB-786B-4DF1-8865-2686E8F5B86C}"/>
    <cellStyle name="Hyperlink 85" xfId="361" hidden="1" xr:uid="{00000000-0005-0000-0000-000059020000}"/>
    <cellStyle name="Hyperlink 85" xfId="478" hidden="1" xr:uid="{00000000-0005-0000-0000-00005A020000}"/>
    <cellStyle name="Hyperlink 85" xfId="805" hidden="1" xr:uid="{00000000-0005-0000-0000-00005B020000}"/>
    <cellStyle name="Hyperlink 85" xfId="846" hidden="1" xr:uid="{00000000-0005-0000-0000-00005C020000}"/>
    <cellStyle name="Hyperlink 85" xfId="1266" hidden="1" xr:uid="{286546BE-5288-4CE8-9180-73FE724261C1}"/>
    <cellStyle name="Hyperlink 85" xfId="1350" hidden="1" xr:uid="{BC9F7C2A-D68D-40A0-BB75-F055B364BF04}"/>
    <cellStyle name="Hyperlink 85" xfId="1331" hidden="1" xr:uid="{83C8138C-4408-497E-A3FA-6B367047AF5E}"/>
    <cellStyle name="Hyperlink 85" xfId="1458" hidden="1" xr:uid="{840222E5-E66A-43B7-A521-5BE7FE1188FE}"/>
    <cellStyle name="Hyperlink 85" xfId="1457" xr:uid="{C05B7F78-023E-4CC7-A9DC-9F7F97B5D677}"/>
    <cellStyle name="Hyperlink 86" xfId="362" hidden="1" xr:uid="{00000000-0005-0000-0000-00005D020000}"/>
    <cellStyle name="Hyperlink 86" xfId="479" hidden="1" xr:uid="{00000000-0005-0000-0000-00005E020000}"/>
    <cellStyle name="Hyperlink 86" xfId="806" hidden="1" xr:uid="{00000000-0005-0000-0000-00005F020000}"/>
    <cellStyle name="Hyperlink 86" xfId="246" hidden="1" xr:uid="{00000000-0005-0000-0000-000060020000}"/>
    <cellStyle name="Hyperlink 86" xfId="1267" hidden="1" xr:uid="{D1298815-7874-4A09-A36C-2BCCD0D0B56B}"/>
    <cellStyle name="Hyperlink 86" xfId="1349" hidden="1" xr:uid="{4AD55444-DCBC-4AD8-A6D7-751FA76994E6}"/>
    <cellStyle name="Hyperlink 86" xfId="1332" hidden="1" xr:uid="{36B55740-5A57-42DA-8506-381E9DFBE830}"/>
    <cellStyle name="Hyperlink 86" xfId="1462" hidden="1" xr:uid="{F8F401B0-C249-4DA1-B252-4DC9DD444C5F}"/>
    <cellStyle name="Hyperlink 86" xfId="1309" xr:uid="{499C5A27-1DE5-44DC-8C10-36891EE29945}"/>
    <cellStyle name="Hyperlink 87" xfId="363" hidden="1" xr:uid="{00000000-0005-0000-0000-000061020000}"/>
    <cellStyle name="Hyperlink 87" xfId="480" hidden="1" xr:uid="{00000000-0005-0000-0000-000062020000}"/>
    <cellStyle name="Hyperlink 87" xfId="807" hidden="1" xr:uid="{00000000-0005-0000-0000-000063020000}"/>
    <cellStyle name="Hyperlink 87" xfId="247" hidden="1" xr:uid="{00000000-0005-0000-0000-000064020000}"/>
    <cellStyle name="Hyperlink 87" xfId="1268" hidden="1" xr:uid="{BCF88895-22FD-491A-8B10-213F4A9D8A40}"/>
    <cellStyle name="Hyperlink 87" xfId="1296" hidden="1" xr:uid="{4F878E5B-5B25-4DE4-BC38-D82C9279B435}"/>
    <cellStyle name="Hyperlink 87" xfId="1119" hidden="1" xr:uid="{3C47262E-77EF-4F3A-9F50-1A46DBDB694E}"/>
    <cellStyle name="Hyperlink 87" xfId="1460" hidden="1" xr:uid="{DA1AB169-FDED-4168-9412-D9C9BF72B162}"/>
    <cellStyle name="Hyperlink 87" xfId="1263" xr:uid="{38933C0C-D309-436D-A3A0-91B8468D76FF}"/>
    <cellStyle name="Hyperlink 88" xfId="364" hidden="1" xr:uid="{00000000-0005-0000-0000-000065020000}"/>
    <cellStyle name="Hyperlink 88" xfId="481" hidden="1" xr:uid="{00000000-0005-0000-0000-000066020000}"/>
    <cellStyle name="Hyperlink 88" xfId="808" hidden="1" xr:uid="{00000000-0005-0000-0000-000067020000}"/>
    <cellStyle name="Hyperlink 88" xfId="249" hidden="1" xr:uid="{00000000-0005-0000-0000-000068020000}"/>
    <cellStyle name="Hyperlink 88" xfId="1269" hidden="1" xr:uid="{6A963072-DB0E-48CF-87BC-7451D38D2F82}"/>
    <cellStyle name="Hyperlink 88" xfId="897" hidden="1" xr:uid="{0DA42F0B-2492-4EA4-BBC7-6C23BF476CFD}"/>
    <cellStyle name="Hyperlink 88" xfId="1383" hidden="1" xr:uid="{6353203C-F5FE-40FD-9B6B-274B032014D4}"/>
    <cellStyle name="Hyperlink 88" xfId="1463" hidden="1" xr:uid="{737070EE-E742-4B78-BA85-F5A9F9A5289C}"/>
    <cellStyle name="Hyperlink 88" xfId="1451" xr:uid="{DEFBDBB9-A6B4-453E-B88B-719E062B1ECF}"/>
    <cellStyle name="Hyperlink 89" xfId="365" hidden="1" xr:uid="{00000000-0005-0000-0000-000069020000}"/>
    <cellStyle name="Hyperlink 89" xfId="482" hidden="1" xr:uid="{00000000-0005-0000-0000-00006A020000}"/>
    <cellStyle name="Hyperlink 89" xfId="809" hidden="1" xr:uid="{00000000-0005-0000-0000-00006B020000}"/>
    <cellStyle name="Hyperlink 89" xfId="250" hidden="1" xr:uid="{00000000-0005-0000-0000-00006C020000}"/>
    <cellStyle name="Hyperlink 89" xfId="1270" hidden="1" xr:uid="{1E006BF9-8FBB-4D85-B778-EEF780ABCCDD}"/>
    <cellStyle name="Hyperlink 89" xfId="1401" hidden="1" xr:uid="{553EBBF8-804D-41D2-B7A6-CDB0F6B1031B}"/>
    <cellStyle name="Hyperlink 89" xfId="1434" hidden="1" xr:uid="{0345A211-014B-4D0D-8AB7-0A9C639370D7}"/>
    <cellStyle name="Hyperlink 89" xfId="1459" hidden="1" xr:uid="{B4746DD0-08CB-48C3-B630-76F317DDAD5D}"/>
    <cellStyle name="Hyperlink 89" xfId="1492" xr:uid="{DC8ED78E-2301-478A-BF36-ACD452CF33E7}"/>
    <cellStyle name="Hyperlink 9" xfId="265" hidden="1" xr:uid="{00000000-0005-0000-0000-00006D020000}"/>
    <cellStyle name="Hyperlink 9" xfId="444" hidden="1" xr:uid="{00000000-0005-0000-0000-00006E020000}"/>
    <cellStyle name="Hyperlink 9" xfId="771" hidden="1" xr:uid="{00000000-0005-0000-0000-00006F020000}"/>
    <cellStyle name="Hyperlink 9" xfId="838" hidden="1" xr:uid="{00000000-0005-0000-0000-000070020000}"/>
    <cellStyle name="Hyperlink 9" xfId="1230" hidden="1" xr:uid="{28C9FA2E-3087-45CA-8AED-C13A7B50DA13}"/>
    <cellStyle name="Hyperlink 9" xfId="1370" hidden="1" xr:uid="{C4203E38-5895-4767-B5FF-69274550095B}"/>
    <cellStyle name="Hyperlink 9" xfId="1406" hidden="1" xr:uid="{51FC48ED-4EDC-42DB-B9A9-82B07E883720}"/>
    <cellStyle name="Hyperlink 9" xfId="1435" hidden="1" xr:uid="{D741EEBA-C270-4929-8BF8-C37FED5B32CA}"/>
    <cellStyle name="Hyperlink 9" xfId="1471" xr:uid="{599FBFB7-7D08-4573-97E4-A2ADF514C9C9}"/>
    <cellStyle name="Hyperlink 90" xfId="366" hidden="1" xr:uid="{00000000-0005-0000-0000-000071020000}"/>
    <cellStyle name="Hyperlink 90" xfId="483" hidden="1" xr:uid="{00000000-0005-0000-0000-000072020000}"/>
    <cellStyle name="Hyperlink 90" xfId="810" hidden="1" xr:uid="{00000000-0005-0000-0000-000073020000}"/>
    <cellStyle name="Hyperlink 90" xfId="257" hidden="1" xr:uid="{00000000-0005-0000-0000-000074020000}"/>
    <cellStyle name="Hyperlink 90" xfId="1271" hidden="1" xr:uid="{D2465BCF-99DA-4426-9593-870A1EBE18D5}"/>
    <cellStyle name="Hyperlink 90" xfId="1399" hidden="1" xr:uid="{365E9FE7-3E1B-4B0D-BD0D-40B85A51D62F}"/>
    <cellStyle name="Hyperlink 90" xfId="1432" hidden="1" xr:uid="{E14DDCB2-CC16-4EB4-9C1A-46471D0B7FAC}"/>
    <cellStyle name="Hyperlink 90" xfId="1456" hidden="1" xr:uid="{EB31AE77-91BB-4D6D-B664-1A014F619EBD}"/>
    <cellStyle name="Hyperlink 90" xfId="1490" xr:uid="{918F9618-0F2C-4E06-BC09-A199B43C1086}"/>
    <cellStyle name="Hyperlink 91" xfId="367" hidden="1" xr:uid="{00000000-0005-0000-0000-000075020000}"/>
    <cellStyle name="Hyperlink 91" xfId="484" hidden="1" xr:uid="{00000000-0005-0000-0000-000076020000}"/>
    <cellStyle name="Hyperlink 91" xfId="811" hidden="1" xr:uid="{00000000-0005-0000-0000-000077020000}"/>
    <cellStyle name="Hyperlink 91" xfId="413" hidden="1" xr:uid="{00000000-0005-0000-0000-000078020000}"/>
    <cellStyle name="Hyperlink 91" xfId="1272" hidden="1" xr:uid="{74FEF3B5-06DE-4887-9D07-DD7D8529C847}"/>
    <cellStyle name="Hyperlink 91" xfId="1397" hidden="1" xr:uid="{C335CA22-206C-45F8-BC34-2BADE5D7A524}"/>
    <cellStyle name="Hyperlink 91" xfId="1429" hidden="1" xr:uid="{3A7E61BB-E43F-47D0-BACF-CD1F75AB5130}"/>
    <cellStyle name="Hyperlink 91" xfId="1446" hidden="1" xr:uid="{DE9BA58D-19BB-47A3-B30F-315600F21036}"/>
    <cellStyle name="Hyperlink 91" xfId="1488" xr:uid="{5A98390E-382A-41D6-9C01-0BAD33ED0B24}"/>
    <cellStyle name="Hyperlink 92" xfId="368" hidden="1" xr:uid="{00000000-0005-0000-0000-000079020000}"/>
    <cellStyle name="Hyperlink 92" xfId="485" hidden="1" xr:uid="{00000000-0005-0000-0000-00007A020000}"/>
    <cellStyle name="Hyperlink 92" xfId="812" hidden="1" xr:uid="{00000000-0005-0000-0000-00007B020000}"/>
    <cellStyle name="Hyperlink 92" xfId="264" hidden="1" xr:uid="{00000000-0005-0000-0000-00007C020000}"/>
    <cellStyle name="Hyperlink 92" xfId="1273" hidden="1" xr:uid="{6A10578C-2DA5-4DAE-8E1A-B806D6017C98}"/>
    <cellStyle name="Hyperlink 92" xfId="1400" hidden="1" xr:uid="{02FA6638-6ED3-4E22-A5BF-744FEF97CFB7}"/>
    <cellStyle name="Hyperlink 92" xfId="1433" hidden="1" xr:uid="{1B64500F-CE07-4B13-A6E1-E2E7923ED453}"/>
    <cellStyle name="Hyperlink 92" xfId="1068" hidden="1" xr:uid="{A9E0AB16-AAFB-42E5-A264-E8D396516760}"/>
    <cellStyle name="Hyperlink 92" xfId="1491" xr:uid="{EEE2378D-00BC-457C-B173-B863FDF75396}"/>
    <cellStyle name="Hyperlink 93" xfId="369" hidden="1" xr:uid="{00000000-0005-0000-0000-00007D020000}"/>
    <cellStyle name="Hyperlink 93" xfId="486" hidden="1" xr:uid="{00000000-0005-0000-0000-00007E020000}"/>
    <cellStyle name="Hyperlink 93" xfId="813" hidden="1" xr:uid="{00000000-0005-0000-0000-00007F020000}"/>
    <cellStyle name="Hyperlink 93" xfId="270" hidden="1" xr:uid="{00000000-0005-0000-0000-000080020000}"/>
    <cellStyle name="Hyperlink 93" xfId="1275" hidden="1" xr:uid="{45C0A110-2F5E-4E42-93C5-5C1E004428E1}"/>
    <cellStyle name="Hyperlink 93" xfId="1398" hidden="1" xr:uid="{1FA2E3F9-18B8-49B6-B375-8E901440E698}"/>
    <cellStyle name="Hyperlink 93" xfId="1430" hidden="1" xr:uid="{EF920008-A996-47D7-92F1-C7228F0BBC32}"/>
    <cellStyle name="Hyperlink 93" xfId="1080" hidden="1" xr:uid="{3F2CD355-FB1B-46E4-9797-10E321FD820E}"/>
    <cellStyle name="Hyperlink 93" xfId="1489" xr:uid="{7977F475-C7C8-4C13-8583-9FB01181472D}"/>
    <cellStyle name="Hyperlink 94" xfId="370" hidden="1" xr:uid="{00000000-0005-0000-0000-000081020000}"/>
    <cellStyle name="Hyperlink 94" xfId="487" hidden="1" xr:uid="{00000000-0005-0000-0000-000082020000}"/>
    <cellStyle name="Hyperlink 94" xfId="814" hidden="1" xr:uid="{00000000-0005-0000-0000-000083020000}"/>
    <cellStyle name="Hyperlink 94" xfId="275" hidden="1" xr:uid="{00000000-0005-0000-0000-000084020000}"/>
    <cellStyle name="Hyperlink 94" xfId="1276" hidden="1" xr:uid="{CBF97AA6-2926-4B67-97D9-1594A5A43C0B}"/>
    <cellStyle name="Hyperlink 94" xfId="1389" hidden="1" xr:uid="{DFBDF985-ECE8-4D21-B342-5A6D0868F454}"/>
    <cellStyle name="Hyperlink 94" xfId="1424" hidden="1" xr:uid="{0AB14911-DCD7-452E-BAA3-A410B6ACAE8E}"/>
    <cellStyle name="Hyperlink 94" xfId="1189" hidden="1" xr:uid="{C988ADE6-2C39-48A6-9D74-70F3E25DCB57}"/>
    <cellStyle name="Hyperlink 94" xfId="1484" xr:uid="{A95CEC05-BF24-4429-9A33-8370D29DA08F}"/>
    <cellStyle name="Hyperlink 95" xfId="371" hidden="1" xr:uid="{00000000-0005-0000-0000-000085020000}"/>
    <cellStyle name="Hyperlink 95" xfId="488" hidden="1" xr:uid="{00000000-0005-0000-0000-000086020000}"/>
    <cellStyle name="Hyperlink 95" xfId="815" hidden="1" xr:uid="{00000000-0005-0000-0000-000087020000}"/>
    <cellStyle name="Hyperlink 95" xfId="280" hidden="1" xr:uid="{00000000-0005-0000-0000-000088020000}"/>
    <cellStyle name="Hyperlink 95" xfId="1277" hidden="1" xr:uid="{CBD04CF3-C921-4DED-8BE0-F8C53EFEDC57}"/>
    <cellStyle name="Hyperlink 95" xfId="1381" hidden="1" xr:uid="{F91122ED-D2C2-4D03-A427-DE93B903541E}"/>
    <cellStyle name="Hyperlink 95" xfId="1418" hidden="1" xr:uid="{76C48D12-0977-4887-B399-B6A808664492}"/>
    <cellStyle name="Hyperlink 95" xfId="1078" hidden="1" xr:uid="{012FB867-56BD-47C5-A8FB-385093B7C61A}"/>
    <cellStyle name="Hyperlink 95" xfId="1480" xr:uid="{9DBAE54D-6016-43CD-B531-94023D7E9088}"/>
    <cellStyle name="Hyperlink 96" xfId="372" hidden="1" xr:uid="{00000000-0005-0000-0000-000089020000}"/>
    <cellStyle name="Hyperlink 96" xfId="489" hidden="1" xr:uid="{00000000-0005-0000-0000-00008A020000}"/>
    <cellStyle name="Hyperlink 96" xfId="816" hidden="1" xr:uid="{00000000-0005-0000-0000-00008B020000}"/>
    <cellStyle name="Hyperlink 96" xfId="285" hidden="1" xr:uid="{00000000-0005-0000-0000-00008C020000}"/>
    <cellStyle name="Hyperlink 96" xfId="1278" hidden="1" xr:uid="{4242836C-26AF-482B-A5AE-EE2CDF6DD947}"/>
    <cellStyle name="Hyperlink 96" xfId="1327" hidden="1" xr:uid="{54E68D5C-DF18-4143-A0D8-F7F814500B43}"/>
    <cellStyle name="Hyperlink 96" xfId="1147" hidden="1" xr:uid="{2CDBF345-8C5E-4B53-879C-AD2F84A3AEF4}"/>
    <cellStyle name="Hyperlink 96" xfId="1063" hidden="1" xr:uid="{78D4543E-A348-465F-8ECA-49C4E3B27A47}"/>
    <cellStyle name="Hyperlink 96" xfId="1431" xr:uid="{BD698B20-C5C8-4832-AEBE-87B820355B1C}"/>
    <cellStyle name="Hyperlink 97" xfId="373" hidden="1" xr:uid="{00000000-0005-0000-0000-00008D020000}"/>
    <cellStyle name="Hyperlink 97" xfId="490" hidden="1" xr:uid="{00000000-0005-0000-0000-00008E020000}"/>
    <cellStyle name="Hyperlink 97" xfId="817" hidden="1" xr:uid="{00000000-0005-0000-0000-00008F020000}"/>
    <cellStyle name="Hyperlink 97" xfId="288" hidden="1" xr:uid="{00000000-0005-0000-0000-000090020000}"/>
    <cellStyle name="Hyperlink 97" xfId="1279" hidden="1" xr:uid="{AD23A363-523B-4062-A3C1-844F3FC33A32}"/>
    <cellStyle name="Hyperlink 97" xfId="1347" hidden="1" xr:uid="{0F1F9A31-B567-44B5-A394-E34719BED3F0}"/>
    <cellStyle name="Hyperlink 97" xfId="1301" hidden="1" xr:uid="{A642D39E-811D-437A-A8FE-DC63242F399B}"/>
    <cellStyle name="Hyperlink 97" xfId="1333" hidden="1" xr:uid="{4DEB88BA-392C-4761-98B2-499F63A0A393}"/>
    <cellStyle name="Hyperlink 97" xfId="1312" xr:uid="{350EF0B9-03FA-44E7-866A-DA76861146AA}"/>
    <cellStyle name="Hyperlink 98" xfId="374" hidden="1" xr:uid="{00000000-0005-0000-0000-000091020000}"/>
    <cellStyle name="Hyperlink 98" xfId="491" hidden="1" xr:uid="{00000000-0005-0000-0000-000092020000}"/>
    <cellStyle name="Hyperlink 98" xfId="818" hidden="1" xr:uid="{00000000-0005-0000-0000-000093020000}"/>
    <cellStyle name="Hyperlink 98" xfId="293" hidden="1" xr:uid="{00000000-0005-0000-0000-000094020000}"/>
    <cellStyle name="Hyperlink 98" xfId="1280" hidden="1" xr:uid="{3EA71383-918E-4B40-B247-C2568B642B9C}"/>
    <cellStyle name="Hyperlink 98" xfId="1297" hidden="1" xr:uid="{F6AF9924-3B59-489A-BA78-17A3B789D2DE}"/>
    <cellStyle name="Hyperlink 98" xfId="1320" hidden="1" xr:uid="{4B129797-391F-43B3-9CEE-A1FC9BD20247}"/>
    <cellStyle name="Hyperlink 98" xfId="1128" hidden="1" xr:uid="{B089B9F6-1156-4A87-9D58-B8FB8AD69785}"/>
    <cellStyle name="Hyperlink 98" xfId="1106" xr:uid="{EBF02F1E-8485-45F5-8C10-8D1057A951C4}"/>
    <cellStyle name="Hyperlink 99" xfId="375" hidden="1" xr:uid="{00000000-0005-0000-0000-000095020000}"/>
    <cellStyle name="Hyperlink 99" xfId="492" hidden="1" xr:uid="{00000000-0005-0000-0000-000096020000}"/>
    <cellStyle name="Hyperlink 99" xfId="819" hidden="1" xr:uid="{00000000-0005-0000-0000-000097020000}"/>
    <cellStyle name="Hyperlink 99" xfId="298" hidden="1" xr:uid="{00000000-0005-0000-0000-000098020000}"/>
    <cellStyle name="Hyperlink 99" xfId="1281" hidden="1" xr:uid="{42A8FA31-43D4-4ED7-A1BD-C9A65539064A}"/>
    <cellStyle name="Hyperlink 99" xfId="1346" hidden="1" xr:uid="{FD8B51F9-5148-4B52-9F64-908FBC810884}"/>
    <cellStyle name="Hyperlink 99" xfId="1304" hidden="1" xr:uid="{8D47C765-0827-4C2F-8792-6E19C931907D}"/>
    <cellStyle name="Hyperlink 99" xfId="1131" hidden="1" xr:uid="{CE243CBC-2057-4804-9BEE-552A02B9FD9C}"/>
    <cellStyle name="Hyperlink 99" xfId="1144" xr:uid="{A5F09209-2857-4004-A625-817F1F19EA5B}"/>
    <cellStyle name="Input [yellow]" xfId="640" xr:uid="{00000000-0005-0000-0000-000099020000}"/>
    <cellStyle name="Input [yellow] 2" xfId="641" xr:uid="{00000000-0005-0000-0000-00009A020000}"/>
    <cellStyle name="Input [yellow] 3" xfId="642" xr:uid="{00000000-0005-0000-0000-00009B020000}"/>
    <cellStyle name="Input 10" xfId="1481" xr:uid="{B67DAB5D-5415-43F8-90B0-C93D24D4157B}"/>
    <cellStyle name="Input 2" xfId="71" xr:uid="{00000000-0005-0000-0000-00009C020000}"/>
    <cellStyle name="Input 3" xfId="157" xr:uid="{00000000-0005-0000-0000-00009D020000}"/>
    <cellStyle name="Input 4" xfId="731" xr:uid="{00000000-0005-0000-0000-00009E020000}"/>
    <cellStyle name="Input 5" xfId="881" xr:uid="{00000000-0005-0000-0000-00009F020000}"/>
    <cellStyle name="Input 6" xfId="895" xr:uid="{7271FA1F-48F0-4E9A-A924-9A83F22D635A}"/>
    <cellStyle name="Input 7" xfId="1385" xr:uid="{A9311237-174A-433B-B9B8-5B3F7B0EB9AE}"/>
    <cellStyle name="Input 8" xfId="1420" xr:uid="{403A278C-42F6-4786-B1C6-1ABEA7B67E49}"/>
    <cellStyle name="Input 9" xfId="1453" xr:uid="{8196AF8D-6BEC-495C-8A16-7AD30B02D095}"/>
    <cellStyle name="ITEMS" xfId="643" xr:uid="{00000000-0005-0000-0000-0000A0020000}"/>
    <cellStyle name="Linked Cell 2" xfId="72" xr:uid="{00000000-0005-0000-0000-0000A1020000}"/>
    <cellStyle name="Linked Cell 3" xfId="521" xr:uid="{00000000-0005-0000-0000-0000A2020000}"/>
    <cellStyle name="m1 - Style1" xfId="644" xr:uid="{00000000-0005-0000-0000-0000A3020000}"/>
    <cellStyle name="MANKAD" xfId="645" xr:uid="{00000000-0005-0000-0000-0000A4020000}"/>
    <cellStyle name="Neutral 2" xfId="73" xr:uid="{00000000-0005-0000-0000-0000A5020000}"/>
    <cellStyle name="Neutral 3" xfId="518" xr:uid="{00000000-0005-0000-0000-0000A6020000}"/>
    <cellStyle name="Neutrale" xfId="646" xr:uid="{00000000-0005-0000-0000-0000A7020000}"/>
    <cellStyle name="no dec" xfId="647" xr:uid="{00000000-0005-0000-0000-0000A8020000}"/>
    <cellStyle name="Normal" xfId="0" builtinId="0"/>
    <cellStyle name="Normal - Style1" xfId="648" xr:uid="{00000000-0005-0000-0000-0000AA020000}"/>
    <cellStyle name="Normal - Style1 2" xfId="1348" xr:uid="{AB9D0BAB-A905-40EE-9CC7-A8F421F34863}"/>
    <cellStyle name="Normal 10" xfId="74" xr:uid="{00000000-0005-0000-0000-0000AB020000}"/>
    <cellStyle name="Normal 10 2" xfId="649" xr:uid="{00000000-0005-0000-0000-0000AC020000}"/>
    <cellStyle name="Normal 11" xfId="75" xr:uid="{00000000-0005-0000-0000-0000AD020000}"/>
    <cellStyle name="Normal 12" xfId="722" xr:uid="{00000000-0005-0000-0000-0000AE020000}"/>
    <cellStyle name="Normal 13" xfId="728" xr:uid="{00000000-0005-0000-0000-0000AF020000}"/>
    <cellStyle name="Normal 14" xfId="734" xr:uid="{00000000-0005-0000-0000-0000B0020000}"/>
    <cellStyle name="Normal 14 2" xfId="737" xr:uid="{00000000-0005-0000-0000-0000B1020000}"/>
    <cellStyle name="Normal 14 3" xfId="750" xr:uid="{00000000-0005-0000-0000-0000B2020000}"/>
    <cellStyle name="Normal 14 3 2" xfId="757" xr:uid="{00000000-0005-0000-0000-0000B3020000}"/>
    <cellStyle name="Normal 14 3 2 2" xfId="761" xr:uid="{00000000-0005-0000-0000-0000B4020000}"/>
    <cellStyle name="Normal 14 3 2 2 2" xfId="764" xr:uid="{00000000-0005-0000-0000-0000B5020000}"/>
    <cellStyle name="Normal 14 4" xfId="752" xr:uid="{00000000-0005-0000-0000-0000B6020000}"/>
    <cellStyle name="Normal 14 4 2" xfId="754" xr:uid="{00000000-0005-0000-0000-0000B7020000}"/>
    <cellStyle name="Normal 14 4 2 2" xfId="758" xr:uid="{00000000-0005-0000-0000-0000B8020000}"/>
    <cellStyle name="Normal 14 4 2 2 2" xfId="762" xr:uid="{00000000-0005-0000-0000-0000B9020000}"/>
    <cellStyle name="Normal 15" xfId="745" xr:uid="{00000000-0005-0000-0000-0000BA020000}"/>
    <cellStyle name="Normal 16" xfId="766" xr:uid="{00000000-0005-0000-0000-0000BB020000}"/>
    <cellStyle name="Normal 17" xfId="767" xr:uid="{00000000-0005-0000-0000-0000BC020000}"/>
    <cellStyle name="Normal 18" xfId="154" xr:uid="{00000000-0005-0000-0000-0000BD020000}"/>
    <cellStyle name="Normal 19" xfId="733" xr:uid="{00000000-0005-0000-0000-0000BE020000}"/>
    <cellStyle name="Normal 2" xfId="76" xr:uid="{00000000-0005-0000-0000-0000BF020000}"/>
    <cellStyle name="Normal 2 2" xfId="77" xr:uid="{00000000-0005-0000-0000-0000C0020000}"/>
    <cellStyle name="Normal 2 2 2" xfId="509" xr:uid="{00000000-0005-0000-0000-0000C1020000}"/>
    <cellStyle name="Normal 2 2 2 2" xfId="651" xr:uid="{00000000-0005-0000-0000-0000C2020000}"/>
    <cellStyle name="Normal 2 2 3" xfId="652" xr:uid="{00000000-0005-0000-0000-0000C3020000}"/>
    <cellStyle name="Normal 2 2 4" xfId="650" xr:uid="{00000000-0005-0000-0000-0000C4020000}"/>
    <cellStyle name="Normal 2 2 5" xfId="392" xr:uid="{00000000-0005-0000-0000-0000C5020000}"/>
    <cellStyle name="Normal 2 3" xfId="78" xr:uid="{00000000-0005-0000-0000-0000C6020000}"/>
    <cellStyle name="Normal 2 3 2" xfId="653" xr:uid="{00000000-0005-0000-0000-0000C7020000}"/>
    <cellStyle name="Normal 20" xfId="883" xr:uid="{00000000-0005-0000-0000-0000C8020000}"/>
    <cellStyle name="Normal 21" xfId="893" xr:uid="{86B93AE9-5AD5-4BFD-AC6B-1BF0EB5DFB2C}"/>
    <cellStyle name="Normal 22" xfId="1387" xr:uid="{FCBBB9FE-74C4-4AF3-B5F3-014FF9EBEDDE}"/>
    <cellStyle name="Normal 23" xfId="1422" xr:uid="{744F2E9E-B2A1-4FF5-B454-26FFACE02C16}"/>
    <cellStyle name="Normal 24" xfId="1455" xr:uid="{5111452A-B8C2-4692-A2D4-084F07481554}"/>
    <cellStyle name="Normal 25" xfId="1483" xr:uid="{02C3767A-8287-4E6F-9806-F12CD9A45E4F}"/>
    <cellStyle name="Normal 3" xfId="79" xr:uid="{00000000-0005-0000-0000-0000C9020000}"/>
    <cellStyle name="Normal 3 2" xfId="80" xr:uid="{00000000-0005-0000-0000-0000CA020000}"/>
    <cellStyle name="Normal 3 2 2" xfId="81" xr:uid="{00000000-0005-0000-0000-0000CB020000}"/>
    <cellStyle name="Normal 3 2 2 2" xfId="82" xr:uid="{00000000-0005-0000-0000-0000CC020000}"/>
    <cellStyle name="Normal 3 2 2 3" xfId="655" xr:uid="{00000000-0005-0000-0000-0000CD020000}"/>
    <cellStyle name="Normal 3 2 3" xfId="83" xr:uid="{00000000-0005-0000-0000-0000CE020000}"/>
    <cellStyle name="Normal 3 2 4" xfId="508" xr:uid="{00000000-0005-0000-0000-0000CF020000}"/>
    <cellStyle name="Normal 3 3" xfId="84" xr:uid="{00000000-0005-0000-0000-0000D0020000}"/>
    <cellStyle name="Normal 3 3 2" xfId="85" xr:uid="{00000000-0005-0000-0000-0000D1020000}"/>
    <cellStyle name="Normal 3 3 2 2" xfId="86" xr:uid="{00000000-0005-0000-0000-0000D2020000}"/>
    <cellStyle name="Normal 3 3 3" xfId="87" xr:uid="{00000000-0005-0000-0000-0000D3020000}"/>
    <cellStyle name="Normal 3 3 4" xfId="656" xr:uid="{00000000-0005-0000-0000-0000D4020000}"/>
    <cellStyle name="Normal 3 4" xfId="88" xr:uid="{00000000-0005-0000-0000-0000D5020000}"/>
    <cellStyle name="Normal 3 4 2" xfId="89" xr:uid="{00000000-0005-0000-0000-0000D6020000}"/>
    <cellStyle name="Normal 3 4 3" xfId="654" xr:uid="{00000000-0005-0000-0000-0000D7020000}"/>
    <cellStyle name="Normal 3 5" xfId="90" xr:uid="{00000000-0005-0000-0000-0000D8020000}"/>
    <cellStyle name="Normal 3 6" xfId="91" xr:uid="{00000000-0005-0000-0000-0000D9020000}"/>
    <cellStyle name="Normal 3 7" xfId="92" xr:uid="{00000000-0005-0000-0000-0000DA020000}"/>
    <cellStyle name="Normal 3 8" xfId="390" xr:uid="{00000000-0005-0000-0000-0000DB020000}"/>
    <cellStyle name="Normal 4" xfId="93" xr:uid="{00000000-0005-0000-0000-0000DC020000}"/>
    <cellStyle name="Normal 4 2" xfId="94" xr:uid="{00000000-0005-0000-0000-0000DD020000}"/>
    <cellStyle name="Normal 4 2 2" xfId="95" xr:uid="{00000000-0005-0000-0000-0000DE020000}"/>
    <cellStyle name="Normal 4 2 2 2" xfId="96" xr:uid="{00000000-0005-0000-0000-0000DF020000}"/>
    <cellStyle name="Normal 4 2 3" xfId="97" xr:uid="{00000000-0005-0000-0000-0000E0020000}"/>
    <cellStyle name="Normal 4 2 4" xfId="658" xr:uid="{00000000-0005-0000-0000-0000E1020000}"/>
    <cellStyle name="Normal 4 3" xfId="98" xr:uid="{00000000-0005-0000-0000-0000E2020000}"/>
    <cellStyle name="Normal 4 3 2" xfId="99" xr:uid="{00000000-0005-0000-0000-0000E3020000}"/>
    <cellStyle name="Normal 4 3 2 2" xfId="100" xr:uid="{00000000-0005-0000-0000-0000E4020000}"/>
    <cellStyle name="Normal 4 3 3" xfId="101" xr:uid="{00000000-0005-0000-0000-0000E5020000}"/>
    <cellStyle name="Normal 4 3 4" xfId="657" xr:uid="{00000000-0005-0000-0000-0000E6020000}"/>
    <cellStyle name="Normal 4 4" xfId="102" xr:uid="{00000000-0005-0000-0000-0000E7020000}"/>
    <cellStyle name="Normal 4 4 2" xfId="103" xr:uid="{00000000-0005-0000-0000-0000E8020000}"/>
    <cellStyle name="Normal 4 5" xfId="104" xr:uid="{00000000-0005-0000-0000-0000E9020000}"/>
    <cellStyle name="Normal 4 6" xfId="105" xr:uid="{00000000-0005-0000-0000-0000EA020000}"/>
    <cellStyle name="Normal 4 7" xfId="106" xr:uid="{00000000-0005-0000-0000-0000EB020000}"/>
    <cellStyle name="Normal 4 8" xfId="547" xr:uid="{00000000-0005-0000-0000-0000EC020000}"/>
    <cellStyle name="Normal 5" xfId="107" xr:uid="{00000000-0005-0000-0000-0000ED020000}"/>
    <cellStyle name="Normal 5 2" xfId="108" xr:uid="{00000000-0005-0000-0000-0000EE020000}"/>
    <cellStyle name="Normal 5 2 2" xfId="659" xr:uid="{00000000-0005-0000-0000-0000EF020000}"/>
    <cellStyle name="Normal 5 3" xfId="109" xr:uid="{00000000-0005-0000-0000-0000F0020000}"/>
    <cellStyle name="Normal 5 4" xfId="551" xr:uid="{00000000-0005-0000-0000-0000F1020000}"/>
    <cellStyle name="Normal 6" xfId="110" xr:uid="{00000000-0005-0000-0000-0000F2020000}"/>
    <cellStyle name="Normal 6 2" xfId="111" xr:uid="{00000000-0005-0000-0000-0000F3020000}"/>
    <cellStyle name="Normal 6 3" xfId="565" xr:uid="{00000000-0005-0000-0000-0000F4020000}"/>
    <cellStyle name="Normal 7" xfId="112" xr:uid="{00000000-0005-0000-0000-0000F5020000}"/>
    <cellStyle name="Normal 7 2" xfId="113" xr:uid="{00000000-0005-0000-0000-0000F6020000}"/>
    <cellStyle name="Normal 7 3" xfId="660" xr:uid="{00000000-0005-0000-0000-0000F7020000}"/>
    <cellStyle name="Normal 7 3 2" xfId="720" xr:uid="{00000000-0005-0000-0000-0000F8020000}"/>
    <cellStyle name="Normal 7 3 2 2" xfId="726" xr:uid="{00000000-0005-0000-0000-0000F9020000}"/>
    <cellStyle name="Normal 8" xfId="114" xr:uid="{00000000-0005-0000-0000-0000FA020000}"/>
    <cellStyle name="Normal 8 2" xfId="662" xr:uid="{00000000-0005-0000-0000-0000FB020000}"/>
    <cellStyle name="Normal 8 2 2" xfId="716" xr:uid="{00000000-0005-0000-0000-0000FC020000}"/>
    <cellStyle name="Normal 8 3" xfId="717" xr:uid="{00000000-0005-0000-0000-0000FD020000}"/>
    <cellStyle name="Normal 8 3 2" xfId="748" xr:uid="{00000000-0005-0000-0000-0000FE020000}"/>
    <cellStyle name="Normal 8 3 2 2" xfId="765" xr:uid="{00000000-0005-0000-0000-0000FF020000}"/>
    <cellStyle name="Normal 8 4" xfId="661" xr:uid="{00000000-0005-0000-0000-000000030000}"/>
    <cellStyle name="Normal 9" xfId="115" xr:uid="{00000000-0005-0000-0000-000001030000}"/>
    <cellStyle name="Normal 9 2" xfId="714" xr:uid="{00000000-0005-0000-0000-000002030000}"/>
    <cellStyle name="Normal 9 3" xfId="721" xr:uid="{00000000-0005-0000-0000-000003030000}"/>
    <cellStyle name="Normal 9 4" xfId="724" xr:uid="{00000000-0005-0000-0000-000004030000}"/>
    <cellStyle name="Normal 9 5" xfId="725" xr:uid="{00000000-0005-0000-0000-000005030000}"/>
    <cellStyle name="Normal 9 6" xfId="727" xr:uid="{00000000-0005-0000-0000-000006030000}"/>
    <cellStyle name="Normal 9 6 2" xfId="749" xr:uid="{00000000-0005-0000-0000-000007030000}"/>
    <cellStyle name="Normal 9 6 2 2" xfId="768" xr:uid="{00000000-0005-0000-0000-000008030000}"/>
    <cellStyle name="Nota" xfId="664" xr:uid="{00000000-0005-0000-0000-000009030000}"/>
    <cellStyle name="Nota 2" xfId="665" xr:uid="{00000000-0005-0000-0000-00000A030000}"/>
    <cellStyle name="Nota 2 2" xfId="860" xr:uid="{00000000-0005-0000-0000-00000B030000}"/>
    <cellStyle name="Nota 2 3" xfId="1336" xr:uid="{749101F9-6569-48F2-841A-13FD3C0D6C05}"/>
    <cellStyle name="Nota 3" xfId="666" xr:uid="{00000000-0005-0000-0000-00000C030000}"/>
    <cellStyle name="Nota 3 2" xfId="861" xr:uid="{00000000-0005-0000-0000-00000D030000}"/>
    <cellStyle name="Nota 3 3" xfId="1423" xr:uid="{F70E57C3-C1E7-4DA6-89FD-2A8B2A82993B}"/>
    <cellStyle name="Nota 4" xfId="859" xr:uid="{00000000-0005-0000-0000-00000E030000}"/>
    <cellStyle name="Nota 5" xfId="1335" xr:uid="{955A2A3E-64C3-404F-A6E5-74E2A5053966}"/>
    <cellStyle name="Note 2" xfId="116" xr:uid="{00000000-0005-0000-0000-00000F030000}"/>
    <cellStyle name="Note 2 2" xfId="117" xr:uid="{00000000-0005-0000-0000-000010030000}"/>
    <cellStyle name="Note 2 3" xfId="548" xr:uid="{00000000-0005-0000-0000-000011030000}"/>
    <cellStyle name="Note 3" xfId="552" xr:uid="{00000000-0005-0000-0000-000012030000}"/>
    <cellStyle name="Note 4" xfId="566" xr:uid="{00000000-0005-0000-0000-000013030000}"/>
    <cellStyle name="Num0 - Style7" xfId="667" xr:uid="{00000000-0005-0000-0000-000014030000}"/>
    <cellStyle name="Num2 - Style8" xfId="668" xr:uid="{00000000-0005-0000-0000-000015030000}"/>
    <cellStyle name="Numeri - Style1" xfId="669" xr:uid="{00000000-0005-0000-0000-000016030000}"/>
    <cellStyle name="Numeri - Style1 2" xfId="670" xr:uid="{00000000-0005-0000-0000-000017030000}"/>
    <cellStyle name="Numeri - Style1 2 2" xfId="863" xr:uid="{00000000-0005-0000-0000-000018030000}"/>
    <cellStyle name="Numeri - Style1 2 3" xfId="1049" xr:uid="{89352629-CAAD-432A-B53F-8F18DF7D64BB}"/>
    <cellStyle name="Numeri - Style1 3" xfId="862" xr:uid="{00000000-0005-0000-0000-000019030000}"/>
    <cellStyle name="Numeri - Style1 4" xfId="1079" xr:uid="{4FD75621-FECA-40B9-ABFD-03496B749296}"/>
    <cellStyle name="ofwhich" xfId="158" xr:uid="{00000000-0005-0000-0000-00001A030000}"/>
    <cellStyle name="Output 2" xfId="118" xr:uid="{00000000-0005-0000-0000-00001B030000}"/>
    <cellStyle name="Output 3" xfId="519" xr:uid="{00000000-0005-0000-0000-00001C030000}"/>
    <cellStyle name="Parent row" xfId="119" xr:uid="{00000000-0005-0000-0000-00001D030000}"/>
    <cellStyle name="Parent row 2" xfId="120" xr:uid="{00000000-0005-0000-0000-00001E030000}"/>
    <cellStyle name="Percent [2]" xfId="671" xr:uid="{00000000-0005-0000-0000-00001F030000}"/>
    <cellStyle name="Percent 10" xfId="732" xr:uid="{00000000-0005-0000-0000-000020030000}"/>
    <cellStyle name="Percent 11" xfId="882" xr:uid="{00000000-0005-0000-0000-000021030000}"/>
    <cellStyle name="Percent 12" xfId="894" xr:uid="{A51FFEFC-04EC-4E38-ABDA-35D1FD6481BA}"/>
    <cellStyle name="Percent 13" xfId="1386" xr:uid="{AF7C1137-995C-4C24-BACA-B72780276075}"/>
    <cellStyle name="Percent 14" xfId="1421" xr:uid="{085B163D-9536-42D1-BC1C-958ABBE51D38}"/>
    <cellStyle name="Percent 15" xfId="1454" xr:uid="{44921183-FBD5-4313-B8DB-2B0EBED762C8}"/>
    <cellStyle name="Percent 16" xfId="1482" xr:uid="{40FF8999-45A8-42C8-90B4-5E5DC1132CA3}"/>
    <cellStyle name="Percent 2" xfId="121" xr:uid="{00000000-0005-0000-0000-000022030000}"/>
    <cellStyle name="Percent 2 2" xfId="122" xr:uid="{00000000-0005-0000-0000-000023030000}"/>
    <cellStyle name="Percent 2 2 2" xfId="583" xr:uid="{00000000-0005-0000-0000-000024030000}"/>
    <cellStyle name="Percent 2 3" xfId="161" xr:uid="{00000000-0005-0000-0000-000025030000}"/>
    <cellStyle name="Percent 3" xfId="123" xr:uid="{00000000-0005-0000-0000-000026030000}"/>
    <cellStyle name="Percent 3 2" xfId="124" xr:uid="{00000000-0005-0000-0000-000027030000}"/>
    <cellStyle name="Percent 3 3" xfId="672" xr:uid="{00000000-0005-0000-0000-000028030000}"/>
    <cellStyle name="Percent 3 4" xfId="719" xr:uid="{00000000-0005-0000-0000-000029030000}"/>
    <cellStyle name="Percent 4" xfId="125" xr:uid="{00000000-0005-0000-0000-00002A030000}"/>
    <cellStyle name="Percent 4 2" xfId="674" xr:uid="{00000000-0005-0000-0000-00002B030000}"/>
    <cellStyle name="Percent 4 3" xfId="673" xr:uid="{00000000-0005-0000-0000-00002C030000}"/>
    <cellStyle name="Percent 5" xfId="675" xr:uid="{00000000-0005-0000-0000-00002D030000}"/>
    <cellStyle name="Percent 6" xfId="582" xr:uid="{00000000-0005-0000-0000-00002E030000}"/>
    <cellStyle name="Percent 7" xfId="723" xr:uid="{00000000-0005-0000-0000-00002F030000}"/>
    <cellStyle name="Percent 8" xfId="742" xr:uid="{00000000-0005-0000-0000-000030030000}"/>
    <cellStyle name="Percent 8 2" xfId="751" xr:uid="{00000000-0005-0000-0000-000031030000}"/>
    <cellStyle name="Percent 8 3" xfId="753" xr:uid="{00000000-0005-0000-0000-000032030000}"/>
    <cellStyle name="Percent 8 3 2" xfId="756" xr:uid="{00000000-0005-0000-0000-000033030000}"/>
    <cellStyle name="Percent 8 3 2 2" xfId="760" xr:uid="{00000000-0005-0000-0000-000034030000}"/>
    <cellStyle name="Percent 8 3 2 2 2" xfId="763" xr:uid="{00000000-0005-0000-0000-000035030000}"/>
    <cellStyle name="Percent 9" xfId="155" xr:uid="{00000000-0005-0000-0000-000036030000}"/>
    <cellStyle name="Reference" xfId="126" xr:uid="{00000000-0005-0000-0000-000037030000}"/>
    <cellStyle name="RevList" xfId="676" xr:uid="{00000000-0005-0000-0000-000038030000}"/>
    <cellStyle name="Row heading" xfId="127" xr:uid="{00000000-0005-0000-0000-000039030000}"/>
    <cellStyle name="Row headings" xfId="677" xr:uid="{00000000-0005-0000-0000-00003A030000}"/>
    <cellStyle name="Row headings Level 1" xfId="678" xr:uid="{00000000-0005-0000-0000-00003B030000}"/>
    <cellStyle name="Row headings Level 2" xfId="679" xr:uid="{00000000-0005-0000-0000-00003C030000}"/>
    <cellStyle name="Source - Style2" xfId="680" xr:uid="{00000000-0005-0000-0000-00003D030000}"/>
    <cellStyle name="Source Hed" xfId="128" xr:uid="{00000000-0005-0000-0000-00003E030000}"/>
    <cellStyle name="Source Letter" xfId="129" xr:uid="{00000000-0005-0000-0000-00003F030000}"/>
    <cellStyle name="Source Superscript" xfId="130" xr:uid="{00000000-0005-0000-0000-000040030000}"/>
    <cellStyle name="Source Superscript 2" xfId="131" xr:uid="{00000000-0005-0000-0000-000041030000}"/>
    <cellStyle name="Source Text" xfId="132" xr:uid="{00000000-0005-0000-0000-000042030000}"/>
    <cellStyle name="Source Text 2" xfId="133" xr:uid="{00000000-0005-0000-0000-000043030000}"/>
    <cellStyle name="Sources list" xfId="681" xr:uid="{00000000-0005-0000-0000-000044030000}"/>
    <cellStyle name="Sources list 2" xfId="682" xr:uid="{00000000-0005-0000-0000-000045030000}"/>
    <cellStyle name="Sources Title" xfId="683" xr:uid="{00000000-0005-0000-0000-000046030000}"/>
    <cellStyle name="Sources Title 2" xfId="684" xr:uid="{00000000-0005-0000-0000-000047030000}"/>
    <cellStyle name="State" xfId="134" xr:uid="{00000000-0005-0000-0000-000048030000}"/>
    <cellStyle name="style" xfId="685" xr:uid="{00000000-0005-0000-0000-000049030000}"/>
    <cellStyle name="style 2" xfId="686" xr:uid="{00000000-0005-0000-0000-00004A030000}"/>
    <cellStyle name="style 3" xfId="687" xr:uid="{00000000-0005-0000-0000-00004B030000}"/>
    <cellStyle name="style1" xfId="688" xr:uid="{00000000-0005-0000-0000-00004C030000}"/>
    <cellStyle name="style2" xfId="689" xr:uid="{00000000-0005-0000-0000-00004D030000}"/>
    <cellStyle name="Subtotal" xfId="690" xr:uid="{00000000-0005-0000-0000-00004E030000}"/>
    <cellStyle name="Superscript" xfId="135" xr:uid="{00000000-0005-0000-0000-00004F030000}"/>
    <cellStyle name="Table  - Style3" xfId="691" xr:uid="{00000000-0005-0000-0000-000050030000}"/>
    <cellStyle name="Table  - Style4" xfId="692" xr:uid="{00000000-0005-0000-0000-000051030000}"/>
    <cellStyle name="Table  - Style4 2" xfId="693" xr:uid="{00000000-0005-0000-0000-000052030000}"/>
    <cellStyle name="Table  - Style6" xfId="694" xr:uid="{00000000-0005-0000-0000-000053030000}"/>
    <cellStyle name="Table  - Style6 2" xfId="695" xr:uid="{00000000-0005-0000-0000-000054030000}"/>
    <cellStyle name="Table Data" xfId="136" xr:uid="{00000000-0005-0000-0000-000055030000}"/>
    <cellStyle name="Table Head Top" xfId="137" xr:uid="{00000000-0005-0000-0000-000056030000}"/>
    <cellStyle name="Table Hed Side" xfId="138" xr:uid="{00000000-0005-0000-0000-000057030000}"/>
    <cellStyle name="Table no" xfId="696" xr:uid="{00000000-0005-0000-0000-000058030000}"/>
    <cellStyle name="Table title" xfId="139" xr:uid="{00000000-0005-0000-0000-000059030000}"/>
    <cellStyle name="Table title 2" xfId="140" xr:uid="{00000000-0005-0000-0000-00005A030000}"/>
    <cellStyle name="Table_HeaderRow" xfId="159" xr:uid="{00000000-0005-0000-0000-00005B030000}"/>
    <cellStyle name="Testo avviso" xfId="697" xr:uid="{00000000-0005-0000-0000-00005C030000}"/>
    <cellStyle name="Testo descrittivo" xfId="698" xr:uid="{00000000-0005-0000-0000-00005D030000}"/>
    <cellStyle name="þ_x001d_ð &amp;ý&amp;†ýG_x0008_ X_x000a__x0007__x0001__x0001_" xfId="699" xr:uid="{00000000-0005-0000-0000-00005E030000}"/>
    <cellStyle name="þ_x001d_ð&quot;_x000c_Býò_x000c_5ýU_x0001_e_x0005_¹,_x0007__x0001__x0001_" xfId="700" xr:uid="{00000000-0005-0000-0000-00005F030000}"/>
    <cellStyle name="Title 2" xfId="141" xr:uid="{00000000-0005-0000-0000-000060030000}"/>
    <cellStyle name="Title 3" xfId="512" xr:uid="{00000000-0005-0000-0000-000061030000}"/>
    <cellStyle name="Title Text" xfId="142" xr:uid="{00000000-0005-0000-0000-000062030000}"/>
    <cellStyle name="Title Text 1" xfId="143" xr:uid="{00000000-0005-0000-0000-000063030000}"/>
    <cellStyle name="Title Text 2" xfId="144" xr:uid="{00000000-0005-0000-0000-000064030000}"/>
    <cellStyle name="Title-1" xfId="145" xr:uid="{00000000-0005-0000-0000-000065030000}"/>
    <cellStyle name="Title-2" xfId="146" xr:uid="{00000000-0005-0000-0000-000066030000}"/>
    <cellStyle name="Title-3" xfId="147" xr:uid="{00000000-0005-0000-0000-000067030000}"/>
    <cellStyle name="Titolo" xfId="701" xr:uid="{00000000-0005-0000-0000-000068030000}"/>
    <cellStyle name="Titolo 1" xfId="702" xr:uid="{00000000-0005-0000-0000-000069030000}"/>
    <cellStyle name="Titolo 2" xfId="703" xr:uid="{00000000-0005-0000-0000-00006A030000}"/>
    <cellStyle name="Titolo 3" xfId="704" xr:uid="{00000000-0005-0000-0000-00006B030000}"/>
    <cellStyle name="Titolo 4" xfId="705" xr:uid="{00000000-0005-0000-0000-00006C030000}"/>
    <cellStyle name="Total 2" xfId="148" xr:uid="{00000000-0005-0000-0000-00006D030000}"/>
    <cellStyle name="Total 3" xfId="525" xr:uid="{00000000-0005-0000-0000-00006E030000}"/>
    <cellStyle name="Totale" xfId="706" xr:uid="{00000000-0005-0000-0000-00006F030000}"/>
    <cellStyle name="Totale 2" xfId="707" xr:uid="{00000000-0005-0000-0000-000070030000}"/>
    <cellStyle name="Totale 2 2" xfId="873" xr:uid="{00000000-0005-0000-0000-000071030000}"/>
    <cellStyle name="Totale 2 3" xfId="1440" xr:uid="{A9DA7B70-5C50-4D64-95B7-E4D616DD97A1}"/>
    <cellStyle name="Totale 3" xfId="708" xr:uid="{00000000-0005-0000-0000-000072030000}"/>
    <cellStyle name="Totale 3 2" xfId="874" xr:uid="{00000000-0005-0000-0000-000073030000}"/>
    <cellStyle name="Totale 3 3" xfId="1441" xr:uid="{A4C83A56-52AF-46F9-AD1F-AE8D91B44443}"/>
    <cellStyle name="Totale 4" xfId="872" xr:uid="{00000000-0005-0000-0000-000074030000}"/>
    <cellStyle name="Totale 5" xfId="1439" xr:uid="{140888CC-28E7-4003-8CDE-00E27832835F}"/>
    <cellStyle name="Valore non valido" xfId="709" xr:uid="{00000000-0005-0000-0000-000075030000}"/>
    <cellStyle name="Valore valido" xfId="710" xr:uid="{00000000-0005-0000-0000-000076030000}"/>
    <cellStyle name="Warning Text 2" xfId="149" xr:uid="{00000000-0005-0000-0000-000077030000}"/>
    <cellStyle name="Warning Text 3" xfId="523" xr:uid="{00000000-0005-0000-0000-000078030000}"/>
    <cellStyle name="Wrap" xfId="150" xr:uid="{00000000-0005-0000-0000-000079030000}"/>
    <cellStyle name="Wrap Bold" xfId="151" xr:uid="{00000000-0005-0000-0000-00007A030000}"/>
    <cellStyle name="Wrap Title" xfId="152" xr:uid="{00000000-0005-0000-0000-00007B030000}"/>
    <cellStyle name="Wrap_NTS99-~11" xfId="153" xr:uid="{00000000-0005-0000-0000-00007C03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ept\AppData\Local\Microsoft\Windows\INetCache\Content.Outlook\7NT1W3G9\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national_transportation_statistics/index.html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selection activeCell="B12" sqref="B12"/>
    </sheetView>
  </sheetViews>
  <sheetFormatPr defaultRowHeight="14.4"/>
  <cols>
    <col min="1" max="1" width="11.5546875" customWidth="1"/>
    <col min="2" max="2" width="85.109375" customWidth="1"/>
  </cols>
  <sheetData>
    <row r="1" spans="1:2">
      <c r="A1" s="1" t="s">
        <v>0</v>
      </c>
    </row>
    <row r="3" spans="1:2">
      <c r="A3" s="1" t="s">
        <v>1</v>
      </c>
      <c r="B3" s="4" t="s">
        <v>224</v>
      </c>
    </row>
    <row r="4" spans="1:2">
      <c r="B4" t="s">
        <v>170</v>
      </c>
    </row>
    <row r="5" spans="1:2">
      <c r="B5" s="2">
        <v>2015</v>
      </c>
    </row>
    <row r="6" spans="1:2">
      <c r="B6" t="s">
        <v>171</v>
      </c>
    </row>
    <row r="7" spans="1:2">
      <c r="B7" t="s">
        <v>172</v>
      </c>
    </row>
    <row r="8" spans="1:2">
      <c r="B8" t="s">
        <v>173</v>
      </c>
    </row>
    <row r="10" spans="1:2">
      <c r="B10" s="4" t="s">
        <v>228</v>
      </c>
    </row>
    <row r="11" spans="1:2">
      <c r="B11" s="2">
        <v>2017</v>
      </c>
    </row>
    <row r="12" spans="1:2">
      <c r="B12" t="s">
        <v>225</v>
      </c>
    </row>
    <row r="13" spans="1:2">
      <c r="B13" s="3" t="s">
        <v>226</v>
      </c>
    </row>
    <row r="14" spans="1:2">
      <c r="B14" t="s">
        <v>227</v>
      </c>
    </row>
    <row r="16" spans="1:2">
      <c r="B16" s="4" t="s">
        <v>2</v>
      </c>
    </row>
    <row r="17" spans="2:2">
      <c r="B17" t="s">
        <v>3</v>
      </c>
    </row>
    <row r="18" spans="2:2">
      <c r="B18" s="2">
        <v>2008</v>
      </c>
    </row>
    <row r="19" spans="2:2">
      <c r="B19" t="s">
        <v>4</v>
      </c>
    </row>
    <row r="20" spans="2:2">
      <c r="B20" s="3" t="s">
        <v>5</v>
      </c>
    </row>
    <row r="21" spans="2:2">
      <c r="B21" t="s">
        <v>6</v>
      </c>
    </row>
    <row r="23" spans="2:2">
      <c r="B23" s="4" t="s">
        <v>200</v>
      </c>
    </row>
    <row r="24" spans="2:2">
      <c r="B24" t="s">
        <v>58</v>
      </c>
    </row>
    <row r="25" spans="2:2">
      <c r="B25" s="2">
        <v>2016</v>
      </c>
    </row>
    <row r="26" spans="2:2">
      <c r="B26" t="s">
        <v>65</v>
      </c>
    </row>
    <row r="27" spans="2:2">
      <c r="B27" s="3" t="s">
        <v>60</v>
      </c>
    </row>
    <row r="28" spans="2:2">
      <c r="B28" t="s">
        <v>59</v>
      </c>
    </row>
    <row r="29" spans="2:2">
      <c r="B29" s="14" t="s">
        <v>61</v>
      </c>
    </row>
    <row r="30" spans="2:2">
      <c r="B30" s="14" t="s">
        <v>62</v>
      </c>
    </row>
    <row r="31" spans="2:2">
      <c r="B31" s="14" t="s">
        <v>63</v>
      </c>
    </row>
    <row r="32" spans="2:2">
      <c r="B32" s="14" t="s">
        <v>64</v>
      </c>
    </row>
    <row r="33" spans="1:2">
      <c r="B33" s="14"/>
    </row>
    <row r="34" spans="1:2">
      <c r="B34" s="18" t="s">
        <v>71</v>
      </c>
    </row>
    <row r="35" spans="1:2">
      <c r="B35" s="2" t="s">
        <v>159</v>
      </c>
    </row>
    <row r="36" spans="1:2">
      <c r="B36" s="2">
        <v>2018</v>
      </c>
    </row>
    <row r="37" spans="1:2">
      <c r="B37" s="2" t="s">
        <v>160</v>
      </c>
    </row>
    <row r="38" spans="1:2">
      <c r="B38" s="2" t="s">
        <v>161</v>
      </c>
    </row>
    <row r="39" spans="1:2">
      <c r="B39" s="2" t="s">
        <v>162</v>
      </c>
    </row>
    <row r="40" spans="1:2">
      <c r="B40" s="2"/>
    </row>
    <row r="41" spans="1:2">
      <c r="A41" s="1" t="s">
        <v>13</v>
      </c>
    </row>
    <row r="42" spans="1:2">
      <c r="A42" s="76" t="s">
        <v>194</v>
      </c>
    </row>
    <row r="43" spans="1:2">
      <c r="A43" s="76" t="s">
        <v>195</v>
      </c>
    </row>
    <row r="44" spans="1:2">
      <c r="A44" s="76" t="s">
        <v>196</v>
      </c>
    </row>
    <row r="46" spans="1:2">
      <c r="A46" t="s">
        <v>66</v>
      </c>
    </row>
    <row r="47" spans="1:2">
      <c r="A47" t="s">
        <v>67</v>
      </c>
    </row>
    <row r="48" spans="1:2">
      <c r="A48" t="s">
        <v>68</v>
      </c>
    </row>
    <row r="49" spans="1:1">
      <c r="A49" t="s">
        <v>69</v>
      </c>
    </row>
    <row r="51" spans="1:1">
      <c r="A51" t="s">
        <v>70</v>
      </c>
    </row>
    <row r="52" spans="1:1">
      <c r="A52" t="s">
        <v>163</v>
      </c>
    </row>
  </sheetData>
  <hyperlinks>
    <hyperlink ref="B7" r:id="rId1" display="http://nhts.ornl.gov/2009/pub/stt.pdf" xr:uid="{00000000-0004-0000-0000-000000000000}"/>
    <hyperlink ref="B20" r:id="rId2" xr:uid="{00000000-0004-0000-0000-000001000000}"/>
    <hyperlink ref="B27" r:id="rId3" location="appendix_d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1"/>
  <sheetViews>
    <sheetView topLeftCell="A43" workbookViewId="0">
      <selection activeCell="R71" sqref="R71"/>
    </sheetView>
  </sheetViews>
  <sheetFormatPr defaultRowHeight="14.4"/>
  <sheetData>
    <row r="1" spans="1:16">
      <c r="A1" t="s">
        <v>201</v>
      </c>
      <c r="B1" t="s">
        <v>202</v>
      </c>
      <c r="C1" t="s">
        <v>203</v>
      </c>
      <c r="D1" t="s">
        <v>204</v>
      </c>
      <c r="E1" t="s">
        <v>73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O1" t="s">
        <v>213</v>
      </c>
      <c r="P1" t="s">
        <v>214</v>
      </c>
    </row>
    <row r="2" spans="1:16">
      <c r="A2" t="s">
        <v>215</v>
      </c>
      <c r="B2" t="s">
        <v>216</v>
      </c>
      <c r="C2" t="s">
        <v>217</v>
      </c>
      <c r="D2">
        <v>2000</v>
      </c>
      <c r="E2" t="s">
        <v>218</v>
      </c>
      <c r="F2">
        <v>14.66</v>
      </c>
      <c r="G2">
        <v>3.6308876909999999</v>
      </c>
      <c r="H2">
        <v>146.60794379999999</v>
      </c>
      <c r="I2">
        <v>0</v>
      </c>
      <c r="J2">
        <v>175.92953249999999</v>
      </c>
      <c r="K2">
        <v>121.377303099999</v>
      </c>
      <c r="L2">
        <v>8.686572323</v>
      </c>
      <c r="M2">
        <v>2.93215887399999</v>
      </c>
      <c r="O2">
        <v>0</v>
      </c>
      <c r="P2">
        <v>1.1999999995907453</v>
      </c>
    </row>
    <row r="3" spans="1:16">
      <c r="A3" t="s">
        <v>215</v>
      </c>
      <c r="B3" t="s">
        <v>216</v>
      </c>
      <c r="C3" t="s">
        <v>217</v>
      </c>
      <c r="D3">
        <v>2005</v>
      </c>
      <c r="E3" t="s">
        <v>218</v>
      </c>
      <c r="F3">
        <v>21.19</v>
      </c>
      <c r="G3">
        <v>7.7105988459999999</v>
      </c>
      <c r="H3">
        <v>227.14593969999899</v>
      </c>
      <c r="I3">
        <v>0</v>
      </c>
      <c r="J3">
        <v>272.5751277</v>
      </c>
      <c r="K3">
        <v>177.5365084</v>
      </c>
      <c r="L3">
        <v>12.71138477</v>
      </c>
      <c r="M3">
        <v>4.1147018839999996</v>
      </c>
      <c r="O3">
        <v>0</v>
      </c>
      <c r="P3">
        <v>1.2000000002641527</v>
      </c>
    </row>
    <row r="4" spans="1:16">
      <c r="A4" t="s">
        <v>215</v>
      </c>
      <c r="B4" t="s">
        <v>216</v>
      </c>
      <c r="C4" t="s">
        <v>217</v>
      </c>
      <c r="D4">
        <v>2010</v>
      </c>
      <c r="E4" t="s">
        <v>218</v>
      </c>
      <c r="F4">
        <v>35.54</v>
      </c>
      <c r="G4">
        <v>7.5990627999999996</v>
      </c>
      <c r="H4">
        <v>381.22589790000001</v>
      </c>
      <c r="I4">
        <v>0</v>
      </c>
      <c r="J4">
        <v>457.47107749999998</v>
      </c>
      <c r="K4">
        <v>291.17295610000002</v>
      </c>
      <c r="L4">
        <v>20.76695149</v>
      </c>
      <c r="M4">
        <v>4.0497331919999997</v>
      </c>
      <c r="O4">
        <v>0</v>
      </c>
      <c r="P4">
        <v>1.2000000000524622</v>
      </c>
    </row>
    <row r="5" spans="1:16">
      <c r="A5" t="s">
        <v>215</v>
      </c>
      <c r="B5" t="s">
        <v>216</v>
      </c>
      <c r="C5" t="s">
        <v>217</v>
      </c>
      <c r="D5">
        <v>2015</v>
      </c>
      <c r="E5" t="s">
        <v>218</v>
      </c>
      <c r="F5">
        <v>58.63</v>
      </c>
      <c r="G5">
        <v>8.4238221670000009</v>
      </c>
      <c r="H5">
        <v>628.28258019999998</v>
      </c>
      <c r="I5">
        <v>0</v>
      </c>
      <c r="J5">
        <v>753.93909629999996</v>
      </c>
      <c r="K5">
        <v>475.56353660000002</v>
      </c>
      <c r="L5">
        <v>33.918001959999998</v>
      </c>
      <c r="M5">
        <v>4.1564240760000004</v>
      </c>
      <c r="O5">
        <v>0</v>
      </c>
      <c r="P5">
        <v>1.2000000000954985</v>
      </c>
    </row>
    <row r="6" spans="1:16">
      <c r="A6" t="s">
        <v>215</v>
      </c>
      <c r="B6" t="s">
        <v>216</v>
      </c>
      <c r="C6" t="s">
        <v>217</v>
      </c>
      <c r="D6">
        <v>2020</v>
      </c>
      <c r="E6" t="s">
        <v>218</v>
      </c>
      <c r="F6">
        <v>77.417003739999998</v>
      </c>
      <c r="G6">
        <v>10.578842249999999</v>
      </c>
      <c r="H6">
        <v>829.60523389999901</v>
      </c>
      <c r="I6">
        <v>0</v>
      </c>
      <c r="J6">
        <v>995.52628070000003</v>
      </c>
      <c r="K6">
        <v>625.762138399999</v>
      </c>
      <c r="L6">
        <v>44.630422230000001</v>
      </c>
      <c r="M6">
        <v>4.3728414119999997</v>
      </c>
      <c r="O6">
        <v>0</v>
      </c>
      <c r="P6">
        <v>1.2000000000241093</v>
      </c>
    </row>
    <row r="7" spans="1:16">
      <c r="A7" t="s">
        <v>215</v>
      </c>
      <c r="B7" t="s">
        <v>216</v>
      </c>
      <c r="C7" t="s">
        <v>217</v>
      </c>
      <c r="D7">
        <v>2025</v>
      </c>
      <c r="E7" t="s">
        <v>218</v>
      </c>
      <c r="F7">
        <v>92.961754470000002</v>
      </c>
      <c r="G7">
        <v>10.700262560000001</v>
      </c>
      <c r="H7">
        <v>996.18371070000001</v>
      </c>
      <c r="I7">
        <v>0</v>
      </c>
      <c r="J7">
        <v>1195.420453</v>
      </c>
      <c r="K7">
        <v>750.39973079999902</v>
      </c>
      <c r="L7">
        <v>53.519787749999999</v>
      </c>
      <c r="M7">
        <v>5.0043994779999998</v>
      </c>
      <c r="O7">
        <v>0</v>
      </c>
      <c r="P7">
        <v>1.2000000001606128</v>
      </c>
    </row>
    <row r="8" spans="1:16">
      <c r="A8" t="s">
        <v>215</v>
      </c>
      <c r="B8" t="s">
        <v>216</v>
      </c>
      <c r="C8" t="s">
        <v>217</v>
      </c>
      <c r="D8">
        <v>2030</v>
      </c>
      <c r="E8" t="s">
        <v>218</v>
      </c>
      <c r="F8">
        <v>110.77134890000001</v>
      </c>
      <c r="G8">
        <v>12.520092030000001</v>
      </c>
      <c r="H8">
        <v>1187.0323880000001</v>
      </c>
      <c r="I8">
        <v>0</v>
      </c>
      <c r="J8">
        <v>1424.438866</v>
      </c>
      <c r="K8">
        <v>893.69780249999997</v>
      </c>
      <c r="L8">
        <v>63.740050459999999</v>
      </c>
      <c r="M8">
        <v>5.9363223879999998</v>
      </c>
      <c r="O8">
        <v>0</v>
      </c>
      <c r="P8">
        <v>1.2000000003369746</v>
      </c>
    </row>
    <row r="9" spans="1:16">
      <c r="A9" t="s">
        <v>215</v>
      </c>
      <c r="B9" t="s">
        <v>216</v>
      </c>
      <c r="C9" t="s">
        <v>217</v>
      </c>
      <c r="D9">
        <v>2035</v>
      </c>
      <c r="E9" t="s">
        <v>218</v>
      </c>
      <c r="F9">
        <v>132.0049708</v>
      </c>
      <c r="G9">
        <v>14.67572827</v>
      </c>
      <c r="H9">
        <v>1414.5731479999999</v>
      </c>
      <c r="I9">
        <v>0</v>
      </c>
      <c r="J9">
        <v>1697.4877770000001</v>
      </c>
      <c r="K9">
        <v>1064.797178</v>
      </c>
      <c r="L9">
        <v>75.943149509999998</v>
      </c>
      <c r="M9">
        <v>7.0728917400000002</v>
      </c>
      <c r="O9">
        <v>0</v>
      </c>
      <c r="P9">
        <v>1.1999999995758439</v>
      </c>
    </row>
    <row r="10" spans="1:16">
      <c r="A10" t="s">
        <v>215</v>
      </c>
      <c r="B10" t="s">
        <v>216</v>
      </c>
      <c r="C10" t="s">
        <v>217</v>
      </c>
      <c r="D10">
        <v>2040</v>
      </c>
      <c r="E10" t="s">
        <v>218</v>
      </c>
      <c r="F10">
        <v>157.32950289999999</v>
      </c>
      <c r="G10">
        <v>17.467169089999999</v>
      </c>
      <c r="H10">
        <v>1685.952346</v>
      </c>
      <c r="I10">
        <v>0</v>
      </c>
      <c r="J10">
        <v>2023.1428149999999</v>
      </c>
      <c r="K10">
        <v>1268.976089</v>
      </c>
      <c r="L10">
        <v>90.505537430000004</v>
      </c>
      <c r="M10">
        <v>8.4297619479999994</v>
      </c>
      <c r="O10">
        <v>0</v>
      </c>
      <c r="P10">
        <v>1.1999999998813726</v>
      </c>
    </row>
    <row r="11" spans="1:16">
      <c r="A11" t="s">
        <v>215</v>
      </c>
      <c r="B11" t="s">
        <v>216</v>
      </c>
      <c r="C11" t="s">
        <v>217</v>
      </c>
      <c r="D11">
        <v>2045</v>
      </c>
      <c r="E11" t="s">
        <v>218</v>
      </c>
      <c r="F11">
        <v>187.53753610000001</v>
      </c>
      <c r="G11">
        <v>18.69536458</v>
      </c>
      <c r="H11">
        <v>2009.6634329999899</v>
      </c>
      <c r="I11">
        <v>0</v>
      </c>
      <c r="J11">
        <v>2411.5961199999902</v>
      </c>
      <c r="K11">
        <v>1512.5810220000001</v>
      </c>
      <c r="L11">
        <v>107.87985649999899</v>
      </c>
      <c r="M11">
        <v>10.04831716</v>
      </c>
      <c r="O11">
        <v>0</v>
      </c>
      <c r="P11">
        <v>1.2000000001990394</v>
      </c>
    </row>
    <row r="12" spans="1:16">
      <c r="A12" t="s">
        <v>215</v>
      </c>
      <c r="B12" t="s">
        <v>216</v>
      </c>
      <c r="C12" t="s">
        <v>217</v>
      </c>
      <c r="D12">
        <v>2050</v>
      </c>
      <c r="E12" t="s">
        <v>218</v>
      </c>
      <c r="F12">
        <v>223.576167</v>
      </c>
      <c r="G12">
        <v>24.075230390000002</v>
      </c>
      <c r="H12">
        <v>2395.8555529999999</v>
      </c>
      <c r="I12">
        <v>0</v>
      </c>
      <c r="J12">
        <v>2875.026664</v>
      </c>
      <c r="K12">
        <v>1803.2295369999999</v>
      </c>
      <c r="L12">
        <v>128.60940389999999</v>
      </c>
      <c r="M12">
        <v>11.97927776</v>
      </c>
      <c r="O12">
        <v>0</v>
      </c>
      <c r="P12">
        <v>1.2000000001669551</v>
      </c>
    </row>
    <row r="13" spans="1:16">
      <c r="A13" t="s">
        <v>215</v>
      </c>
      <c r="B13" t="s">
        <v>216</v>
      </c>
      <c r="C13" t="s">
        <v>217</v>
      </c>
      <c r="D13">
        <v>2000</v>
      </c>
      <c r="E13" t="s">
        <v>218</v>
      </c>
      <c r="F13">
        <v>2.7741431580000002</v>
      </c>
      <c r="G13">
        <v>0.13</v>
      </c>
      <c r="H13">
        <v>85.443426700000003</v>
      </c>
      <c r="I13">
        <v>0</v>
      </c>
      <c r="J13">
        <v>170.88685340000001</v>
      </c>
      <c r="K13">
        <v>100.2256797</v>
      </c>
      <c r="L13">
        <v>6.9501518239999998</v>
      </c>
      <c r="M13">
        <v>1.3047407769999999</v>
      </c>
      <c r="O13">
        <v>0</v>
      </c>
      <c r="P13">
        <v>2</v>
      </c>
    </row>
    <row r="14" spans="1:16">
      <c r="A14" t="s">
        <v>215</v>
      </c>
      <c r="B14" t="s">
        <v>216</v>
      </c>
      <c r="C14" t="s">
        <v>217</v>
      </c>
      <c r="D14">
        <v>2005</v>
      </c>
      <c r="E14" t="s">
        <v>218</v>
      </c>
      <c r="F14">
        <v>3.2010779299999998</v>
      </c>
      <c r="G14">
        <v>0.21</v>
      </c>
      <c r="H14">
        <v>99.873367470000005</v>
      </c>
      <c r="I14">
        <v>0</v>
      </c>
      <c r="J14">
        <v>199.74673490000001</v>
      </c>
      <c r="K14">
        <v>102.96303409999901</v>
      </c>
      <c r="L14">
        <v>7.3600014690000002</v>
      </c>
      <c r="M14">
        <v>4.0331736349999998</v>
      </c>
      <c r="O14">
        <v>0</v>
      </c>
      <c r="P14">
        <v>1.9999999995994928</v>
      </c>
    </row>
    <row r="15" spans="1:16">
      <c r="A15" t="s">
        <v>215</v>
      </c>
      <c r="B15" t="s">
        <v>216</v>
      </c>
      <c r="C15" t="s">
        <v>217</v>
      </c>
      <c r="D15">
        <v>2010</v>
      </c>
      <c r="E15" t="s">
        <v>218</v>
      </c>
      <c r="F15">
        <v>4.1729157900000002</v>
      </c>
      <c r="G15">
        <v>0.39267956999999998</v>
      </c>
      <c r="H15">
        <v>131.92118170000001</v>
      </c>
      <c r="I15">
        <v>0</v>
      </c>
      <c r="J15">
        <v>263.84236329999999</v>
      </c>
      <c r="K15">
        <v>127.7279293</v>
      </c>
      <c r="L15">
        <v>9.2503352979999995</v>
      </c>
      <c r="M15">
        <v>5.1570523110000002</v>
      </c>
      <c r="O15">
        <v>0</v>
      </c>
      <c r="P15">
        <v>1.9999999992419715</v>
      </c>
    </row>
    <row r="16" spans="1:16">
      <c r="A16" t="s">
        <v>215</v>
      </c>
      <c r="B16" t="s">
        <v>216</v>
      </c>
      <c r="C16" t="s">
        <v>217</v>
      </c>
      <c r="D16">
        <v>2015</v>
      </c>
      <c r="E16" t="s">
        <v>218</v>
      </c>
      <c r="F16">
        <v>5.2275293939999896</v>
      </c>
      <c r="G16">
        <v>0.52544163700000002</v>
      </c>
      <c r="H16">
        <v>165.18811169999901</v>
      </c>
      <c r="I16">
        <v>0</v>
      </c>
      <c r="J16">
        <v>330.37622339999899</v>
      </c>
      <c r="K16">
        <v>157.46491850000001</v>
      </c>
      <c r="L16">
        <v>11.451219419999999</v>
      </c>
      <c r="M16">
        <v>4.9330705439999996</v>
      </c>
      <c r="O16">
        <v>0</v>
      </c>
      <c r="P16">
        <v>2.0000000000000058</v>
      </c>
    </row>
    <row r="17" spans="1:16">
      <c r="A17" t="s">
        <v>215</v>
      </c>
      <c r="B17" t="s">
        <v>216</v>
      </c>
      <c r="C17" t="s">
        <v>217</v>
      </c>
      <c r="D17">
        <v>2020</v>
      </c>
      <c r="E17" t="s">
        <v>218</v>
      </c>
      <c r="F17">
        <v>6.0449811779999996</v>
      </c>
      <c r="G17">
        <v>0.59805076299999904</v>
      </c>
      <c r="H17">
        <v>191.01930390000001</v>
      </c>
      <c r="I17">
        <v>0</v>
      </c>
      <c r="J17">
        <v>382.03860780000002</v>
      </c>
      <c r="K17">
        <v>183.31611669999899</v>
      </c>
      <c r="L17">
        <v>13.321589850000001</v>
      </c>
      <c r="M17">
        <v>4.5937218340000001</v>
      </c>
      <c r="O17">
        <v>0</v>
      </c>
      <c r="P17">
        <v>2</v>
      </c>
    </row>
    <row r="18" spans="1:16">
      <c r="A18" t="s">
        <v>215</v>
      </c>
      <c r="B18" t="s">
        <v>216</v>
      </c>
      <c r="C18" t="s">
        <v>217</v>
      </c>
      <c r="D18">
        <v>2025</v>
      </c>
      <c r="E18" t="s">
        <v>218</v>
      </c>
      <c r="F18">
        <v>6.9737381510000001</v>
      </c>
      <c r="G18">
        <v>0.75865614400000003</v>
      </c>
      <c r="H18">
        <v>220.36770139999999</v>
      </c>
      <c r="I18">
        <v>0</v>
      </c>
      <c r="J18">
        <v>440.73540279999997</v>
      </c>
      <c r="K18">
        <v>212.50169790000001</v>
      </c>
      <c r="L18">
        <v>15.434029969999999</v>
      </c>
      <c r="M18">
        <v>4.8448201180000003</v>
      </c>
      <c r="O18">
        <v>0</v>
      </c>
      <c r="P18">
        <v>2</v>
      </c>
    </row>
    <row r="19" spans="1:16">
      <c r="A19" t="s">
        <v>215</v>
      </c>
      <c r="B19" t="s">
        <v>216</v>
      </c>
      <c r="C19" t="s">
        <v>217</v>
      </c>
      <c r="D19">
        <v>2030</v>
      </c>
      <c r="E19" t="s">
        <v>218</v>
      </c>
      <c r="F19">
        <v>8.1152592099999996</v>
      </c>
      <c r="G19">
        <v>0.87268774299999996</v>
      </c>
      <c r="H19">
        <v>256.43937</v>
      </c>
      <c r="I19">
        <v>0</v>
      </c>
      <c r="J19">
        <v>512.87874009999996</v>
      </c>
      <c r="K19">
        <v>248.00830099999999</v>
      </c>
      <c r="L19">
        <v>18.006845269999999</v>
      </c>
      <c r="M19">
        <v>5.4628403270000003</v>
      </c>
      <c r="O19">
        <v>0</v>
      </c>
      <c r="P19">
        <v>2.0000000003899556</v>
      </c>
    </row>
    <row r="20" spans="1:16">
      <c r="A20" t="s">
        <v>215</v>
      </c>
      <c r="B20" t="s">
        <v>216</v>
      </c>
      <c r="C20" t="s">
        <v>217</v>
      </c>
      <c r="D20">
        <v>2035</v>
      </c>
      <c r="E20" t="s">
        <v>218</v>
      </c>
      <c r="F20">
        <v>9.4856888230000003</v>
      </c>
      <c r="G20">
        <v>1.0202313409999999</v>
      </c>
      <c r="H20">
        <v>299.74446939999899</v>
      </c>
      <c r="I20">
        <v>0</v>
      </c>
      <c r="J20">
        <v>599.488938799999</v>
      </c>
      <c r="K20">
        <v>290.42533580000003</v>
      </c>
      <c r="L20">
        <v>21.081820019999999</v>
      </c>
      <c r="M20">
        <v>6.2941201579999904</v>
      </c>
      <c r="O20">
        <v>0</v>
      </c>
      <c r="P20">
        <v>2.0000000000000036</v>
      </c>
    </row>
    <row r="21" spans="1:16">
      <c r="A21" t="s">
        <v>215</v>
      </c>
      <c r="B21" t="s">
        <v>216</v>
      </c>
      <c r="C21" t="s">
        <v>217</v>
      </c>
      <c r="D21">
        <v>2040</v>
      </c>
      <c r="E21" t="s">
        <v>218</v>
      </c>
      <c r="F21">
        <v>11.09402352</v>
      </c>
      <c r="G21">
        <v>1.1951305649999999</v>
      </c>
      <c r="H21">
        <v>350.56728670000001</v>
      </c>
      <c r="I21">
        <v>0</v>
      </c>
      <c r="J21">
        <v>701.13457349999999</v>
      </c>
      <c r="K21">
        <v>340.09593430000001</v>
      </c>
      <c r="L21">
        <v>24.683203049999999</v>
      </c>
      <c r="M21">
        <v>7.2951241500000004</v>
      </c>
      <c r="O21">
        <v>0</v>
      </c>
      <c r="P21">
        <v>2.0000000002852518</v>
      </c>
    </row>
    <row r="22" spans="1:16">
      <c r="A22" t="s">
        <v>215</v>
      </c>
      <c r="B22" t="s">
        <v>216</v>
      </c>
      <c r="C22" t="s">
        <v>217</v>
      </c>
      <c r="D22">
        <v>2045</v>
      </c>
      <c r="E22" t="s">
        <v>218</v>
      </c>
      <c r="F22">
        <v>12.97744378</v>
      </c>
      <c r="G22">
        <v>1.2734466929999999</v>
      </c>
      <c r="H22">
        <v>410.0827122</v>
      </c>
      <c r="I22">
        <v>0</v>
      </c>
      <c r="J22">
        <v>820.16542440000001</v>
      </c>
      <c r="K22">
        <v>398.20968839999898</v>
      </c>
      <c r="L22">
        <v>28.896853109999999</v>
      </c>
      <c r="M22">
        <v>8.4770603159999993</v>
      </c>
      <c r="O22">
        <v>0</v>
      </c>
      <c r="P22">
        <v>2</v>
      </c>
    </row>
    <row r="23" spans="1:16">
      <c r="A23" t="s">
        <v>215</v>
      </c>
      <c r="B23" t="s">
        <v>216</v>
      </c>
      <c r="C23" t="s">
        <v>217</v>
      </c>
      <c r="D23">
        <v>2050</v>
      </c>
      <c r="E23" t="s">
        <v>218</v>
      </c>
      <c r="F23">
        <v>15.18316158</v>
      </c>
      <c r="G23">
        <v>1.597967704</v>
      </c>
      <c r="H23">
        <v>479.78262790000002</v>
      </c>
      <c r="I23">
        <v>0</v>
      </c>
      <c r="J23">
        <v>959.56525580000005</v>
      </c>
      <c r="K23">
        <v>466.25557750000002</v>
      </c>
      <c r="L23">
        <v>33.83041592</v>
      </c>
      <c r="M23">
        <v>9.8638428479999902</v>
      </c>
      <c r="O23">
        <v>0</v>
      </c>
      <c r="P23">
        <v>2</v>
      </c>
    </row>
    <row r="24" spans="1:16">
      <c r="A24" t="s">
        <v>215</v>
      </c>
      <c r="B24" t="s">
        <v>216</v>
      </c>
      <c r="C24" t="s">
        <v>217</v>
      </c>
      <c r="D24">
        <v>2000</v>
      </c>
      <c r="E24" t="s">
        <v>219</v>
      </c>
      <c r="F24">
        <v>0</v>
      </c>
      <c r="G24">
        <v>0</v>
      </c>
      <c r="H24">
        <v>0</v>
      </c>
      <c r="I24">
        <v>0</v>
      </c>
      <c r="J24">
        <v>44.98715936</v>
      </c>
      <c r="K24">
        <v>116.1155364</v>
      </c>
      <c r="L24">
        <v>8.4364761759999993</v>
      </c>
      <c r="M24">
        <v>0</v>
      </c>
      <c r="O24" t="e">
        <v>#DIV/0!</v>
      </c>
      <c r="P24" t="e">
        <v>#DIV/0!</v>
      </c>
    </row>
    <row r="25" spans="1:16">
      <c r="A25" t="s">
        <v>215</v>
      </c>
      <c r="B25" t="s">
        <v>216</v>
      </c>
      <c r="C25" t="s">
        <v>217</v>
      </c>
      <c r="D25">
        <v>2005</v>
      </c>
      <c r="E25" t="s">
        <v>219</v>
      </c>
      <c r="F25">
        <v>0</v>
      </c>
      <c r="G25">
        <v>0</v>
      </c>
      <c r="H25">
        <v>0</v>
      </c>
      <c r="I25">
        <v>0</v>
      </c>
      <c r="J25">
        <v>46.302</v>
      </c>
      <c r="K25">
        <v>104.19033359999899</v>
      </c>
      <c r="L25">
        <v>7.5700401020000001</v>
      </c>
      <c r="M25">
        <v>0</v>
      </c>
      <c r="O25" t="e">
        <v>#DIV/0!</v>
      </c>
      <c r="P25" t="e">
        <v>#DIV/0!</v>
      </c>
    </row>
    <row r="26" spans="1:16">
      <c r="A26" t="s">
        <v>215</v>
      </c>
      <c r="B26" t="s">
        <v>216</v>
      </c>
      <c r="C26" t="s">
        <v>217</v>
      </c>
      <c r="D26">
        <v>2010</v>
      </c>
      <c r="E26" t="s">
        <v>219</v>
      </c>
      <c r="F26">
        <v>0</v>
      </c>
      <c r="G26">
        <v>0</v>
      </c>
      <c r="H26">
        <v>0</v>
      </c>
      <c r="I26">
        <v>0</v>
      </c>
      <c r="J26">
        <v>179.22139989999999</v>
      </c>
      <c r="K26">
        <v>403.29008329999999</v>
      </c>
      <c r="L26">
        <v>29.301394850000001</v>
      </c>
      <c r="M26">
        <v>0</v>
      </c>
      <c r="O26" t="e">
        <v>#DIV/0!</v>
      </c>
      <c r="P26" t="e">
        <v>#DIV/0!</v>
      </c>
    </row>
    <row r="27" spans="1:16">
      <c r="A27" t="s">
        <v>215</v>
      </c>
      <c r="B27" t="s">
        <v>216</v>
      </c>
      <c r="C27" t="s">
        <v>217</v>
      </c>
      <c r="D27">
        <v>2015</v>
      </c>
      <c r="E27" t="s">
        <v>219</v>
      </c>
      <c r="F27">
        <v>0</v>
      </c>
      <c r="G27">
        <v>0</v>
      </c>
      <c r="H27">
        <v>0</v>
      </c>
      <c r="I27">
        <v>0</v>
      </c>
      <c r="J27">
        <v>252.6677497</v>
      </c>
      <c r="K27">
        <v>563.21988220000003</v>
      </c>
      <c r="L27">
        <v>40.921234699999999</v>
      </c>
      <c r="M27">
        <v>0</v>
      </c>
      <c r="O27" t="e">
        <v>#DIV/0!</v>
      </c>
      <c r="P27" t="e">
        <v>#DIV/0!</v>
      </c>
    </row>
    <row r="28" spans="1:16">
      <c r="A28" t="s">
        <v>215</v>
      </c>
      <c r="B28" t="s">
        <v>216</v>
      </c>
      <c r="C28" t="s">
        <v>217</v>
      </c>
      <c r="D28">
        <v>2020</v>
      </c>
      <c r="E28" t="s">
        <v>219</v>
      </c>
      <c r="F28">
        <v>0</v>
      </c>
      <c r="G28">
        <v>0</v>
      </c>
      <c r="H28">
        <v>0</v>
      </c>
      <c r="I28">
        <v>0</v>
      </c>
      <c r="J28">
        <v>333.79315680000002</v>
      </c>
      <c r="K28">
        <v>733.12343959999998</v>
      </c>
      <c r="L28">
        <v>53.265726739999998</v>
      </c>
      <c r="M28">
        <v>0</v>
      </c>
      <c r="O28" t="e">
        <v>#DIV/0!</v>
      </c>
      <c r="P28" t="e">
        <v>#DIV/0!</v>
      </c>
    </row>
    <row r="29" spans="1:16">
      <c r="A29" t="s">
        <v>215</v>
      </c>
      <c r="B29" t="s">
        <v>216</v>
      </c>
      <c r="C29" t="s">
        <v>217</v>
      </c>
      <c r="D29">
        <v>2025</v>
      </c>
      <c r="E29" t="s">
        <v>219</v>
      </c>
      <c r="F29">
        <v>0</v>
      </c>
      <c r="G29">
        <v>0</v>
      </c>
      <c r="H29">
        <v>0</v>
      </c>
      <c r="I29">
        <v>0</v>
      </c>
      <c r="J29">
        <v>451.51415819999897</v>
      </c>
      <c r="K29">
        <v>981.2630987</v>
      </c>
      <c r="L29">
        <v>71.294531390000003</v>
      </c>
      <c r="M29">
        <v>0</v>
      </c>
      <c r="O29" t="e">
        <v>#DIV/0!</v>
      </c>
      <c r="P29" t="e">
        <v>#DIV/0!</v>
      </c>
    </row>
    <row r="30" spans="1:16">
      <c r="A30" t="s">
        <v>215</v>
      </c>
      <c r="B30" t="s">
        <v>216</v>
      </c>
      <c r="C30" t="s">
        <v>217</v>
      </c>
      <c r="D30">
        <v>2030</v>
      </c>
      <c r="E30" t="s">
        <v>219</v>
      </c>
      <c r="F30">
        <v>0</v>
      </c>
      <c r="G30">
        <v>0</v>
      </c>
      <c r="H30">
        <v>0</v>
      </c>
      <c r="I30">
        <v>0</v>
      </c>
      <c r="J30">
        <v>641.85229800000002</v>
      </c>
      <c r="K30">
        <v>1040.769863</v>
      </c>
      <c r="L30">
        <v>75.61804755</v>
      </c>
      <c r="M30">
        <v>0</v>
      </c>
      <c r="O30" t="e">
        <v>#DIV/0!</v>
      </c>
      <c r="P30" t="e">
        <v>#DIV/0!</v>
      </c>
    </row>
    <row r="31" spans="1:16">
      <c r="A31" t="s">
        <v>215</v>
      </c>
      <c r="B31" t="s">
        <v>216</v>
      </c>
      <c r="C31" t="s">
        <v>217</v>
      </c>
      <c r="D31">
        <v>2035</v>
      </c>
      <c r="E31" t="s">
        <v>219</v>
      </c>
      <c r="F31">
        <v>0</v>
      </c>
      <c r="G31">
        <v>0</v>
      </c>
      <c r="H31">
        <v>0</v>
      </c>
      <c r="I31">
        <v>0</v>
      </c>
      <c r="J31">
        <v>883.28251899999998</v>
      </c>
      <c r="K31">
        <v>1000.4295</v>
      </c>
      <c r="L31">
        <v>72.687083099999995</v>
      </c>
      <c r="M31">
        <v>0</v>
      </c>
      <c r="O31" t="e">
        <v>#DIV/0!</v>
      </c>
      <c r="P31" t="e">
        <v>#DIV/0!</v>
      </c>
    </row>
    <row r="32" spans="1:16">
      <c r="A32" t="s">
        <v>215</v>
      </c>
      <c r="B32" t="s">
        <v>216</v>
      </c>
      <c r="C32" t="s">
        <v>217</v>
      </c>
      <c r="D32">
        <v>2040</v>
      </c>
      <c r="E32" t="s">
        <v>219</v>
      </c>
      <c r="F32">
        <v>0</v>
      </c>
      <c r="G32">
        <v>0</v>
      </c>
      <c r="H32">
        <v>0</v>
      </c>
      <c r="I32">
        <v>0</v>
      </c>
      <c r="J32">
        <v>1307.3072789999901</v>
      </c>
      <c r="K32">
        <v>1215.864859</v>
      </c>
      <c r="L32">
        <v>88.33972808</v>
      </c>
      <c r="M32">
        <v>0</v>
      </c>
      <c r="O32" t="e">
        <v>#DIV/0!</v>
      </c>
      <c r="P32" t="e">
        <v>#DIV/0!</v>
      </c>
    </row>
    <row r="33" spans="1:16">
      <c r="A33" t="s">
        <v>215</v>
      </c>
      <c r="B33" t="s">
        <v>216</v>
      </c>
      <c r="C33" t="s">
        <v>217</v>
      </c>
      <c r="D33">
        <v>2045</v>
      </c>
      <c r="E33" t="s">
        <v>219</v>
      </c>
      <c r="F33">
        <v>0</v>
      </c>
      <c r="G33">
        <v>0</v>
      </c>
      <c r="H33">
        <v>0</v>
      </c>
      <c r="I33">
        <v>0</v>
      </c>
      <c r="J33">
        <v>1848.9086070000001</v>
      </c>
      <c r="K33">
        <v>1522.8226749999999</v>
      </c>
      <c r="L33">
        <v>110.6420176</v>
      </c>
      <c r="M33">
        <v>0</v>
      </c>
      <c r="O33" t="e">
        <v>#DIV/0!</v>
      </c>
      <c r="P33" t="e">
        <v>#DIV/0!</v>
      </c>
    </row>
    <row r="34" spans="1:16">
      <c r="A34" t="s">
        <v>215</v>
      </c>
      <c r="B34" t="s">
        <v>216</v>
      </c>
      <c r="C34" t="s">
        <v>217</v>
      </c>
      <c r="D34">
        <v>2050</v>
      </c>
      <c r="E34" t="s">
        <v>219</v>
      </c>
      <c r="F34">
        <v>0</v>
      </c>
      <c r="G34">
        <v>0</v>
      </c>
      <c r="H34">
        <v>0</v>
      </c>
      <c r="I34">
        <v>0</v>
      </c>
      <c r="J34">
        <v>2495.4554659999999</v>
      </c>
      <c r="K34">
        <v>1898.4139889999999</v>
      </c>
      <c r="L34">
        <v>137.93093400000001</v>
      </c>
      <c r="M34">
        <v>0</v>
      </c>
      <c r="O34" t="e">
        <v>#DIV/0!</v>
      </c>
      <c r="P34" t="e">
        <v>#DIV/0!</v>
      </c>
    </row>
    <row r="35" spans="1:16">
      <c r="A35" t="s">
        <v>215</v>
      </c>
      <c r="B35" t="s">
        <v>216</v>
      </c>
      <c r="C35" t="s">
        <v>217</v>
      </c>
      <c r="D35">
        <v>2000</v>
      </c>
      <c r="E35" t="s">
        <v>98</v>
      </c>
      <c r="F35">
        <v>0.46353259299999999</v>
      </c>
      <c r="G35">
        <v>2.9352668999999901E-2</v>
      </c>
      <c r="H35">
        <v>38.506861440000002</v>
      </c>
      <c r="I35">
        <v>0</v>
      </c>
      <c r="J35">
        <v>1299.6065739999999</v>
      </c>
      <c r="K35">
        <v>346.62343839999897</v>
      </c>
      <c r="L35">
        <v>25.627719939999999</v>
      </c>
      <c r="M35">
        <v>28.816812809999998</v>
      </c>
      <c r="O35">
        <v>0</v>
      </c>
      <c r="P35">
        <v>33.750000010387758</v>
      </c>
    </row>
    <row r="36" spans="1:16">
      <c r="A36" t="s">
        <v>215</v>
      </c>
      <c r="B36" t="s">
        <v>216</v>
      </c>
      <c r="C36" t="s">
        <v>217</v>
      </c>
      <c r="D36">
        <v>2005</v>
      </c>
      <c r="E36" t="s">
        <v>98</v>
      </c>
      <c r="F36">
        <v>0.54755970399999998</v>
      </c>
      <c r="G36">
        <v>5.4676334E-2</v>
      </c>
      <c r="H36">
        <v>46.779250279999999</v>
      </c>
      <c r="I36">
        <v>0</v>
      </c>
      <c r="J36">
        <v>1578.7996969999999</v>
      </c>
      <c r="K36">
        <v>367.19763619999998</v>
      </c>
      <c r="L36">
        <v>27.159049939999999</v>
      </c>
      <c r="M36">
        <v>20.124615970000001</v>
      </c>
      <c r="O36">
        <v>0</v>
      </c>
      <c r="P36">
        <v>33.750000001068848</v>
      </c>
    </row>
    <row r="37" spans="1:16">
      <c r="A37" t="s">
        <v>215</v>
      </c>
      <c r="B37" t="s">
        <v>216</v>
      </c>
      <c r="C37" t="s">
        <v>217</v>
      </c>
      <c r="D37">
        <v>2010</v>
      </c>
      <c r="E37" t="s">
        <v>98</v>
      </c>
      <c r="F37">
        <v>0.72484911500000004</v>
      </c>
      <c r="G37">
        <v>7.5393630000000003E-2</v>
      </c>
      <c r="H37">
        <v>64.504538370000006</v>
      </c>
      <c r="I37">
        <v>0</v>
      </c>
      <c r="J37">
        <v>2177.02817</v>
      </c>
      <c r="K37">
        <v>478.92835070000001</v>
      </c>
      <c r="L37">
        <v>35.376365399999997</v>
      </c>
      <c r="M37">
        <v>17.22598533</v>
      </c>
      <c r="O37">
        <v>0</v>
      </c>
      <c r="P37">
        <v>33.750000000193779</v>
      </c>
    </row>
    <row r="38" spans="1:16">
      <c r="A38" t="s">
        <v>215</v>
      </c>
      <c r="B38" t="s">
        <v>216</v>
      </c>
      <c r="C38" t="s">
        <v>217</v>
      </c>
      <c r="D38">
        <v>2015</v>
      </c>
      <c r="E38" t="s">
        <v>98</v>
      </c>
      <c r="F38">
        <v>1.008264534</v>
      </c>
      <c r="G38">
        <v>0.102956084</v>
      </c>
      <c r="H38">
        <v>91.614994299999907</v>
      </c>
      <c r="I38">
        <v>0</v>
      </c>
      <c r="J38">
        <v>3092.0060579999999</v>
      </c>
      <c r="K38">
        <v>674.97274149999998</v>
      </c>
      <c r="L38">
        <v>49.32539809</v>
      </c>
      <c r="M38">
        <v>18.076274980000001</v>
      </c>
      <c r="O38">
        <v>0</v>
      </c>
      <c r="P38">
        <v>33.750000004093252</v>
      </c>
    </row>
    <row r="39" spans="1:16">
      <c r="A39" t="s">
        <v>215</v>
      </c>
      <c r="B39" t="s">
        <v>216</v>
      </c>
      <c r="C39" t="s">
        <v>217</v>
      </c>
      <c r="D39">
        <v>2020</v>
      </c>
      <c r="E39" t="s">
        <v>98</v>
      </c>
      <c r="F39">
        <v>1.3241832709999899</v>
      </c>
      <c r="G39">
        <v>0.13058388099999901</v>
      </c>
      <c r="H39">
        <v>120.32064879999901</v>
      </c>
      <c r="I39">
        <v>0</v>
      </c>
      <c r="J39">
        <v>4060.8218969999998</v>
      </c>
      <c r="K39">
        <v>894.64972239999997</v>
      </c>
      <c r="L39">
        <v>64.50877045</v>
      </c>
      <c r="M39">
        <v>19.699943409999999</v>
      </c>
      <c r="O39">
        <v>0</v>
      </c>
      <c r="P39">
        <v>33.750000000000277</v>
      </c>
    </row>
    <row r="40" spans="1:16">
      <c r="A40" t="s">
        <v>215</v>
      </c>
      <c r="B40" t="s">
        <v>216</v>
      </c>
      <c r="C40" t="s">
        <v>217</v>
      </c>
      <c r="D40">
        <v>2025</v>
      </c>
      <c r="E40" t="s">
        <v>98</v>
      </c>
      <c r="F40">
        <v>1.734411897</v>
      </c>
      <c r="G40">
        <v>0.162849455</v>
      </c>
      <c r="H40">
        <v>157.5956813</v>
      </c>
      <c r="I40">
        <v>0</v>
      </c>
      <c r="J40">
        <v>5318.8542420000003</v>
      </c>
      <c r="K40">
        <v>1174.1250580000001</v>
      </c>
      <c r="L40">
        <v>84.306121439999998</v>
      </c>
      <c r="M40">
        <v>24.27934539</v>
      </c>
      <c r="O40">
        <v>0</v>
      </c>
      <c r="P40">
        <v>33.749999988102466</v>
      </c>
    </row>
    <row r="41" spans="1:16">
      <c r="A41" t="s">
        <v>215</v>
      </c>
      <c r="B41" t="s">
        <v>216</v>
      </c>
      <c r="C41" t="s">
        <v>217</v>
      </c>
      <c r="D41">
        <v>2030</v>
      </c>
      <c r="E41" t="s">
        <v>98</v>
      </c>
      <c r="F41">
        <v>2.2123788929999999</v>
      </c>
      <c r="G41">
        <v>0.19591199300000001</v>
      </c>
      <c r="H41">
        <v>201.02569599999899</v>
      </c>
      <c r="I41">
        <v>0</v>
      </c>
      <c r="J41">
        <v>6784.6172409999999</v>
      </c>
      <c r="K41">
        <v>1497.3626279999901</v>
      </c>
      <c r="L41">
        <v>107.41906179999999</v>
      </c>
      <c r="M41">
        <v>30.500725939999999</v>
      </c>
      <c r="O41">
        <v>0</v>
      </c>
      <c r="P41">
        <v>33.750000004974659</v>
      </c>
    </row>
    <row r="42" spans="1:16">
      <c r="A42" t="s">
        <v>215</v>
      </c>
      <c r="B42" t="s">
        <v>216</v>
      </c>
      <c r="C42" t="s">
        <v>217</v>
      </c>
      <c r="D42">
        <v>2035</v>
      </c>
      <c r="E42" t="s">
        <v>98</v>
      </c>
      <c r="F42">
        <v>2.728291322</v>
      </c>
      <c r="G42">
        <v>0.23331697000000001</v>
      </c>
      <c r="H42">
        <v>247.90358639999999</v>
      </c>
      <c r="I42">
        <v>0</v>
      </c>
      <c r="J42">
        <v>8366.7460389999997</v>
      </c>
      <c r="K42">
        <v>1846.067391</v>
      </c>
      <c r="L42">
        <v>132.40581829999999</v>
      </c>
      <c r="M42">
        <v>37.454076720000003</v>
      </c>
      <c r="O42">
        <v>0</v>
      </c>
      <c r="P42">
        <v>33.749999991932349</v>
      </c>
    </row>
    <row r="43" spans="1:16">
      <c r="A43" t="s">
        <v>215</v>
      </c>
      <c r="B43" t="s">
        <v>216</v>
      </c>
      <c r="C43" t="s">
        <v>217</v>
      </c>
      <c r="D43">
        <v>2040</v>
      </c>
      <c r="E43" t="s">
        <v>98</v>
      </c>
      <c r="F43">
        <v>3.2907836779999999</v>
      </c>
      <c r="G43">
        <v>0.27421117299999997</v>
      </c>
      <c r="H43">
        <v>299.013917399999</v>
      </c>
      <c r="I43">
        <v>0</v>
      </c>
      <c r="J43">
        <v>10091.719709999999</v>
      </c>
      <c r="K43">
        <v>2226.2872429999902</v>
      </c>
      <c r="L43">
        <v>159.67194079999999</v>
      </c>
      <c r="M43">
        <v>45.126945460000002</v>
      </c>
      <c r="O43">
        <v>0</v>
      </c>
      <c r="P43">
        <v>33.749999992475374</v>
      </c>
    </row>
    <row r="44" spans="1:16">
      <c r="A44" t="s">
        <v>215</v>
      </c>
      <c r="B44" t="s">
        <v>216</v>
      </c>
      <c r="C44" t="s">
        <v>217</v>
      </c>
      <c r="D44">
        <v>2045</v>
      </c>
      <c r="E44" t="s">
        <v>98</v>
      </c>
      <c r="F44">
        <v>3.9253880350000001</v>
      </c>
      <c r="G44">
        <v>0.29212489199999903</v>
      </c>
      <c r="H44">
        <v>356.67663639999898</v>
      </c>
      <c r="I44">
        <v>0</v>
      </c>
      <c r="J44">
        <v>12037.83648</v>
      </c>
      <c r="K44">
        <v>2655.2781019999902</v>
      </c>
      <c r="L44">
        <v>190.4461068</v>
      </c>
      <c r="M44">
        <v>53.835752290000002</v>
      </c>
      <c r="O44">
        <v>0</v>
      </c>
      <c r="P44">
        <v>33.750000004205589</v>
      </c>
    </row>
    <row r="45" spans="1:16">
      <c r="A45" t="s">
        <v>215</v>
      </c>
      <c r="B45" t="s">
        <v>216</v>
      </c>
      <c r="C45" t="s">
        <v>217</v>
      </c>
      <c r="D45">
        <v>2050</v>
      </c>
      <c r="E45" t="s">
        <v>98</v>
      </c>
      <c r="F45">
        <v>4.6472575279999999</v>
      </c>
      <c r="G45">
        <v>0.36532095799999997</v>
      </c>
      <c r="H45">
        <v>422.26861869999999</v>
      </c>
      <c r="I45">
        <v>0</v>
      </c>
      <c r="J45">
        <v>14251.56588</v>
      </c>
      <c r="K45">
        <v>3143.5135149999901</v>
      </c>
      <c r="L45">
        <v>225.46228809999999</v>
      </c>
      <c r="M45">
        <v>63.732642740000003</v>
      </c>
      <c r="O45">
        <v>0</v>
      </c>
      <c r="P45">
        <v>33.74999999733582</v>
      </c>
    </row>
    <row r="46" spans="1:16">
      <c r="A46" t="s">
        <v>215</v>
      </c>
      <c r="B46" t="s">
        <v>216</v>
      </c>
      <c r="C46" t="s">
        <v>217</v>
      </c>
      <c r="D46">
        <v>2000</v>
      </c>
      <c r="E46" t="s">
        <v>21</v>
      </c>
      <c r="F46">
        <v>0</v>
      </c>
      <c r="G46">
        <v>0</v>
      </c>
      <c r="H46">
        <v>0</v>
      </c>
      <c r="I46">
        <v>305</v>
      </c>
      <c r="J46">
        <v>0</v>
      </c>
      <c r="K46">
        <v>38</v>
      </c>
      <c r="L46">
        <v>2.8142800000000001</v>
      </c>
      <c r="M46">
        <v>1.6881373040000001</v>
      </c>
      <c r="O46" t="e">
        <v>#DIV/0!</v>
      </c>
      <c r="P46" t="e">
        <v>#DIV/0!</v>
      </c>
    </row>
    <row r="47" spans="1:16">
      <c r="A47" t="s">
        <v>215</v>
      </c>
      <c r="B47" t="s">
        <v>216</v>
      </c>
      <c r="C47" t="s">
        <v>217</v>
      </c>
      <c r="D47">
        <v>2005</v>
      </c>
      <c r="E47" t="s">
        <v>21</v>
      </c>
      <c r="F47">
        <v>0</v>
      </c>
      <c r="G47">
        <v>0</v>
      </c>
      <c r="H47">
        <v>0</v>
      </c>
      <c r="I47">
        <v>407</v>
      </c>
      <c r="J47">
        <v>0</v>
      </c>
      <c r="K47">
        <v>45</v>
      </c>
      <c r="L47">
        <v>3.3327</v>
      </c>
      <c r="M47">
        <v>1.9991099649999999</v>
      </c>
      <c r="O47" t="e">
        <v>#DIV/0!</v>
      </c>
      <c r="P47" t="e">
        <v>#DIV/0!</v>
      </c>
    </row>
    <row r="48" spans="1:16">
      <c r="A48" t="s">
        <v>215</v>
      </c>
      <c r="B48" t="s">
        <v>216</v>
      </c>
      <c r="C48" t="s">
        <v>217</v>
      </c>
      <c r="D48">
        <v>2010</v>
      </c>
      <c r="E48" t="s">
        <v>21</v>
      </c>
      <c r="F48">
        <v>0</v>
      </c>
      <c r="G48">
        <v>0</v>
      </c>
      <c r="H48">
        <v>0</v>
      </c>
      <c r="I48">
        <v>601</v>
      </c>
      <c r="J48">
        <v>0</v>
      </c>
      <c r="K48">
        <v>58</v>
      </c>
      <c r="L48">
        <v>4.2954800000000004</v>
      </c>
      <c r="M48">
        <v>2.5766306219999899</v>
      </c>
      <c r="O48" t="e">
        <v>#DIV/0!</v>
      </c>
      <c r="P48" t="e">
        <v>#DIV/0!</v>
      </c>
    </row>
    <row r="49" spans="1:16">
      <c r="A49" t="s">
        <v>215</v>
      </c>
      <c r="B49" t="s">
        <v>216</v>
      </c>
      <c r="C49" t="s">
        <v>217</v>
      </c>
      <c r="D49">
        <v>2015</v>
      </c>
      <c r="E49" t="s">
        <v>21</v>
      </c>
      <c r="F49">
        <v>0</v>
      </c>
      <c r="G49">
        <v>0</v>
      </c>
      <c r="H49">
        <v>0</v>
      </c>
      <c r="I49">
        <v>761</v>
      </c>
      <c r="J49">
        <v>0</v>
      </c>
      <c r="K49">
        <v>73.44093178</v>
      </c>
      <c r="L49">
        <v>5.4390354079999996</v>
      </c>
      <c r="M49">
        <v>3.2625888569999999</v>
      </c>
      <c r="O49" t="e">
        <v>#DIV/0!</v>
      </c>
      <c r="P49" t="e">
        <v>#DIV/0!</v>
      </c>
    </row>
    <row r="50" spans="1:16">
      <c r="A50" t="s">
        <v>215</v>
      </c>
      <c r="B50" t="s">
        <v>216</v>
      </c>
      <c r="C50" t="s">
        <v>217</v>
      </c>
      <c r="D50">
        <v>2020</v>
      </c>
      <c r="E50" t="s">
        <v>21</v>
      </c>
      <c r="F50">
        <v>0</v>
      </c>
      <c r="G50">
        <v>0</v>
      </c>
      <c r="H50">
        <v>0</v>
      </c>
      <c r="I50">
        <v>997</v>
      </c>
      <c r="J50">
        <v>0</v>
      </c>
      <c r="K50">
        <v>96.216306160000002</v>
      </c>
      <c r="L50">
        <v>7.1257796339999997</v>
      </c>
      <c r="M50">
        <v>4.2743772550000001</v>
      </c>
      <c r="O50" t="e">
        <v>#DIV/0!</v>
      </c>
      <c r="P50" t="e">
        <v>#DIV/0!</v>
      </c>
    </row>
    <row r="51" spans="1:16">
      <c r="A51" t="s">
        <v>215</v>
      </c>
      <c r="B51" t="s">
        <v>216</v>
      </c>
      <c r="C51" t="s">
        <v>217</v>
      </c>
      <c r="D51">
        <v>2025</v>
      </c>
      <c r="E51" t="s">
        <v>21</v>
      </c>
      <c r="F51">
        <v>0</v>
      </c>
      <c r="G51">
        <v>0</v>
      </c>
      <c r="H51">
        <v>0</v>
      </c>
      <c r="I51">
        <v>1295</v>
      </c>
      <c r="J51">
        <v>0</v>
      </c>
      <c r="K51">
        <v>124.9750416</v>
      </c>
      <c r="L51">
        <v>9.2556515810000004</v>
      </c>
      <c r="M51">
        <v>5.5519744679999903</v>
      </c>
      <c r="O51" t="e">
        <v>#DIV/0!</v>
      </c>
      <c r="P51" t="e">
        <v>#DIV/0!</v>
      </c>
    </row>
    <row r="52" spans="1:16">
      <c r="A52" t="s">
        <v>215</v>
      </c>
      <c r="B52" t="s">
        <v>216</v>
      </c>
      <c r="C52" t="s">
        <v>217</v>
      </c>
      <c r="D52">
        <v>2030</v>
      </c>
      <c r="E52" t="s">
        <v>21</v>
      </c>
      <c r="F52">
        <v>0</v>
      </c>
      <c r="G52">
        <v>0</v>
      </c>
      <c r="H52">
        <v>0</v>
      </c>
      <c r="I52">
        <v>1641</v>
      </c>
      <c r="J52">
        <v>0</v>
      </c>
      <c r="K52">
        <v>158.36605659999901</v>
      </c>
      <c r="L52">
        <v>11.72859015</v>
      </c>
      <c r="M52">
        <v>7.0353591519999998</v>
      </c>
      <c r="O52" t="e">
        <v>#DIV/0!</v>
      </c>
      <c r="P52" t="e">
        <v>#DIV/0!</v>
      </c>
    </row>
    <row r="53" spans="1:16">
      <c r="A53" t="s">
        <v>215</v>
      </c>
      <c r="B53" t="s">
        <v>216</v>
      </c>
      <c r="C53" t="s">
        <v>217</v>
      </c>
      <c r="D53">
        <v>2035</v>
      </c>
      <c r="E53" t="s">
        <v>21</v>
      </c>
      <c r="F53">
        <v>0</v>
      </c>
      <c r="G53">
        <v>0</v>
      </c>
      <c r="H53">
        <v>0</v>
      </c>
      <c r="I53">
        <v>2016</v>
      </c>
      <c r="J53">
        <v>0</v>
      </c>
      <c r="K53">
        <v>194.55574039999999</v>
      </c>
      <c r="L53">
        <v>14.40879814</v>
      </c>
      <c r="M53">
        <v>8.6430737670000006</v>
      </c>
      <c r="O53" t="e">
        <v>#DIV/0!</v>
      </c>
      <c r="P53" t="e">
        <v>#DIV/0!</v>
      </c>
    </row>
    <row r="54" spans="1:16">
      <c r="A54" t="s">
        <v>215</v>
      </c>
      <c r="B54" t="s">
        <v>216</v>
      </c>
      <c r="C54" t="s">
        <v>217</v>
      </c>
      <c r="D54">
        <v>2040</v>
      </c>
      <c r="E54" t="s">
        <v>21</v>
      </c>
      <c r="F54">
        <v>0</v>
      </c>
      <c r="G54">
        <v>0</v>
      </c>
      <c r="H54">
        <v>0</v>
      </c>
      <c r="I54">
        <v>2396</v>
      </c>
      <c r="J54">
        <v>0</v>
      </c>
      <c r="K54">
        <v>231.22795339999999</v>
      </c>
      <c r="L54">
        <v>17.124742229999999</v>
      </c>
      <c r="M54">
        <v>10.27222458</v>
      </c>
      <c r="O54" t="e">
        <v>#DIV/0!</v>
      </c>
      <c r="P54" t="e">
        <v>#DIV/0!</v>
      </c>
    </row>
    <row r="55" spans="1:16">
      <c r="A55" t="s">
        <v>215</v>
      </c>
      <c r="B55" t="s">
        <v>216</v>
      </c>
      <c r="C55" t="s">
        <v>217</v>
      </c>
      <c r="D55">
        <v>2045</v>
      </c>
      <c r="E55" t="s">
        <v>21</v>
      </c>
      <c r="F55">
        <v>0</v>
      </c>
      <c r="G55">
        <v>0</v>
      </c>
      <c r="H55">
        <v>0</v>
      </c>
      <c r="I55">
        <v>2757</v>
      </c>
      <c r="J55">
        <v>0</v>
      </c>
      <c r="K55">
        <v>266.06655569999998</v>
      </c>
      <c r="L55">
        <v>19.704889120000001</v>
      </c>
      <c r="M55">
        <v>11.81991784</v>
      </c>
      <c r="O55" t="e">
        <v>#DIV/0!</v>
      </c>
      <c r="P55" t="e">
        <v>#DIV/0!</v>
      </c>
    </row>
    <row r="56" spans="1:16">
      <c r="A56" t="s">
        <v>215</v>
      </c>
      <c r="B56" t="s">
        <v>216</v>
      </c>
      <c r="C56" t="s">
        <v>217</v>
      </c>
      <c r="D56">
        <v>2050</v>
      </c>
      <c r="E56" t="s">
        <v>21</v>
      </c>
      <c r="F56">
        <v>0</v>
      </c>
      <c r="G56">
        <v>0</v>
      </c>
      <c r="H56">
        <v>0</v>
      </c>
      <c r="I56">
        <v>3080</v>
      </c>
      <c r="J56">
        <v>0</v>
      </c>
      <c r="K56">
        <v>297.2379368</v>
      </c>
      <c r="L56">
        <v>22.0134416</v>
      </c>
      <c r="M56">
        <v>13.204696029999999</v>
      </c>
      <c r="O56" t="e">
        <v>#DIV/0!</v>
      </c>
      <c r="P56" t="e">
        <v>#DIV/0!</v>
      </c>
    </row>
    <row r="57" spans="1:16">
      <c r="A57" t="s">
        <v>215</v>
      </c>
      <c r="B57" t="s">
        <v>216</v>
      </c>
      <c r="C57" t="s">
        <v>217</v>
      </c>
      <c r="D57">
        <v>2000</v>
      </c>
      <c r="E57" t="s">
        <v>220</v>
      </c>
      <c r="F57">
        <v>1.006751392</v>
      </c>
      <c r="G57">
        <v>6.3751374999999999E-2</v>
      </c>
      <c r="H57">
        <v>34.120396069999998</v>
      </c>
      <c r="I57">
        <v>238.8427725</v>
      </c>
      <c r="J57">
        <v>0</v>
      </c>
      <c r="K57">
        <v>656.328609999999</v>
      </c>
      <c r="L57">
        <v>48.607696859999997</v>
      </c>
      <c r="M57">
        <v>22.629234239999999</v>
      </c>
      <c r="O57">
        <v>7.0000000002930802</v>
      </c>
      <c r="P57">
        <v>0</v>
      </c>
    </row>
    <row r="58" spans="1:16">
      <c r="A58" t="s">
        <v>215</v>
      </c>
      <c r="B58" t="s">
        <v>216</v>
      </c>
      <c r="C58" t="s">
        <v>217</v>
      </c>
      <c r="D58">
        <v>2005</v>
      </c>
      <c r="E58" t="s">
        <v>220</v>
      </c>
      <c r="F58">
        <v>1.36913708</v>
      </c>
      <c r="G58">
        <v>0.10484031199999901</v>
      </c>
      <c r="H58">
        <v>49.353254</v>
      </c>
      <c r="I58">
        <v>380.02005580000002</v>
      </c>
      <c r="J58">
        <v>0</v>
      </c>
      <c r="K58">
        <v>949.34280000000001</v>
      </c>
      <c r="L58">
        <v>70.308327770000005</v>
      </c>
      <c r="M58">
        <v>15.933182070000001</v>
      </c>
      <c r="O58">
        <v>7.7</v>
      </c>
      <c r="P58">
        <v>0</v>
      </c>
    </row>
    <row r="59" spans="1:16">
      <c r="A59" t="s">
        <v>215</v>
      </c>
      <c r="B59" t="s">
        <v>216</v>
      </c>
      <c r="C59" t="s">
        <v>217</v>
      </c>
      <c r="D59">
        <v>2010</v>
      </c>
      <c r="E59" t="s">
        <v>220</v>
      </c>
      <c r="F59">
        <v>2.013138535</v>
      </c>
      <c r="G59">
        <v>0.18284465499999999</v>
      </c>
      <c r="H59">
        <v>76.909223139999995</v>
      </c>
      <c r="I59">
        <v>646.03747439999995</v>
      </c>
      <c r="J59">
        <v>0</v>
      </c>
      <c r="K59">
        <v>1479.4002699999901</v>
      </c>
      <c r="L59">
        <v>109.564384</v>
      </c>
      <c r="M59">
        <v>16.74043155</v>
      </c>
      <c r="O59">
        <v>8.4000000003120565</v>
      </c>
      <c r="P59">
        <v>0</v>
      </c>
    </row>
    <row r="60" spans="1:16">
      <c r="A60" t="s">
        <v>215</v>
      </c>
      <c r="B60" t="s">
        <v>216</v>
      </c>
      <c r="C60" t="s">
        <v>217</v>
      </c>
      <c r="D60">
        <v>2015</v>
      </c>
      <c r="E60" t="s">
        <v>220</v>
      </c>
      <c r="F60">
        <v>2.5524292929999999</v>
      </c>
      <c r="G60">
        <v>0.23917951500000001</v>
      </c>
      <c r="H60">
        <v>92.543236980000003</v>
      </c>
      <c r="I60">
        <v>842.14345649999996</v>
      </c>
      <c r="J60">
        <v>0</v>
      </c>
      <c r="K60">
        <v>1780.1309699999999</v>
      </c>
      <c r="L60">
        <v>131.8364996</v>
      </c>
      <c r="M60">
        <v>16.383288830000001</v>
      </c>
      <c r="O60">
        <v>9.0999999998054957</v>
      </c>
      <c r="P60">
        <v>0</v>
      </c>
    </row>
    <row r="61" spans="1:16">
      <c r="A61" t="s">
        <v>215</v>
      </c>
      <c r="B61" t="s">
        <v>216</v>
      </c>
      <c r="C61" t="s">
        <v>217</v>
      </c>
      <c r="D61">
        <v>2020</v>
      </c>
      <c r="E61" t="s">
        <v>220</v>
      </c>
      <c r="F61">
        <v>3.2239494289999899</v>
      </c>
      <c r="G61">
        <v>0.29682217699999902</v>
      </c>
      <c r="H61">
        <v>116.89049199999999</v>
      </c>
      <c r="I61">
        <v>1145.526822</v>
      </c>
      <c r="J61">
        <v>0</v>
      </c>
      <c r="K61">
        <v>2248.46668</v>
      </c>
      <c r="L61">
        <v>166.52144229999999</v>
      </c>
      <c r="M61">
        <v>18.92521297</v>
      </c>
      <c r="O61">
        <v>9.8000000034220065</v>
      </c>
      <c r="P61">
        <v>0</v>
      </c>
    </row>
    <row r="62" spans="1:16">
      <c r="A62" t="s">
        <v>215</v>
      </c>
      <c r="B62" t="s">
        <v>216</v>
      </c>
      <c r="C62" t="s">
        <v>217</v>
      </c>
      <c r="D62">
        <v>2025</v>
      </c>
      <c r="E62" t="s">
        <v>220</v>
      </c>
      <c r="F62">
        <v>4.1145298939999897</v>
      </c>
      <c r="G62">
        <v>0.38827845700000002</v>
      </c>
      <c r="H62">
        <v>149.18020100000001</v>
      </c>
      <c r="I62">
        <v>1566.39211</v>
      </c>
      <c r="J62">
        <v>0</v>
      </c>
      <c r="K62">
        <v>2869.5808000000002</v>
      </c>
      <c r="L62">
        <v>212.521154</v>
      </c>
      <c r="M62">
        <v>23.421778270000001</v>
      </c>
      <c r="O62">
        <v>10.499999996648349</v>
      </c>
      <c r="P62">
        <v>0</v>
      </c>
    </row>
    <row r="63" spans="1:16">
      <c r="A63" t="s">
        <v>215</v>
      </c>
      <c r="B63" t="s">
        <v>216</v>
      </c>
      <c r="C63" t="s">
        <v>217</v>
      </c>
      <c r="D63">
        <v>2030</v>
      </c>
      <c r="E63" t="s">
        <v>220</v>
      </c>
      <c r="F63">
        <v>5.2927403589999997</v>
      </c>
      <c r="G63">
        <v>0.48836824699999998</v>
      </c>
      <c r="H63">
        <v>191.89848929999999</v>
      </c>
      <c r="I63">
        <v>2149.2630800000002</v>
      </c>
      <c r="J63">
        <v>0</v>
      </c>
      <c r="K63">
        <v>3691.2955999999999</v>
      </c>
      <c r="L63">
        <v>273.3773521</v>
      </c>
      <c r="M63">
        <v>29.850073170000002</v>
      </c>
      <c r="O63">
        <v>11.199999999166227</v>
      </c>
      <c r="P63">
        <v>0</v>
      </c>
    </row>
    <row r="64" spans="1:16">
      <c r="A64" t="s">
        <v>215</v>
      </c>
      <c r="B64" t="s">
        <v>216</v>
      </c>
      <c r="C64" t="s">
        <v>217</v>
      </c>
      <c r="D64">
        <v>2035</v>
      </c>
      <c r="E64" t="s">
        <v>220</v>
      </c>
      <c r="F64">
        <v>6.7316817589999998</v>
      </c>
      <c r="G64">
        <v>0.60278540299999905</v>
      </c>
      <c r="H64">
        <v>244.0700794</v>
      </c>
      <c r="I64">
        <v>2904.4339449999902</v>
      </c>
      <c r="J64">
        <v>0</v>
      </c>
      <c r="K64">
        <v>4694.8509799999902</v>
      </c>
      <c r="L64">
        <v>347.70066359999998</v>
      </c>
      <c r="M64">
        <v>37.86250166</v>
      </c>
      <c r="O64">
        <v>11.900000000573566</v>
      </c>
      <c r="P64">
        <v>0</v>
      </c>
    </row>
    <row r="65" spans="1:16">
      <c r="A65" t="s">
        <v>215</v>
      </c>
      <c r="B65" t="s">
        <v>216</v>
      </c>
      <c r="C65" t="s">
        <v>217</v>
      </c>
      <c r="D65">
        <v>2040</v>
      </c>
      <c r="E65" t="s">
        <v>220</v>
      </c>
      <c r="F65">
        <v>8.381879541</v>
      </c>
      <c r="G65">
        <v>0.72912022399999998</v>
      </c>
      <c r="H65">
        <v>303.90117629999997</v>
      </c>
      <c r="I65">
        <v>3829.154822</v>
      </c>
      <c r="J65">
        <v>0</v>
      </c>
      <c r="K65">
        <v>5845.7420899999997</v>
      </c>
      <c r="L65">
        <v>432.93565919999998</v>
      </c>
      <c r="M65">
        <v>47.102827599999998</v>
      </c>
      <c r="O65">
        <v>12.600000002040138</v>
      </c>
      <c r="P65">
        <v>0</v>
      </c>
    </row>
    <row r="66" spans="1:16">
      <c r="A66" t="s">
        <v>215</v>
      </c>
      <c r="B66" t="s">
        <v>216</v>
      </c>
      <c r="C66" t="s">
        <v>217</v>
      </c>
      <c r="D66">
        <v>2045</v>
      </c>
      <c r="E66" t="s">
        <v>220</v>
      </c>
      <c r="F66">
        <v>10.252261389999999</v>
      </c>
      <c r="G66">
        <v>0.78881757799999996</v>
      </c>
      <c r="H66">
        <v>371.71547029999999</v>
      </c>
      <c r="I66">
        <v>4943.8157549999996</v>
      </c>
      <c r="J66">
        <v>0</v>
      </c>
      <c r="K66">
        <v>7150.1953299999996</v>
      </c>
      <c r="L66">
        <v>529.54346610000005</v>
      </c>
      <c r="M66">
        <v>57.601141490000003</v>
      </c>
      <c r="O66">
        <v>13.300000000026902</v>
      </c>
      <c r="P66">
        <v>0</v>
      </c>
    </row>
    <row r="67" spans="1:16">
      <c r="A67" t="s">
        <v>215</v>
      </c>
      <c r="B67" t="s">
        <v>216</v>
      </c>
      <c r="C67" t="s">
        <v>217</v>
      </c>
      <c r="D67">
        <v>2050</v>
      </c>
      <c r="E67" t="s">
        <v>220</v>
      </c>
      <c r="F67">
        <v>12.36187915</v>
      </c>
      <c r="G67">
        <v>1.003926189</v>
      </c>
      <c r="H67">
        <v>448.20372289999898</v>
      </c>
      <c r="I67">
        <v>6274.8521209999999</v>
      </c>
      <c r="J67">
        <v>0</v>
      </c>
      <c r="K67">
        <v>8621.4979500000009</v>
      </c>
      <c r="L67">
        <v>638.50813819999996</v>
      </c>
      <c r="M67">
        <v>69.452001730000006</v>
      </c>
      <c r="O67">
        <v>14.000000000892483</v>
      </c>
      <c r="P67">
        <v>0</v>
      </c>
    </row>
    <row r="68" spans="1:16">
      <c r="A68" t="s">
        <v>215</v>
      </c>
      <c r="B68" t="s">
        <v>216</v>
      </c>
      <c r="C68" t="s">
        <v>217</v>
      </c>
      <c r="D68">
        <v>2000</v>
      </c>
      <c r="E68" t="s">
        <v>221</v>
      </c>
      <c r="F68">
        <v>5.3049163089999896</v>
      </c>
      <c r="G68">
        <v>0.68</v>
      </c>
      <c r="H68">
        <v>51.891771599999998</v>
      </c>
      <c r="I68">
        <v>0</v>
      </c>
      <c r="J68">
        <v>127.8761514</v>
      </c>
      <c r="K68">
        <v>152.08483849999999</v>
      </c>
      <c r="L68">
        <v>10.904286730000001</v>
      </c>
      <c r="M68">
        <v>2.8802826929999998</v>
      </c>
      <c r="O68">
        <v>0</v>
      </c>
      <c r="P68" s="39">
        <v>2.4642857134598195</v>
      </c>
    </row>
    <row r="69" spans="1:16">
      <c r="A69" t="s">
        <v>215</v>
      </c>
      <c r="B69" t="s">
        <v>216</v>
      </c>
      <c r="C69" t="s">
        <v>217</v>
      </c>
      <c r="D69">
        <v>2005</v>
      </c>
      <c r="E69" t="s">
        <v>221</v>
      </c>
      <c r="F69">
        <v>8.4761909719999995</v>
      </c>
      <c r="G69">
        <v>1.86</v>
      </c>
      <c r="H69">
        <v>93.609722660000003</v>
      </c>
      <c r="I69">
        <v>0</v>
      </c>
      <c r="J69">
        <v>228.04349449999901</v>
      </c>
      <c r="K69">
        <v>256.4941695</v>
      </c>
      <c r="L69">
        <v>18.39809129</v>
      </c>
      <c r="M69">
        <v>2.1489262760000001</v>
      </c>
      <c r="O69">
        <v>0</v>
      </c>
      <c r="P69" s="39">
        <v>2.4361090709378139</v>
      </c>
    </row>
    <row r="70" spans="1:16">
      <c r="A70" t="s">
        <v>215</v>
      </c>
      <c r="B70" t="s">
        <v>216</v>
      </c>
      <c r="C70" t="s">
        <v>217</v>
      </c>
      <c r="D70">
        <v>2010</v>
      </c>
      <c r="E70" t="s">
        <v>221</v>
      </c>
      <c r="F70">
        <v>15.154358070000001</v>
      </c>
      <c r="G70">
        <v>2.1696708869999899</v>
      </c>
      <c r="H70">
        <v>174.19181709999901</v>
      </c>
      <c r="I70">
        <v>0</v>
      </c>
      <c r="J70">
        <v>402.8432153</v>
      </c>
      <c r="K70">
        <v>458.83999119999902</v>
      </c>
      <c r="L70">
        <v>32.912614130000001</v>
      </c>
      <c r="M70">
        <v>4.0013479460000001</v>
      </c>
      <c r="O70">
        <v>0</v>
      </c>
      <c r="P70" s="39">
        <v>2.3126414432472342</v>
      </c>
    </row>
    <row r="71" spans="1:16">
      <c r="A71" t="s">
        <v>215</v>
      </c>
      <c r="B71" t="s">
        <v>216</v>
      </c>
      <c r="C71" t="s">
        <v>217</v>
      </c>
      <c r="D71">
        <v>2015</v>
      </c>
      <c r="E71" t="s">
        <v>221</v>
      </c>
      <c r="F71">
        <v>24.904684929999998</v>
      </c>
      <c r="G71">
        <v>3.1268783819999899</v>
      </c>
      <c r="H71">
        <v>284.130248399999</v>
      </c>
      <c r="I71">
        <v>0</v>
      </c>
      <c r="J71">
        <v>631.82213149999995</v>
      </c>
      <c r="K71">
        <v>705.82526239999902</v>
      </c>
      <c r="L71">
        <v>50.757087169999998</v>
      </c>
      <c r="M71">
        <v>5.7728734370000003</v>
      </c>
      <c r="O71">
        <v>0</v>
      </c>
      <c r="P71" s="39">
        <v>2.22370597660028</v>
      </c>
    </row>
    <row r="72" spans="1:16">
      <c r="A72" t="s">
        <v>215</v>
      </c>
      <c r="B72" t="s">
        <v>216</v>
      </c>
      <c r="C72" t="s">
        <v>217</v>
      </c>
      <c r="D72">
        <v>2020</v>
      </c>
      <c r="E72" t="s">
        <v>221</v>
      </c>
      <c r="F72">
        <v>35.873871440000002</v>
      </c>
      <c r="G72">
        <v>4.2698558010000003</v>
      </c>
      <c r="H72">
        <v>409.27448129999999</v>
      </c>
      <c r="I72">
        <v>0</v>
      </c>
      <c r="J72">
        <v>868.96368129999996</v>
      </c>
      <c r="K72">
        <v>941.25356790000001</v>
      </c>
      <c r="L72">
        <v>67.867542150000006</v>
      </c>
      <c r="M72">
        <v>7.8667727439999897</v>
      </c>
      <c r="O72">
        <v>0</v>
      </c>
      <c r="P72" s="39">
        <v>2.1231807039126043</v>
      </c>
    </row>
    <row r="73" spans="1:16">
      <c r="A73" t="s">
        <v>215</v>
      </c>
      <c r="B73" t="s">
        <v>216</v>
      </c>
      <c r="C73" t="s">
        <v>217</v>
      </c>
      <c r="D73">
        <v>2025</v>
      </c>
      <c r="E73" t="s">
        <v>221</v>
      </c>
      <c r="F73">
        <v>46.967801700000003</v>
      </c>
      <c r="G73">
        <v>4.9455698210000003</v>
      </c>
      <c r="H73">
        <v>535.84187899999995</v>
      </c>
      <c r="I73">
        <v>0</v>
      </c>
      <c r="J73">
        <v>1089.70409499999</v>
      </c>
      <c r="K73">
        <v>1141.6935060000001</v>
      </c>
      <c r="L73">
        <v>82.409398379999999</v>
      </c>
      <c r="M73">
        <v>10.088862049999999</v>
      </c>
      <c r="O73">
        <v>0</v>
      </c>
      <c r="P73" s="39">
        <v>2.0336299526151635</v>
      </c>
    </row>
    <row r="74" spans="1:16">
      <c r="A74" t="s">
        <v>215</v>
      </c>
      <c r="B74" t="s">
        <v>216</v>
      </c>
      <c r="C74" t="s">
        <v>217</v>
      </c>
      <c r="D74">
        <v>2030</v>
      </c>
      <c r="E74" t="s">
        <v>221</v>
      </c>
      <c r="F74">
        <v>58.20834816</v>
      </c>
      <c r="G74">
        <v>5.8764410250000001</v>
      </c>
      <c r="H74">
        <v>664.08197789999997</v>
      </c>
      <c r="I74">
        <v>0</v>
      </c>
      <c r="J74">
        <v>1305.6189099999999</v>
      </c>
      <c r="K74">
        <v>1355.425606</v>
      </c>
      <c r="L74">
        <v>97.864743750000002</v>
      </c>
      <c r="M74">
        <v>12.62271546</v>
      </c>
      <c r="O74">
        <v>0</v>
      </c>
      <c r="P74" s="39">
        <v>1.9660508091617042</v>
      </c>
    </row>
    <row r="75" spans="1:16">
      <c r="A75" t="s">
        <v>215</v>
      </c>
      <c r="B75" t="s">
        <v>216</v>
      </c>
      <c r="C75" t="s">
        <v>217</v>
      </c>
      <c r="D75">
        <v>2035</v>
      </c>
      <c r="E75" t="s">
        <v>221</v>
      </c>
      <c r="F75">
        <v>70.467376299999998</v>
      </c>
      <c r="G75">
        <v>6.9441538879999998</v>
      </c>
      <c r="H75">
        <v>803.94163560000004</v>
      </c>
      <c r="I75">
        <v>0</v>
      </c>
      <c r="J75">
        <v>1535.347368</v>
      </c>
      <c r="K75">
        <v>1603.0229529999999</v>
      </c>
      <c r="L75">
        <v>115.7505453</v>
      </c>
      <c r="M75">
        <v>15.53161837</v>
      </c>
      <c r="O75">
        <v>0</v>
      </c>
      <c r="P75" s="39">
        <v>1.9097746652393928</v>
      </c>
    </row>
    <row r="76" spans="1:16">
      <c r="A76" t="s">
        <v>215</v>
      </c>
      <c r="B76" t="s">
        <v>216</v>
      </c>
      <c r="C76" t="s">
        <v>217</v>
      </c>
      <c r="D76">
        <v>2040</v>
      </c>
      <c r="E76" t="s">
        <v>221</v>
      </c>
      <c r="F76">
        <v>84.603744019999993</v>
      </c>
      <c r="G76">
        <v>8.2286243639999999</v>
      </c>
      <c r="H76">
        <v>965.21931029999996</v>
      </c>
      <c r="I76">
        <v>0</v>
      </c>
      <c r="J76">
        <v>1859.630962</v>
      </c>
      <c r="K76">
        <v>1901.029196</v>
      </c>
      <c r="L76">
        <v>137.27691869999899</v>
      </c>
      <c r="M76">
        <v>18.888931169999999</v>
      </c>
      <c r="O76">
        <v>0</v>
      </c>
      <c r="P76" s="39">
        <v>1.9266408599119382</v>
      </c>
    </row>
    <row r="77" spans="1:16">
      <c r="A77" t="s">
        <v>215</v>
      </c>
      <c r="B77" t="s">
        <v>216</v>
      </c>
      <c r="C77" t="s">
        <v>217</v>
      </c>
      <c r="D77">
        <v>2045</v>
      </c>
      <c r="E77" t="s">
        <v>221</v>
      </c>
      <c r="F77">
        <v>101.3734364</v>
      </c>
      <c r="G77">
        <v>8.7792422429999899</v>
      </c>
      <c r="H77">
        <v>1156.539814</v>
      </c>
      <c r="I77">
        <v>0</v>
      </c>
      <c r="J77">
        <v>2300.1068740000001</v>
      </c>
      <c r="K77">
        <v>2263.2116070000002</v>
      </c>
      <c r="L77">
        <v>163.43888219999999</v>
      </c>
      <c r="M77">
        <v>22.824278580000001</v>
      </c>
      <c r="O77">
        <v>0</v>
      </c>
      <c r="P77" s="39">
        <v>1.9887831323721297</v>
      </c>
    </row>
    <row r="78" spans="1:16">
      <c r="A78" t="s">
        <v>215</v>
      </c>
      <c r="B78" t="s">
        <v>216</v>
      </c>
      <c r="C78" t="s">
        <v>217</v>
      </c>
      <c r="D78">
        <v>2050</v>
      </c>
      <c r="E78" t="s">
        <v>221</v>
      </c>
      <c r="F78">
        <v>121.430879599999</v>
      </c>
      <c r="G78">
        <v>11.347472120000001</v>
      </c>
      <c r="H78">
        <v>1385.3693029999999</v>
      </c>
      <c r="I78">
        <v>0</v>
      </c>
      <c r="J78">
        <v>2933.0040669999998</v>
      </c>
      <c r="K78">
        <v>2701.9338440000001</v>
      </c>
      <c r="L78">
        <v>195.13014999999999</v>
      </c>
      <c r="M78">
        <v>27.491219139999998</v>
      </c>
      <c r="O78">
        <v>0</v>
      </c>
      <c r="P78" s="39">
        <v>2.1171279460636354</v>
      </c>
    </row>
    <row r="79" spans="1:16">
      <c r="A79" t="s">
        <v>215</v>
      </c>
      <c r="B79" t="s">
        <v>216</v>
      </c>
      <c r="C79" t="s">
        <v>217</v>
      </c>
      <c r="D79">
        <v>2000</v>
      </c>
      <c r="E79" t="s">
        <v>222</v>
      </c>
      <c r="F79">
        <v>0.65033298799999995</v>
      </c>
      <c r="G79">
        <v>4.1180000000000001E-2</v>
      </c>
      <c r="H79">
        <v>12.585956960000001</v>
      </c>
      <c r="I79">
        <v>23.409879950000001</v>
      </c>
      <c r="J79">
        <v>0</v>
      </c>
      <c r="K79">
        <v>47.410509140000002</v>
      </c>
      <c r="L79">
        <v>3.4811972459999998</v>
      </c>
      <c r="M79">
        <v>3.4890116560000002</v>
      </c>
      <c r="O79">
        <v>1.860000000349596</v>
      </c>
      <c r="P79">
        <v>0</v>
      </c>
    </row>
    <row r="80" spans="1:16">
      <c r="A80" t="s">
        <v>215</v>
      </c>
      <c r="B80" t="s">
        <v>216</v>
      </c>
      <c r="C80" t="s">
        <v>217</v>
      </c>
      <c r="D80">
        <v>2005</v>
      </c>
      <c r="E80" t="s">
        <v>222</v>
      </c>
      <c r="F80">
        <v>0.81691878099999904</v>
      </c>
      <c r="G80">
        <v>0.17835499999999899</v>
      </c>
      <c r="H80">
        <v>17.097586849999999</v>
      </c>
      <c r="I80">
        <v>33.169318490000002</v>
      </c>
      <c r="J80">
        <v>0</v>
      </c>
      <c r="K80">
        <v>63.066551760000003</v>
      </c>
      <c r="L80">
        <v>4.6550382939999997</v>
      </c>
      <c r="M80">
        <v>2.7319677219999998</v>
      </c>
      <c r="O80">
        <v>1.940000000058488</v>
      </c>
      <c r="P80">
        <v>0</v>
      </c>
    </row>
    <row r="81" spans="1:16">
      <c r="A81" t="s">
        <v>215</v>
      </c>
      <c r="B81" t="s">
        <v>216</v>
      </c>
      <c r="C81" t="s">
        <v>217</v>
      </c>
      <c r="D81">
        <v>2010</v>
      </c>
      <c r="E81" t="s">
        <v>222</v>
      </c>
      <c r="F81">
        <v>1.616381101</v>
      </c>
      <c r="G81">
        <v>0.25234551100000002</v>
      </c>
      <c r="H81">
        <v>36.393843660000002</v>
      </c>
      <c r="I81">
        <v>69.512241399999994</v>
      </c>
      <c r="J81">
        <v>0</v>
      </c>
      <c r="K81">
        <v>133.17546350000001</v>
      </c>
      <c r="L81">
        <v>9.8454147009999993</v>
      </c>
      <c r="M81">
        <v>3.5278900709999998</v>
      </c>
      <c r="O81">
        <v>1.9100000002582851</v>
      </c>
      <c r="P81">
        <v>0</v>
      </c>
    </row>
    <row r="82" spans="1:16">
      <c r="A82" t="s">
        <v>215</v>
      </c>
      <c r="B82" t="s">
        <v>216</v>
      </c>
      <c r="C82" t="s">
        <v>217</v>
      </c>
      <c r="D82">
        <v>2015</v>
      </c>
      <c r="E82" t="s">
        <v>222</v>
      </c>
      <c r="F82">
        <v>3.0005861180000002</v>
      </c>
      <c r="G82">
        <v>0.32999077500000001</v>
      </c>
      <c r="H82">
        <v>66.769660920000007</v>
      </c>
      <c r="I82">
        <v>127.53005229999999</v>
      </c>
      <c r="J82">
        <v>0</v>
      </c>
      <c r="K82">
        <v>244.71315970000001</v>
      </c>
      <c r="L82">
        <v>18.012425990000001</v>
      </c>
      <c r="M82">
        <v>4.7904490270000002</v>
      </c>
      <c r="O82">
        <v>1.9099999991433232</v>
      </c>
      <c r="P82">
        <v>0</v>
      </c>
    </row>
    <row r="83" spans="1:16">
      <c r="A83" t="s">
        <v>215</v>
      </c>
      <c r="B83" t="s">
        <v>216</v>
      </c>
      <c r="C83" t="s">
        <v>217</v>
      </c>
      <c r="D83">
        <v>2020</v>
      </c>
      <c r="E83" t="s">
        <v>222</v>
      </c>
      <c r="F83">
        <v>3.9684561970000001</v>
      </c>
      <c r="G83">
        <v>0.38610520399999998</v>
      </c>
      <c r="H83">
        <v>88.30690543</v>
      </c>
      <c r="I83">
        <v>168.66618940000001</v>
      </c>
      <c r="J83">
        <v>0</v>
      </c>
      <c r="K83">
        <v>325.26150639999997</v>
      </c>
      <c r="L83">
        <v>23.781576340000001</v>
      </c>
      <c r="M83">
        <v>5.4040493579999902</v>
      </c>
      <c r="O83">
        <v>1.9100000003250031</v>
      </c>
      <c r="P83">
        <v>0</v>
      </c>
    </row>
    <row r="84" spans="1:16">
      <c r="A84" t="s">
        <v>215</v>
      </c>
      <c r="B84" t="s">
        <v>216</v>
      </c>
      <c r="C84" t="s">
        <v>217</v>
      </c>
      <c r="D84">
        <v>2025</v>
      </c>
      <c r="E84" t="s">
        <v>222</v>
      </c>
      <c r="F84">
        <v>4.9423370799999997</v>
      </c>
      <c r="G84">
        <v>0.45153259899999998</v>
      </c>
      <c r="H84">
        <v>109.977903599999</v>
      </c>
      <c r="I84">
        <v>210.0577959</v>
      </c>
      <c r="J84">
        <v>0</v>
      </c>
      <c r="K84">
        <v>405.83635709999999</v>
      </c>
      <c r="L84">
        <v>29.596157210000001</v>
      </c>
      <c r="M84">
        <v>6.3705853729999999</v>
      </c>
      <c r="O84">
        <v>1.9100000002182431</v>
      </c>
      <c r="P84">
        <v>0</v>
      </c>
    </row>
    <row r="85" spans="1:16">
      <c r="A85" t="s">
        <v>215</v>
      </c>
      <c r="B85" t="s">
        <v>216</v>
      </c>
      <c r="C85" t="s">
        <v>217</v>
      </c>
      <c r="D85">
        <v>2030</v>
      </c>
      <c r="E85" t="s">
        <v>222</v>
      </c>
      <c r="F85">
        <v>5.9668560029999904</v>
      </c>
      <c r="G85">
        <v>0.50289283200000001</v>
      </c>
      <c r="H85">
        <v>132.77570990000001</v>
      </c>
      <c r="I85">
        <v>253.60160589999899</v>
      </c>
      <c r="J85">
        <v>0</v>
      </c>
      <c r="K85">
        <v>490.31070149999999</v>
      </c>
      <c r="L85">
        <v>35.720924119999999</v>
      </c>
      <c r="M85">
        <v>7.5589654199999998</v>
      </c>
      <c r="O85">
        <v>1.9099999999322088</v>
      </c>
      <c r="P85">
        <v>0</v>
      </c>
    </row>
    <row r="86" spans="1:16">
      <c r="A86" t="s">
        <v>215</v>
      </c>
      <c r="B86" t="s">
        <v>216</v>
      </c>
      <c r="C86" t="s">
        <v>217</v>
      </c>
      <c r="D86">
        <v>2035</v>
      </c>
      <c r="E86" t="s">
        <v>222</v>
      </c>
      <c r="F86">
        <v>7.118307937</v>
      </c>
      <c r="G86">
        <v>0.58734977099999996</v>
      </c>
      <c r="H86">
        <v>158.39805569999999</v>
      </c>
      <c r="I86">
        <v>302.54028649999998</v>
      </c>
      <c r="J86">
        <v>0</v>
      </c>
      <c r="K86">
        <v>585.08677620000003</v>
      </c>
      <c r="L86">
        <v>42.609345899999902</v>
      </c>
      <c r="M86">
        <v>8.9644444779999901</v>
      </c>
      <c r="O86">
        <v>1.9100000007133926</v>
      </c>
      <c r="P86">
        <v>0</v>
      </c>
    </row>
    <row r="87" spans="1:16">
      <c r="A87" t="s">
        <v>215</v>
      </c>
      <c r="B87" t="s">
        <v>216</v>
      </c>
      <c r="C87" t="s">
        <v>217</v>
      </c>
      <c r="D87">
        <v>2040</v>
      </c>
      <c r="E87" t="s">
        <v>222</v>
      </c>
      <c r="F87">
        <v>8.4552566729999992</v>
      </c>
      <c r="G87">
        <v>0.69039164099999994</v>
      </c>
      <c r="H87">
        <v>188.14811459999899</v>
      </c>
      <c r="I87">
        <v>359.36289900000003</v>
      </c>
      <c r="J87">
        <v>0</v>
      </c>
      <c r="K87">
        <v>695.0491409</v>
      </c>
      <c r="L87">
        <v>50.609952800000002</v>
      </c>
      <c r="M87">
        <v>10.62637108</v>
      </c>
      <c r="O87">
        <v>1.9100000006059159</v>
      </c>
      <c r="P87">
        <v>0</v>
      </c>
    </row>
    <row r="88" spans="1:16">
      <c r="A88" t="s">
        <v>215</v>
      </c>
      <c r="B88" t="s">
        <v>216</v>
      </c>
      <c r="C88" t="s">
        <v>217</v>
      </c>
      <c r="D88">
        <v>2045</v>
      </c>
      <c r="E88" t="s">
        <v>222</v>
      </c>
      <c r="F88">
        <v>10.02954824</v>
      </c>
      <c r="G88">
        <v>0.735236945999999</v>
      </c>
      <c r="H88">
        <v>223.17957509999999</v>
      </c>
      <c r="I88">
        <v>426.2729885</v>
      </c>
      <c r="J88">
        <v>0</v>
      </c>
      <c r="K88">
        <v>824.493937799999</v>
      </c>
      <c r="L88">
        <v>60.032053570000002</v>
      </c>
      <c r="M88">
        <v>12.59853506</v>
      </c>
      <c r="O88">
        <v>1.9100000002643611</v>
      </c>
      <c r="P88">
        <v>0</v>
      </c>
    </row>
    <row r="89" spans="1:16">
      <c r="A89" t="s">
        <v>215</v>
      </c>
      <c r="B89" t="s">
        <v>216</v>
      </c>
      <c r="C89" t="s">
        <v>217</v>
      </c>
      <c r="D89">
        <v>2050</v>
      </c>
      <c r="E89" t="s">
        <v>222</v>
      </c>
      <c r="F89">
        <v>11.897277430000001</v>
      </c>
      <c r="G89">
        <v>0.93858917900000005</v>
      </c>
      <c r="H89">
        <v>264.74067009999999</v>
      </c>
      <c r="I89">
        <v>505.6546798</v>
      </c>
      <c r="J89">
        <v>0</v>
      </c>
      <c r="K89">
        <v>978.0484447</v>
      </c>
      <c r="L89">
        <v>71.210920720000004</v>
      </c>
      <c r="M89">
        <v>14.94268596</v>
      </c>
      <c r="O89">
        <v>1.9099999996562675</v>
      </c>
      <c r="P89">
        <v>0</v>
      </c>
    </row>
    <row r="90" spans="1:16">
      <c r="A90" t="s">
        <v>215</v>
      </c>
      <c r="B90" t="s">
        <v>216</v>
      </c>
      <c r="C90" t="s">
        <v>217</v>
      </c>
      <c r="D90">
        <v>2000</v>
      </c>
      <c r="E90" t="s">
        <v>220</v>
      </c>
      <c r="F90">
        <v>0.12965922599999999</v>
      </c>
      <c r="G90">
        <v>8.2105210000000001E-3</v>
      </c>
      <c r="H90">
        <v>4.3914892659999998</v>
      </c>
      <c r="I90">
        <v>30.740424860000001</v>
      </c>
      <c r="J90">
        <v>0</v>
      </c>
      <c r="K90">
        <v>27.754298989999999</v>
      </c>
      <c r="L90">
        <v>2.0379065939999998</v>
      </c>
      <c r="M90">
        <v>1.2992439140000001</v>
      </c>
      <c r="O90">
        <v>6.9999999995445741</v>
      </c>
      <c r="P90">
        <v>0</v>
      </c>
    </row>
    <row r="91" spans="1:16">
      <c r="A91" t="s">
        <v>215</v>
      </c>
      <c r="B91" t="s">
        <v>216</v>
      </c>
      <c r="C91" t="s">
        <v>217</v>
      </c>
      <c r="D91">
        <v>2005</v>
      </c>
      <c r="E91" t="s">
        <v>220</v>
      </c>
      <c r="F91">
        <v>0.19269858500000001</v>
      </c>
      <c r="G91">
        <v>2.5848107999999901E-2</v>
      </c>
      <c r="H91">
        <v>7.0895931729999999</v>
      </c>
      <c r="I91">
        <v>54.589867439999999</v>
      </c>
      <c r="J91">
        <v>0</v>
      </c>
      <c r="K91">
        <v>43.87027191</v>
      </c>
      <c r="L91">
        <v>3.2384804960000002</v>
      </c>
      <c r="M91">
        <v>1.2724691770000001</v>
      </c>
      <c r="O91">
        <v>7.7000000011143097</v>
      </c>
      <c r="P91">
        <v>0</v>
      </c>
    </row>
    <row r="92" spans="1:16">
      <c r="A92" t="s">
        <v>215</v>
      </c>
      <c r="B92" t="s">
        <v>216</v>
      </c>
      <c r="C92" t="s">
        <v>217</v>
      </c>
      <c r="D92">
        <v>2010</v>
      </c>
      <c r="E92" t="s">
        <v>220</v>
      </c>
      <c r="F92">
        <v>0.39337468399999997</v>
      </c>
      <c r="G92">
        <v>5.8771799999999999E-2</v>
      </c>
      <c r="H92">
        <v>16.149498250000001</v>
      </c>
      <c r="I92">
        <v>135.65578529999999</v>
      </c>
      <c r="J92">
        <v>0</v>
      </c>
      <c r="K92">
        <v>99.112400840000006</v>
      </c>
      <c r="L92">
        <v>7.3300605470000004</v>
      </c>
      <c r="M92">
        <v>1.992097671</v>
      </c>
      <c r="O92">
        <v>8.3999999999999986</v>
      </c>
      <c r="P92">
        <v>0</v>
      </c>
    </row>
    <row r="93" spans="1:16">
      <c r="A93" t="s">
        <v>215</v>
      </c>
      <c r="B93" t="s">
        <v>216</v>
      </c>
      <c r="C93" t="s">
        <v>217</v>
      </c>
      <c r="D93">
        <v>2015</v>
      </c>
      <c r="E93" t="s">
        <v>220</v>
      </c>
      <c r="F93">
        <v>0.69240599400000002</v>
      </c>
      <c r="G93">
        <v>7.5261470999999996E-2</v>
      </c>
      <c r="H93">
        <v>26.65993314</v>
      </c>
      <c r="I93">
        <v>242.605391599999</v>
      </c>
      <c r="J93">
        <v>0</v>
      </c>
      <c r="K93">
        <v>163.09578500000001</v>
      </c>
      <c r="L93">
        <v>12.07241372</v>
      </c>
      <c r="M93">
        <v>2.696276772</v>
      </c>
      <c r="O93">
        <v>9.1000000009752089</v>
      </c>
      <c r="P93">
        <v>0</v>
      </c>
    </row>
    <row r="94" spans="1:16">
      <c r="A94" t="s">
        <v>215</v>
      </c>
      <c r="B94" t="s">
        <v>216</v>
      </c>
      <c r="C94" t="s">
        <v>217</v>
      </c>
      <c r="D94">
        <v>2020</v>
      </c>
      <c r="E94" t="s">
        <v>220</v>
      </c>
      <c r="F94">
        <v>0.78426881900000001</v>
      </c>
      <c r="G94">
        <v>7.0029569E-2</v>
      </c>
      <c r="H94">
        <v>30.196957340000001</v>
      </c>
      <c r="I94">
        <v>295.93018189999998</v>
      </c>
      <c r="J94">
        <v>0</v>
      </c>
      <c r="K94">
        <v>184.5069493</v>
      </c>
      <c r="L94">
        <v>13.66177295</v>
      </c>
      <c r="M94">
        <v>2.8084408219999899</v>
      </c>
      <c r="O94">
        <v>9.7999999989402902</v>
      </c>
      <c r="P94">
        <v>0</v>
      </c>
    </row>
    <row r="95" spans="1:16">
      <c r="A95" t="s">
        <v>215</v>
      </c>
      <c r="B95" t="s">
        <v>216</v>
      </c>
      <c r="C95" t="s">
        <v>217</v>
      </c>
      <c r="D95">
        <v>2025</v>
      </c>
      <c r="E95" t="s">
        <v>220</v>
      </c>
      <c r="F95">
        <v>1.03467946</v>
      </c>
      <c r="G95">
        <v>0.10448755699999999</v>
      </c>
      <c r="H95">
        <v>39.838599670000001</v>
      </c>
      <c r="I95">
        <v>418.3052965</v>
      </c>
      <c r="J95">
        <v>0</v>
      </c>
      <c r="K95">
        <v>243.30325490000001</v>
      </c>
      <c r="L95">
        <v>18.017612570000001</v>
      </c>
      <c r="M95">
        <v>3.6035375139999899</v>
      </c>
      <c r="O95">
        <v>10.499999999121455</v>
      </c>
      <c r="P95">
        <v>0</v>
      </c>
    </row>
    <row r="96" spans="1:16">
      <c r="A96" t="s">
        <v>215</v>
      </c>
      <c r="B96" t="s">
        <v>216</v>
      </c>
      <c r="C96" t="s">
        <v>217</v>
      </c>
      <c r="D96">
        <v>2030</v>
      </c>
      <c r="E96" t="s">
        <v>220</v>
      </c>
      <c r="F96">
        <v>1.347509313</v>
      </c>
      <c r="G96">
        <v>0.11472112</v>
      </c>
      <c r="H96">
        <v>51.883589239999999</v>
      </c>
      <c r="I96">
        <v>581.09619950000001</v>
      </c>
      <c r="J96">
        <v>0</v>
      </c>
      <c r="K96">
        <v>316.80696410000002</v>
      </c>
      <c r="L96">
        <v>23.462009139999999</v>
      </c>
      <c r="M96">
        <v>4.6558540920000002</v>
      </c>
      <c r="O96">
        <v>11.200000000231288</v>
      </c>
      <c r="P96">
        <v>0</v>
      </c>
    </row>
    <row r="97" spans="1:16">
      <c r="A97" t="s">
        <v>215</v>
      </c>
      <c r="B97" t="s">
        <v>216</v>
      </c>
      <c r="C97" t="s">
        <v>217</v>
      </c>
      <c r="D97">
        <v>2035</v>
      </c>
      <c r="E97" t="s">
        <v>220</v>
      </c>
      <c r="F97">
        <v>1.6515105539999999</v>
      </c>
      <c r="G97">
        <v>0.13692443300000001</v>
      </c>
      <c r="H97">
        <v>63.588647860000002</v>
      </c>
      <c r="I97">
        <v>756.70490949999999</v>
      </c>
      <c r="J97">
        <v>0</v>
      </c>
      <c r="K97">
        <v>388.252120399999</v>
      </c>
      <c r="L97">
        <v>28.75361509</v>
      </c>
      <c r="M97">
        <v>5.6932126009999999</v>
      </c>
      <c r="O97">
        <v>11.899999999465313</v>
      </c>
      <c r="P97">
        <v>0</v>
      </c>
    </row>
    <row r="98" spans="1:16">
      <c r="A98" t="s">
        <v>215</v>
      </c>
      <c r="B98" t="s">
        <v>216</v>
      </c>
      <c r="C98" t="s">
        <v>217</v>
      </c>
      <c r="D98">
        <v>2040</v>
      </c>
      <c r="E98" t="s">
        <v>220</v>
      </c>
      <c r="F98">
        <v>1.962490775</v>
      </c>
      <c r="G98">
        <v>0.15861236400000001</v>
      </c>
      <c r="H98">
        <v>75.562420399999993</v>
      </c>
      <c r="I98">
        <v>952.08649709999997</v>
      </c>
      <c r="J98">
        <v>0</v>
      </c>
      <c r="K98">
        <v>461.3477274</v>
      </c>
      <c r="L98">
        <v>34.167258650000001</v>
      </c>
      <c r="M98">
        <v>6.7603641439999898</v>
      </c>
      <c r="O98">
        <v>12.600000000794045</v>
      </c>
      <c r="P98">
        <v>0</v>
      </c>
    </row>
    <row r="99" spans="1:16">
      <c r="A99" t="s">
        <v>215</v>
      </c>
      <c r="B99" t="s">
        <v>216</v>
      </c>
      <c r="C99" t="s">
        <v>217</v>
      </c>
      <c r="D99">
        <v>2045</v>
      </c>
      <c r="E99" t="s">
        <v>220</v>
      </c>
      <c r="F99">
        <v>2.2906154299999999</v>
      </c>
      <c r="G99">
        <v>0.165995213</v>
      </c>
      <c r="H99">
        <v>88.196310710000006</v>
      </c>
      <c r="I99">
        <v>1173.0109319999999</v>
      </c>
      <c r="J99">
        <v>0</v>
      </c>
      <c r="K99">
        <v>538.47858670000005</v>
      </c>
      <c r="L99">
        <v>39.879654960000003</v>
      </c>
      <c r="M99">
        <v>7.889748709</v>
      </c>
      <c r="O99">
        <v>13.299999994977112</v>
      </c>
      <c r="P99">
        <v>0</v>
      </c>
    </row>
    <row r="100" spans="1:16">
      <c r="A100" t="s">
        <v>215</v>
      </c>
      <c r="B100" t="s">
        <v>216</v>
      </c>
      <c r="C100" t="s">
        <v>217</v>
      </c>
      <c r="D100">
        <v>2050</v>
      </c>
      <c r="E100" t="s">
        <v>220</v>
      </c>
      <c r="F100">
        <v>2.6539281309999998</v>
      </c>
      <c r="G100">
        <v>0.20031843899999999</v>
      </c>
      <c r="H100">
        <v>102.1850578</v>
      </c>
      <c r="I100">
        <v>1430.590809</v>
      </c>
      <c r="J100">
        <v>0</v>
      </c>
      <c r="K100">
        <v>623.8837585</v>
      </c>
      <c r="L100">
        <v>46.204800319999997</v>
      </c>
      <c r="M100">
        <v>9.1412333239999999</v>
      </c>
      <c r="O100">
        <v>13.999999998042767</v>
      </c>
      <c r="P100">
        <v>0</v>
      </c>
    </row>
    <row r="101" spans="1:16">
      <c r="A101" t="s">
        <v>215</v>
      </c>
      <c r="B101" t="s">
        <v>216</v>
      </c>
      <c r="C101" t="s">
        <v>217</v>
      </c>
      <c r="D101">
        <v>2000</v>
      </c>
      <c r="E101" t="s">
        <v>25</v>
      </c>
      <c r="F101">
        <v>0</v>
      </c>
      <c r="G101">
        <v>0</v>
      </c>
      <c r="H101">
        <v>0</v>
      </c>
      <c r="I101">
        <v>0</v>
      </c>
      <c r="J101">
        <v>440</v>
      </c>
      <c r="K101">
        <v>58</v>
      </c>
      <c r="L101">
        <v>2.8350168</v>
      </c>
      <c r="M101">
        <v>1.7005762099999999</v>
      </c>
      <c r="O101" t="e">
        <v>#DIV/0!</v>
      </c>
      <c r="P101" t="e">
        <v>#DIV/0!</v>
      </c>
    </row>
    <row r="102" spans="1:16">
      <c r="A102" t="s">
        <v>215</v>
      </c>
      <c r="B102" t="s">
        <v>216</v>
      </c>
      <c r="C102" t="s">
        <v>217</v>
      </c>
      <c r="D102">
        <v>2005</v>
      </c>
      <c r="E102" t="s">
        <v>25</v>
      </c>
      <c r="F102">
        <v>0</v>
      </c>
      <c r="G102">
        <v>0</v>
      </c>
      <c r="H102">
        <v>0</v>
      </c>
      <c r="I102">
        <v>0</v>
      </c>
      <c r="J102">
        <v>587</v>
      </c>
      <c r="K102">
        <v>65</v>
      </c>
      <c r="L102">
        <v>3.1771739999999999</v>
      </c>
      <c r="M102">
        <v>1.9058181669999901</v>
      </c>
      <c r="O102" t="e">
        <v>#DIV/0!</v>
      </c>
      <c r="P102" t="e">
        <v>#DIV/0!</v>
      </c>
    </row>
    <row r="103" spans="1:16">
      <c r="A103" t="s">
        <v>215</v>
      </c>
      <c r="B103" t="s">
        <v>216</v>
      </c>
      <c r="C103" t="s">
        <v>217</v>
      </c>
      <c r="D103">
        <v>2010</v>
      </c>
      <c r="E103" t="s">
        <v>25</v>
      </c>
      <c r="F103">
        <v>0</v>
      </c>
      <c r="G103">
        <v>0</v>
      </c>
      <c r="H103">
        <v>0</v>
      </c>
      <c r="I103">
        <v>0</v>
      </c>
      <c r="J103">
        <v>919</v>
      </c>
      <c r="K103">
        <v>69</v>
      </c>
      <c r="L103">
        <v>3.3726924</v>
      </c>
      <c r="M103">
        <v>2.0230992849999998</v>
      </c>
      <c r="O103" t="e">
        <v>#DIV/0!</v>
      </c>
      <c r="P103" t="e">
        <v>#DIV/0!</v>
      </c>
    </row>
    <row r="104" spans="1:16">
      <c r="A104" t="s">
        <v>215</v>
      </c>
      <c r="B104" t="s">
        <v>216</v>
      </c>
      <c r="C104" t="s">
        <v>217</v>
      </c>
      <c r="D104">
        <v>2015</v>
      </c>
      <c r="E104" t="s">
        <v>25</v>
      </c>
      <c r="F104">
        <v>0</v>
      </c>
      <c r="G104">
        <v>0</v>
      </c>
      <c r="H104">
        <v>0</v>
      </c>
      <c r="I104">
        <v>0</v>
      </c>
      <c r="J104">
        <v>1128</v>
      </c>
      <c r="K104">
        <v>84.692056579999999</v>
      </c>
      <c r="L104">
        <v>4.1397138489999996</v>
      </c>
      <c r="M104">
        <v>2.4831947699999999</v>
      </c>
      <c r="O104" t="e">
        <v>#DIV/0!</v>
      </c>
      <c r="P104" t="e">
        <v>#DIV/0!</v>
      </c>
    </row>
    <row r="105" spans="1:16">
      <c r="A105" t="s">
        <v>215</v>
      </c>
      <c r="B105" t="s">
        <v>216</v>
      </c>
      <c r="C105" t="s">
        <v>217</v>
      </c>
      <c r="D105">
        <v>2020</v>
      </c>
      <c r="E105" t="s">
        <v>25</v>
      </c>
      <c r="F105">
        <v>0</v>
      </c>
      <c r="G105">
        <v>0</v>
      </c>
      <c r="H105">
        <v>0</v>
      </c>
      <c r="I105">
        <v>0</v>
      </c>
      <c r="J105">
        <v>1428</v>
      </c>
      <c r="K105">
        <v>107.2165397</v>
      </c>
      <c r="L105">
        <v>5.2407015750000001</v>
      </c>
      <c r="M105">
        <v>3.1436189109999999</v>
      </c>
      <c r="O105" t="e">
        <v>#DIV/0!</v>
      </c>
      <c r="P105" t="e">
        <v>#DIV/0!</v>
      </c>
    </row>
    <row r="106" spans="1:16">
      <c r="A106" t="s">
        <v>215</v>
      </c>
      <c r="B106" t="s">
        <v>216</v>
      </c>
      <c r="C106" t="s">
        <v>217</v>
      </c>
      <c r="D106">
        <v>2025</v>
      </c>
      <c r="E106" t="s">
        <v>25</v>
      </c>
      <c r="F106">
        <v>0</v>
      </c>
      <c r="G106">
        <v>0</v>
      </c>
      <c r="H106">
        <v>0</v>
      </c>
      <c r="I106">
        <v>0</v>
      </c>
      <c r="J106">
        <v>1701</v>
      </c>
      <c r="K106">
        <v>127.71381940000001</v>
      </c>
      <c r="L106">
        <v>6.2426004050000001</v>
      </c>
      <c r="M106">
        <v>3.7446048789999899</v>
      </c>
      <c r="O106" t="e">
        <v>#DIV/0!</v>
      </c>
      <c r="P106" t="e">
        <v>#DIV/0!</v>
      </c>
    </row>
    <row r="107" spans="1:16">
      <c r="A107" t="s">
        <v>215</v>
      </c>
      <c r="B107" t="s">
        <v>216</v>
      </c>
      <c r="C107" t="s">
        <v>217</v>
      </c>
      <c r="D107">
        <v>2030</v>
      </c>
      <c r="E107" t="s">
        <v>25</v>
      </c>
      <c r="F107">
        <v>0</v>
      </c>
      <c r="G107">
        <v>0</v>
      </c>
      <c r="H107">
        <v>0</v>
      </c>
      <c r="I107">
        <v>0</v>
      </c>
      <c r="J107">
        <v>1909</v>
      </c>
      <c r="K107">
        <v>143.33079430000001</v>
      </c>
      <c r="L107">
        <v>7.0059518949999999</v>
      </c>
      <c r="M107">
        <v>4.2024989499999998</v>
      </c>
      <c r="O107" t="e">
        <v>#DIV/0!</v>
      </c>
      <c r="P107" t="e">
        <v>#DIV/0!</v>
      </c>
    </row>
    <row r="108" spans="1:16">
      <c r="A108" t="s">
        <v>215</v>
      </c>
      <c r="B108" t="s">
        <v>216</v>
      </c>
      <c r="C108" t="s">
        <v>217</v>
      </c>
      <c r="D108">
        <v>2035</v>
      </c>
      <c r="E108" t="s">
        <v>25</v>
      </c>
      <c r="F108">
        <v>0</v>
      </c>
      <c r="G108">
        <v>0</v>
      </c>
      <c r="H108">
        <v>0</v>
      </c>
      <c r="I108">
        <v>0</v>
      </c>
      <c r="J108">
        <v>2033</v>
      </c>
      <c r="K108">
        <v>152.64091399999899</v>
      </c>
      <c r="L108">
        <v>7.461026822</v>
      </c>
      <c r="M108">
        <v>4.4754742609999996</v>
      </c>
      <c r="O108" t="e">
        <v>#DIV/0!</v>
      </c>
      <c r="P108" t="e">
        <v>#DIV/0!</v>
      </c>
    </row>
    <row r="109" spans="1:16">
      <c r="A109" t="s">
        <v>215</v>
      </c>
      <c r="B109" t="s">
        <v>216</v>
      </c>
      <c r="C109" t="s">
        <v>217</v>
      </c>
      <c r="D109">
        <v>2040</v>
      </c>
      <c r="E109" t="s">
        <v>25</v>
      </c>
      <c r="F109">
        <v>0</v>
      </c>
      <c r="G109">
        <v>0</v>
      </c>
      <c r="H109">
        <v>0</v>
      </c>
      <c r="I109">
        <v>0</v>
      </c>
      <c r="J109">
        <v>2105</v>
      </c>
      <c r="K109">
        <v>158.04678999999999</v>
      </c>
      <c r="L109">
        <v>7.7252638759999996</v>
      </c>
      <c r="M109">
        <v>4.6339760549999998</v>
      </c>
      <c r="O109" t="e">
        <v>#DIV/0!</v>
      </c>
      <c r="P109" t="e">
        <v>#DIV/0!</v>
      </c>
    </row>
    <row r="110" spans="1:16">
      <c r="A110" t="s">
        <v>215</v>
      </c>
      <c r="B110" t="s">
        <v>216</v>
      </c>
      <c r="C110" t="s">
        <v>217</v>
      </c>
      <c r="D110">
        <v>2045</v>
      </c>
      <c r="E110" t="s">
        <v>25</v>
      </c>
      <c r="F110">
        <v>0</v>
      </c>
      <c r="G110">
        <v>0</v>
      </c>
      <c r="H110">
        <v>0</v>
      </c>
      <c r="I110">
        <v>0</v>
      </c>
      <c r="J110">
        <v>2150</v>
      </c>
      <c r="K110">
        <v>161.42546250000001</v>
      </c>
      <c r="L110">
        <v>7.8904120349999998</v>
      </c>
      <c r="M110">
        <v>4.7330396759999998</v>
      </c>
      <c r="O110" t="e">
        <v>#DIV/0!</v>
      </c>
      <c r="P110" t="e">
        <v>#DIV/0!</v>
      </c>
    </row>
    <row r="111" spans="1:16">
      <c r="A111" t="s">
        <v>215</v>
      </c>
      <c r="B111" t="s">
        <v>216</v>
      </c>
      <c r="C111" t="s">
        <v>217</v>
      </c>
      <c r="D111">
        <v>2050</v>
      </c>
      <c r="E111" t="s">
        <v>25</v>
      </c>
      <c r="F111">
        <v>0</v>
      </c>
      <c r="G111">
        <v>0</v>
      </c>
      <c r="H111">
        <v>0</v>
      </c>
      <c r="I111">
        <v>0</v>
      </c>
      <c r="J111">
        <v>2174</v>
      </c>
      <c r="K111">
        <v>163.22742109999999</v>
      </c>
      <c r="L111">
        <v>7.9784910529999999</v>
      </c>
      <c r="M111">
        <v>4.7858736070000001</v>
      </c>
      <c r="O111" t="e">
        <v>#DIV/0!</v>
      </c>
      <c r="P111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>
      <selection activeCell="D2" sqref="D2"/>
    </sheetView>
  </sheetViews>
  <sheetFormatPr defaultRowHeight="14.4"/>
  <cols>
    <col min="1" max="1" width="19.44140625" customWidth="1"/>
  </cols>
  <sheetData>
    <row r="1" spans="1:34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223</v>
      </c>
      <c r="B2">
        <f>TREND(ICCT!$P$71:$P$72,ICCT!$D$71:$D$72,'Psgr LDV'!B1)</f>
        <v>2.1633908129876787</v>
      </c>
      <c r="C2">
        <f>TREND(ICCT!$P$71:$P$72,ICCT!$D$71:$D$72,'Psgr LDV'!C1)</f>
        <v>2.1432857584501406</v>
      </c>
      <c r="D2">
        <f>TREND(ICCT!$P$71:$P$72,ICCT!$D$71:$D$72,'Psgr LDV'!D1)</f>
        <v>2.1231807039126025</v>
      </c>
      <c r="E2">
        <f>TREND(ICCT!$P$72:$P$73,ICCT!$D$72:$D$73,'Psgr LDV'!E1)</f>
        <v>2.1052705536531136</v>
      </c>
      <c r="F2">
        <f>TREND(ICCT!$P$72:$P$73,ICCT!$D$72:$D$73,'Psgr LDV'!F1)</f>
        <v>2.0873604033936246</v>
      </c>
      <c r="G2">
        <f>TREND(ICCT!$P$72:$P$73,ICCT!$D$72:$D$73,'Psgr LDV'!G1)</f>
        <v>2.0694502531341357</v>
      </c>
      <c r="H2">
        <f>TREND(ICCT!$P$72:$P$73,ICCT!$D$72:$D$73,'Psgr LDV'!H1)</f>
        <v>2.0515401028746467</v>
      </c>
      <c r="I2">
        <f>TREND(ICCT!$P$72:$P$73,ICCT!$D$72:$D$73,'Psgr LDV'!I1)</f>
        <v>2.0336299526151578</v>
      </c>
      <c r="J2">
        <f>TREND(ICCT!$P$73:$P$74,ICCT!$D$73:$D$74,'Psgr LDV'!J1)</f>
        <v>2.020114123924472</v>
      </c>
      <c r="K2">
        <f>TREND(ICCT!$P$73:$P$74,ICCT!$D$73:$D$74,'Psgr LDV'!K1)</f>
        <v>2.0065982952337791</v>
      </c>
      <c r="L2">
        <f>TREND(ICCT!$P$73:$P$74,ICCT!$D$73:$D$74,'Psgr LDV'!L1)</f>
        <v>1.9930824665430862</v>
      </c>
      <c r="M2">
        <f>TREND(ICCT!$P$73:$P$74,ICCT!$D$73:$D$74,'Psgr LDV'!M1)</f>
        <v>1.9795666378523968</v>
      </c>
      <c r="N2">
        <f>TREND(ICCT!$P$73:$P$74,ICCT!$D$73:$D$74,'Psgr LDV'!N1)</f>
        <v>1.9660508091617039</v>
      </c>
      <c r="O2">
        <f>TREND(ICCT!$P$74:$P$75,ICCT!$D$74:$D$75,'Psgr LDV'!O1)</f>
        <v>1.9547955803772439</v>
      </c>
      <c r="P2">
        <f>TREND(ICCT!$P$74:$P$75,ICCT!$D$74:$D$75,'Psgr LDV'!P1)</f>
        <v>1.9435403515927803</v>
      </c>
      <c r="Q2">
        <f>TREND(ICCT!$P$74:$P$75,ICCT!$D$74:$D$75,'Psgr LDV'!Q1)</f>
        <v>1.9322851228083167</v>
      </c>
      <c r="R2">
        <f>TREND(ICCT!$P$74:$P$75,ICCT!$D$74:$D$75,'Psgr LDV'!R1)</f>
        <v>1.9210298940238566</v>
      </c>
      <c r="S2">
        <f>TREND(ICCT!$P$74:$P$75,ICCT!$D$74:$D$75,'Psgr LDV'!S1)</f>
        <v>1.909774665239393</v>
      </c>
      <c r="T2">
        <f>TREND(ICCT!$P$75:$P$76,ICCT!$D$75:$D$76,'Psgr LDV'!T1)</f>
        <v>1.9131479041739023</v>
      </c>
      <c r="U2">
        <f>TREND(ICCT!$P$75:$P$76,ICCT!$D$75:$D$76,'Psgr LDV'!U1)</f>
        <v>1.9165211431084108</v>
      </c>
      <c r="V2">
        <f>TREND(ICCT!$P$75:$P$76,ICCT!$D$75:$D$76,'Psgr LDV'!V1)</f>
        <v>1.9198943820429202</v>
      </c>
      <c r="W2">
        <f>TREND(ICCT!$P$75:$P$76,ICCT!$D$75:$D$76,'Psgr LDV'!W1)</f>
        <v>1.9232676209774295</v>
      </c>
      <c r="X2">
        <f>TREND(ICCT!$P$75:$P$76,ICCT!$D$75:$D$76,'Psgr LDV'!X1)</f>
        <v>1.926640859911938</v>
      </c>
      <c r="Y2">
        <f>TREND(ICCT!$P$76:$P$77,ICCT!$D$76:$D$77,'Psgr LDV'!Y1)</f>
        <v>1.9390693144039801</v>
      </c>
      <c r="Z2">
        <f>TREND(ICCT!$P$76:$P$77,ICCT!$D$76:$D$77,'Psgr LDV'!Z1)</f>
        <v>1.9514977688960151</v>
      </c>
      <c r="AA2">
        <f>TREND(ICCT!$P$76:$P$77,ICCT!$D$76:$D$77,'Psgr LDV'!AA1)</f>
        <v>1.9639262233880537</v>
      </c>
      <c r="AB2">
        <f>TREND(ICCT!$P$76:$P$77,ICCT!$D$76:$D$77,'Psgr LDV'!AB1)</f>
        <v>1.9763546778800922</v>
      </c>
      <c r="AC2">
        <f>TREND(ICCT!$P$76:$P$77,ICCT!$D$76:$D$77,'Psgr LDV'!AC1)</f>
        <v>1.9887831323721308</v>
      </c>
      <c r="AD2">
        <f>TREND(ICCT!$P$77:$P$78,ICCT!$D$77:$D$78,'Psgr LDV'!AD1)</f>
        <v>2.0144520951104354</v>
      </c>
      <c r="AE2">
        <f>TREND(ICCT!$P$77:$P$78,ICCT!$D$77:$D$78,'Psgr LDV'!AE1)</f>
        <v>2.0401210578487365</v>
      </c>
      <c r="AF2">
        <f>TREND(ICCT!$P$77:$P$78,ICCT!$D$77:$D$78,'Psgr LDV'!AF1)</f>
        <v>2.0657900205870376</v>
      </c>
      <c r="AG2">
        <f>TREND(ICCT!$P$77:$P$78,ICCT!$D$77:$D$78,'Psgr LDV'!AG1)</f>
        <v>2.0914589833253387</v>
      </c>
      <c r="AH2">
        <f>TREND(ICCT!$P$77:$P$78,ICCT!$D$77:$D$78,'Psgr LDV'!AH1)</f>
        <v>2.1171279460636399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42" workbookViewId="0">
      <selection activeCell="J40" sqref="J40"/>
    </sheetView>
  </sheetViews>
  <sheetFormatPr defaultRowHeight="14.4"/>
  <cols>
    <col min="9" max="9" width="23.21875" customWidth="1"/>
    <col min="11" max="11" width="17.5546875" customWidth="1"/>
  </cols>
  <sheetData>
    <row r="1" spans="1:12">
      <c r="B1" s="4" t="s">
        <v>93</v>
      </c>
      <c r="C1" s="4"/>
      <c r="D1" s="4"/>
      <c r="E1" s="4"/>
      <c r="F1" s="4"/>
      <c r="G1" s="4"/>
    </row>
    <row r="2" spans="1:12">
      <c r="A2" s="34">
        <v>8.1999999999999993</v>
      </c>
      <c r="B2" s="33"/>
      <c r="C2" s="29" t="s">
        <v>72</v>
      </c>
      <c r="D2" s="28"/>
      <c r="E2" s="30"/>
      <c r="F2" s="30"/>
      <c r="G2" s="28"/>
      <c r="I2" s="1"/>
    </row>
    <row r="3" spans="1:12">
      <c r="A3" s="34"/>
      <c r="B3" s="33"/>
      <c r="C3" s="29"/>
      <c r="D3" s="28"/>
      <c r="E3" s="30"/>
      <c r="F3" s="30"/>
      <c r="G3" s="28"/>
      <c r="I3" s="4" t="s">
        <v>52</v>
      </c>
      <c r="J3" s="22"/>
      <c r="K3" s="22"/>
    </row>
    <row r="4" spans="1:12">
      <c r="A4" s="34"/>
      <c r="B4" s="33"/>
      <c r="C4" s="23" t="s">
        <v>73</v>
      </c>
      <c r="D4" s="23" t="s">
        <v>74</v>
      </c>
      <c r="E4" s="23" t="s">
        <v>75</v>
      </c>
      <c r="F4" s="23" t="s">
        <v>76</v>
      </c>
      <c r="G4" s="31" t="s">
        <v>77</v>
      </c>
      <c r="I4" s="45"/>
      <c r="J4" s="11"/>
      <c r="K4" s="11" t="s">
        <v>199</v>
      </c>
    </row>
    <row r="5" spans="1:12">
      <c r="A5" s="34"/>
      <c r="B5" s="33"/>
      <c r="C5" s="26" t="s">
        <v>78</v>
      </c>
      <c r="D5" s="27" t="s">
        <v>79</v>
      </c>
      <c r="E5" s="32" t="s">
        <v>80</v>
      </c>
      <c r="F5" s="32"/>
      <c r="G5" s="36">
        <v>45</v>
      </c>
      <c r="I5" s="20" t="s">
        <v>95</v>
      </c>
      <c r="J5" s="20">
        <v>4</v>
      </c>
      <c r="K5" s="7">
        <f>SUM(G42:G47)</f>
        <v>681.67222006873044</v>
      </c>
    </row>
    <row r="6" spans="1:12">
      <c r="A6" s="34"/>
      <c r="B6" s="33"/>
      <c r="C6" s="26"/>
      <c r="D6" s="27"/>
      <c r="E6" s="32" t="s">
        <v>81</v>
      </c>
      <c r="F6" s="32"/>
      <c r="G6" s="36">
        <v>45</v>
      </c>
      <c r="I6" t="s">
        <v>96</v>
      </c>
      <c r="J6" s="20">
        <v>3</v>
      </c>
      <c r="K6" s="7">
        <f>SUM(G57:G60)</f>
        <v>181.98606453441636</v>
      </c>
      <c r="L6" s="1"/>
    </row>
    <row r="7" spans="1:12">
      <c r="A7" s="34"/>
      <c r="B7" s="33"/>
      <c r="C7" s="26"/>
      <c r="D7" s="27"/>
      <c r="E7" s="32" t="s">
        <v>82</v>
      </c>
      <c r="F7" s="32"/>
      <c r="G7" s="36">
        <v>45</v>
      </c>
      <c r="I7" s="21" t="s">
        <v>94</v>
      </c>
      <c r="J7" s="19">
        <f>SUMPRODUCT(J5:J6,K5:K6)/SUM(K5:K6)</f>
        <v>3.7892846421104625</v>
      </c>
      <c r="L7" s="1"/>
    </row>
    <row r="8" spans="1:12">
      <c r="A8" s="34"/>
      <c r="B8" s="33"/>
      <c r="C8" s="26"/>
      <c r="D8" s="27"/>
      <c r="E8" s="32" t="s">
        <v>83</v>
      </c>
      <c r="F8" s="32"/>
      <c r="G8" s="36">
        <v>45</v>
      </c>
      <c r="L8" s="1"/>
    </row>
    <row r="9" spans="1:12">
      <c r="A9" s="34"/>
      <c r="B9" s="33"/>
      <c r="C9" s="26"/>
      <c r="D9" s="27" t="s">
        <v>84</v>
      </c>
      <c r="E9" s="32" t="s">
        <v>80</v>
      </c>
      <c r="F9" s="32"/>
      <c r="G9" s="36">
        <v>10</v>
      </c>
      <c r="I9" s="4" t="s">
        <v>97</v>
      </c>
      <c r="J9" s="22"/>
      <c r="K9" s="22"/>
      <c r="L9" s="17"/>
    </row>
    <row r="10" spans="1:12">
      <c r="A10" s="34"/>
      <c r="B10" s="33"/>
      <c r="C10" s="26"/>
      <c r="D10" s="27"/>
      <c r="E10" s="32" t="s">
        <v>81</v>
      </c>
      <c r="F10" s="32"/>
      <c r="G10" s="36">
        <v>10</v>
      </c>
      <c r="I10" s="45"/>
      <c r="J10" s="11"/>
      <c r="K10" t="s">
        <v>199</v>
      </c>
      <c r="L10" s="1"/>
    </row>
    <row r="11" spans="1:12">
      <c r="A11" s="34"/>
      <c r="B11" s="33"/>
      <c r="C11" s="26"/>
      <c r="D11" s="27" t="s">
        <v>85</v>
      </c>
      <c r="E11" s="32" t="s">
        <v>86</v>
      </c>
      <c r="F11" s="32"/>
      <c r="G11" s="36">
        <v>4</v>
      </c>
      <c r="I11" t="s">
        <v>98</v>
      </c>
      <c r="J11">
        <v>45</v>
      </c>
      <c r="K11" s="7">
        <f>SUM(G36:G39)</f>
        <v>5515.0197138878557</v>
      </c>
    </row>
    <row r="12" spans="1:12">
      <c r="A12" s="34"/>
      <c r="B12" s="33"/>
      <c r="C12" s="26"/>
      <c r="D12" s="27"/>
      <c r="E12" s="32" t="s">
        <v>80</v>
      </c>
      <c r="F12" s="32"/>
      <c r="G12" s="36">
        <v>4</v>
      </c>
      <c r="I12" t="s">
        <v>99</v>
      </c>
      <c r="J12">
        <v>10</v>
      </c>
      <c r="K12" s="7">
        <f>SUM(G40:G41)</f>
        <v>118.35579158425509</v>
      </c>
    </row>
    <row r="13" spans="1:12">
      <c r="A13" s="34"/>
      <c r="B13" s="33"/>
      <c r="C13" s="26"/>
      <c r="D13" s="27"/>
      <c r="E13" s="32" t="s">
        <v>81</v>
      </c>
      <c r="F13" s="32"/>
      <c r="G13" s="36">
        <v>4</v>
      </c>
      <c r="I13" t="s">
        <v>100</v>
      </c>
      <c r="J13">
        <f>SUMPRODUCT(J11:J12,K11:K12)/SUM(K11:K12)</f>
        <v>44.264658870791578</v>
      </c>
    </row>
    <row r="14" spans="1:12">
      <c r="A14" s="34"/>
      <c r="B14" s="33"/>
      <c r="C14" s="26"/>
      <c r="D14" s="27"/>
      <c r="E14" s="32" t="s">
        <v>87</v>
      </c>
      <c r="F14" s="32"/>
      <c r="G14" s="36">
        <v>4</v>
      </c>
    </row>
    <row r="15" spans="1:12">
      <c r="A15" s="34"/>
      <c r="B15" s="33"/>
      <c r="C15" s="26"/>
      <c r="D15" s="27"/>
      <c r="E15" s="32" t="s">
        <v>82</v>
      </c>
      <c r="F15" s="32"/>
      <c r="G15" s="36">
        <v>4</v>
      </c>
      <c r="I15" s="4" t="s">
        <v>101</v>
      </c>
      <c r="J15" s="22"/>
    </row>
    <row r="16" spans="1:12">
      <c r="A16" s="34"/>
      <c r="B16" s="33"/>
      <c r="C16" s="26"/>
      <c r="D16" s="27"/>
      <c r="E16" s="32" t="s">
        <v>83</v>
      </c>
      <c r="F16" s="32"/>
      <c r="G16" s="36">
        <v>4</v>
      </c>
      <c r="I16" t="s">
        <v>105</v>
      </c>
      <c r="J16">
        <v>180</v>
      </c>
      <c r="L16" s="45"/>
    </row>
    <row r="17" spans="1:12">
      <c r="A17" s="34"/>
      <c r="B17" s="33"/>
      <c r="C17" s="26"/>
      <c r="D17" s="27" t="s">
        <v>88</v>
      </c>
      <c r="E17" s="32" t="s">
        <v>86</v>
      </c>
      <c r="F17" s="32"/>
      <c r="G17" s="36">
        <v>2</v>
      </c>
      <c r="L17" s="11"/>
    </row>
    <row r="18" spans="1:12">
      <c r="A18" s="34"/>
      <c r="B18" s="33"/>
      <c r="C18" s="26"/>
      <c r="D18" s="27"/>
      <c r="E18" s="32" t="s">
        <v>86</v>
      </c>
      <c r="F18" s="32"/>
      <c r="G18" s="36">
        <v>2</v>
      </c>
      <c r="I18" s="4" t="s">
        <v>25</v>
      </c>
      <c r="J18" s="22"/>
      <c r="K18" s="45"/>
    </row>
    <row r="19" spans="1:12">
      <c r="A19" s="34"/>
      <c r="B19" s="33"/>
      <c r="C19" s="26"/>
      <c r="D19" s="27"/>
      <c r="E19" s="32" t="s">
        <v>86</v>
      </c>
      <c r="F19" s="32"/>
      <c r="G19" s="36">
        <v>2</v>
      </c>
      <c r="I19" t="s">
        <v>104</v>
      </c>
      <c r="J19">
        <v>1000</v>
      </c>
      <c r="K19" s="11"/>
    </row>
    <row r="20" spans="1:12">
      <c r="A20" s="34"/>
      <c r="B20" s="33"/>
      <c r="C20" s="26"/>
      <c r="D20" s="27"/>
      <c r="E20" s="32" t="s">
        <v>82</v>
      </c>
      <c r="F20" s="32"/>
      <c r="G20" s="36">
        <v>2</v>
      </c>
    </row>
    <row r="21" spans="1:12">
      <c r="A21" s="34"/>
      <c r="B21" s="33"/>
      <c r="C21" s="26"/>
      <c r="D21" s="27" t="s">
        <v>89</v>
      </c>
      <c r="E21" s="32" t="s">
        <v>81</v>
      </c>
      <c r="F21" s="32"/>
      <c r="G21" s="36">
        <v>2</v>
      </c>
      <c r="I21" s="4" t="s">
        <v>103</v>
      </c>
      <c r="J21" s="22"/>
    </row>
    <row r="22" spans="1:12">
      <c r="A22" s="34"/>
      <c r="B22" s="33"/>
      <c r="C22" s="26"/>
      <c r="D22" s="27"/>
      <c r="E22" s="32" t="s">
        <v>87</v>
      </c>
      <c r="F22" s="32"/>
      <c r="G22" s="36">
        <v>2</v>
      </c>
      <c r="I22" t="s">
        <v>88</v>
      </c>
      <c r="J22" s="91">
        <f>G17</f>
        <v>2</v>
      </c>
    </row>
    <row r="23" spans="1:12">
      <c r="A23" s="34"/>
      <c r="B23" s="33"/>
      <c r="C23" s="26"/>
      <c r="D23" s="27"/>
      <c r="E23" s="32" t="s">
        <v>86</v>
      </c>
      <c r="F23" s="32"/>
      <c r="G23" s="36">
        <v>2</v>
      </c>
      <c r="I23" t="s">
        <v>89</v>
      </c>
      <c r="J23" s="91">
        <f>G21</f>
        <v>2</v>
      </c>
    </row>
    <row r="24" spans="1:12">
      <c r="A24" s="34"/>
      <c r="B24" s="33"/>
      <c r="C24" s="26"/>
      <c r="D24" s="27"/>
      <c r="E24" s="32" t="s">
        <v>80</v>
      </c>
      <c r="F24" s="32"/>
      <c r="G24" s="36">
        <v>2</v>
      </c>
      <c r="J24" s="91"/>
    </row>
    <row r="25" spans="1:12">
      <c r="A25" s="34"/>
      <c r="B25" s="33"/>
      <c r="C25" s="26"/>
      <c r="D25" s="27"/>
      <c r="E25" s="32" t="s">
        <v>82</v>
      </c>
      <c r="F25" s="32"/>
      <c r="G25" s="36">
        <v>2</v>
      </c>
    </row>
    <row r="26" spans="1:12">
      <c r="A26" s="34"/>
      <c r="B26" s="33"/>
      <c r="C26" s="26"/>
      <c r="D26" s="27" t="s">
        <v>90</v>
      </c>
      <c r="E26" s="32" t="s">
        <v>81</v>
      </c>
      <c r="F26" s="32"/>
      <c r="G26" s="36">
        <v>3</v>
      </c>
    </row>
    <row r="27" spans="1:12">
      <c r="A27" s="34"/>
      <c r="B27" s="33"/>
      <c r="C27" s="26"/>
      <c r="D27" s="27"/>
      <c r="E27" s="32" t="s">
        <v>87</v>
      </c>
      <c r="F27" s="32"/>
      <c r="G27" s="37">
        <v>3</v>
      </c>
    </row>
    <row r="28" spans="1:12">
      <c r="A28" s="34"/>
      <c r="B28" s="33"/>
      <c r="C28" s="26"/>
      <c r="D28" s="27"/>
      <c r="E28" s="32" t="s">
        <v>80</v>
      </c>
      <c r="F28" s="32"/>
      <c r="G28" s="37">
        <v>3</v>
      </c>
    </row>
    <row r="29" spans="1:12">
      <c r="A29" s="34"/>
      <c r="B29" s="33"/>
      <c r="C29" s="26"/>
      <c r="D29" s="27"/>
      <c r="E29" s="32" t="s">
        <v>82</v>
      </c>
      <c r="F29" s="32"/>
      <c r="G29" s="37">
        <v>3</v>
      </c>
    </row>
    <row r="30" spans="1:12">
      <c r="A30" s="34"/>
      <c r="B30" s="33"/>
      <c r="C30" s="26" t="s">
        <v>91</v>
      </c>
      <c r="D30" s="27" t="s">
        <v>91</v>
      </c>
      <c r="E30" s="32" t="s">
        <v>80</v>
      </c>
      <c r="F30" s="32"/>
      <c r="G30" s="38">
        <v>1000</v>
      </c>
    </row>
    <row r="31" spans="1:12">
      <c r="A31" s="34"/>
      <c r="B31" s="33"/>
      <c r="C31" s="26"/>
      <c r="D31" s="27"/>
      <c r="E31" s="32" t="s">
        <v>82</v>
      </c>
      <c r="F31" s="32"/>
      <c r="G31" s="38">
        <v>1000</v>
      </c>
    </row>
    <row r="32" spans="1:12">
      <c r="A32" s="34"/>
      <c r="B32" s="33"/>
      <c r="C32" s="24" t="s">
        <v>92</v>
      </c>
      <c r="D32" s="25" t="s">
        <v>92</v>
      </c>
      <c r="E32" s="25" t="s">
        <v>92</v>
      </c>
      <c r="F32" s="25"/>
      <c r="G32" s="35">
        <v>180</v>
      </c>
    </row>
    <row r="34" spans="2:7">
      <c r="B34" s="77" t="s">
        <v>197</v>
      </c>
      <c r="C34" s="78"/>
      <c r="D34" s="78"/>
      <c r="E34" s="79"/>
      <c r="F34" s="78"/>
      <c r="G34" s="78"/>
    </row>
    <row r="35" spans="2:7">
      <c r="B35" s="80" t="s">
        <v>73</v>
      </c>
      <c r="C35" s="80" t="s">
        <v>74</v>
      </c>
      <c r="D35" s="80" t="s">
        <v>75</v>
      </c>
      <c r="E35" s="81">
        <v>2007</v>
      </c>
      <c r="F35" s="82">
        <v>2012</v>
      </c>
      <c r="G35" s="82">
        <v>2017</v>
      </c>
    </row>
    <row r="36" spans="2:7">
      <c r="B36" s="83" t="s">
        <v>78</v>
      </c>
      <c r="C36" s="84" t="s">
        <v>79</v>
      </c>
      <c r="D36" s="85" t="s">
        <v>80</v>
      </c>
      <c r="E36" s="86">
        <v>4448.8315036486874</v>
      </c>
      <c r="F36" s="92">
        <v>4448.8315036486874</v>
      </c>
      <c r="G36" s="92">
        <v>5405.7584352381728</v>
      </c>
    </row>
    <row r="37" spans="2:7">
      <c r="B37" s="83"/>
      <c r="C37" s="84"/>
      <c r="D37" s="85" t="s">
        <v>81</v>
      </c>
      <c r="E37" s="86">
        <v>52.957082419292782</v>
      </c>
      <c r="F37" s="92">
        <v>52.957082419292782</v>
      </c>
      <c r="G37" s="92">
        <v>74.792405437884966</v>
      </c>
    </row>
    <row r="38" spans="2:7">
      <c r="B38" s="83"/>
      <c r="C38" s="84"/>
      <c r="D38" s="85" t="s">
        <v>82</v>
      </c>
      <c r="E38" s="86">
        <v>0</v>
      </c>
      <c r="F38" s="92">
        <v>0</v>
      </c>
      <c r="G38" s="92">
        <v>25.85165490884933</v>
      </c>
    </row>
    <row r="39" spans="2:7">
      <c r="B39" s="83"/>
      <c r="C39" s="84"/>
      <c r="D39" s="85" t="s">
        <v>83</v>
      </c>
      <c r="E39" s="86">
        <v>0</v>
      </c>
      <c r="F39" s="92">
        <v>0</v>
      </c>
      <c r="G39" s="92">
        <v>8.6172183029497766</v>
      </c>
    </row>
    <row r="40" spans="2:7">
      <c r="B40" s="83"/>
      <c r="C40" s="84" t="s">
        <v>84</v>
      </c>
      <c r="D40" s="85" t="s">
        <v>80</v>
      </c>
      <c r="E40" s="86">
        <v>95.155562716930262</v>
      </c>
      <c r="F40" s="92">
        <v>95.155562716930262</v>
      </c>
      <c r="G40" s="92">
        <v>116.75069952487402</v>
      </c>
    </row>
    <row r="41" spans="2:7">
      <c r="B41" s="83"/>
      <c r="C41" s="84"/>
      <c r="D41" s="85" t="s">
        <v>81</v>
      </c>
      <c r="E41" s="86">
        <v>1.1326931517459848</v>
      </c>
      <c r="F41" s="92">
        <v>1.1326931517459848</v>
      </c>
      <c r="G41" s="92">
        <v>1.6050920593810629</v>
      </c>
    </row>
    <row r="42" spans="2:7">
      <c r="B42" s="83"/>
      <c r="C42" s="84" t="s">
        <v>85</v>
      </c>
      <c r="D42" s="85" t="s">
        <v>86</v>
      </c>
      <c r="E42" s="86">
        <v>324.23474935157031</v>
      </c>
      <c r="F42" s="92">
        <v>324.23474935157031</v>
      </c>
      <c r="G42" s="92">
        <v>478.60733317741068</v>
      </c>
    </row>
    <row r="43" spans="2:7">
      <c r="B43" s="83"/>
      <c r="C43" s="84"/>
      <c r="D43" s="85" t="s">
        <v>80</v>
      </c>
      <c r="E43" s="86">
        <v>77.245198607731865</v>
      </c>
      <c r="F43" s="92">
        <v>77.245198607731865</v>
      </c>
      <c r="G43" s="92">
        <v>150.51322619117568</v>
      </c>
    </row>
    <row r="44" spans="2:7">
      <c r="B44" s="83"/>
      <c r="C44" s="84"/>
      <c r="D44" s="85" t="s">
        <v>81</v>
      </c>
      <c r="E44" s="86">
        <v>8.8016775407616343</v>
      </c>
      <c r="F44" s="92">
        <v>8.8016775407616343</v>
      </c>
      <c r="G44" s="92">
        <v>17.723477721786999</v>
      </c>
    </row>
    <row r="45" spans="2:7">
      <c r="B45" s="83"/>
      <c r="C45" s="84"/>
      <c r="D45" s="85" t="s">
        <v>87</v>
      </c>
      <c r="E45" s="86">
        <v>8.8016775407616343</v>
      </c>
      <c r="F45" s="92">
        <v>8.8016775407616343</v>
      </c>
      <c r="G45" s="92">
        <v>17.723477721786999</v>
      </c>
    </row>
    <row r="46" spans="2:7">
      <c r="B46" s="83"/>
      <c r="C46" s="84"/>
      <c r="D46" s="85" t="s">
        <v>82</v>
      </c>
      <c r="E46" s="86">
        <v>4.4198900204690444E-2</v>
      </c>
      <c r="F46" s="92">
        <v>4.4198900204690444E-2</v>
      </c>
      <c r="G46" s="92">
        <v>12.844253881140492</v>
      </c>
    </row>
    <row r="47" spans="2:7">
      <c r="B47" s="83"/>
      <c r="C47" s="84"/>
      <c r="D47" s="85" t="s">
        <v>83</v>
      </c>
      <c r="E47" s="86">
        <v>0</v>
      </c>
      <c r="F47" s="92">
        <v>0</v>
      </c>
      <c r="G47" s="92">
        <v>4.2604513754295654</v>
      </c>
    </row>
    <row r="48" spans="2:7">
      <c r="B48" s="83"/>
      <c r="C48" s="84" t="s">
        <v>88</v>
      </c>
      <c r="D48" s="85" t="s">
        <v>86</v>
      </c>
      <c r="E48" s="86">
        <v>122.98526731996715</v>
      </c>
      <c r="F48" s="92">
        <v>122.98526731996715</v>
      </c>
      <c r="G48" s="92">
        <v>109.92264229751433</v>
      </c>
    </row>
    <row r="49" spans="2:7">
      <c r="B49" s="83"/>
      <c r="C49" s="84"/>
      <c r="D49" s="85" t="s">
        <v>86</v>
      </c>
      <c r="E49" s="86">
        <v>700.45747232916074</v>
      </c>
      <c r="F49" s="92">
        <v>700.45747232916074</v>
      </c>
      <c r="G49" s="92">
        <v>869.93111606999446</v>
      </c>
    </row>
    <row r="50" spans="2:7">
      <c r="B50" s="83"/>
      <c r="C50" s="84"/>
      <c r="D50" s="85" t="s">
        <v>86</v>
      </c>
      <c r="E50" s="86">
        <v>8.3144769787705464</v>
      </c>
      <c r="F50" s="92">
        <v>8.3144769787705464</v>
      </c>
      <c r="G50" s="92">
        <v>4.6274497349621129</v>
      </c>
    </row>
    <row r="51" spans="2:7">
      <c r="B51" s="83"/>
      <c r="C51" s="84"/>
      <c r="D51" s="85" t="s">
        <v>82</v>
      </c>
      <c r="E51" s="86">
        <v>1.9433524623582756</v>
      </c>
      <c r="F51" s="92">
        <v>1.9433524623582756</v>
      </c>
      <c r="G51" s="92">
        <v>40.528495466157445</v>
      </c>
    </row>
    <row r="52" spans="2:7">
      <c r="B52" s="83"/>
      <c r="C52" s="84" t="s">
        <v>89</v>
      </c>
      <c r="D52" s="85" t="s">
        <v>81</v>
      </c>
      <c r="E52" s="86">
        <v>19.884091168746259</v>
      </c>
      <c r="F52" s="92">
        <v>19.884091168746259</v>
      </c>
      <c r="G52" s="92">
        <v>34.368722432881668</v>
      </c>
    </row>
    <row r="53" spans="2:7">
      <c r="B53" s="83"/>
      <c r="C53" s="84"/>
      <c r="D53" s="85" t="s">
        <v>87</v>
      </c>
      <c r="E53" s="86">
        <v>14.172085280950855</v>
      </c>
      <c r="F53" s="92">
        <v>14.172085280950855</v>
      </c>
      <c r="G53" s="92">
        <v>26.3378200918951</v>
      </c>
    </row>
    <row r="54" spans="2:7">
      <c r="B54" s="83"/>
      <c r="C54" s="84"/>
      <c r="D54" s="85" t="s">
        <v>86</v>
      </c>
      <c r="E54" s="86">
        <v>81.030868105111878</v>
      </c>
      <c r="F54" s="92">
        <v>81.030868105111878</v>
      </c>
      <c r="G54" s="92">
        <v>121.58476740682403</v>
      </c>
    </row>
    <row r="55" spans="2:7">
      <c r="B55" s="83"/>
      <c r="C55" s="84"/>
      <c r="D55" s="85" t="s">
        <v>80</v>
      </c>
      <c r="E55" s="86">
        <v>87.490125707970677</v>
      </c>
      <c r="F55" s="92">
        <v>85.464354005342884</v>
      </c>
      <c r="G55" s="92">
        <v>111.41189383550851</v>
      </c>
    </row>
    <row r="56" spans="2:7">
      <c r="B56" s="83"/>
      <c r="C56" s="84"/>
      <c r="D56" s="85" t="s">
        <v>82</v>
      </c>
      <c r="E56" s="86">
        <v>0</v>
      </c>
      <c r="F56" s="92">
        <v>2.0257717026277966</v>
      </c>
      <c r="G56" s="92">
        <v>10.258714749950776</v>
      </c>
    </row>
    <row r="57" spans="2:7">
      <c r="B57" s="83"/>
      <c r="C57" s="84" t="s">
        <v>90</v>
      </c>
      <c r="D57" s="85" t="s">
        <v>81</v>
      </c>
      <c r="E57" s="86">
        <v>3.1614189474693242</v>
      </c>
      <c r="F57" s="92">
        <v>3.1614189474693242</v>
      </c>
      <c r="G57" s="92">
        <v>5.0626412912179592</v>
      </c>
    </row>
    <row r="58" spans="2:7">
      <c r="B58" s="83"/>
      <c r="C58" s="84"/>
      <c r="D58" s="85" t="s">
        <v>87</v>
      </c>
      <c r="E58" s="86">
        <v>2.1499976931909153</v>
      </c>
      <c r="F58" s="92">
        <v>2.1499976931909153</v>
      </c>
      <c r="G58" s="92">
        <v>2.9978907102493215</v>
      </c>
    </row>
    <row r="59" spans="2:7">
      <c r="B59" s="83"/>
      <c r="C59" s="84"/>
      <c r="D59" s="87" t="s">
        <v>80</v>
      </c>
      <c r="E59" s="86">
        <v>120.67972343456292</v>
      </c>
      <c r="F59" s="92">
        <v>120.67972343456292</v>
      </c>
      <c r="G59" s="92">
        <v>168.23846801624859</v>
      </c>
    </row>
    <row r="60" spans="2:7">
      <c r="B60" s="83"/>
      <c r="C60" s="84"/>
      <c r="D60" s="87" t="s">
        <v>82</v>
      </c>
      <c r="E60" s="86">
        <v>0</v>
      </c>
      <c r="F60" s="92">
        <v>0</v>
      </c>
      <c r="G60" s="92">
        <v>5.6870645167005121</v>
      </c>
    </row>
    <row r="61" spans="2:7">
      <c r="B61" s="83" t="s">
        <v>91</v>
      </c>
      <c r="C61" s="84"/>
      <c r="D61" s="87" t="s">
        <v>80</v>
      </c>
      <c r="E61" s="86">
        <v>521.23907488652435</v>
      </c>
      <c r="F61" s="92">
        <v>517.73612411443764</v>
      </c>
      <c r="G61" s="92">
        <v>656.29747428493329</v>
      </c>
    </row>
    <row r="62" spans="2:7">
      <c r="B62" s="83"/>
      <c r="C62" s="84"/>
      <c r="D62" s="85" t="s">
        <v>82</v>
      </c>
      <c r="E62" s="86">
        <v>529.6461567395329</v>
      </c>
      <c r="F62" s="92">
        <v>533.14910751161995</v>
      </c>
      <c r="G62" s="92">
        <v>685.82415001963386</v>
      </c>
    </row>
    <row r="63" spans="2:7">
      <c r="B63" s="83" t="s">
        <v>92</v>
      </c>
      <c r="C63" s="84"/>
      <c r="D63" s="85" t="s">
        <v>92</v>
      </c>
      <c r="E63" s="86">
        <v>55.380023644905904</v>
      </c>
      <c r="F63" s="92">
        <v>55.380023644905904</v>
      </c>
      <c r="G63" s="92">
        <v>90.512554769095331</v>
      </c>
    </row>
    <row r="64" spans="2:7">
      <c r="B64" s="88" t="s">
        <v>198</v>
      </c>
      <c r="C64" s="89"/>
      <c r="D64" s="89"/>
      <c r="E64" s="90">
        <v>7285.73847857691</v>
      </c>
      <c r="F64" s="93">
        <v>7285.7384785769109</v>
      </c>
      <c r="G64" s="93">
        <v>9258.6395912346088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7"/>
  <sheetViews>
    <sheetView topLeftCell="A31" workbookViewId="0">
      <selection activeCell="J52" sqref="J52"/>
    </sheetView>
  </sheetViews>
  <sheetFormatPr defaultRowHeight="14.4"/>
  <cols>
    <col min="6" max="6" width="13.109375" bestFit="1" customWidth="1"/>
  </cols>
  <sheetData>
    <row r="1" spans="1:6">
      <c r="A1" s="62" t="s">
        <v>106</v>
      </c>
      <c r="B1" s="61"/>
      <c r="C1" s="61"/>
      <c r="D1" s="61"/>
      <c r="E1" s="61"/>
      <c r="F1" s="61"/>
    </row>
    <row r="2" spans="1:6">
      <c r="A2" s="62"/>
      <c r="B2" s="61"/>
      <c r="C2" s="61"/>
      <c r="D2" s="61"/>
      <c r="E2" s="61"/>
      <c r="F2" s="61"/>
    </row>
    <row r="3" spans="1:6">
      <c r="A3" s="69" t="s">
        <v>73</v>
      </c>
      <c r="B3" s="63" t="s">
        <v>74</v>
      </c>
      <c r="C3" s="63" t="s">
        <v>75</v>
      </c>
      <c r="D3" s="63"/>
      <c r="E3" s="61"/>
      <c r="F3" s="54">
        <v>2017</v>
      </c>
    </row>
    <row r="4" spans="1:6">
      <c r="A4" s="62" t="s">
        <v>78</v>
      </c>
      <c r="B4" s="61" t="s">
        <v>107</v>
      </c>
      <c r="C4" s="61" t="s">
        <v>80</v>
      </c>
      <c r="D4" s="61"/>
      <c r="E4" s="61"/>
      <c r="F4" s="61">
        <v>6.0999999999999979</v>
      </c>
    </row>
    <row r="5" spans="1:6">
      <c r="A5" s="62"/>
      <c r="B5" s="61" t="s">
        <v>108</v>
      </c>
      <c r="C5" s="61" t="s">
        <v>80</v>
      </c>
      <c r="D5" s="61"/>
      <c r="E5" s="61"/>
      <c r="F5" s="61">
        <v>1.7</v>
      </c>
    </row>
    <row r="6" spans="1:6">
      <c r="A6" s="62" t="s">
        <v>91</v>
      </c>
      <c r="B6" s="61"/>
      <c r="C6" s="61" t="s">
        <v>80</v>
      </c>
      <c r="D6" s="61"/>
      <c r="E6" s="61"/>
      <c r="F6" s="61">
        <v>2830</v>
      </c>
    </row>
    <row r="7" spans="1:6">
      <c r="A7" s="62"/>
      <c r="B7" s="61"/>
      <c r="C7" s="61" t="s">
        <v>82</v>
      </c>
      <c r="D7" s="61"/>
      <c r="E7" s="61"/>
      <c r="F7" s="61">
        <v>2830</v>
      </c>
    </row>
    <row r="8" spans="1:6">
      <c r="A8" s="68" t="s">
        <v>92</v>
      </c>
      <c r="B8" s="58"/>
      <c r="C8" s="58" t="s">
        <v>92</v>
      </c>
      <c r="D8" s="58"/>
      <c r="E8" s="61"/>
      <c r="F8" s="58">
        <v>17.34</v>
      </c>
    </row>
    <row r="9" spans="1:6">
      <c r="A9" s="62"/>
      <c r="B9" s="61"/>
      <c r="C9" s="61"/>
      <c r="D9" s="61"/>
      <c r="E9" s="61"/>
      <c r="F9" s="61"/>
    </row>
    <row r="10" spans="1:6">
      <c r="A10" s="62" t="s">
        <v>109</v>
      </c>
      <c r="B10" s="61"/>
      <c r="C10" s="61"/>
      <c r="D10" s="61"/>
      <c r="E10" s="61"/>
      <c r="F10" s="61"/>
    </row>
    <row r="11" spans="1:6">
      <c r="A11" s="62"/>
      <c r="B11" s="61"/>
      <c r="C11" s="61"/>
      <c r="D11" s="61"/>
      <c r="E11" s="61"/>
      <c r="F11" s="61"/>
    </row>
    <row r="12" spans="1:6">
      <c r="A12" s="69" t="s">
        <v>73</v>
      </c>
      <c r="B12" s="63" t="s">
        <v>74</v>
      </c>
      <c r="C12" s="63" t="s">
        <v>75</v>
      </c>
      <c r="D12" s="63"/>
      <c r="E12" s="61"/>
      <c r="F12" s="54">
        <v>2017</v>
      </c>
    </row>
    <row r="13" spans="1:6">
      <c r="A13" s="62" t="s">
        <v>78</v>
      </c>
      <c r="B13" s="61" t="s">
        <v>107</v>
      </c>
      <c r="C13" s="61" t="s">
        <v>80</v>
      </c>
      <c r="D13" s="61"/>
      <c r="E13" s="61"/>
      <c r="F13" s="65">
        <v>10847959.323269371</v>
      </c>
    </row>
    <row r="14" spans="1:6">
      <c r="A14" s="62"/>
      <c r="B14" s="61" t="s">
        <v>108</v>
      </c>
      <c r="C14" s="61" t="s">
        <v>80</v>
      </c>
      <c r="D14" s="61"/>
      <c r="E14" s="61"/>
      <c r="F14" s="65">
        <v>1027472.1962789191</v>
      </c>
    </row>
    <row r="15" spans="1:6">
      <c r="A15" s="62" t="s">
        <v>91</v>
      </c>
      <c r="B15" s="61"/>
      <c r="C15" s="61" t="s">
        <v>80</v>
      </c>
      <c r="D15" s="61"/>
      <c r="E15" s="61"/>
      <c r="F15" s="65">
        <v>276308695643.09003</v>
      </c>
    </row>
    <row r="16" spans="1:6">
      <c r="A16" s="62"/>
      <c r="B16" s="61"/>
      <c r="C16" s="61" t="s">
        <v>82</v>
      </c>
      <c r="D16" s="61"/>
      <c r="E16" s="61"/>
      <c r="F16" s="65">
        <v>276308695643.09021</v>
      </c>
    </row>
    <row r="17" spans="1:6">
      <c r="A17" s="68" t="s">
        <v>92</v>
      </c>
      <c r="B17" s="58"/>
      <c r="C17" s="58" t="s">
        <v>92</v>
      </c>
      <c r="D17" s="58"/>
      <c r="E17" s="61"/>
      <c r="F17" s="65">
        <v>8499909472.5085201</v>
      </c>
    </row>
    <row r="18" spans="1:6">
      <c r="A18" s="62"/>
      <c r="B18" s="61"/>
      <c r="C18" s="61"/>
      <c r="D18" s="61"/>
      <c r="E18" s="61"/>
      <c r="F18" s="61"/>
    </row>
    <row r="19" spans="1:6">
      <c r="A19" s="62" t="s">
        <v>110</v>
      </c>
      <c r="B19" s="61"/>
      <c r="C19" s="61"/>
      <c r="D19" s="61"/>
      <c r="E19" s="61"/>
      <c r="F19" s="61"/>
    </row>
    <row r="20" spans="1:6">
      <c r="A20" s="62"/>
      <c r="B20" s="61"/>
      <c r="C20" s="61"/>
      <c r="D20" s="61"/>
      <c r="E20" s="61"/>
      <c r="F20" s="61"/>
    </row>
    <row r="21" spans="1:6">
      <c r="A21" s="69" t="s">
        <v>73</v>
      </c>
      <c r="B21" s="63" t="s">
        <v>74</v>
      </c>
      <c r="C21" s="63" t="s">
        <v>75</v>
      </c>
      <c r="D21" s="63"/>
      <c r="E21" s="61"/>
      <c r="F21" s="54">
        <v>2017</v>
      </c>
    </row>
    <row r="22" spans="1:6">
      <c r="A22" s="62" t="s">
        <v>78</v>
      </c>
      <c r="B22" s="61" t="s">
        <v>107</v>
      </c>
      <c r="C22" s="61" t="s">
        <v>80</v>
      </c>
      <c r="D22" s="61"/>
      <c r="E22" s="61"/>
      <c r="F22" s="70">
        <v>3.0194460183811937E-13</v>
      </c>
    </row>
    <row r="23" spans="1:6">
      <c r="A23" s="62"/>
      <c r="B23" s="61" t="s">
        <v>108</v>
      </c>
      <c r="C23" s="61" t="s">
        <v>80</v>
      </c>
      <c r="D23" s="61"/>
      <c r="E23" s="61"/>
      <c r="F23" s="70">
        <v>1.3379924098956429E-12</v>
      </c>
    </row>
    <row r="24" spans="1:6">
      <c r="A24" s="62" t="s">
        <v>91</v>
      </c>
      <c r="B24" s="61"/>
      <c r="C24" s="61" t="s">
        <v>80</v>
      </c>
      <c r="D24" s="61"/>
      <c r="E24" s="61"/>
      <c r="F24" s="70">
        <v>2.8365013926755862E-15</v>
      </c>
    </row>
    <row r="25" spans="1:6">
      <c r="A25" s="62"/>
      <c r="B25" s="61"/>
      <c r="C25" s="61" t="s">
        <v>82</v>
      </c>
      <c r="D25" s="61"/>
      <c r="E25" s="61"/>
      <c r="F25" s="70">
        <v>3.1052225772448523E-15</v>
      </c>
    </row>
    <row r="26" spans="1:6">
      <c r="A26" s="68" t="s">
        <v>92</v>
      </c>
      <c r="B26" s="58"/>
      <c r="C26" s="58" t="s">
        <v>92</v>
      </c>
      <c r="D26" s="58"/>
      <c r="E26" s="61"/>
      <c r="F26" s="70">
        <v>1.459443860279582E-12</v>
      </c>
    </row>
    <row r="27" spans="1:6">
      <c r="A27" s="64"/>
      <c r="B27" s="60"/>
      <c r="C27" s="60"/>
      <c r="D27" s="60"/>
      <c r="E27" s="60"/>
      <c r="F27" s="60"/>
    </row>
    <row r="28" spans="1:6" ht="15">
      <c r="A28" s="56" t="s">
        <v>111</v>
      </c>
      <c r="B28" s="55"/>
      <c r="C28" s="55"/>
      <c r="D28" s="55"/>
      <c r="E28" s="55"/>
      <c r="F28" s="55"/>
    </row>
    <row r="29" spans="1:6">
      <c r="A29" s="62"/>
      <c r="B29" s="61"/>
      <c r="C29" s="61"/>
      <c r="D29" s="61"/>
      <c r="E29" s="61"/>
      <c r="F29" s="61"/>
    </row>
    <row r="30" spans="1:6">
      <c r="A30" s="52" t="s">
        <v>112</v>
      </c>
      <c r="B30" s="51"/>
      <c r="C30" s="53"/>
      <c r="D30" s="53"/>
      <c r="E30" s="61"/>
      <c r="F30" s="51"/>
    </row>
    <row r="31" spans="1:6">
      <c r="A31" s="52"/>
      <c r="B31" s="51"/>
      <c r="C31" s="53"/>
      <c r="D31" s="53"/>
      <c r="E31" s="61"/>
      <c r="F31" s="51"/>
    </row>
    <row r="32" spans="1:6">
      <c r="A32" s="46" t="s">
        <v>73</v>
      </c>
      <c r="B32" s="46" t="s">
        <v>74</v>
      </c>
      <c r="C32" s="46" t="s">
        <v>75</v>
      </c>
      <c r="D32" s="46" t="s">
        <v>113</v>
      </c>
      <c r="E32" s="46"/>
      <c r="F32" s="54">
        <v>2017</v>
      </c>
    </row>
    <row r="33" spans="1:6">
      <c r="A33" s="49" t="s">
        <v>78</v>
      </c>
      <c r="B33" s="50" t="s">
        <v>107</v>
      </c>
      <c r="C33" s="57" t="s">
        <v>80</v>
      </c>
      <c r="D33" s="57" t="s">
        <v>114</v>
      </c>
      <c r="E33" s="57"/>
      <c r="F33" s="72">
        <v>6000</v>
      </c>
    </row>
    <row r="34" spans="1:6">
      <c r="A34" s="49"/>
      <c r="B34" s="50" t="s">
        <v>108</v>
      </c>
      <c r="C34" s="57" t="s">
        <v>80</v>
      </c>
      <c r="D34" s="57" t="s">
        <v>114</v>
      </c>
      <c r="E34" s="57"/>
      <c r="F34" s="72">
        <v>1180</v>
      </c>
    </row>
    <row r="35" spans="1:6">
      <c r="A35" s="49" t="s">
        <v>91</v>
      </c>
      <c r="B35" s="50"/>
      <c r="C35" s="57" t="s">
        <v>80</v>
      </c>
      <c r="D35" s="57" t="s">
        <v>114</v>
      </c>
      <c r="E35" s="57"/>
      <c r="F35" s="73" t="s">
        <v>115</v>
      </c>
    </row>
    <row r="36" spans="1:6">
      <c r="A36" s="49"/>
      <c r="B36" s="50"/>
      <c r="C36" s="57" t="s">
        <v>82</v>
      </c>
      <c r="D36" s="57" t="s">
        <v>114</v>
      </c>
      <c r="E36" s="57"/>
      <c r="F36" s="73" t="s">
        <v>115</v>
      </c>
    </row>
    <row r="37" spans="1:6">
      <c r="A37" s="49" t="s">
        <v>92</v>
      </c>
      <c r="B37" s="50"/>
      <c r="C37" s="57" t="s">
        <v>92</v>
      </c>
      <c r="D37" s="57" t="s">
        <v>114</v>
      </c>
      <c r="E37" s="57"/>
      <c r="F37" s="73" t="s">
        <v>115</v>
      </c>
    </row>
    <row r="38" spans="1:6">
      <c r="A38" s="47"/>
      <c r="B38" s="48"/>
      <c r="C38" s="48"/>
      <c r="D38" s="48"/>
      <c r="E38" s="48"/>
      <c r="F38" s="74"/>
    </row>
    <row r="39" spans="1:6">
      <c r="A39" s="67"/>
      <c r="B39" s="51"/>
      <c r="C39" s="51"/>
      <c r="D39" s="51"/>
      <c r="E39" s="61"/>
      <c r="F39" s="66"/>
    </row>
    <row r="40" spans="1:6">
      <c r="A40" s="52" t="s">
        <v>116</v>
      </c>
      <c r="B40" s="51"/>
      <c r="C40" s="53"/>
      <c r="D40" s="61"/>
      <c r="E40" s="53"/>
      <c r="F40" s="59"/>
    </row>
    <row r="41" spans="1:6">
      <c r="A41" s="52"/>
      <c r="B41" s="51"/>
      <c r="C41" s="53"/>
      <c r="D41" s="61"/>
      <c r="E41" s="53"/>
      <c r="F41" s="59"/>
    </row>
    <row r="42" spans="1:6">
      <c r="A42" s="46" t="s">
        <v>73</v>
      </c>
      <c r="B42" s="46" t="s">
        <v>74</v>
      </c>
      <c r="C42" s="46" t="s">
        <v>75</v>
      </c>
      <c r="D42" s="46" t="s">
        <v>113</v>
      </c>
      <c r="E42" s="46"/>
      <c r="F42" s="54">
        <v>2017</v>
      </c>
    </row>
    <row r="43" spans="1:6">
      <c r="A43" s="49" t="s">
        <v>78</v>
      </c>
      <c r="B43" s="50" t="s">
        <v>107</v>
      </c>
      <c r="C43" s="57" t="s">
        <v>80</v>
      </c>
      <c r="D43" s="57" t="s">
        <v>114</v>
      </c>
      <c r="E43" s="57"/>
      <c r="F43" s="71">
        <v>12099.999999999998</v>
      </c>
    </row>
    <row r="44" spans="1:6">
      <c r="A44" s="49"/>
      <c r="B44" s="50" t="s">
        <v>108</v>
      </c>
      <c r="C44" s="57" t="s">
        <v>80</v>
      </c>
      <c r="D44" s="57" t="s">
        <v>114</v>
      </c>
      <c r="E44" s="57"/>
      <c r="F44" s="71">
        <v>2880</v>
      </c>
    </row>
    <row r="45" spans="1:6">
      <c r="A45" s="49" t="s">
        <v>91</v>
      </c>
      <c r="B45" s="50"/>
      <c r="C45" s="57" t="s">
        <v>80</v>
      </c>
      <c r="D45" s="57" t="s">
        <v>114</v>
      </c>
      <c r="E45" s="57"/>
      <c r="F45" s="73" t="s">
        <v>115</v>
      </c>
    </row>
    <row r="46" spans="1:6">
      <c r="A46" s="49"/>
      <c r="B46" s="50"/>
      <c r="C46" s="57" t="s">
        <v>82</v>
      </c>
      <c r="D46" s="57" t="s">
        <v>114</v>
      </c>
      <c r="E46" s="57"/>
      <c r="F46" s="73" t="s">
        <v>115</v>
      </c>
    </row>
    <row r="47" spans="1:6">
      <c r="A47" s="49" t="s">
        <v>92</v>
      </c>
      <c r="B47" s="50"/>
      <c r="C47" s="57" t="s">
        <v>92</v>
      </c>
      <c r="D47" s="57" t="s">
        <v>114</v>
      </c>
      <c r="E47" s="57"/>
      <c r="F47" s="73" t="s">
        <v>115</v>
      </c>
    </row>
    <row r="49" spans="1:4">
      <c r="A49" t="s">
        <v>164</v>
      </c>
      <c r="D49" s="42">
        <f>F44-F34</f>
        <v>1700</v>
      </c>
    </row>
    <row r="50" spans="1:4">
      <c r="A50" s="41" t="s">
        <v>165</v>
      </c>
      <c r="D50" s="42">
        <f>F43-F33</f>
        <v>6099.9999999999982</v>
      </c>
    </row>
    <row r="52" spans="1:4">
      <c r="A52" t="s">
        <v>166</v>
      </c>
    </row>
    <row r="53" spans="1:4">
      <c r="A53" t="s">
        <v>167</v>
      </c>
    </row>
    <row r="54" spans="1:4">
      <c r="A54" s="39">
        <v>4</v>
      </c>
    </row>
    <row r="55" spans="1:4">
      <c r="A55" t="s">
        <v>168</v>
      </c>
    </row>
    <row r="57" spans="1:4">
      <c r="A57" t="s">
        <v>169</v>
      </c>
      <c r="D57" s="42">
        <f>D49/A54</f>
        <v>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4"/>
  <sheetViews>
    <sheetView workbookViewId="0">
      <selection activeCell="B64" sqref="B64"/>
    </sheetView>
  </sheetViews>
  <sheetFormatPr defaultRowHeight="14.4"/>
  <cols>
    <col min="1" max="1" width="73.5546875" customWidth="1"/>
    <col min="2" max="2" width="12" customWidth="1"/>
    <col min="3" max="3" width="102.21875" customWidth="1"/>
  </cols>
  <sheetData>
    <row r="1" spans="1:3">
      <c r="A1" s="4" t="s">
        <v>57</v>
      </c>
      <c r="B1" s="4">
        <v>2006</v>
      </c>
    </row>
    <row r="2" spans="1:3">
      <c r="A2" t="s">
        <v>18</v>
      </c>
      <c r="B2">
        <v>8218378</v>
      </c>
    </row>
    <row r="3" spans="1:3">
      <c r="A3" t="s">
        <v>19</v>
      </c>
      <c r="B3">
        <v>810106273</v>
      </c>
    </row>
    <row r="4" spans="1:3">
      <c r="A4" t="s">
        <v>42</v>
      </c>
      <c r="B4">
        <v>39719513</v>
      </c>
    </row>
    <row r="5" spans="1:3">
      <c r="A5" t="s">
        <v>46</v>
      </c>
      <c r="B5">
        <v>7880</v>
      </c>
    </row>
    <row r="6" spans="1:3">
      <c r="A6" t="s">
        <v>47</v>
      </c>
      <c r="B6">
        <v>907</v>
      </c>
    </row>
    <row r="7" spans="1:3">
      <c r="A7" t="s">
        <v>43</v>
      </c>
      <c r="B7" s="8">
        <f>B6/B5</f>
        <v>0.11510152284263959</v>
      </c>
      <c r="C7" t="s">
        <v>44</v>
      </c>
    </row>
    <row r="8" spans="1:3">
      <c r="A8" t="s">
        <v>17</v>
      </c>
      <c r="B8" s="9">
        <f>B3/(B2*(1-B7))</f>
        <v>111.39416306433705</v>
      </c>
    </row>
    <row r="9" spans="1:3">
      <c r="A9" t="s">
        <v>45</v>
      </c>
      <c r="B9" s="9">
        <f>B4/(B2*B7)</f>
        <v>41.989116133258747</v>
      </c>
    </row>
    <row r="11" spans="1:3">
      <c r="A11" s="4" t="s">
        <v>20</v>
      </c>
      <c r="B11" s="4">
        <v>2014</v>
      </c>
    </row>
    <row r="12" spans="1:3">
      <c r="A12" t="s">
        <v>15</v>
      </c>
      <c r="B12">
        <v>15999</v>
      </c>
    </row>
    <row r="13" spans="1:3">
      <c r="A13" t="s">
        <v>14</v>
      </c>
      <c r="B13">
        <v>339117</v>
      </c>
    </row>
    <row r="14" spans="1:3">
      <c r="A14" t="s">
        <v>16</v>
      </c>
      <c r="B14" s="9">
        <f>B13/B12</f>
        <v>21.196137258578663</v>
      </c>
    </row>
    <row r="16" spans="1:3">
      <c r="A16" s="4" t="s">
        <v>21</v>
      </c>
      <c r="B16" s="4">
        <v>2009</v>
      </c>
    </row>
    <row r="17" spans="1:3">
      <c r="A17" t="s">
        <v>22</v>
      </c>
      <c r="B17">
        <v>436235</v>
      </c>
    </row>
    <row r="18" spans="1:3">
      <c r="A18" t="s">
        <v>23</v>
      </c>
      <c r="B18">
        <v>1532214</v>
      </c>
      <c r="C18" s="1" t="s">
        <v>174</v>
      </c>
    </row>
    <row r="19" spans="1:3">
      <c r="A19" t="s">
        <v>24</v>
      </c>
      <c r="B19" s="6">
        <f>B18*10^3/B17</f>
        <v>3512.35916421195</v>
      </c>
      <c r="C19" s="15" t="s">
        <v>175</v>
      </c>
    </row>
    <row r="20" spans="1:3">
      <c r="C20" s="2">
        <v>1400</v>
      </c>
    </row>
    <row r="21" spans="1:3">
      <c r="A21" s="4" t="s">
        <v>25</v>
      </c>
      <c r="B21" s="4"/>
    </row>
    <row r="22" spans="1:3">
      <c r="A22" s="12" t="s">
        <v>39</v>
      </c>
      <c r="B22" s="12">
        <v>2009</v>
      </c>
    </row>
    <row r="23" spans="1:3">
      <c r="A23" t="s">
        <v>26</v>
      </c>
      <c r="B23">
        <v>38</v>
      </c>
    </row>
    <row r="24" spans="1:3">
      <c r="A24" t="s">
        <v>27</v>
      </c>
      <c r="B24">
        <v>5914</v>
      </c>
    </row>
    <row r="25" spans="1:3">
      <c r="A25" t="s">
        <v>28</v>
      </c>
      <c r="B25" s="6">
        <f>B24/B23</f>
        <v>155.63157894736841</v>
      </c>
    </row>
    <row r="26" spans="1:3">
      <c r="A26" s="12" t="s">
        <v>40</v>
      </c>
      <c r="B26" s="12">
        <v>2009</v>
      </c>
    </row>
    <row r="27" spans="1:3">
      <c r="A27" t="s">
        <v>30</v>
      </c>
      <c r="B27" s="6">
        <v>16805</v>
      </c>
    </row>
    <row r="28" spans="1:3">
      <c r="A28" t="s">
        <v>31</v>
      </c>
      <c r="B28" s="6">
        <v>2196</v>
      </c>
    </row>
    <row r="29" spans="1:3">
      <c r="A29" t="s">
        <v>32</v>
      </c>
      <c r="B29" s="6">
        <v>11129</v>
      </c>
    </row>
    <row r="30" spans="1:3">
      <c r="A30" t="s">
        <v>33</v>
      </c>
      <c r="B30" s="6">
        <v>685</v>
      </c>
    </row>
    <row r="31" spans="1:3">
      <c r="A31" t="s">
        <v>34</v>
      </c>
      <c r="B31" s="6">
        <v>90</v>
      </c>
    </row>
    <row r="32" spans="1:3">
      <c r="A32" t="s">
        <v>35</v>
      </c>
      <c r="B32" s="6">
        <v>337</v>
      </c>
    </row>
    <row r="33" spans="1:3">
      <c r="A33" t="s">
        <v>36</v>
      </c>
      <c r="B33" s="6">
        <f>B27/B30</f>
        <v>24.532846715328468</v>
      </c>
    </row>
    <row r="34" spans="1:3">
      <c r="A34" t="s">
        <v>37</v>
      </c>
      <c r="B34" s="6">
        <f t="shared" ref="B34:B35" si="0">B28/B31</f>
        <v>24.4</v>
      </c>
    </row>
    <row r="35" spans="1:3">
      <c r="A35" t="s">
        <v>38</v>
      </c>
      <c r="B35" s="6">
        <f t="shared" si="0"/>
        <v>33.023738872403563</v>
      </c>
    </row>
    <row r="36" spans="1:3">
      <c r="A36" s="10" t="s">
        <v>41</v>
      </c>
      <c r="B36" s="6">
        <f>(B25*B24+B33*B27+B34*B28+B35*B29)/SUM(B24,B27:B29)</f>
        <v>48.656731685074099</v>
      </c>
    </row>
    <row r="38" spans="1:3">
      <c r="A38" s="4" t="s">
        <v>29</v>
      </c>
      <c r="B38" s="4">
        <v>2005</v>
      </c>
    </row>
    <row r="39" spans="1:3">
      <c r="A39" t="s">
        <v>176</v>
      </c>
      <c r="B39" s="16">
        <v>2967</v>
      </c>
    </row>
    <row r="40" spans="1:3">
      <c r="A40" t="s">
        <v>177</v>
      </c>
      <c r="B40" s="16">
        <v>100</v>
      </c>
    </row>
    <row r="41" spans="1:3">
      <c r="A41" t="s">
        <v>178</v>
      </c>
      <c r="B41" s="16">
        <v>27876</v>
      </c>
      <c r="C41" t="s">
        <v>179</v>
      </c>
    </row>
    <row r="42" spans="1:3">
      <c r="A42" t="s">
        <v>180</v>
      </c>
      <c r="B42" s="16">
        <v>4151</v>
      </c>
      <c r="C42" t="s">
        <v>181</v>
      </c>
    </row>
    <row r="43" spans="1:3">
      <c r="B43" s="16"/>
      <c r="C43" t="s">
        <v>182</v>
      </c>
    </row>
    <row r="44" spans="1:3">
      <c r="A44" t="s">
        <v>183</v>
      </c>
      <c r="B44" s="16">
        <v>6614973</v>
      </c>
    </row>
    <row r="45" spans="1:3">
      <c r="A45" t="s">
        <v>184</v>
      </c>
      <c r="B45" s="16">
        <v>5727512</v>
      </c>
    </row>
    <row r="46" spans="1:3">
      <c r="A46" t="s">
        <v>185</v>
      </c>
      <c r="B46" s="16">
        <v>44777151</v>
      </c>
    </row>
    <row r="47" spans="1:3">
      <c r="A47" t="s">
        <v>186</v>
      </c>
      <c r="B47" s="16">
        <v>12172542</v>
      </c>
    </row>
    <row r="48" spans="1:3">
      <c r="B48" s="16"/>
    </row>
    <row r="49" spans="1:3">
      <c r="A49" t="s">
        <v>187</v>
      </c>
      <c r="B49" s="16">
        <f>B44/B39</f>
        <v>2229.5156723963601</v>
      </c>
    </row>
    <row r="50" spans="1:3">
      <c r="A50" t="s">
        <v>188</v>
      </c>
      <c r="B50" s="16">
        <f>B45/B40</f>
        <v>57275.12</v>
      </c>
    </row>
    <row r="51" spans="1:3">
      <c r="A51" t="s">
        <v>189</v>
      </c>
      <c r="B51" s="16">
        <f t="shared" ref="B51:B52" si="1">B46/B41</f>
        <v>1606.2975678002583</v>
      </c>
    </row>
    <row r="52" spans="1:3">
      <c r="A52" t="s">
        <v>190</v>
      </c>
      <c r="B52" s="16">
        <f t="shared" si="1"/>
        <v>2932.4360395085523</v>
      </c>
    </row>
    <row r="53" spans="1:3">
      <c r="B53" s="16"/>
    </row>
    <row r="54" spans="1:3">
      <c r="A54" t="s">
        <v>191</v>
      </c>
      <c r="B54" s="16">
        <f>SUMPRODUCT(B39:B42,B49:B52)/SUM(B39:B42)</f>
        <v>1974.4736422180429</v>
      </c>
    </row>
    <row r="55" spans="1:3">
      <c r="B55" s="6"/>
    </row>
    <row r="56" spans="1:3">
      <c r="A56" s="4" t="s">
        <v>48</v>
      </c>
      <c r="B56" s="13">
        <v>2007</v>
      </c>
    </row>
    <row r="57" spans="1:3">
      <c r="A57" t="s">
        <v>49</v>
      </c>
      <c r="B57">
        <v>13611</v>
      </c>
    </row>
    <row r="58" spans="1:3">
      <c r="A58" s="11" t="s">
        <v>50</v>
      </c>
      <c r="B58" s="11">
        <v>17287</v>
      </c>
    </row>
    <row r="59" spans="1:3">
      <c r="A59" s="10" t="s">
        <v>51</v>
      </c>
      <c r="B59" s="7">
        <f>B58/B57</f>
        <v>1.2700756740871355</v>
      </c>
    </row>
    <row r="60" spans="1:3">
      <c r="A60" s="10"/>
    </row>
    <row r="61" spans="1:3">
      <c r="A61" s="4" t="s">
        <v>52</v>
      </c>
      <c r="B61" s="4">
        <v>2007</v>
      </c>
    </row>
    <row r="62" spans="1:3">
      <c r="A62" t="s">
        <v>53</v>
      </c>
      <c r="B62" s="11">
        <v>1670994</v>
      </c>
    </row>
    <row r="63" spans="1:3">
      <c r="A63" t="s">
        <v>54</v>
      </c>
      <c r="B63" s="6">
        <v>2640170</v>
      </c>
    </row>
    <row r="64" spans="1:3">
      <c r="A64" t="s">
        <v>55</v>
      </c>
      <c r="B64" s="7">
        <f>B63/B62</f>
        <v>1.579999688807979</v>
      </c>
      <c r="C64" s="11" t="s">
        <v>56</v>
      </c>
    </row>
    <row r="65" spans="1:3">
      <c r="B65" s="6"/>
    </row>
    <row r="66" spans="1:3">
      <c r="B66" s="6"/>
    </row>
    <row r="68" spans="1:3">
      <c r="A68" s="4" t="s">
        <v>29</v>
      </c>
      <c r="B68" s="4">
        <v>2005</v>
      </c>
    </row>
    <row r="69" spans="1:3">
      <c r="A69" t="s">
        <v>176</v>
      </c>
      <c r="B69" s="16">
        <v>2967</v>
      </c>
    </row>
    <row r="70" spans="1:3">
      <c r="A70" t="s">
        <v>177</v>
      </c>
      <c r="B70" s="16">
        <v>100</v>
      </c>
    </row>
    <row r="71" spans="1:3">
      <c r="A71" t="s">
        <v>178</v>
      </c>
      <c r="B71" s="16">
        <v>27876</v>
      </c>
      <c r="C71" t="s">
        <v>179</v>
      </c>
    </row>
    <row r="72" spans="1:3">
      <c r="A72" t="s">
        <v>180</v>
      </c>
      <c r="B72" s="16">
        <v>4151</v>
      </c>
      <c r="C72" t="s">
        <v>181</v>
      </c>
    </row>
    <row r="73" spans="1:3">
      <c r="B73" s="16"/>
      <c r="C73" t="s">
        <v>182</v>
      </c>
    </row>
    <row r="74" spans="1:3">
      <c r="A74" t="s">
        <v>183</v>
      </c>
      <c r="B74" s="16">
        <v>6614973</v>
      </c>
    </row>
    <row r="75" spans="1:3">
      <c r="A75" t="s">
        <v>184</v>
      </c>
      <c r="B75" s="16">
        <v>5727512</v>
      </c>
    </row>
    <row r="76" spans="1:3">
      <c r="A76" t="s">
        <v>185</v>
      </c>
      <c r="B76" s="16">
        <v>44777151</v>
      </c>
    </row>
    <row r="77" spans="1:3">
      <c r="A77" t="s">
        <v>186</v>
      </c>
      <c r="B77" s="16">
        <v>12172542</v>
      </c>
    </row>
    <row r="78" spans="1:3">
      <c r="B78" s="16"/>
    </row>
    <row r="79" spans="1:3">
      <c r="A79" t="s">
        <v>187</v>
      </c>
      <c r="B79" s="16">
        <f>B74/B69</f>
        <v>2229.5156723963601</v>
      </c>
    </row>
    <row r="80" spans="1:3">
      <c r="A80" t="s">
        <v>188</v>
      </c>
      <c r="B80" s="16">
        <f>B75/B70</f>
        <v>57275.12</v>
      </c>
    </row>
    <row r="81" spans="1:2">
      <c r="A81" t="s">
        <v>189</v>
      </c>
      <c r="B81" s="16">
        <f t="shared" ref="B81:B82" si="2">B76/B71</f>
        <v>1606.2975678002583</v>
      </c>
    </row>
    <row r="82" spans="1:2">
      <c r="A82" t="s">
        <v>190</v>
      </c>
      <c r="B82" s="16">
        <f t="shared" si="2"/>
        <v>2932.4360395085523</v>
      </c>
    </row>
    <row r="83" spans="1:2">
      <c r="B83" s="16"/>
    </row>
    <row r="84" spans="1:2">
      <c r="A84" t="s">
        <v>191</v>
      </c>
      <c r="B84" s="16">
        <f>SUMPRODUCT(B69:B72,B79:B82)/SUM(B69:B72)</f>
        <v>1974.4736422180429</v>
      </c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2"/>
  <sheetViews>
    <sheetView workbookViewId="0">
      <selection activeCell="B23" sqref="B23"/>
    </sheetView>
  </sheetViews>
  <sheetFormatPr defaultRowHeight="14.4"/>
  <cols>
    <col min="1" max="1" width="25.5546875" customWidth="1"/>
    <col min="2" max="2" width="25.109375" customWidth="1"/>
  </cols>
  <sheetData>
    <row r="1" spans="1:2">
      <c r="A1" s="1" t="s">
        <v>102</v>
      </c>
    </row>
    <row r="2" spans="1:2">
      <c r="A2" t="s">
        <v>117</v>
      </c>
    </row>
    <row r="3" spans="1:2">
      <c r="A3" t="s">
        <v>118</v>
      </c>
    </row>
    <row r="4" spans="1:2">
      <c r="A4" s="4" t="s">
        <v>119</v>
      </c>
      <c r="B4" s="44" t="s">
        <v>120</v>
      </c>
    </row>
    <row r="5" spans="1:2">
      <c r="A5" t="s">
        <v>121</v>
      </c>
      <c r="B5">
        <v>150</v>
      </c>
    </row>
    <row r="6" spans="1:2">
      <c r="A6" t="s">
        <v>122</v>
      </c>
      <c r="B6">
        <v>400</v>
      </c>
    </row>
    <row r="7" spans="1:2">
      <c r="A7" t="s">
        <v>123</v>
      </c>
      <c r="B7">
        <v>1604</v>
      </c>
    </row>
    <row r="8" spans="1:2">
      <c r="A8" t="s">
        <v>124</v>
      </c>
      <c r="B8">
        <v>1604</v>
      </c>
    </row>
    <row r="9" spans="1:2">
      <c r="A9" t="s">
        <v>125</v>
      </c>
      <c r="B9">
        <v>1604</v>
      </c>
    </row>
    <row r="10" spans="1:2">
      <c r="A10" t="s">
        <v>126</v>
      </c>
      <c r="B10">
        <v>300</v>
      </c>
    </row>
    <row r="11" spans="1:2">
      <c r="A11" t="s">
        <v>127</v>
      </c>
      <c r="B11">
        <v>462</v>
      </c>
    </row>
    <row r="12" spans="1:2">
      <c r="A12" t="s">
        <v>128</v>
      </c>
      <c r="B12">
        <v>200</v>
      </c>
    </row>
    <row r="13" spans="1:2">
      <c r="A13" t="s">
        <v>129</v>
      </c>
      <c r="B13">
        <v>150</v>
      </c>
    </row>
    <row r="14" spans="1:2">
      <c r="A14" t="s">
        <v>130</v>
      </c>
      <c r="B14">
        <v>269</v>
      </c>
    </row>
    <row r="15" spans="1:2">
      <c r="A15" t="s">
        <v>131</v>
      </c>
      <c r="B15">
        <v>150</v>
      </c>
    </row>
    <row r="16" spans="1:2">
      <c r="A16" t="s">
        <v>132</v>
      </c>
      <c r="B16">
        <v>400</v>
      </c>
    </row>
    <row r="17" spans="1:2">
      <c r="A17" t="s">
        <v>133</v>
      </c>
      <c r="B17">
        <v>95</v>
      </c>
    </row>
    <row r="18" spans="1:2">
      <c r="A18" t="s">
        <v>134</v>
      </c>
      <c r="B18">
        <v>150</v>
      </c>
    </row>
    <row r="19" spans="1:2">
      <c r="A19" t="s">
        <v>135</v>
      </c>
      <c r="B19">
        <v>640</v>
      </c>
    </row>
    <row r="20" spans="1:2">
      <c r="A20" t="s">
        <v>136</v>
      </c>
      <c r="B20">
        <v>638</v>
      </c>
    </row>
    <row r="21" spans="1:2">
      <c r="A21" t="s">
        <v>137</v>
      </c>
      <c r="B21">
        <v>400</v>
      </c>
    </row>
    <row r="22" spans="1:2">
      <c r="A22" t="s">
        <v>138</v>
      </c>
      <c r="B22">
        <v>150</v>
      </c>
    </row>
    <row r="23" spans="1:2">
      <c r="A23" t="s">
        <v>139</v>
      </c>
      <c r="B23">
        <v>1200</v>
      </c>
    </row>
    <row r="24" spans="1:2">
      <c r="A24" t="s">
        <v>140</v>
      </c>
      <c r="B24">
        <v>904</v>
      </c>
    </row>
    <row r="25" spans="1:2">
      <c r="A25" t="s">
        <v>141</v>
      </c>
      <c r="B25">
        <v>457</v>
      </c>
    </row>
    <row r="26" spans="1:2">
      <c r="A26" t="s">
        <v>142</v>
      </c>
      <c r="B26">
        <v>1494</v>
      </c>
    </row>
    <row r="27" spans="1:2">
      <c r="A27" t="s">
        <v>143</v>
      </c>
      <c r="B27">
        <v>1494</v>
      </c>
    </row>
    <row r="28" spans="1:2">
      <c r="A28" t="s">
        <v>144</v>
      </c>
      <c r="B28">
        <v>462</v>
      </c>
    </row>
    <row r="29" spans="1:2">
      <c r="A29" t="s">
        <v>145</v>
      </c>
      <c r="B29">
        <v>1004</v>
      </c>
    </row>
    <row r="30" spans="1:2">
      <c r="A30" t="s">
        <v>146</v>
      </c>
      <c r="B30">
        <v>1332</v>
      </c>
    </row>
    <row r="31" spans="1:2">
      <c r="A31" t="s">
        <v>147</v>
      </c>
      <c r="B31">
        <v>1494</v>
      </c>
    </row>
    <row r="32" spans="1:2">
      <c r="A32" t="s">
        <v>148</v>
      </c>
      <c r="B32">
        <v>1494</v>
      </c>
    </row>
    <row r="33" spans="1:2">
      <c r="A33" t="s">
        <v>149</v>
      </c>
      <c r="B33">
        <v>300</v>
      </c>
    </row>
    <row r="34" spans="1:2">
      <c r="A34" t="s">
        <v>150</v>
      </c>
      <c r="B34">
        <v>400</v>
      </c>
    </row>
    <row r="35" spans="1:2">
      <c r="A35" t="s">
        <v>151</v>
      </c>
      <c r="B35">
        <v>600</v>
      </c>
    </row>
    <row r="36" spans="1:2">
      <c r="A36" t="s">
        <v>152</v>
      </c>
      <c r="B36">
        <v>600</v>
      </c>
    </row>
    <row r="37" spans="1:2">
      <c r="A37" t="s">
        <v>153</v>
      </c>
      <c r="B37">
        <v>600</v>
      </c>
    </row>
    <row r="38" spans="1:2">
      <c r="A38" t="s">
        <v>154</v>
      </c>
      <c r="B38">
        <v>450</v>
      </c>
    </row>
    <row r="39" spans="1:2">
      <c r="A39" t="s">
        <v>155</v>
      </c>
      <c r="B39">
        <v>2100</v>
      </c>
    </row>
    <row r="40" spans="1:2">
      <c r="A40" t="s">
        <v>156</v>
      </c>
      <c r="B40">
        <v>2100</v>
      </c>
    </row>
    <row r="41" spans="1:2">
      <c r="A41" t="s">
        <v>157</v>
      </c>
      <c r="B41">
        <v>150</v>
      </c>
    </row>
    <row r="42" spans="1:2">
      <c r="A42" s="1" t="s">
        <v>158</v>
      </c>
      <c r="B42" s="43">
        <f>AVERAGE(B5:B41)</f>
        <v>756.78378378378375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7"/>
  <sheetViews>
    <sheetView workbookViewId="0">
      <selection activeCell="AB25" sqref="AB25"/>
    </sheetView>
  </sheetViews>
  <sheetFormatPr defaultRowHeight="14.4"/>
  <cols>
    <col min="1" max="1" width="13.109375" customWidth="1"/>
  </cols>
  <sheetData>
    <row r="1" spans="1:34" ht="43.2">
      <c r="A1" s="75" t="s">
        <v>192</v>
      </c>
      <c r="B1" s="1">
        <v>2018</v>
      </c>
      <c r="C1" s="5">
        <v>2019</v>
      </c>
      <c r="D1" s="1">
        <v>2020</v>
      </c>
      <c r="E1" s="5">
        <v>2021</v>
      </c>
      <c r="F1" s="1">
        <v>2022</v>
      </c>
      <c r="G1" s="5">
        <v>2023</v>
      </c>
      <c r="H1" s="1">
        <v>2024</v>
      </c>
      <c r="I1" s="5">
        <v>2025</v>
      </c>
      <c r="J1" s="1">
        <v>2026</v>
      </c>
      <c r="K1" s="5">
        <v>2027</v>
      </c>
      <c r="L1" s="1">
        <v>2028</v>
      </c>
      <c r="M1" s="5">
        <v>2029</v>
      </c>
      <c r="N1" s="1">
        <v>2030</v>
      </c>
      <c r="O1" s="5">
        <v>2031</v>
      </c>
      <c r="P1" s="1">
        <v>2032</v>
      </c>
      <c r="Q1" s="5">
        <v>2033</v>
      </c>
      <c r="R1" s="1">
        <v>2034</v>
      </c>
      <c r="S1" s="5">
        <v>2035</v>
      </c>
      <c r="T1" s="1">
        <v>2036</v>
      </c>
      <c r="U1" s="5">
        <v>2037</v>
      </c>
      <c r="V1" s="1">
        <v>2038</v>
      </c>
      <c r="W1" s="5">
        <v>2039</v>
      </c>
      <c r="X1" s="1">
        <v>2040</v>
      </c>
      <c r="Y1" s="5">
        <v>2041</v>
      </c>
      <c r="Z1" s="1">
        <v>2042</v>
      </c>
      <c r="AA1" s="5">
        <v>2043</v>
      </c>
      <c r="AB1" s="1">
        <v>2044</v>
      </c>
      <c r="AC1" s="5">
        <v>2045</v>
      </c>
      <c r="AD1" s="1">
        <v>2046</v>
      </c>
      <c r="AE1" s="5">
        <v>2047</v>
      </c>
      <c r="AF1" s="1">
        <v>2048</v>
      </c>
      <c r="AG1" s="5">
        <v>2049</v>
      </c>
      <c r="AH1" s="1">
        <v>2050</v>
      </c>
    </row>
    <row r="2" spans="1:34">
      <c r="A2" s="1" t="s">
        <v>7</v>
      </c>
      <c r="B2" s="7">
        <f>'Psgr LDV'!B2</f>
        <v>2.1633908129876787</v>
      </c>
      <c r="C2" s="7">
        <f>'Psgr LDV'!C2</f>
        <v>2.1432857584501406</v>
      </c>
      <c r="D2" s="7">
        <f>'Psgr LDV'!D2</f>
        <v>2.1231807039126025</v>
      </c>
      <c r="E2" s="7">
        <f>'Psgr LDV'!E2</f>
        <v>2.1052705536531136</v>
      </c>
      <c r="F2" s="7">
        <f>'Psgr LDV'!F2</f>
        <v>2.0873604033936246</v>
      </c>
      <c r="G2" s="7">
        <f>'Psgr LDV'!G2</f>
        <v>2.0694502531341357</v>
      </c>
      <c r="H2" s="7">
        <f>'Psgr LDV'!H2</f>
        <v>2.0515401028746467</v>
      </c>
      <c r="I2" s="7">
        <f>'Psgr LDV'!I2</f>
        <v>2.0336299526151578</v>
      </c>
      <c r="J2" s="7">
        <f>'Psgr LDV'!J2</f>
        <v>2.020114123924472</v>
      </c>
      <c r="K2" s="7">
        <f>'Psgr LDV'!K2</f>
        <v>2.0065982952337791</v>
      </c>
      <c r="L2" s="7">
        <f>'Psgr LDV'!L2</f>
        <v>1.9930824665430862</v>
      </c>
      <c r="M2" s="7">
        <f>'Psgr LDV'!M2</f>
        <v>1.9795666378523968</v>
      </c>
      <c r="N2" s="7">
        <f>'Psgr LDV'!N2</f>
        <v>1.9660508091617039</v>
      </c>
      <c r="O2" s="7">
        <f>'Psgr LDV'!O2</f>
        <v>1.9547955803772439</v>
      </c>
      <c r="P2" s="7">
        <f>'Psgr LDV'!P2</f>
        <v>1.9435403515927803</v>
      </c>
      <c r="Q2" s="7">
        <f>'Psgr LDV'!Q2</f>
        <v>1.9322851228083167</v>
      </c>
      <c r="R2" s="7">
        <f>'Psgr LDV'!R2</f>
        <v>1.9210298940238566</v>
      </c>
      <c r="S2" s="7">
        <f>'Psgr LDV'!S2</f>
        <v>1.909774665239393</v>
      </c>
      <c r="T2" s="7">
        <f>'Psgr LDV'!T2</f>
        <v>1.9131479041739023</v>
      </c>
      <c r="U2" s="7">
        <f>'Psgr LDV'!U2</f>
        <v>1.9165211431084108</v>
      </c>
      <c r="V2" s="7">
        <f>'Psgr LDV'!V2</f>
        <v>1.9198943820429202</v>
      </c>
      <c r="W2" s="7">
        <f>'Psgr LDV'!W2</f>
        <v>1.9232676209774295</v>
      </c>
      <c r="X2" s="7">
        <f>'Psgr LDV'!X2</f>
        <v>1.926640859911938</v>
      </c>
      <c r="Y2" s="7">
        <f>'Psgr LDV'!Y2</f>
        <v>1.9390693144039801</v>
      </c>
      <c r="Z2" s="7">
        <f>'Psgr LDV'!Z2</f>
        <v>1.9514977688960151</v>
      </c>
      <c r="AA2" s="7">
        <f>'Psgr LDV'!AA2</f>
        <v>1.9639262233880537</v>
      </c>
      <c r="AB2" s="7">
        <f>'Psgr LDV'!AB2</f>
        <v>1.9763546778800922</v>
      </c>
      <c r="AC2" s="7">
        <f>'Psgr LDV'!AC2</f>
        <v>1.9887831323721308</v>
      </c>
      <c r="AD2" s="7">
        <f>'Psgr LDV'!AD2</f>
        <v>2.0144520951104354</v>
      </c>
      <c r="AE2" s="7">
        <f>'Psgr LDV'!AE2</f>
        <v>2.0401210578487365</v>
      </c>
      <c r="AF2" s="7">
        <f>'Psgr LDV'!AF2</f>
        <v>2.0657900205870376</v>
      </c>
      <c r="AG2" s="7">
        <f>'Psgr LDV'!AG2</f>
        <v>2.0914589833253387</v>
      </c>
      <c r="AH2" s="7">
        <f>'Psgr LDV'!AH2</f>
        <v>2.1171279460636399</v>
      </c>
    </row>
    <row r="3" spans="1:34">
      <c r="A3" s="45" t="s">
        <v>8</v>
      </c>
      <c r="B3" s="6">
        <f>IESS_AvgOccupancy_ROAD_RAIL_AIR!J11</f>
        <v>45</v>
      </c>
      <c r="C3" s="6">
        <f t="shared" ref="C3:L7" si="0">$B3</f>
        <v>45</v>
      </c>
      <c r="D3" s="6">
        <f t="shared" si="0"/>
        <v>45</v>
      </c>
      <c r="E3" s="6">
        <f t="shared" si="0"/>
        <v>45</v>
      </c>
      <c r="F3" s="6">
        <f t="shared" si="0"/>
        <v>45</v>
      </c>
      <c r="G3" s="6">
        <f t="shared" si="0"/>
        <v>45</v>
      </c>
      <c r="H3" s="6">
        <f t="shared" si="0"/>
        <v>45</v>
      </c>
      <c r="I3" s="6">
        <f t="shared" si="0"/>
        <v>45</v>
      </c>
      <c r="J3" s="6">
        <f t="shared" si="0"/>
        <v>45</v>
      </c>
      <c r="K3" s="6">
        <f t="shared" si="0"/>
        <v>45</v>
      </c>
      <c r="L3" s="6">
        <f t="shared" si="0"/>
        <v>45</v>
      </c>
      <c r="M3" s="6">
        <f t="shared" ref="M3:V7" si="1">$B3</f>
        <v>45</v>
      </c>
      <c r="N3" s="6">
        <f t="shared" si="1"/>
        <v>45</v>
      </c>
      <c r="O3" s="6">
        <f t="shared" si="1"/>
        <v>45</v>
      </c>
      <c r="P3" s="6">
        <f t="shared" si="1"/>
        <v>45</v>
      </c>
      <c r="Q3" s="6">
        <f t="shared" si="1"/>
        <v>45</v>
      </c>
      <c r="R3" s="6">
        <f t="shared" si="1"/>
        <v>45</v>
      </c>
      <c r="S3" s="6">
        <f t="shared" si="1"/>
        <v>45</v>
      </c>
      <c r="T3" s="6">
        <f t="shared" si="1"/>
        <v>45</v>
      </c>
      <c r="U3" s="6">
        <f t="shared" si="1"/>
        <v>45</v>
      </c>
      <c r="V3" s="6">
        <f t="shared" si="1"/>
        <v>45</v>
      </c>
      <c r="W3" s="6">
        <f t="shared" ref="W3:AH7" si="2">$B3</f>
        <v>45</v>
      </c>
      <c r="X3" s="6">
        <f t="shared" si="2"/>
        <v>45</v>
      </c>
      <c r="Y3" s="6">
        <f t="shared" si="2"/>
        <v>45</v>
      </c>
      <c r="Z3" s="6">
        <f t="shared" si="2"/>
        <v>45</v>
      </c>
      <c r="AA3" s="6">
        <f t="shared" si="2"/>
        <v>45</v>
      </c>
      <c r="AB3" s="6">
        <f t="shared" si="2"/>
        <v>45</v>
      </c>
      <c r="AC3" s="6">
        <f t="shared" si="2"/>
        <v>45</v>
      </c>
      <c r="AD3" s="6">
        <f t="shared" si="2"/>
        <v>45</v>
      </c>
      <c r="AE3" s="6">
        <f t="shared" si="2"/>
        <v>45</v>
      </c>
      <c r="AF3" s="6">
        <f t="shared" si="2"/>
        <v>45</v>
      </c>
      <c r="AG3" s="6">
        <f t="shared" si="2"/>
        <v>45</v>
      </c>
      <c r="AH3" s="6">
        <f t="shared" si="2"/>
        <v>45</v>
      </c>
    </row>
    <row r="4" spans="1:34">
      <c r="A4" s="1" t="s">
        <v>9</v>
      </c>
      <c r="B4" s="6">
        <f>IESS_AvgOccupancy_ROAD_RAIL_AIR!J16</f>
        <v>180</v>
      </c>
      <c r="C4" s="6">
        <f t="shared" si="0"/>
        <v>180</v>
      </c>
      <c r="D4" s="6">
        <f t="shared" si="0"/>
        <v>180</v>
      </c>
      <c r="E4" s="6">
        <f t="shared" si="0"/>
        <v>180</v>
      </c>
      <c r="F4" s="6">
        <f t="shared" si="0"/>
        <v>180</v>
      </c>
      <c r="G4" s="6">
        <f t="shared" si="0"/>
        <v>180</v>
      </c>
      <c r="H4" s="6">
        <f t="shared" si="0"/>
        <v>180</v>
      </c>
      <c r="I4" s="6">
        <f t="shared" si="0"/>
        <v>180</v>
      </c>
      <c r="J4" s="6">
        <f t="shared" si="0"/>
        <v>180</v>
      </c>
      <c r="K4" s="6">
        <f t="shared" si="0"/>
        <v>180</v>
      </c>
      <c r="L4" s="6">
        <f t="shared" si="0"/>
        <v>180</v>
      </c>
      <c r="M4" s="6">
        <f t="shared" si="1"/>
        <v>180</v>
      </c>
      <c r="N4" s="6">
        <f t="shared" si="1"/>
        <v>180</v>
      </c>
      <c r="O4" s="6">
        <f t="shared" si="1"/>
        <v>180</v>
      </c>
      <c r="P4" s="6">
        <f t="shared" si="1"/>
        <v>180</v>
      </c>
      <c r="Q4" s="6">
        <f t="shared" si="1"/>
        <v>180</v>
      </c>
      <c r="R4" s="6">
        <f t="shared" si="1"/>
        <v>180</v>
      </c>
      <c r="S4" s="6">
        <f t="shared" si="1"/>
        <v>180</v>
      </c>
      <c r="T4" s="6">
        <f t="shared" si="1"/>
        <v>180</v>
      </c>
      <c r="U4" s="6">
        <f t="shared" si="1"/>
        <v>180</v>
      </c>
      <c r="V4" s="6">
        <f t="shared" si="1"/>
        <v>180</v>
      </c>
      <c r="W4" s="6">
        <f t="shared" si="2"/>
        <v>180</v>
      </c>
      <c r="X4" s="6">
        <f t="shared" si="2"/>
        <v>180</v>
      </c>
      <c r="Y4" s="6">
        <f t="shared" si="2"/>
        <v>180</v>
      </c>
      <c r="Z4" s="6">
        <f t="shared" si="2"/>
        <v>180</v>
      </c>
      <c r="AA4" s="6">
        <f t="shared" si="2"/>
        <v>180</v>
      </c>
      <c r="AB4" s="6">
        <f t="shared" si="2"/>
        <v>180</v>
      </c>
      <c r="AC4" s="6">
        <f t="shared" si="2"/>
        <v>180</v>
      </c>
      <c r="AD4" s="6">
        <f t="shared" si="2"/>
        <v>180</v>
      </c>
      <c r="AE4" s="6">
        <f t="shared" si="2"/>
        <v>180</v>
      </c>
      <c r="AF4" s="6">
        <f t="shared" si="2"/>
        <v>180</v>
      </c>
      <c r="AG4" s="6">
        <f t="shared" si="2"/>
        <v>180</v>
      </c>
      <c r="AH4" s="6">
        <f t="shared" si="2"/>
        <v>180</v>
      </c>
    </row>
    <row r="5" spans="1:34">
      <c r="A5" s="45" t="s">
        <v>10</v>
      </c>
      <c r="B5" s="6">
        <f>IESS_AvgOccupancy_ROAD_RAIL_AIR!J19</f>
        <v>1000</v>
      </c>
      <c r="C5" s="6">
        <f t="shared" si="0"/>
        <v>1000</v>
      </c>
      <c r="D5" s="6">
        <f t="shared" si="0"/>
        <v>1000</v>
      </c>
      <c r="E5" s="6">
        <f t="shared" si="0"/>
        <v>1000</v>
      </c>
      <c r="F5" s="6">
        <f t="shared" si="0"/>
        <v>1000</v>
      </c>
      <c r="G5" s="6">
        <f t="shared" si="0"/>
        <v>1000</v>
      </c>
      <c r="H5" s="6">
        <f t="shared" si="0"/>
        <v>1000</v>
      </c>
      <c r="I5" s="6">
        <f t="shared" si="0"/>
        <v>1000</v>
      </c>
      <c r="J5" s="6">
        <f t="shared" si="0"/>
        <v>1000</v>
      </c>
      <c r="K5" s="6">
        <f t="shared" si="0"/>
        <v>1000</v>
      </c>
      <c r="L5" s="6">
        <f t="shared" si="0"/>
        <v>1000</v>
      </c>
      <c r="M5" s="6">
        <f t="shared" si="1"/>
        <v>1000</v>
      </c>
      <c r="N5" s="6">
        <f t="shared" si="1"/>
        <v>1000</v>
      </c>
      <c r="O5" s="6">
        <f t="shared" si="1"/>
        <v>1000</v>
      </c>
      <c r="P5" s="6">
        <f t="shared" si="1"/>
        <v>1000</v>
      </c>
      <c r="Q5" s="6">
        <f t="shared" si="1"/>
        <v>1000</v>
      </c>
      <c r="R5" s="6">
        <f t="shared" si="1"/>
        <v>1000</v>
      </c>
      <c r="S5" s="6">
        <f t="shared" si="1"/>
        <v>1000</v>
      </c>
      <c r="T5" s="6">
        <f t="shared" si="1"/>
        <v>1000</v>
      </c>
      <c r="U5" s="6">
        <f t="shared" si="1"/>
        <v>1000</v>
      </c>
      <c r="V5" s="6">
        <f t="shared" si="1"/>
        <v>1000</v>
      </c>
      <c r="W5" s="6">
        <f t="shared" si="2"/>
        <v>1000</v>
      </c>
      <c r="X5" s="6">
        <f t="shared" si="2"/>
        <v>1000</v>
      </c>
      <c r="Y5" s="6">
        <f t="shared" si="2"/>
        <v>1000</v>
      </c>
      <c r="Z5" s="6">
        <f t="shared" si="2"/>
        <v>1000</v>
      </c>
      <c r="AA5" s="6">
        <f t="shared" si="2"/>
        <v>1000</v>
      </c>
      <c r="AB5" s="6">
        <f t="shared" si="2"/>
        <v>1000</v>
      </c>
      <c r="AC5" s="6">
        <f t="shared" si="2"/>
        <v>1000</v>
      </c>
      <c r="AD5" s="6">
        <f t="shared" si="2"/>
        <v>1000</v>
      </c>
      <c r="AE5" s="6">
        <f t="shared" si="2"/>
        <v>1000</v>
      </c>
      <c r="AF5" s="6">
        <f t="shared" si="2"/>
        <v>1000</v>
      </c>
      <c r="AG5" s="6">
        <f t="shared" si="2"/>
        <v>1000</v>
      </c>
      <c r="AH5" s="6">
        <f t="shared" si="2"/>
        <v>1000</v>
      </c>
    </row>
    <row r="6" spans="1:34">
      <c r="A6" s="17" t="s">
        <v>11</v>
      </c>
      <c r="B6" s="6">
        <f>'CAN Psgr Ships'!B42</f>
        <v>756.78378378378375</v>
      </c>
      <c r="C6" s="6">
        <f t="shared" si="0"/>
        <v>756.78378378378375</v>
      </c>
      <c r="D6" s="6">
        <f t="shared" si="0"/>
        <v>756.78378378378375</v>
      </c>
      <c r="E6" s="6">
        <f t="shared" si="0"/>
        <v>756.78378378378375</v>
      </c>
      <c r="F6" s="6">
        <f t="shared" si="0"/>
        <v>756.78378378378375</v>
      </c>
      <c r="G6" s="6">
        <f t="shared" si="0"/>
        <v>756.78378378378375</v>
      </c>
      <c r="H6" s="6">
        <f t="shared" si="0"/>
        <v>756.78378378378375</v>
      </c>
      <c r="I6" s="6">
        <f t="shared" si="0"/>
        <v>756.78378378378375</v>
      </c>
      <c r="J6" s="6">
        <f t="shared" si="0"/>
        <v>756.78378378378375</v>
      </c>
      <c r="K6" s="6">
        <f t="shared" si="0"/>
        <v>756.78378378378375</v>
      </c>
      <c r="L6" s="6">
        <f t="shared" si="0"/>
        <v>756.78378378378375</v>
      </c>
      <c r="M6" s="6">
        <f t="shared" si="1"/>
        <v>756.78378378378375</v>
      </c>
      <c r="N6" s="6">
        <f t="shared" si="1"/>
        <v>756.78378378378375</v>
      </c>
      <c r="O6" s="6">
        <f t="shared" si="1"/>
        <v>756.78378378378375</v>
      </c>
      <c r="P6" s="6">
        <f t="shared" si="1"/>
        <v>756.78378378378375</v>
      </c>
      <c r="Q6" s="6">
        <f t="shared" si="1"/>
        <v>756.78378378378375</v>
      </c>
      <c r="R6" s="6">
        <f t="shared" si="1"/>
        <v>756.78378378378375</v>
      </c>
      <c r="S6" s="6">
        <f t="shared" si="1"/>
        <v>756.78378378378375</v>
      </c>
      <c r="T6" s="6">
        <f t="shared" si="1"/>
        <v>756.78378378378375</v>
      </c>
      <c r="U6" s="6">
        <f t="shared" si="1"/>
        <v>756.78378378378375</v>
      </c>
      <c r="V6" s="6">
        <f t="shared" si="1"/>
        <v>756.78378378378375</v>
      </c>
      <c r="W6" s="6">
        <f t="shared" si="2"/>
        <v>756.78378378378375</v>
      </c>
      <c r="X6" s="6">
        <f t="shared" si="2"/>
        <v>756.78378378378375</v>
      </c>
      <c r="Y6" s="6">
        <f t="shared" si="2"/>
        <v>756.78378378378375</v>
      </c>
      <c r="Z6" s="6">
        <f t="shared" si="2"/>
        <v>756.78378378378375</v>
      </c>
      <c r="AA6" s="6">
        <f t="shared" si="2"/>
        <v>756.78378378378375</v>
      </c>
      <c r="AB6" s="6">
        <f t="shared" si="2"/>
        <v>756.78378378378375</v>
      </c>
      <c r="AC6" s="6">
        <f t="shared" si="2"/>
        <v>756.78378378378375</v>
      </c>
      <c r="AD6" s="6">
        <f t="shared" si="2"/>
        <v>756.78378378378375</v>
      </c>
      <c r="AE6" s="6">
        <f t="shared" si="2"/>
        <v>756.78378378378375</v>
      </c>
      <c r="AF6" s="6">
        <f t="shared" si="2"/>
        <v>756.78378378378375</v>
      </c>
      <c r="AG6" s="6">
        <f t="shared" si="2"/>
        <v>756.78378378378375</v>
      </c>
      <c r="AH6" s="6">
        <f t="shared" si="2"/>
        <v>756.78378378378375</v>
      </c>
    </row>
    <row r="7" spans="1:34">
      <c r="A7" s="1" t="s">
        <v>12</v>
      </c>
      <c r="B7" s="7">
        <f>IESS_AvgOccupancy_ROAD_RAIL_AIR!J22</f>
        <v>2</v>
      </c>
      <c r="C7" s="7">
        <f t="shared" si="0"/>
        <v>2</v>
      </c>
      <c r="D7" s="7">
        <f t="shared" si="0"/>
        <v>2</v>
      </c>
      <c r="E7" s="7">
        <f t="shared" si="0"/>
        <v>2</v>
      </c>
      <c r="F7" s="7">
        <f t="shared" si="0"/>
        <v>2</v>
      </c>
      <c r="G7" s="7">
        <f t="shared" si="0"/>
        <v>2</v>
      </c>
      <c r="H7" s="7">
        <f t="shared" si="0"/>
        <v>2</v>
      </c>
      <c r="I7" s="7">
        <f t="shared" si="0"/>
        <v>2</v>
      </c>
      <c r="J7" s="7">
        <f t="shared" si="0"/>
        <v>2</v>
      </c>
      <c r="K7" s="7">
        <f t="shared" si="0"/>
        <v>2</v>
      </c>
      <c r="L7" s="7">
        <f t="shared" si="0"/>
        <v>2</v>
      </c>
      <c r="M7" s="7">
        <f t="shared" si="1"/>
        <v>2</v>
      </c>
      <c r="N7" s="7">
        <f t="shared" si="1"/>
        <v>2</v>
      </c>
      <c r="O7" s="7">
        <f t="shared" si="1"/>
        <v>2</v>
      </c>
      <c r="P7" s="7">
        <f t="shared" si="1"/>
        <v>2</v>
      </c>
      <c r="Q7" s="7">
        <f t="shared" si="1"/>
        <v>2</v>
      </c>
      <c r="R7" s="7">
        <f t="shared" si="1"/>
        <v>2</v>
      </c>
      <c r="S7" s="7">
        <f t="shared" si="1"/>
        <v>2</v>
      </c>
      <c r="T7" s="7">
        <f t="shared" si="1"/>
        <v>2</v>
      </c>
      <c r="U7" s="7">
        <f t="shared" si="1"/>
        <v>2</v>
      </c>
      <c r="V7" s="7">
        <f t="shared" si="1"/>
        <v>2</v>
      </c>
      <c r="W7" s="7">
        <f t="shared" si="2"/>
        <v>2</v>
      </c>
      <c r="X7" s="7">
        <f t="shared" si="2"/>
        <v>2</v>
      </c>
      <c r="Y7" s="7">
        <f t="shared" si="2"/>
        <v>2</v>
      </c>
      <c r="Z7" s="7">
        <f t="shared" si="2"/>
        <v>2</v>
      </c>
      <c r="AA7" s="7">
        <f t="shared" si="2"/>
        <v>2</v>
      </c>
      <c r="AB7" s="7">
        <f t="shared" si="2"/>
        <v>2</v>
      </c>
      <c r="AC7" s="7">
        <f t="shared" si="2"/>
        <v>2</v>
      </c>
      <c r="AD7" s="7">
        <f t="shared" si="2"/>
        <v>2</v>
      </c>
      <c r="AE7" s="7">
        <f t="shared" si="2"/>
        <v>2</v>
      </c>
      <c r="AF7" s="7">
        <f t="shared" si="2"/>
        <v>2</v>
      </c>
      <c r="AG7" s="7">
        <f t="shared" si="2"/>
        <v>2</v>
      </c>
      <c r="AH7" s="7">
        <f t="shared" si="2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7"/>
  <sheetViews>
    <sheetView workbookViewId="0">
      <selection activeCell="M36" sqref="M36"/>
    </sheetView>
  </sheetViews>
  <sheetFormatPr defaultRowHeight="14.4"/>
  <cols>
    <col min="1" max="1" width="11.88671875" customWidth="1"/>
  </cols>
  <sheetData>
    <row r="1" spans="1:34" s="1" customFormat="1" ht="43.2">
      <c r="A1" s="75" t="s">
        <v>193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s="1" t="s">
        <v>7</v>
      </c>
      <c r="B2" s="40">
        <f>IESS_Freight!D49/1000</f>
        <v>1.7</v>
      </c>
      <c r="C2">
        <f t="shared" ref="C2:L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ref="M2:V7" si="1">$B2</f>
        <v>1.7</v>
      </c>
      <c r="N2">
        <f t="shared" si="1"/>
        <v>1.7</v>
      </c>
      <c r="O2">
        <f t="shared" si="1"/>
        <v>1.7</v>
      </c>
      <c r="P2">
        <f t="shared" si="1"/>
        <v>1.7</v>
      </c>
      <c r="Q2">
        <f t="shared" si="1"/>
        <v>1.7</v>
      </c>
      <c r="R2">
        <f t="shared" si="1"/>
        <v>1.7</v>
      </c>
      <c r="S2">
        <f t="shared" si="1"/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ref="W2:AH7" si="2">$B2</f>
        <v>1.7</v>
      </c>
      <c r="X2">
        <f t="shared" si="2"/>
        <v>1.7</v>
      </c>
      <c r="Y2">
        <f t="shared" si="2"/>
        <v>1.7</v>
      </c>
      <c r="Z2">
        <f t="shared" si="2"/>
        <v>1.7</v>
      </c>
      <c r="AA2">
        <f t="shared" si="2"/>
        <v>1.7</v>
      </c>
      <c r="AB2">
        <f t="shared" si="2"/>
        <v>1.7</v>
      </c>
      <c r="AC2">
        <f t="shared" si="2"/>
        <v>1.7</v>
      </c>
      <c r="AD2">
        <f t="shared" si="2"/>
        <v>1.7</v>
      </c>
      <c r="AE2">
        <f t="shared" si="2"/>
        <v>1.7</v>
      </c>
      <c r="AF2">
        <f t="shared" si="2"/>
        <v>1.7</v>
      </c>
      <c r="AG2">
        <f t="shared" si="2"/>
        <v>1.7</v>
      </c>
      <c r="AH2">
        <f t="shared" si="2"/>
        <v>1.7</v>
      </c>
    </row>
    <row r="3" spans="1:34">
      <c r="A3" s="1" t="s">
        <v>8</v>
      </c>
      <c r="B3" s="9">
        <f>IESS_Freight!D50/1000</f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1"/>
        <v>6.0999999999999979</v>
      </c>
      <c r="N3">
        <f t="shared" si="1"/>
        <v>6.0999999999999979</v>
      </c>
      <c r="O3">
        <f t="shared" si="1"/>
        <v>6.0999999999999979</v>
      </c>
      <c r="P3">
        <f t="shared" si="1"/>
        <v>6.0999999999999979</v>
      </c>
      <c r="Q3">
        <f t="shared" si="1"/>
        <v>6.0999999999999979</v>
      </c>
      <c r="R3">
        <f t="shared" si="1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2"/>
        <v>6.0999999999999979</v>
      </c>
      <c r="X3">
        <f t="shared" si="2"/>
        <v>6.0999999999999979</v>
      </c>
      <c r="Y3">
        <f t="shared" si="2"/>
        <v>6.0999999999999979</v>
      </c>
      <c r="Z3">
        <f t="shared" si="2"/>
        <v>6.0999999999999979</v>
      </c>
      <c r="AA3">
        <f t="shared" si="2"/>
        <v>6.0999999999999979</v>
      </c>
      <c r="AB3">
        <f t="shared" si="2"/>
        <v>6.0999999999999979</v>
      </c>
      <c r="AC3">
        <f t="shared" si="2"/>
        <v>6.0999999999999979</v>
      </c>
      <c r="AD3">
        <f t="shared" si="2"/>
        <v>6.0999999999999979</v>
      </c>
      <c r="AE3">
        <f t="shared" si="2"/>
        <v>6.0999999999999979</v>
      </c>
      <c r="AF3">
        <f t="shared" si="2"/>
        <v>6.0999999999999979</v>
      </c>
      <c r="AG3">
        <f t="shared" si="2"/>
        <v>6.0999999999999979</v>
      </c>
      <c r="AH3">
        <f t="shared" si="2"/>
        <v>6.0999999999999979</v>
      </c>
    </row>
    <row r="4" spans="1:34">
      <c r="A4" s="1" t="s">
        <v>9</v>
      </c>
      <c r="B4" s="6">
        <f>IESS_Freight!F8</f>
        <v>17.34</v>
      </c>
      <c r="C4" s="6">
        <f t="shared" si="0"/>
        <v>17.34</v>
      </c>
      <c r="D4" s="6">
        <f t="shared" si="0"/>
        <v>17.34</v>
      </c>
      <c r="E4" s="6">
        <f t="shared" si="0"/>
        <v>17.34</v>
      </c>
      <c r="F4" s="6">
        <f t="shared" si="0"/>
        <v>17.34</v>
      </c>
      <c r="G4" s="6">
        <f t="shared" si="0"/>
        <v>17.34</v>
      </c>
      <c r="H4" s="6">
        <f t="shared" si="0"/>
        <v>17.34</v>
      </c>
      <c r="I4" s="6">
        <f t="shared" si="0"/>
        <v>17.34</v>
      </c>
      <c r="J4" s="6">
        <f t="shared" si="0"/>
        <v>17.34</v>
      </c>
      <c r="K4" s="6">
        <f t="shared" si="0"/>
        <v>17.34</v>
      </c>
      <c r="L4" s="6">
        <f t="shared" si="0"/>
        <v>17.34</v>
      </c>
      <c r="M4" s="6">
        <f t="shared" si="1"/>
        <v>17.34</v>
      </c>
      <c r="N4" s="6">
        <f t="shared" si="1"/>
        <v>17.34</v>
      </c>
      <c r="O4" s="6">
        <f t="shared" si="1"/>
        <v>17.34</v>
      </c>
      <c r="P4" s="6">
        <f t="shared" si="1"/>
        <v>17.34</v>
      </c>
      <c r="Q4" s="6">
        <f t="shared" si="1"/>
        <v>17.34</v>
      </c>
      <c r="R4" s="6">
        <f t="shared" si="1"/>
        <v>17.34</v>
      </c>
      <c r="S4" s="6">
        <f t="shared" si="1"/>
        <v>17.34</v>
      </c>
      <c r="T4" s="6">
        <f t="shared" si="1"/>
        <v>17.34</v>
      </c>
      <c r="U4" s="6">
        <f t="shared" si="1"/>
        <v>17.34</v>
      </c>
      <c r="V4" s="6">
        <f t="shared" si="1"/>
        <v>17.34</v>
      </c>
      <c r="W4" s="6">
        <f t="shared" si="2"/>
        <v>17.34</v>
      </c>
      <c r="X4" s="6">
        <f t="shared" si="2"/>
        <v>17.34</v>
      </c>
      <c r="Y4" s="6">
        <f t="shared" si="2"/>
        <v>17.34</v>
      </c>
      <c r="Z4" s="6">
        <f t="shared" si="2"/>
        <v>17.34</v>
      </c>
      <c r="AA4" s="6">
        <f t="shared" si="2"/>
        <v>17.34</v>
      </c>
      <c r="AB4" s="6">
        <f t="shared" si="2"/>
        <v>17.34</v>
      </c>
      <c r="AC4" s="6">
        <f t="shared" si="2"/>
        <v>17.34</v>
      </c>
      <c r="AD4" s="6">
        <f t="shared" si="2"/>
        <v>17.34</v>
      </c>
      <c r="AE4" s="6">
        <f t="shared" si="2"/>
        <v>17.34</v>
      </c>
      <c r="AF4" s="6">
        <f t="shared" si="2"/>
        <v>17.34</v>
      </c>
      <c r="AG4" s="6">
        <f t="shared" si="2"/>
        <v>17.34</v>
      </c>
      <c r="AH4" s="6">
        <f t="shared" si="2"/>
        <v>17.34</v>
      </c>
    </row>
    <row r="5" spans="1:34">
      <c r="A5" s="1" t="s">
        <v>10</v>
      </c>
      <c r="B5" s="6">
        <f>IESS_Freight!F6</f>
        <v>2830</v>
      </c>
      <c r="C5" s="6">
        <f t="shared" si="0"/>
        <v>2830</v>
      </c>
      <c r="D5" s="6">
        <f t="shared" si="0"/>
        <v>2830</v>
      </c>
      <c r="E5" s="6">
        <f t="shared" si="0"/>
        <v>2830</v>
      </c>
      <c r="F5" s="6">
        <f t="shared" si="0"/>
        <v>2830</v>
      </c>
      <c r="G5" s="6">
        <f t="shared" si="0"/>
        <v>2830</v>
      </c>
      <c r="H5" s="6">
        <f t="shared" si="0"/>
        <v>2830</v>
      </c>
      <c r="I5" s="6">
        <f t="shared" si="0"/>
        <v>2830</v>
      </c>
      <c r="J5" s="6">
        <f t="shared" si="0"/>
        <v>2830</v>
      </c>
      <c r="K5" s="6">
        <f t="shared" si="0"/>
        <v>2830</v>
      </c>
      <c r="L5" s="6">
        <f t="shared" si="0"/>
        <v>2830</v>
      </c>
      <c r="M5" s="6">
        <f t="shared" si="1"/>
        <v>2830</v>
      </c>
      <c r="N5" s="6">
        <f t="shared" si="1"/>
        <v>2830</v>
      </c>
      <c r="O5" s="6">
        <f t="shared" si="1"/>
        <v>2830</v>
      </c>
      <c r="P5" s="6">
        <f t="shared" si="1"/>
        <v>2830</v>
      </c>
      <c r="Q5" s="6">
        <f t="shared" si="1"/>
        <v>2830</v>
      </c>
      <c r="R5" s="6">
        <f t="shared" si="1"/>
        <v>2830</v>
      </c>
      <c r="S5" s="6">
        <f t="shared" si="1"/>
        <v>2830</v>
      </c>
      <c r="T5" s="6">
        <f t="shared" si="1"/>
        <v>2830</v>
      </c>
      <c r="U5" s="6">
        <f t="shared" si="1"/>
        <v>2830</v>
      </c>
      <c r="V5" s="6">
        <f t="shared" si="1"/>
        <v>2830</v>
      </c>
      <c r="W5" s="6">
        <f t="shared" si="2"/>
        <v>2830</v>
      </c>
      <c r="X5" s="6">
        <f t="shared" si="2"/>
        <v>2830</v>
      </c>
      <c r="Y5" s="6">
        <f t="shared" si="2"/>
        <v>2830</v>
      </c>
      <c r="Z5" s="6">
        <f t="shared" si="2"/>
        <v>2830</v>
      </c>
      <c r="AA5" s="6">
        <f t="shared" si="2"/>
        <v>2830</v>
      </c>
      <c r="AB5" s="6">
        <f t="shared" si="2"/>
        <v>2830</v>
      </c>
      <c r="AC5" s="6">
        <f t="shared" si="2"/>
        <v>2830</v>
      </c>
      <c r="AD5" s="6">
        <f t="shared" si="2"/>
        <v>2830</v>
      </c>
      <c r="AE5" s="6">
        <f t="shared" si="2"/>
        <v>2830</v>
      </c>
      <c r="AF5" s="6">
        <f t="shared" si="2"/>
        <v>2830</v>
      </c>
      <c r="AG5" s="6">
        <f t="shared" si="2"/>
        <v>2830</v>
      </c>
      <c r="AH5" s="6">
        <f t="shared" si="2"/>
        <v>2830</v>
      </c>
    </row>
    <row r="6" spans="1:34">
      <c r="A6" s="1" t="s">
        <v>11</v>
      </c>
      <c r="B6" s="6">
        <f>'US_BTS NTS Modal Profile Data'!B54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0"/>
        <v>1974.4736422180429</v>
      </c>
      <c r="H6" s="6">
        <f t="shared" si="0"/>
        <v>1974.4736422180429</v>
      </c>
      <c r="I6" s="6">
        <f t="shared" si="0"/>
        <v>1974.4736422180429</v>
      </c>
      <c r="J6" s="6">
        <f t="shared" si="0"/>
        <v>1974.4736422180429</v>
      </c>
      <c r="K6" s="6">
        <f t="shared" si="0"/>
        <v>1974.4736422180429</v>
      </c>
      <c r="L6" s="6">
        <f t="shared" si="0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  <c r="AF6" s="6">
        <f t="shared" si="2"/>
        <v>1974.4736422180429</v>
      </c>
      <c r="AG6" s="6">
        <f t="shared" si="2"/>
        <v>1974.4736422180429</v>
      </c>
      <c r="AH6" s="6">
        <f t="shared" si="2"/>
        <v>1974.4736422180429</v>
      </c>
    </row>
    <row r="7" spans="1:34">
      <c r="A7" s="1" t="s">
        <v>12</v>
      </c>
      <c r="B7">
        <f>IESS_AvgOccupancy_ROAD_RAIL_AIR!J23</f>
        <v>2</v>
      </c>
      <c r="C7">
        <f t="shared" si="0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1"/>
        <v>2</v>
      </c>
      <c r="N7">
        <f t="shared" si="1"/>
        <v>2</v>
      </c>
      <c r="O7">
        <f t="shared" si="1"/>
        <v>2</v>
      </c>
      <c r="P7">
        <f t="shared" si="1"/>
        <v>2</v>
      </c>
      <c r="Q7">
        <f t="shared" si="1"/>
        <v>2</v>
      </c>
      <c r="R7">
        <f t="shared" si="1"/>
        <v>2</v>
      </c>
      <c r="S7">
        <f t="shared" si="1"/>
        <v>2</v>
      </c>
      <c r="T7">
        <f t="shared" si="1"/>
        <v>2</v>
      </c>
      <c r="U7">
        <f t="shared" si="1"/>
        <v>2</v>
      </c>
      <c r="V7">
        <f t="shared" si="1"/>
        <v>2</v>
      </c>
      <c r="W7">
        <f t="shared" si="2"/>
        <v>2</v>
      </c>
      <c r="X7">
        <f t="shared" si="2"/>
        <v>2</v>
      </c>
      <c r="Y7">
        <f t="shared" si="2"/>
        <v>2</v>
      </c>
      <c r="Z7">
        <f t="shared" si="2"/>
        <v>2</v>
      </c>
      <c r="AA7">
        <f t="shared" si="2"/>
        <v>2</v>
      </c>
      <c r="AB7">
        <f t="shared" si="2"/>
        <v>2</v>
      </c>
      <c r="AC7">
        <f t="shared" si="2"/>
        <v>2</v>
      </c>
      <c r="AD7">
        <f t="shared" si="2"/>
        <v>2</v>
      </c>
      <c r="AE7">
        <f t="shared" si="2"/>
        <v>2</v>
      </c>
      <c r="AF7">
        <f t="shared" si="2"/>
        <v>2</v>
      </c>
      <c r="AG7">
        <f t="shared" si="2"/>
        <v>2</v>
      </c>
      <c r="AH7">
        <f t="shared" si="2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ICCT</vt:lpstr>
      <vt:lpstr>Psgr LDV</vt:lpstr>
      <vt:lpstr>IESS_AvgOccupancy_ROAD_RAIL_AIR</vt:lpstr>
      <vt:lpstr>IESS_Freight</vt:lpstr>
      <vt:lpstr>US_BTS NTS Modal Profile Data</vt:lpstr>
      <vt:lpstr>CAN Psgr Ships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2015-06-16T22:55:39Z</dcterms:created>
  <dcterms:modified xsi:type="dcterms:W3CDTF">2021-09-21T20:52:35Z</dcterms:modified>
</cp:coreProperties>
</file>