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ganM\Documents\eps-india\"/>
    </mc:Choice>
  </mc:AlternateContent>
  <bookViews>
    <workbookView xWindow="0" yWindow="0" windowWidth="14325" windowHeight="393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9" r:id="rId7"/>
    <sheet name="MaxBoundCalculations" sheetId="13" r:id="rId8"/>
  </sheets>
  <externalReferences>
    <externalReference r:id="rId9"/>
  </externalReferences>
  <definedNames>
    <definedName name="_xlnm._FilterDatabase" localSheetId="1" hidden="1">PolicyLevers!$A$1:$T$753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2" i="8" l="1"/>
  <c r="B267" i="19"/>
  <c r="B266" i="19"/>
  <c r="D147" i="19" l="1"/>
  <c r="R75" i="1" l="1"/>
  <c r="Q75" i="1"/>
  <c r="O75" i="1"/>
  <c r="N75" i="1"/>
  <c r="M75" i="1"/>
  <c r="L75" i="1"/>
  <c r="O100" i="1"/>
  <c r="S638" i="1" l="1"/>
  <c r="S637" i="1"/>
  <c r="S636" i="1"/>
  <c r="S635" i="1"/>
  <c r="S633" i="1"/>
  <c r="S625" i="1"/>
  <c r="S626" i="1"/>
  <c r="S629" i="1"/>
  <c r="S630" i="1"/>
  <c r="T96" i="1"/>
  <c r="T94" i="1"/>
  <c r="R366" i="1" l="1"/>
  <c r="Q366" i="1"/>
  <c r="O366" i="1"/>
  <c r="N366" i="1"/>
  <c r="M366" i="1"/>
  <c r="L366" i="1"/>
  <c r="K366" i="1"/>
  <c r="J366" i="1"/>
  <c r="C366" i="1"/>
  <c r="B366" i="1"/>
  <c r="A366" i="1"/>
  <c r="R365" i="1"/>
  <c r="Q365" i="1"/>
  <c r="O365" i="1"/>
  <c r="N365" i="1"/>
  <c r="M365" i="1"/>
  <c r="L365" i="1"/>
  <c r="K365" i="1"/>
  <c r="J365" i="1"/>
  <c r="C365" i="1"/>
  <c r="B365" i="1"/>
  <c r="A365" i="1"/>
  <c r="K364" i="1"/>
  <c r="J364" i="1"/>
  <c r="C364" i="1"/>
  <c r="B364" i="1"/>
  <c r="A364" i="1"/>
  <c r="K363" i="1"/>
  <c r="J363" i="1"/>
  <c r="C363" i="1"/>
  <c r="B363" i="1"/>
  <c r="A363" i="1"/>
  <c r="K362" i="1"/>
  <c r="J362" i="1"/>
  <c r="C362" i="1"/>
  <c r="B362" i="1"/>
  <c r="A362" i="1"/>
  <c r="K361" i="1"/>
  <c r="J361" i="1"/>
  <c r="C361" i="1"/>
  <c r="B361" i="1"/>
  <c r="A361" i="1"/>
  <c r="K360" i="1"/>
  <c r="J360" i="1"/>
  <c r="C360" i="1"/>
  <c r="B360" i="1"/>
  <c r="A360" i="1"/>
  <c r="K359" i="1"/>
  <c r="J359" i="1"/>
  <c r="C359" i="1"/>
  <c r="B359" i="1"/>
  <c r="A359" i="1"/>
  <c r="R358" i="1"/>
  <c r="Q358" i="1"/>
  <c r="O358" i="1"/>
  <c r="N358" i="1"/>
  <c r="M358" i="1"/>
  <c r="L358" i="1"/>
  <c r="K358" i="1"/>
  <c r="J358" i="1"/>
  <c r="C358" i="1"/>
  <c r="B358" i="1"/>
  <c r="A358" i="1"/>
  <c r="R357" i="1"/>
  <c r="Q357" i="1"/>
  <c r="O357" i="1"/>
  <c r="N357" i="1"/>
  <c r="M357" i="1"/>
  <c r="L357" i="1"/>
  <c r="K357" i="1"/>
  <c r="J357" i="1"/>
  <c r="C357" i="1"/>
  <c r="B357" i="1"/>
  <c r="A357" i="1"/>
  <c r="R356" i="1"/>
  <c r="Q356" i="1"/>
  <c r="O356" i="1"/>
  <c r="N356" i="1"/>
  <c r="M356" i="1"/>
  <c r="L356" i="1"/>
  <c r="K356" i="1"/>
  <c r="J356" i="1"/>
  <c r="C356" i="1"/>
  <c r="B356" i="1"/>
  <c r="A356" i="1"/>
  <c r="R355" i="1"/>
  <c r="Q355" i="1"/>
  <c r="O355" i="1"/>
  <c r="N355" i="1"/>
  <c r="M355" i="1"/>
  <c r="L355" i="1"/>
  <c r="K355" i="1"/>
  <c r="J355" i="1"/>
  <c r="C355" i="1"/>
  <c r="B355" i="1"/>
  <c r="A355" i="1"/>
  <c r="R354" i="1"/>
  <c r="Q354" i="1"/>
  <c r="O354" i="1"/>
  <c r="N354" i="1"/>
  <c r="M354" i="1"/>
  <c r="L354" i="1"/>
  <c r="K354" i="1"/>
  <c r="J354" i="1"/>
  <c r="C354" i="1"/>
  <c r="B354" i="1"/>
  <c r="A354" i="1"/>
  <c r="R353" i="1"/>
  <c r="Q353" i="1"/>
  <c r="O353" i="1"/>
  <c r="N353" i="1"/>
  <c r="M353" i="1"/>
  <c r="L353" i="1"/>
  <c r="K353" i="1"/>
  <c r="J353" i="1"/>
  <c r="C353" i="1"/>
  <c r="B353" i="1"/>
  <c r="A353" i="1"/>
  <c r="R352" i="1"/>
  <c r="Q352" i="1"/>
  <c r="O352" i="1"/>
  <c r="N352" i="1"/>
  <c r="M352" i="1"/>
  <c r="L352" i="1"/>
  <c r="K352" i="1"/>
  <c r="J352" i="1"/>
  <c r="C352" i="1"/>
  <c r="B352" i="1"/>
  <c r="A352" i="1"/>
  <c r="R203" i="1"/>
  <c r="Q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O199" i="1"/>
  <c r="N199" i="1"/>
  <c r="M199" i="1"/>
  <c r="L199" i="1"/>
  <c r="K199" i="1"/>
  <c r="J199" i="1"/>
  <c r="C199" i="1"/>
  <c r="B199" i="1"/>
  <c r="A199" i="1"/>
  <c r="R198" i="1"/>
  <c r="Q198" i="1"/>
  <c r="O198" i="1"/>
  <c r="N198" i="1"/>
  <c r="M198" i="1"/>
  <c r="L198" i="1"/>
  <c r="K198" i="1"/>
  <c r="J198" i="1"/>
  <c r="C198" i="1"/>
  <c r="B198" i="1"/>
  <c r="A198" i="1"/>
  <c r="R197" i="1"/>
  <c r="Q197" i="1"/>
  <c r="O197" i="1"/>
  <c r="N197" i="1"/>
  <c r="M197" i="1"/>
  <c r="L197" i="1"/>
  <c r="K197" i="1"/>
  <c r="J197" i="1"/>
  <c r="C197" i="1"/>
  <c r="B197" i="1"/>
  <c r="A197" i="1"/>
  <c r="K196" i="1"/>
  <c r="J196" i="1"/>
  <c r="C196" i="1"/>
  <c r="B196" i="1"/>
  <c r="A196" i="1"/>
  <c r="R195" i="1"/>
  <c r="Q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O189" i="1"/>
  <c r="N189" i="1"/>
  <c r="M189" i="1"/>
  <c r="L189" i="1"/>
  <c r="K189" i="1"/>
  <c r="J189" i="1"/>
  <c r="C189" i="1"/>
  <c r="B189" i="1"/>
  <c r="A189" i="1"/>
  <c r="J257" i="1"/>
  <c r="C257" i="1"/>
  <c r="B257" i="1"/>
  <c r="A257" i="1"/>
  <c r="J256" i="1"/>
  <c r="C256" i="1"/>
  <c r="B256" i="1"/>
  <c r="A256" i="1"/>
  <c r="J255" i="1"/>
  <c r="C255" i="1"/>
  <c r="B255" i="1"/>
  <c r="A255" i="1"/>
  <c r="J254" i="1"/>
  <c r="C254" i="1"/>
  <c r="B254" i="1"/>
  <c r="A254" i="1"/>
  <c r="J253" i="1"/>
  <c r="C253" i="1"/>
  <c r="B253" i="1"/>
  <c r="A253" i="1"/>
  <c r="J252" i="1"/>
  <c r="C252" i="1"/>
  <c r="B252" i="1"/>
  <c r="A252" i="1"/>
  <c r="J251" i="1"/>
  <c r="C251" i="1"/>
  <c r="B251" i="1"/>
  <c r="A251" i="1"/>
  <c r="J250" i="1"/>
  <c r="C250" i="1"/>
  <c r="B250" i="1"/>
  <c r="A250" i="1"/>
  <c r="J249" i="1"/>
  <c r="C249" i="1"/>
  <c r="B249" i="1"/>
  <c r="A249" i="1"/>
  <c r="J248" i="1"/>
  <c r="C248" i="1"/>
  <c r="B248" i="1"/>
  <c r="A248" i="1"/>
  <c r="J247" i="1"/>
  <c r="C247" i="1"/>
  <c r="B247" i="1"/>
  <c r="A247" i="1"/>
  <c r="J246" i="1"/>
  <c r="C246" i="1"/>
  <c r="B246" i="1"/>
  <c r="A246" i="1"/>
  <c r="J245" i="1"/>
  <c r="C245" i="1"/>
  <c r="B245" i="1"/>
  <c r="A245" i="1"/>
  <c r="J244" i="1"/>
  <c r="C244" i="1"/>
  <c r="B244" i="1"/>
  <c r="A244" i="1"/>
  <c r="J243" i="1"/>
  <c r="C243" i="1"/>
  <c r="B243" i="1"/>
  <c r="A243" i="1"/>
  <c r="F46" i="8" l="1"/>
  <c r="S67" i="1" l="1"/>
  <c r="R67" i="1"/>
  <c r="Q67" i="1"/>
  <c r="L633" i="1" l="1"/>
  <c r="M633" i="1"/>
  <c r="N633" i="1"/>
  <c r="O633" i="1"/>
  <c r="L589" i="1"/>
  <c r="M589" i="1"/>
  <c r="N589" i="1"/>
  <c r="O589" i="1"/>
  <c r="J133" i="1"/>
  <c r="K133" i="1"/>
  <c r="J138" i="1"/>
  <c r="K138" i="1"/>
  <c r="L138" i="1"/>
  <c r="M138" i="1"/>
  <c r="N138" i="1"/>
  <c r="O138" i="1"/>
  <c r="L133" i="1"/>
  <c r="M133" i="1"/>
  <c r="N133" i="1"/>
  <c r="O133" i="1"/>
  <c r="L112" i="1"/>
  <c r="M112" i="1"/>
  <c r="N112" i="1"/>
  <c r="O112" i="1"/>
  <c r="L110" i="1"/>
  <c r="K112" i="1"/>
  <c r="K110" i="1"/>
  <c r="J112" i="1"/>
  <c r="J110" i="1"/>
  <c r="Q78" i="1"/>
  <c r="R78" i="1"/>
  <c r="Q86" i="1"/>
  <c r="R86" i="1"/>
  <c r="Q87" i="1"/>
  <c r="R87" i="1"/>
  <c r="R77" i="1"/>
  <c r="Q77" i="1"/>
  <c r="M86" i="1"/>
  <c r="N86" i="1"/>
  <c r="O86" i="1"/>
  <c r="M87" i="1"/>
  <c r="N87" i="1"/>
  <c r="O87" i="1"/>
  <c r="L87" i="1"/>
  <c r="L86" i="1"/>
  <c r="M78" i="1"/>
  <c r="N78" i="1"/>
  <c r="O78" i="1"/>
  <c r="L78" i="1"/>
  <c r="M77" i="1"/>
  <c r="N77" i="1"/>
  <c r="O77" i="1"/>
  <c r="L77" i="1"/>
  <c r="N2" i="8" l="1"/>
  <c r="K2" i="8"/>
  <c r="B260" i="19"/>
  <c r="E249" i="19"/>
  <c r="E250" i="19" s="1"/>
  <c r="D249" i="19"/>
  <c r="D250" i="19" s="1"/>
  <c r="B249" i="19"/>
  <c r="B250" i="19" s="1"/>
  <c r="E147" i="19"/>
  <c r="E148" i="19" s="1"/>
  <c r="D148" i="19"/>
  <c r="B147" i="19"/>
  <c r="B148" i="19" s="1"/>
  <c r="B251" i="19" l="1"/>
  <c r="B149" i="19"/>
  <c r="B264" i="19" s="1"/>
  <c r="B265" i="19" s="1"/>
  <c r="B272" i="19" s="1"/>
  <c r="B275" i="19" s="1"/>
  <c r="B278" i="19" s="1"/>
  <c r="C2" i="19" s="1"/>
  <c r="L2" i="8" s="1"/>
  <c r="B3" i="18"/>
  <c r="B5" i="18"/>
  <c r="B10" i="18"/>
  <c r="B11" i="18"/>
  <c r="B12" i="18"/>
  <c r="B14" i="18"/>
  <c r="B15" i="18"/>
  <c r="B16" i="18"/>
  <c r="B18" i="18"/>
  <c r="B21" i="18"/>
  <c r="B22" i="18"/>
  <c r="F91" i="8" s="1"/>
  <c r="B23" i="18"/>
  <c r="B24" i="18"/>
  <c r="F97" i="8" s="1"/>
  <c r="F93" i="8" l="1"/>
  <c r="F94" i="8"/>
  <c r="F95" i="8"/>
  <c r="B271" i="19"/>
  <c r="B274" i="19" s="1"/>
  <c r="B277" i="19" s="1"/>
  <c r="D2" i="19" s="1"/>
  <c r="M2" i="8" s="1"/>
  <c r="M234" i="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J608" i="1" l="1"/>
  <c r="J607" i="1"/>
  <c r="J606" i="1"/>
  <c r="J605" i="1"/>
  <c r="J604" i="1"/>
  <c r="J603" i="1"/>
  <c r="J602" i="1"/>
  <c r="J601" i="1"/>
  <c r="J600" i="1"/>
  <c r="J599" i="1"/>
  <c r="J598" i="1"/>
  <c r="K597" i="1"/>
  <c r="K598" i="1"/>
  <c r="K599" i="1"/>
  <c r="K600" i="1"/>
  <c r="K601" i="1"/>
  <c r="K602" i="1"/>
  <c r="K603" i="1"/>
  <c r="K604" i="1"/>
  <c r="K605" i="1"/>
  <c r="K606" i="1"/>
  <c r="K607" i="1"/>
  <c r="K60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B598" i="1"/>
  <c r="C598" i="1"/>
  <c r="A598" i="1"/>
  <c r="K596" i="1"/>
  <c r="J596" i="1"/>
  <c r="K595" i="1"/>
  <c r="J595" i="1"/>
  <c r="K753" i="1" l="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R449" i="1" l="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T409" i="1"/>
  <c r="R409" i="1"/>
  <c r="Q409" i="1"/>
  <c r="T408" i="1"/>
  <c r="R408" i="1"/>
  <c r="Q408" i="1"/>
  <c r="T407" i="1"/>
  <c r="R407" i="1"/>
  <c r="Q407" i="1"/>
  <c r="T406" i="1"/>
  <c r="R406" i="1"/>
  <c r="Q406" i="1"/>
  <c r="T405" i="1"/>
  <c r="R405" i="1"/>
  <c r="Q405" i="1"/>
  <c r="T404" i="1"/>
  <c r="R404" i="1"/>
  <c r="Q404" i="1"/>
  <c r="T403" i="1"/>
  <c r="R403" i="1"/>
  <c r="Q403" i="1"/>
  <c r="T402" i="1"/>
  <c r="R402" i="1"/>
  <c r="Q402"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R389" i="1"/>
  <c r="Q389" i="1"/>
  <c r="R388" i="1"/>
  <c r="Q388" i="1"/>
  <c r="R387" i="1"/>
  <c r="Q387" i="1"/>
  <c r="R386" i="1"/>
  <c r="Q386" i="1"/>
  <c r="R385" i="1"/>
  <c r="Q385" i="1"/>
  <c r="R384" i="1"/>
  <c r="Q384" i="1"/>
  <c r="R383" i="1"/>
  <c r="Q383" i="1"/>
  <c r="R382" i="1"/>
  <c r="Q382" i="1"/>
  <c r="R381" i="1"/>
  <c r="Q381" i="1"/>
  <c r="R380" i="1"/>
  <c r="Q380" i="1"/>
  <c r="T379" i="1"/>
  <c r="S379" i="1"/>
  <c r="R379" i="1"/>
  <c r="Q379" i="1"/>
  <c r="T378" i="1"/>
  <c r="S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l="1"/>
  <c r="Q235" i="1"/>
  <c r="R226" i="1"/>
  <c r="Q226" i="1"/>
  <c r="O235" i="1"/>
  <c r="P753" i="1" l="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Q753" i="1"/>
  <c r="Q752" i="1"/>
  <c r="Q751" i="1"/>
  <c r="Q750" i="1"/>
  <c r="O753" i="1"/>
  <c r="N753" i="1"/>
  <c r="M753" i="1"/>
  <c r="L753" i="1"/>
  <c r="O752" i="1"/>
  <c r="N752" i="1"/>
  <c r="M752" i="1"/>
  <c r="L752" i="1"/>
  <c r="O751" i="1"/>
  <c r="N751" i="1"/>
  <c r="M751" i="1"/>
  <c r="L751" i="1"/>
  <c r="O750" i="1"/>
  <c r="N750" i="1"/>
  <c r="M750" i="1"/>
  <c r="L750" i="1"/>
  <c r="I753" i="1"/>
  <c r="I752" i="1"/>
  <c r="I751" i="1"/>
  <c r="I750" i="1"/>
  <c r="Q748" i="1"/>
  <c r="Q747" i="1"/>
  <c r="Q746" i="1"/>
  <c r="Q745" i="1"/>
  <c r="O748" i="1"/>
  <c r="N748" i="1"/>
  <c r="M748" i="1"/>
  <c r="L748" i="1"/>
  <c r="O747" i="1"/>
  <c r="N747" i="1"/>
  <c r="M747" i="1"/>
  <c r="L747" i="1"/>
  <c r="O746" i="1"/>
  <c r="N746" i="1"/>
  <c r="M746" i="1"/>
  <c r="L746" i="1"/>
  <c r="O745" i="1"/>
  <c r="N745" i="1"/>
  <c r="M745" i="1"/>
  <c r="L745" i="1"/>
  <c r="I748" i="1"/>
  <c r="I747" i="1"/>
  <c r="I746" i="1"/>
  <c r="I745" i="1"/>
  <c r="Q743" i="1"/>
  <c r="Q742" i="1"/>
  <c r="Q741" i="1"/>
  <c r="Q740" i="1"/>
  <c r="O743" i="1"/>
  <c r="N743" i="1"/>
  <c r="M743" i="1"/>
  <c r="L743" i="1"/>
  <c r="O742" i="1"/>
  <c r="N742" i="1"/>
  <c r="M742" i="1"/>
  <c r="L742" i="1"/>
  <c r="O741" i="1"/>
  <c r="N741" i="1"/>
  <c r="M741" i="1"/>
  <c r="L741" i="1"/>
  <c r="O740" i="1"/>
  <c r="N740" i="1"/>
  <c r="M740" i="1"/>
  <c r="L740" i="1"/>
  <c r="I743" i="1"/>
  <c r="I742" i="1"/>
  <c r="I741" i="1"/>
  <c r="I740" i="1"/>
  <c r="Q738" i="1"/>
  <c r="Q737" i="1"/>
  <c r="Q736" i="1"/>
  <c r="Q735" i="1"/>
  <c r="O738" i="1"/>
  <c r="N738" i="1"/>
  <c r="M738" i="1"/>
  <c r="L738" i="1"/>
  <c r="O737" i="1"/>
  <c r="N737" i="1"/>
  <c r="M737" i="1"/>
  <c r="L737" i="1"/>
  <c r="O736" i="1"/>
  <c r="N736" i="1"/>
  <c r="M736" i="1"/>
  <c r="L736" i="1"/>
  <c r="O735" i="1"/>
  <c r="N735" i="1"/>
  <c r="M735" i="1"/>
  <c r="L735" i="1"/>
  <c r="I738" i="1"/>
  <c r="I737" i="1"/>
  <c r="I736" i="1"/>
  <c r="I735" i="1"/>
  <c r="Q733" i="1"/>
  <c r="Q732" i="1"/>
  <c r="Q731" i="1"/>
  <c r="Q730" i="1"/>
  <c r="O733" i="1"/>
  <c r="N733" i="1"/>
  <c r="M733" i="1"/>
  <c r="L733" i="1"/>
  <c r="O732" i="1"/>
  <c r="N732" i="1"/>
  <c r="M732" i="1"/>
  <c r="L732" i="1"/>
  <c r="O731" i="1"/>
  <c r="N731" i="1"/>
  <c r="M731" i="1"/>
  <c r="L731" i="1"/>
  <c r="O730" i="1"/>
  <c r="N730" i="1"/>
  <c r="M730" i="1"/>
  <c r="L730" i="1"/>
  <c r="I733" i="1"/>
  <c r="I732" i="1"/>
  <c r="I731" i="1"/>
  <c r="I730" i="1"/>
  <c r="Q728" i="1"/>
  <c r="Q727" i="1"/>
  <c r="Q726" i="1"/>
  <c r="Q725" i="1"/>
  <c r="O728" i="1"/>
  <c r="N728" i="1"/>
  <c r="M728" i="1"/>
  <c r="L728" i="1"/>
  <c r="O727" i="1"/>
  <c r="N727" i="1"/>
  <c r="M727" i="1"/>
  <c r="L727" i="1"/>
  <c r="O726" i="1"/>
  <c r="N726" i="1"/>
  <c r="M726" i="1"/>
  <c r="L726" i="1"/>
  <c r="O725" i="1"/>
  <c r="N725" i="1"/>
  <c r="M725" i="1"/>
  <c r="L725" i="1"/>
  <c r="I728" i="1"/>
  <c r="I727" i="1"/>
  <c r="I726" i="1"/>
  <c r="I725" i="1"/>
  <c r="Q723" i="1"/>
  <c r="Q722" i="1"/>
  <c r="Q721" i="1"/>
  <c r="Q720" i="1"/>
  <c r="O723" i="1"/>
  <c r="N723" i="1"/>
  <c r="M723" i="1"/>
  <c r="L723" i="1"/>
  <c r="O722" i="1"/>
  <c r="N722" i="1"/>
  <c r="M722" i="1"/>
  <c r="L722" i="1"/>
  <c r="O721" i="1"/>
  <c r="N721" i="1"/>
  <c r="M721" i="1"/>
  <c r="L721" i="1"/>
  <c r="O720" i="1"/>
  <c r="N720" i="1"/>
  <c r="M720" i="1"/>
  <c r="L720" i="1"/>
  <c r="I723" i="1"/>
  <c r="I722" i="1"/>
  <c r="I721" i="1"/>
  <c r="I720" i="1"/>
  <c r="Q718" i="1"/>
  <c r="Q717" i="1"/>
  <c r="Q716" i="1"/>
  <c r="Q715" i="1"/>
  <c r="O718" i="1"/>
  <c r="N718" i="1"/>
  <c r="M718" i="1"/>
  <c r="L718" i="1"/>
  <c r="O717" i="1"/>
  <c r="N717" i="1"/>
  <c r="M717" i="1"/>
  <c r="L717" i="1"/>
  <c r="O716" i="1"/>
  <c r="N716" i="1"/>
  <c r="M716" i="1"/>
  <c r="L716" i="1"/>
  <c r="O715" i="1"/>
  <c r="N715" i="1"/>
  <c r="M715" i="1"/>
  <c r="L715" i="1"/>
  <c r="I718" i="1"/>
  <c r="I717" i="1"/>
  <c r="I716" i="1"/>
  <c r="I715" i="1"/>
  <c r="A716" i="1"/>
  <c r="B716" i="1"/>
  <c r="C716" i="1"/>
  <c r="A717" i="1"/>
  <c r="B717" i="1"/>
  <c r="C717" i="1"/>
  <c r="A718" i="1"/>
  <c r="B718" i="1"/>
  <c r="C718" i="1"/>
  <c r="B715" i="1"/>
  <c r="C715" i="1"/>
  <c r="A721" i="1"/>
  <c r="B721" i="1"/>
  <c r="C721" i="1"/>
  <c r="A722" i="1"/>
  <c r="B722" i="1"/>
  <c r="C722" i="1"/>
  <c r="A723" i="1"/>
  <c r="B723" i="1"/>
  <c r="C723" i="1"/>
  <c r="B720" i="1"/>
  <c r="C720" i="1"/>
  <c r="A726" i="1"/>
  <c r="B726" i="1"/>
  <c r="C726" i="1"/>
  <c r="A727" i="1"/>
  <c r="B727" i="1"/>
  <c r="C727" i="1"/>
  <c r="A728" i="1"/>
  <c r="B728" i="1"/>
  <c r="C728" i="1"/>
  <c r="B725" i="1"/>
  <c r="C725" i="1"/>
  <c r="A731" i="1"/>
  <c r="B731" i="1"/>
  <c r="C731" i="1"/>
  <c r="A732" i="1"/>
  <c r="B732" i="1"/>
  <c r="C732" i="1"/>
  <c r="A733" i="1"/>
  <c r="B733" i="1"/>
  <c r="C733" i="1"/>
  <c r="B730" i="1"/>
  <c r="C730" i="1"/>
  <c r="A736" i="1"/>
  <c r="B736" i="1"/>
  <c r="C736" i="1"/>
  <c r="A737" i="1"/>
  <c r="B737" i="1"/>
  <c r="C737" i="1"/>
  <c r="A738" i="1"/>
  <c r="B738" i="1"/>
  <c r="C738" i="1"/>
  <c r="B735" i="1"/>
  <c r="C735" i="1"/>
  <c r="A741" i="1"/>
  <c r="B741" i="1"/>
  <c r="C741" i="1"/>
  <c r="A742" i="1"/>
  <c r="B742" i="1"/>
  <c r="C742" i="1"/>
  <c r="A743" i="1"/>
  <c r="B743" i="1"/>
  <c r="C743" i="1"/>
  <c r="B740" i="1"/>
  <c r="C740" i="1"/>
  <c r="A746" i="1"/>
  <c r="B746" i="1"/>
  <c r="C746" i="1"/>
  <c r="A747" i="1"/>
  <c r="B747" i="1"/>
  <c r="C747" i="1"/>
  <c r="A748" i="1"/>
  <c r="B748" i="1"/>
  <c r="C748" i="1"/>
  <c r="B745" i="1"/>
  <c r="C745" i="1"/>
  <c r="B750" i="1"/>
  <c r="C750" i="1"/>
  <c r="B751" i="1"/>
  <c r="C751" i="1"/>
  <c r="B752" i="1"/>
  <c r="C752" i="1"/>
  <c r="B753" i="1"/>
  <c r="C753" i="1"/>
  <c r="A751" i="1"/>
  <c r="A752" i="1"/>
  <c r="A753" i="1"/>
  <c r="A750" i="1"/>
  <c r="A745" i="1"/>
  <c r="A740" i="1"/>
  <c r="A735" i="1"/>
  <c r="A730" i="1"/>
  <c r="A725" i="1"/>
  <c r="A720" i="1"/>
  <c r="A715" i="1"/>
  <c r="Q713" i="1"/>
  <c r="Q712" i="1"/>
  <c r="Q711" i="1"/>
  <c r="Q710" i="1"/>
  <c r="O713" i="1"/>
  <c r="N713" i="1"/>
  <c r="M713" i="1"/>
  <c r="L713" i="1"/>
  <c r="O712" i="1"/>
  <c r="N712" i="1"/>
  <c r="M712" i="1"/>
  <c r="L712" i="1"/>
  <c r="O711" i="1"/>
  <c r="N711" i="1"/>
  <c r="M711" i="1"/>
  <c r="L711" i="1"/>
  <c r="O710" i="1"/>
  <c r="N710" i="1"/>
  <c r="M710" i="1"/>
  <c r="L710" i="1"/>
  <c r="I713" i="1"/>
  <c r="I712" i="1"/>
  <c r="I711" i="1"/>
  <c r="I710" i="1"/>
  <c r="B710" i="1"/>
  <c r="C710" i="1"/>
  <c r="B711" i="1"/>
  <c r="C711" i="1"/>
  <c r="B712" i="1"/>
  <c r="C712" i="1"/>
  <c r="B713" i="1"/>
  <c r="C713" i="1"/>
  <c r="A711" i="1"/>
  <c r="A712" i="1"/>
  <c r="A713" i="1"/>
  <c r="A710" i="1"/>
  <c r="F44" i="8"/>
  <c r="F67" i="8"/>
  <c r="R570" i="1"/>
  <c r="Q570" i="1"/>
  <c r="N570" i="1"/>
  <c r="M570" i="1"/>
  <c r="L570" i="1"/>
  <c r="F52" i="8"/>
  <c r="F55" i="8"/>
  <c r="F50" i="8"/>
  <c r="B18" i="10" a="1"/>
  <c r="B18" i="10" s="1"/>
  <c r="F118" i="8"/>
  <c r="F31" i="8"/>
  <c r="F7" i="8"/>
  <c r="O340" i="1"/>
  <c r="O565" i="1"/>
  <c r="F156" i="8"/>
  <c r="F153" i="8"/>
  <c r="F152" i="8"/>
  <c r="F151" i="8"/>
  <c r="F150" i="8"/>
  <c r="F148" i="8"/>
  <c r="F146" i="8"/>
  <c r="F144" i="8"/>
  <c r="F147" i="8"/>
  <c r="F135" i="8"/>
  <c r="F126" i="8"/>
  <c r="F123" i="8"/>
  <c r="F122" i="8"/>
  <c r="F125" i="8"/>
  <c r="F113" i="8"/>
  <c r="F140" i="8"/>
  <c r="F92" i="8"/>
  <c r="F87" i="8"/>
  <c r="F86" i="8"/>
  <c r="F102" i="8"/>
  <c r="F101" i="8"/>
  <c r="F85" i="8"/>
  <c r="F82" i="8"/>
  <c r="F141" i="8"/>
  <c r="F80" i="8"/>
  <c r="F119" i="8"/>
  <c r="F45" i="8"/>
  <c r="F128" i="8"/>
  <c r="F134" i="8"/>
  <c r="F65" i="8"/>
  <c r="F88" i="8"/>
  <c r="F99" i="8"/>
  <c r="F105" i="8"/>
  <c r="F117" i="8"/>
  <c r="F100" i="8"/>
  <c r="F114" i="8"/>
  <c r="F103" i="8"/>
  <c r="F104" i="8"/>
  <c r="F139" i="8"/>
  <c r="P215" i="1"/>
  <c r="P213" i="1"/>
  <c r="P211" i="1"/>
  <c r="P210" i="1"/>
  <c r="P208" i="1"/>
  <c r="P207" i="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707" i="1"/>
  <c r="N707" i="1"/>
  <c r="M707" i="1"/>
  <c r="L707" i="1"/>
  <c r="K707" i="1"/>
  <c r="J707" i="1"/>
  <c r="C707" i="1"/>
  <c r="A707" i="1"/>
  <c r="O673" i="1"/>
  <c r="N673" i="1"/>
  <c r="M673" i="1"/>
  <c r="L673" i="1"/>
  <c r="K673" i="1"/>
  <c r="J673" i="1"/>
  <c r="C673" i="1"/>
  <c r="A673"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R543" i="1"/>
  <c r="Q543" i="1"/>
  <c r="R542" i="1"/>
  <c r="Q542" i="1"/>
  <c r="O543" i="1"/>
  <c r="N543" i="1"/>
  <c r="M543" i="1"/>
  <c r="L543" i="1"/>
  <c r="O542" i="1"/>
  <c r="N542" i="1"/>
  <c r="M542" i="1"/>
  <c r="L542" i="1"/>
  <c r="K543" i="1"/>
  <c r="J543" i="1"/>
  <c r="K542" i="1"/>
  <c r="J542" i="1"/>
  <c r="J540" i="1"/>
  <c r="J539" i="1"/>
  <c r="C543" i="1"/>
  <c r="B543" i="1"/>
  <c r="A543" i="1"/>
  <c r="C542" i="1"/>
  <c r="B542" i="1"/>
  <c r="A542" i="1"/>
  <c r="R540" i="1"/>
  <c r="Q540" i="1"/>
  <c r="R539" i="1"/>
  <c r="Q539" i="1"/>
  <c r="O540" i="1"/>
  <c r="N540" i="1"/>
  <c r="M540" i="1"/>
  <c r="L540" i="1"/>
  <c r="O539" i="1"/>
  <c r="N539" i="1"/>
  <c r="M539" i="1"/>
  <c r="L539"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45"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M98" i="1"/>
  <c r="M96" i="1"/>
  <c r="M94"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90" i="1"/>
  <c r="N690" i="1"/>
  <c r="M690" i="1"/>
  <c r="L690" i="1"/>
  <c r="J690" i="1"/>
  <c r="C690" i="1"/>
  <c r="A690" i="1"/>
  <c r="O656" i="1"/>
  <c r="N656" i="1"/>
  <c r="M656" i="1"/>
  <c r="L656" i="1"/>
  <c r="J656" i="1"/>
  <c r="C656" i="1"/>
  <c r="A656"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47" i="1"/>
  <c r="M347" i="1"/>
  <c r="L347" i="1"/>
  <c r="J347" i="1"/>
  <c r="C347" i="1"/>
  <c r="B347" i="1"/>
  <c r="A347" i="1"/>
  <c r="J692" i="1"/>
  <c r="C692" i="1"/>
  <c r="A692" i="1"/>
  <c r="O658" i="1"/>
  <c r="N658" i="1"/>
  <c r="M658" i="1"/>
  <c r="L658"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O691" i="1"/>
  <c r="N691" i="1"/>
  <c r="M691" i="1"/>
  <c r="L691" i="1"/>
  <c r="J691" i="1"/>
  <c r="C691" i="1"/>
  <c r="A691" i="1"/>
  <c r="O657" i="1"/>
  <c r="N657" i="1"/>
  <c r="M657" i="1"/>
  <c r="L657" i="1"/>
  <c r="J657" i="1"/>
  <c r="C657" i="1"/>
  <c r="A657"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J635" i="1"/>
  <c r="C635" i="1"/>
  <c r="B635" i="1"/>
  <c r="A635" i="1"/>
  <c r="C585" i="1"/>
  <c r="B585" i="1"/>
  <c r="A585" i="1"/>
  <c r="T377" i="1"/>
  <c r="T376" i="1"/>
  <c r="T375" i="1"/>
  <c r="T374" i="1"/>
  <c r="T373" i="1"/>
  <c r="T372" i="1"/>
  <c r="T371" i="1"/>
  <c r="T145" i="1"/>
  <c r="G152" i="13"/>
  <c r="B161" i="13" s="1"/>
  <c r="M150" i="1" s="1"/>
  <c r="G140" i="13"/>
  <c r="G141" i="13"/>
  <c r="G142" i="13"/>
  <c r="G143" i="13"/>
  <c r="G144" i="13"/>
  <c r="G145" i="13"/>
  <c r="G146" i="13"/>
  <c r="G147" i="13"/>
  <c r="G148" i="13"/>
  <c r="G149" i="13"/>
  <c r="G150" i="13"/>
  <c r="G151" i="13"/>
  <c r="G153" i="13"/>
  <c r="B162" i="13" s="1"/>
  <c r="M141" i="1" s="1"/>
  <c r="M147" i="1" s="1"/>
  <c r="M153" i="1" s="1"/>
  <c r="G154" i="13"/>
  <c r="G155" i="13"/>
  <c r="G156" i="13"/>
  <c r="G139" i="13"/>
  <c r="B167" i="13"/>
  <c r="B181" i="13"/>
  <c r="B176" i="13"/>
  <c r="B171" i="13"/>
  <c r="B172" i="13" s="1"/>
  <c r="A127" i="13"/>
  <c r="A128" i="13" s="1"/>
  <c r="A130" i="13"/>
  <c r="A116" i="13"/>
  <c r="A117" i="13" s="1"/>
  <c r="A101" i="13"/>
  <c r="A102" i="13" s="1"/>
  <c r="B88" i="13"/>
  <c r="M89" i="1" s="1"/>
  <c r="M90" i="1" s="1"/>
  <c r="A91" i="13"/>
  <c r="A93" i="13" s="1"/>
  <c r="A94" i="13" s="1"/>
  <c r="A96" i="13" s="1"/>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6" i="1" s="1"/>
  <c r="B647" i="1"/>
  <c r="A233" i="1"/>
  <c r="B233" i="1"/>
  <c r="C233" i="1"/>
  <c r="A234" i="1"/>
  <c r="B234" i="1"/>
  <c r="C234" i="1"/>
  <c r="B127" i="1"/>
  <c r="C127" i="1"/>
  <c r="A127" i="1"/>
  <c r="S147" i="1"/>
  <c r="S148" i="1"/>
  <c r="S149" i="1"/>
  <c r="S150" i="1"/>
  <c r="S151" i="1"/>
  <c r="S152" i="1"/>
  <c r="S153"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377" i="1"/>
  <c r="S376" i="1"/>
  <c r="S375" i="1"/>
  <c r="S374" i="1"/>
  <c r="S373" i="1"/>
  <c r="S372" i="1"/>
  <c r="S164" i="1"/>
  <c r="S165" i="1" s="1"/>
  <c r="O706" i="1"/>
  <c r="N706" i="1"/>
  <c r="M706" i="1"/>
  <c r="L706" i="1"/>
  <c r="O705" i="1"/>
  <c r="N705" i="1"/>
  <c r="M705" i="1"/>
  <c r="L705" i="1"/>
  <c r="O704" i="1"/>
  <c r="N704" i="1"/>
  <c r="M704" i="1"/>
  <c r="L704" i="1"/>
  <c r="O703" i="1"/>
  <c r="N703" i="1"/>
  <c r="M703" i="1"/>
  <c r="L703" i="1"/>
  <c r="O702" i="1"/>
  <c r="N702" i="1"/>
  <c r="M702" i="1"/>
  <c r="L702" i="1"/>
  <c r="C706" i="1"/>
  <c r="A706" i="1"/>
  <c r="C705" i="1"/>
  <c r="A705" i="1"/>
  <c r="C704" i="1"/>
  <c r="A704" i="1"/>
  <c r="C703" i="1"/>
  <c r="A703" i="1"/>
  <c r="C702" i="1"/>
  <c r="A702"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C700" i="1"/>
  <c r="A700" i="1"/>
  <c r="C699" i="1"/>
  <c r="A699" i="1"/>
  <c r="C698" i="1"/>
  <c r="A698" i="1"/>
  <c r="C697" i="1"/>
  <c r="A697" i="1"/>
  <c r="C696" i="1"/>
  <c r="A696" i="1"/>
  <c r="C695" i="1"/>
  <c r="A695" i="1"/>
  <c r="C694" i="1"/>
  <c r="A694" i="1"/>
  <c r="O689" i="1"/>
  <c r="N689" i="1"/>
  <c r="M689" i="1"/>
  <c r="L689" i="1"/>
  <c r="O684" i="1"/>
  <c r="N684" i="1"/>
  <c r="M684" i="1"/>
  <c r="L684" i="1"/>
  <c r="O683" i="1"/>
  <c r="N683" i="1"/>
  <c r="M683" i="1"/>
  <c r="L683" i="1"/>
  <c r="C689" i="1"/>
  <c r="A689" i="1"/>
  <c r="C688" i="1"/>
  <c r="A688" i="1"/>
  <c r="C687" i="1"/>
  <c r="A687" i="1"/>
  <c r="C686" i="1"/>
  <c r="A686" i="1"/>
  <c r="C685" i="1"/>
  <c r="A685" i="1"/>
  <c r="C684" i="1"/>
  <c r="A684" i="1"/>
  <c r="C683" i="1"/>
  <c r="A683" i="1"/>
  <c r="O672" i="1"/>
  <c r="N672" i="1"/>
  <c r="M672" i="1"/>
  <c r="L672" i="1"/>
  <c r="O671" i="1"/>
  <c r="N671" i="1"/>
  <c r="M671" i="1"/>
  <c r="L671" i="1"/>
  <c r="O670" i="1"/>
  <c r="N670" i="1"/>
  <c r="M670" i="1"/>
  <c r="L670" i="1"/>
  <c r="O669" i="1"/>
  <c r="N669" i="1"/>
  <c r="M669" i="1"/>
  <c r="L669" i="1"/>
  <c r="O668" i="1"/>
  <c r="N668" i="1"/>
  <c r="M668" i="1"/>
  <c r="L668" i="1"/>
  <c r="C672" i="1"/>
  <c r="A672" i="1"/>
  <c r="C671" i="1"/>
  <c r="A671" i="1"/>
  <c r="C670" i="1"/>
  <c r="A670" i="1"/>
  <c r="C669" i="1"/>
  <c r="A669" i="1"/>
  <c r="C668" i="1"/>
  <c r="A668" i="1"/>
  <c r="O680" i="1"/>
  <c r="N680" i="1"/>
  <c r="M680" i="1"/>
  <c r="L680" i="1"/>
  <c r="O679" i="1"/>
  <c r="N679" i="1"/>
  <c r="M679" i="1"/>
  <c r="L679" i="1"/>
  <c r="O678" i="1"/>
  <c r="N678" i="1"/>
  <c r="M678" i="1"/>
  <c r="L678" i="1"/>
  <c r="O676" i="1"/>
  <c r="N676" i="1"/>
  <c r="M676" i="1"/>
  <c r="L676" i="1"/>
  <c r="C680" i="1"/>
  <c r="B680" i="1"/>
  <c r="A680" i="1"/>
  <c r="C679" i="1"/>
  <c r="B679" i="1"/>
  <c r="A679" i="1"/>
  <c r="C678" i="1"/>
  <c r="B678" i="1"/>
  <c r="A678" i="1"/>
  <c r="C677" i="1"/>
  <c r="B677" i="1"/>
  <c r="A677" i="1"/>
  <c r="C676" i="1"/>
  <c r="B676" i="1"/>
  <c r="A676" i="1"/>
  <c r="O646" i="1"/>
  <c r="N646" i="1"/>
  <c r="M646" i="1"/>
  <c r="L646" i="1"/>
  <c r="O645" i="1"/>
  <c r="N645" i="1"/>
  <c r="M645" i="1"/>
  <c r="L645" i="1"/>
  <c r="O644" i="1"/>
  <c r="N644" i="1"/>
  <c r="M644" i="1"/>
  <c r="L644" i="1"/>
  <c r="O643" i="1"/>
  <c r="N643" i="1"/>
  <c r="M643" i="1"/>
  <c r="L643" i="1"/>
  <c r="O642" i="1"/>
  <c r="N642" i="1"/>
  <c r="M642" i="1"/>
  <c r="L642"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C666" i="1"/>
  <c r="A666" i="1"/>
  <c r="C665" i="1"/>
  <c r="A665" i="1"/>
  <c r="C664" i="1"/>
  <c r="A664" i="1"/>
  <c r="C663" i="1"/>
  <c r="A663" i="1"/>
  <c r="C662" i="1"/>
  <c r="A662" i="1"/>
  <c r="C661" i="1"/>
  <c r="A661" i="1"/>
  <c r="C660" i="1"/>
  <c r="A660" i="1"/>
  <c r="A37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630" i="1"/>
  <c r="N629" i="1"/>
  <c r="N626" i="1"/>
  <c r="N625"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O630" i="1"/>
  <c r="M630" i="1"/>
  <c r="O629" i="1"/>
  <c r="M629" i="1"/>
  <c r="O626" i="1"/>
  <c r="M626" i="1"/>
  <c r="O625" i="1"/>
  <c r="M625" i="1"/>
  <c r="L630" i="1"/>
  <c r="L629" i="1"/>
  <c r="L626" i="1"/>
  <c r="L625" i="1"/>
  <c r="C343" i="1"/>
  <c r="B343" i="1"/>
  <c r="A343" i="1"/>
  <c r="C345" i="1"/>
  <c r="B345" i="1"/>
  <c r="A345" i="1"/>
  <c r="C344" i="1"/>
  <c r="B344" i="1"/>
  <c r="A344" i="1"/>
  <c r="C342" i="1"/>
  <c r="B342" i="1"/>
  <c r="A342" i="1"/>
  <c r="C341" i="1"/>
  <c r="B341" i="1"/>
  <c r="A341" i="1"/>
  <c r="C340" i="1"/>
  <c r="B340" i="1"/>
  <c r="A340" i="1"/>
  <c r="C339" i="1"/>
  <c r="B339" i="1"/>
  <c r="A339" i="1"/>
  <c r="M165" i="1"/>
  <c r="M164" i="1"/>
  <c r="F77" i="8"/>
  <c r="F39" i="8"/>
  <c r="F154" i="8"/>
  <c r="F129" i="8"/>
  <c r="F57" i="8"/>
  <c r="F18" i="8"/>
  <c r="F38" i="8"/>
  <c r="F27" i="8"/>
  <c r="F32" i="8"/>
  <c r="F2" i="8"/>
  <c r="F73" i="8"/>
  <c r="F41" i="8"/>
  <c r="F131" i="8"/>
  <c r="F66" i="8"/>
  <c r="F132" i="8"/>
  <c r="F69" i="8"/>
  <c r="F64" i="8"/>
  <c r="F60" i="8"/>
  <c r="F51" i="8"/>
  <c r="F61" i="8"/>
  <c r="F54" i="8"/>
  <c r="F40" i="8"/>
  <c r="T146" i="1" l="1"/>
  <c r="T147" i="1" s="1"/>
  <c r="T148" i="1" s="1"/>
  <c r="T149" i="1" s="1"/>
  <c r="T150" i="1" s="1"/>
  <c r="T151" i="1" s="1"/>
  <c r="T152" i="1" s="1"/>
  <c r="T153" i="1" s="1"/>
  <c r="T154" i="1" s="1"/>
  <c r="B693" i="1"/>
  <c r="B700" i="1" s="1"/>
  <c r="B684" i="1"/>
  <c r="B686" i="1"/>
  <c r="B687" i="1"/>
  <c r="K312" i="1"/>
  <c r="B188" i="13"/>
  <c r="B189" i="13" s="1"/>
  <c r="M370" i="1" s="1"/>
  <c r="F155" i="8"/>
  <c r="F79" i="8"/>
  <c r="F13" i="8"/>
  <c r="F98" i="8"/>
  <c r="F136" i="8"/>
  <c r="F26" i="8"/>
  <c r="F47" i="8"/>
  <c r="F90" i="8"/>
  <c r="F21" i="8"/>
  <c r="B19" i="10" a="1"/>
  <c r="B19" i="10" s="1"/>
  <c r="B692" i="1"/>
  <c r="B160" i="13"/>
  <c r="M152" i="1" s="1"/>
  <c r="F78" i="8"/>
  <c r="F127" i="8"/>
  <c r="F149" i="8"/>
  <c r="F81" i="8"/>
  <c r="A131" i="13"/>
  <c r="F84" i="8"/>
  <c r="F58" i="8"/>
  <c r="F83" i="8"/>
  <c r="F96" i="8"/>
  <c r="A118" i="13"/>
  <c r="A120" i="13"/>
  <c r="A121" i="13" s="1"/>
  <c r="F63" i="8"/>
  <c r="F62" i="8"/>
  <c r="F138" i="8"/>
  <c r="F145" i="8"/>
  <c r="F133" i="8"/>
  <c r="F16" i="8"/>
  <c r="F107" i="8"/>
  <c r="F121" i="8"/>
  <c r="F120" i="8"/>
  <c r="F17" i="8"/>
  <c r="F59" i="8"/>
  <c r="F6" i="8"/>
  <c r="F25" i="8"/>
  <c r="F130" i="8"/>
  <c r="F48" i="8"/>
  <c r="F53" i="8"/>
  <c r="F137" i="8"/>
  <c r="F142" i="8"/>
  <c r="F37" i="8"/>
  <c r="F89" i="8"/>
  <c r="F12" i="8"/>
  <c r="F19" i="8"/>
  <c r="F42" i="8"/>
  <c r="F124" i="8"/>
  <c r="F43" i="8"/>
  <c r="B159" i="13"/>
  <c r="M151" i="1" s="1"/>
  <c r="B163" i="13"/>
  <c r="M149" i="1" s="1"/>
  <c r="F143" i="8"/>
  <c r="F23" i="8"/>
  <c r="A103" i="13"/>
  <c r="A105" i="13"/>
  <c r="A106" i="13" s="1"/>
  <c r="O347" i="1"/>
  <c r="O342" i="1"/>
  <c r="O343" i="1"/>
  <c r="O344" i="1"/>
  <c r="O345" i="1"/>
  <c r="O568" i="1"/>
  <c r="O569" i="1"/>
  <c r="O567" i="1"/>
  <c r="O566" i="1"/>
  <c r="O570" i="1"/>
  <c r="F74" i="8"/>
  <c r="B688" i="1"/>
  <c r="B683" i="1"/>
  <c r="F116" i="8"/>
  <c r="F14" i="8"/>
  <c r="F115" i="8"/>
  <c r="F9" i="8"/>
  <c r="F106" i="8"/>
  <c r="F28" i="8"/>
  <c r="F36" i="8"/>
  <c r="F110" i="8"/>
  <c r="F33" i="8"/>
  <c r="F3" i="8"/>
  <c r="F109" i="8"/>
  <c r="F11" i="8"/>
  <c r="F22" i="8"/>
  <c r="F68" i="8"/>
  <c r="F75" i="8"/>
  <c r="F56" i="8"/>
  <c r="F108" i="8"/>
  <c r="F35" i="8"/>
  <c r="F10" i="8"/>
  <c r="F111" i="8"/>
  <c r="F34" i="8"/>
  <c r="F4" i="8"/>
  <c r="F112" i="8"/>
  <c r="F70" i="8"/>
  <c r="F76" i="8"/>
  <c r="B689" i="1"/>
  <c r="F30" i="8"/>
  <c r="F5" i="8"/>
  <c r="F29" i="8"/>
  <c r="F8" i="8"/>
  <c r="F15" i="8"/>
  <c r="F20" i="8"/>
  <c r="F24" i="8"/>
  <c r="F72" i="8"/>
  <c r="F71" i="8"/>
  <c r="F49" i="8"/>
  <c r="B650" i="1"/>
  <c r="B691" i="1"/>
  <c r="B657" i="1"/>
  <c r="B649" i="1"/>
  <c r="B651" i="1"/>
  <c r="K315" i="1"/>
  <c r="K319" i="1"/>
  <c r="K313" i="1"/>
  <c r="B685" i="1"/>
  <c r="B653" i="1"/>
  <c r="K320" i="1"/>
  <c r="K318" i="1"/>
  <c r="B659" i="1"/>
  <c r="K314" i="1"/>
  <c r="K316" i="1"/>
  <c r="B655" i="1"/>
  <c r="B658" i="1"/>
  <c r="B652" i="1"/>
  <c r="B654" i="1"/>
  <c r="K317" i="1"/>
  <c r="B694" i="1" l="1"/>
  <c r="B701" i="1"/>
  <c r="B707" i="1" s="1"/>
  <c r="B699" i="1"/>
  <c r="B696" i="1"/>
  <c r="B698" i="1"/>
  <c r="B697" i="1"/>
  <c r="B695" i="1"/>
  <c r="A122" i="13"/>
  <c r="A111" i="13" s="1"/>
  <c r="M373" i="1"/>
  <c r="M407" i="1"/>
  <c r="M403" i="1"/>
  <c r="M399" i="1"/>
  <c r="M395" i="1"/>
  <c r="M391" i="1"/>
  <c r="M379" i="1"/>
  <c r="M401" i="1"/>
  <c r="M397" i="1"/>
  <c r="M405" i="1"/>
  <c r="M393" i="1"/>
  <c r="M408" i="1"/>
  <c r="M404" i="1"/>
  <c r="M400" i="1"/>
  <c r="M396" i="1"/>
  <c r="M392" i="1"/>
  <c r="M406" i="1"/>
  <c r="M409" i="1"/>
  <c r="M402" i="1"/>
  <c r="M398" i="1"/>
  <c r="M394" i="1"/>
  <c r="M390" i="1"/>
  <c r="M378" i="1"/>
  <c r="M371" i="1"/>
  <c r="M372" i="1"/>
  <c r="M377" i="1"/>
  <c r="M375" i="1"/>
  <c r="M374" i="1"/>
  <c r="M376" i="1"/>
  <c r="M148" i="1"/>
  <c r="A107" i="13"/>
  <c r="B667" i="1"/>
  <c r="B663" i="1"/>
  <c r="B666" i="1"/>
  <c r="B664" i="1"/>
  <c r="B665" i="1"/>
  <c r="B660" i="1"/>
  <c r="B662" i="1"/>
  <c r="B661" i="1"/>
  <c r="B704" i="1" l="1"/>
  <c r="B702" i="1"/>
  <c r="B705" i="1"/>
  <c r="B706" i="1"/>
  <c r="B703" i="1"/>
  <c r="B671" i="1"/>
  <c r="B670" i="1"/>
  <c r="B668" i="1"/>
  <c r="B669" i="1"/>
  <c r="B673" i="1"/>
  <c r="B672" i="1"/>
</calcChain>
</file>

<file path=xl/comments1.xml><?xml version="1.0" encoding="utf-8"?>
<comments xmlns="http://schemas.openxmlformats.org/spreadsheetml/2006/main">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58"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9"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0"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1"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2"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3"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4"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5"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6"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7"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8"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9"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0"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1"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2"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3"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5"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9"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0"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1"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2"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3"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4"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5"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6"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7"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8"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9"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0"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1"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2"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3"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4"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5"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6"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7"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8"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9"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0"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1"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2"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3"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4"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5"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6"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7"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8"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9"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0"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1"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2"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3"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4"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5"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6"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7"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8"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9"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0"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1"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2"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3"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<sst xmlns="http://schemas.openxmlformats.org/spreadsheetml/2006/main" count="6677" uniqueCount="2171">
  <si>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</si>
  <si>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</si>
  <si>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</si>
  <si>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</si>
  <si>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</si>
  <si>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</si>
  <si>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</si>
  <si>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</si>
  <si>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</si>
  <si>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</si>
  <si>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</si>
  <si>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</si>
  <si>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</si>
  <si>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</si>
  <si>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</si>
  <si>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</si>
  <si>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</si>
  <si>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</si>
  <si>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</si>
  <si>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</si>
  <si>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</si>
  <si>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</si>
  <si>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</si>
  <si>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</si>
  <si>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</si>
  <si>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</si>
  <si>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</si>
  <si>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</si>
  <si>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</si>
  <si>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</si>
  <si>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</si>
  <si>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</si>
  <si>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</si>
  <si>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</si>
  <si>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</si>
  <si>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</si>
  <si>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</si>
  <si>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</si>
  <si>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</si>
  <si>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</si>
  <si>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</si>
  <si>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</si>
  <si>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</si>
  <si>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</si>
  <si>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</si>
  <si>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</si>
  <si>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</si>
  <si>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</si>
  <si>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</si>
  <si>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</si>
  <si>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</si>
  <si>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</si>
  <si>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</si>
  <si>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</si>
  <si>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</si>
  <si>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</si>
  <si>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</si>
  <si>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</si>
  <si>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</si>
  <si>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</si>
  <si>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</si>
  <si>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</si>
  <si>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</si>
  <si>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</si>
  <si>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</si>
  <si>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</si>
  <si>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</si>
  <si>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</si>
  <si>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</si>
  <si>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</si>
  <si>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</si>
  <si>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</si>
  <si>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</si>
  <si>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</si>
  <si>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</si>
  <si>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</si>
  <si>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</si>
  <si>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</si>
  <si>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</si>
  <si>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</si>
  <si>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</si>
  <si>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</si>
  <si>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</si>
  <si>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</si>
  <si>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</si>
  <si>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</si>
  <si>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</si>
  <si>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</si>
  <si>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</si>
  <si>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</si>
  <si>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</si>
  <si>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</si>
  <si>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</si>
  <si>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</si>
  <si>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</si>
  <si>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</si>
  <si>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</si>
  <si>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</si>
  <si>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</si>
  <si>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</si>
  <si>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</si>
  <si>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</si>
  <si>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</si>
  <si>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</si>
  <si>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</si>
  <si>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</si>
  <si>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</si>
  <si>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</si>
  <si>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</si>
  <si>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</si>
  <si>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</si>
  <si>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</si>
  <si>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</si>
  <si>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</si>
  <si>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</si>
  <si>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</si>
  <si>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</si>
  <si>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</si>
  <si>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</si>
  <si>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</si>
  <si>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</si>
  <si>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</si>
  <si>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</si>
  <si>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</si>
  <si>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</si>
  <si>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</si>
  <si>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</si>
  <si>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</si>
  <si>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</si>
  <si>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</si>
  <si>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</si>
  <si>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</si>
  <si>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</si>
  <si>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</si>
  <si>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</si>
  <si>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</si>
  <si>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</si>
  <si>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</si>
  <si>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</si>
  <si>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</si>
  <si>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</si>
  <si>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</si>
  <si>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</si>
  <si>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</si>
  <si>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</si>
  <si>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</si>
  <si>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</si>
  <si>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</si>
  <si>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</si>
  <si>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</si>
  <si>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</si>
  <si>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</si>
  <si>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</si>
  <si>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</si>
  <si>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</si>
  <si>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</si>
  <si>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</si>
  <si>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</si>
  <si>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</si>
  <si>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</si>
  <si>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</si>
  <si>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</si>
  <si>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</si>
  <si>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</si>
  <si>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</si>
  <si>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</si>
  <si>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</si>
  <si>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</si>
  <si>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</si>
  <si>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</si>
  <si>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</si>
  <si>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</si>
  <si>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</si>
  <si>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</si>
  <si>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</si>
  <si>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</si>
  <si>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</si>
  <si>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</si>
  <si>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</si>
  <si>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</si>
  <si>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</si>
  <si>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</si>
  <si>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</si>
  <si>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</si>
  <si>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</si>
  <si>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</si>
  <si>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</si>
  <si>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</si>
  <si>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</si>
  <si>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</si>
  <si>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</si>
  <si>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</si>
  <si>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</si>
  <si>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</si>
  <si>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</si>
  <si>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</si>
  <si>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</si>
  <si>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</si>
  <si>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</si>
  <si>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</si>
  <si>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</si>
  <si>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</si>
  <si>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</si>
  <si>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</si>
  <si>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</si>
  <si>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</si>
  <si>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</si>
  <si>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</si>
  <si>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</si>
  <si>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</si>
  <si>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</si>
  <si>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</si>
  <si>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</si>
  <si>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</si>
  <si>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</si>
  <si>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</si>
  <si>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</si>
  <si>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</si>
  <si>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</si>
  <si>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</si>
  <si>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</si>
  <si>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</si>
  <si>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</si>
  <si>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</si>
  <si>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</si>
  <si>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</si>
  <si>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</si>
  <si>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</si>
  <si>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</si>
  <si>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</si>
  <si>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</si>
  <si>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</si>
  <si>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</si>
  <si>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</si>
  <si>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</si>
  <si>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</si>
  <si>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</si>
  <si>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</si>
  <si>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</si>
  <si>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</si>
  <si>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</si>
  <si>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</si>
  <si>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</si>
  <si>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</si>
  <si>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</si>
  <si>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</si>
  <si>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</si>
  <si>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</si>
  <si>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</si>
  <si>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</si>
  <si>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</si>
  <si>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</si>
  <si>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</si>
  <si>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</si>
  <si>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</si>
  <si>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</si>
  <si>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</si>
  <si>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</si>
  <si>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</si>
  <si>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</si>
  <si>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</si>
  <si>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</si>
  <si>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</si>
  <si>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</si>
  <si>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</si>
  <si>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</si>
  <si>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</si>
  <si>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</si>
  <si>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</si>
  <si>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</si>
  <si>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</si>
  <si>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</si>
  <si>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</si>
  <si>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</si>
  <si>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</si>
  <si>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</si>
  <si>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</si>
  <si>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</si>
  <si>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</si>
  <si>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</si>
  <si>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</si>
  <si>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</si>
  <si>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</si>
  <si>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</si>
  <si>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</si>
  <si>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</si>
  <si>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</si>
  <si>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</si>
  <si>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</si>
  <si>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</si>
  <si>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</si>
  <si>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</si>
  <si>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</si>
  <si>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</si>
  <si>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</si>
  <si>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</si>
  <si>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</si>
  <si>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</si>
  <si>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</si>
  <si>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</si>
  <si>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</si>
  <si>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</si>
  <si>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</si>
  <si>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</si>
  <si>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</si>
  <si>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</si>
  <si>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</si>
  <si>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</si>
  <si>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</si>
  <si>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</si>
  <si>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</si>
  <si>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</si>
  <si>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</si>
  <si>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</si>
  <si>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</si>
  <si>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</si>
  <si>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</si>
  <si>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</si>
  <si>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</si>
  <si>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</si>
  <si>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</si>
  <si>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</si>
  <si>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</si>
  <si>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</si>
  <si>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</si>
  <si>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</si>
  <si>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</si>
  <si>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</si>
  <si>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</si>
  <si>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</si>
  <si>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</si>
  <si>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</si>
  <si>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</si>
  <si>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</si>
  <si>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</si>
  <si>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</si>
  <si>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</si>
  <si>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</si>
  <si>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</si>
  <si>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</si>
  <si>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</si>
  <si>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</si>
  <si>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</si>
  <si>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</si>
  <si>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</si>
  <si>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</si>
  <si>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</si>
  <si>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</si>
  <si>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</si>
  <si>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</si>
  <si>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</si>
  <si>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</si>
  <si>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</si>
  <si>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</si>
  <si>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</si>
  <si>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</si>
  <si>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</si>
  <si>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</si>
  <si>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</si>
  <si>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</si>
  <si>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</si>
  <si>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</si>
  <si>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</si>
  <si>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</si>
  <si>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</si>
  <si>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</si>
  <si>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</si>
  <si>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</si>
  <si>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</si>
  <si>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</si>
  <si>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</si>
  <si>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</si>
  <si>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</si>
  <si>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</si>
  <si>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</si>
  <si>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</si>
  <si>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</si>
  <si>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</si>
  <si>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</si>
  <si>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</si>
  <si>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</si>
  <si>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</si>
  <si>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</si>
  <si>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</si>
  <si>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</si>
  <si>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</si>
  <si>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</si>
  <si>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</si>
  <si>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</si>
  <si>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</si>
  <si>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</si>
  <si>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</si>
  <si>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</si>
  <si>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</si>
  <si>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</si>
  <si>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</si>
  <si>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</si>
  <si>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</si>
  <si>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</si>
  <si>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</si>
  <si>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</si>
  <si>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</si>
  <si>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</si>
  <si>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</si>
  <si>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</si>
  <si>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</si>
  <si>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</si>
  <si>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</si>
  <si>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</si>
  <si>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</si>
  <si>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</si>
  <si>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</si>
  <si>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</si>
  <si>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</si>
  <si>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</si>
  <si>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</si>
  <si>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</si>
  <si>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</si>
  <si>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</si>
  <si>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</si>
  <si>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</si>
  <si>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</si>
  <si>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</si>
  <si>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</si>
  <si>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</si>
  <si>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</si>
  <si>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</si>
  <si>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</si>
  <si>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</si>
  <si>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</si>
  <si>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</si>
  <si>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</si>
  <si>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</si>
  <si>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</si>
  <si>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</si>
  <si>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</si>
  <si>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</si>
  <si>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</si>
  <si>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</si>
  <si>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</si>
  <si>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</si>
  <si>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</si>
  <si>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</si>
  <si>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</si>
  <si>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</si>
  <si>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</si>
  <si>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</si>
  <si>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</si>
  <si>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</si>
  <si>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</si>
  <si>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</si>
  <si>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</si>
  <si>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</si>
  <si>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</si>
  <si>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</si>
  <si>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</si>
  <si>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</si>
  <si>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</si>
  <si>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</si>
  <si>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</si>
  <si>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</si>
  <si>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</si>
  <si>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</si>
  <si>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</si>
  <si>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</si>
  <si>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</si>
  <si>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</si>
  <si>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</si>
  <si>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</si>
  <si>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</si>
  <si>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</si>
  <si>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</si>
  <si>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</si>
  <si>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</si>
  <si>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</si>
  <si>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</si>
  <si>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</si>
  <si>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</si>
  <si>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</si>
  <si>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</si>
  <si>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</si>
  <si>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</si>
  <si>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</si>
  <si>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</si>
  <si>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</si>
  <si>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</si>
  <si>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</si>
  <si>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</si>
  <si>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</si>
  <si>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</si>
  <si>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</si>
  <si>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</si>
  <si>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</si>
  <si>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</si>
  <si>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</si>
  <si>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</si>
  <si>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</si>
  <si>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</si>
  <si>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</si>
  <si>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</si>
  <si>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</si>
  <si>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</si>
  <si>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</si>
  <si>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</si>
  <si>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</si>
  <si>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</si>
  <si>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</si>
  <si>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</si>
  <si>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</si>
  <si>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</si>
  <si>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</si>
  <si>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</si>
  <si>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</si>
  <si>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</si>
  <si>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</si>
  <si>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</si>
  <si>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</si>
  <si>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</si>
  <si>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</si>
  <si>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</si>
  <si>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</si>
  <si>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</si>
  <si>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</si>
  <si>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</si>
  <si>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</si>
  <si>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</si>
  <si>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</si>
  <si>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</si>
  <si>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</si>
  <si>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</si>
  <si>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</si>
  <si>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</si>
  <si>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</si>
  <si>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</si>
  <si>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</si>
  <si>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</si>
  <si>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</si>
  <si>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</si>
  <si>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</si>
  <si>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</si>
  <si>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</si>
  <si>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</si>
  <si>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</si>
  <si>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</si>
  <si>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</si>
  <si>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</si>
  <si>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</si>
  <si>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</si>
  <si>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</si>
  <si>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</si>
  <si>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</si>
  <si>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</si>
  <si>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</si>
  <si>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</si>
  <si>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</si>
  <si>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</si>
  <si>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</si>
  <si>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</si>
  <si>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</si>
  <si>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</si>
  <si>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</si>
  <si>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</si>
  <si>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</si>
  <si>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</si>
  <si>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</si>
  <si>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</si>
  <si>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</si>
  <si>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</si>
  <si>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</si>
  <si>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</si>
  <si>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</si>
  <si>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</si>
  <si>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</si>
  <si>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</si>
  <si>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</si>
  <si>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</si>
  <si>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</si>
  <si>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</si>
  <si>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</si>
  <si>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</si>
  <si>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</si>
  <si>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</si>
  <si>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</si>
  <si>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</si>
  <si>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</si>
  <si>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</si>
  <si>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</si>
  <si>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</si>
  <si>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</si>
  <si>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</si>
  <si>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</si>
  <si>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</si>
  <si>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</si>
  <si>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</si>
  <si>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</si>
  <si>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</si>
  <si>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</si>
  <si>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</si>
  <si>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</si>
  <si>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</si>
  <si>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</si>
  <si>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</si>
  <si>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</si>
  <si>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</si>
  <si>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</si>
  <si>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</si>
  <si>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</si>
  <si>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</si>
  <si>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</si>
  <si>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</si>
  <si>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</si>
  <si>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</si>
  <si>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</si>
  <si>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</si>
  <si>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</si>
  <si>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</si>
  <si>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</si>
  <si>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</si>
  <si>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</si>
  <si>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</si>
  <si>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</si>
  <si>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</si>
  <si>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</si>
  <si>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</si>
  <si>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</si>
  <si>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</si>
  <si>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</si>
  <si>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</si>
  <si>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</si>
  <si>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</si>
  <si>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</si>
  <si>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</si>
  <si>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</si>
  <si>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</si>
  <si>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</si>
  <si>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</si>
  <si>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</si>
  <si>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</si>
  <si>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</si>
  <si>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</si>
  <si>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</si>
  <si>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</si>
  <si>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</si>
  <si>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</si>
  <si>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</si>
  <si>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</si>
  <si>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</si>
  <si>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</si>
  <si>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</si>
  <si>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</si>
  <si>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</si>
  <si>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</si>
  <si>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</si>
  <si>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</si>
  <si>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</si>
  <si>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</si>
  <si>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</si>
  <si>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</si>
  <si>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</si>
  <si>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</si>
  <si>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</si>
  <si>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</si>
  <si>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</si>
  <si>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</si>
  <si>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</si>
  <si>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</si>
  <si>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</si>
  <si>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</si>
  <si>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</si>
  <si>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</si>
  <si>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</si>
  <si>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</si>
  <si>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</si>
  <si>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</si>
  <si>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</si>
  <si>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</si>
  <si>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</si>
  <si>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</si>
  <si>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</si>
  <si>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</si>
  <si>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</si>
  <si>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</si>
  <si>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</si>
  <si>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</si>
  <si>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</si>
  <si>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</si>
  <si>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</si>
  <si>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</si>
  <si>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</si>
  <si>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</si>
  <si>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</si>
  <si>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</si>
  <si>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</si>
  <si>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</si>
  <si>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</si>
  <si>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</si>
  <si>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</si>
  <si>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</si>
  <si>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</si>
  <si>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</si>
  <si>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</si>
  <si>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</si>
  <si>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</si>
  <si>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</si>
  <si>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</si>
  <si>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</si>
  <si>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</si>
  <si>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</si>
  <si>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</si>
  <si>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</si>
  <si>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</si>
  <si>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</si>
  <si>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</si>
  <si>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</si>
  <si>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</si>
  <si>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</si>
  <si>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</si>
  <si>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</si>
  <si>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</si>
  <si>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</si>
  <si>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</si>
  <si>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</si>
  <si>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</si>
  <si>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</si>
  <si>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</si>
  <si>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</si>
  <si>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</si>
  <si>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</si>
  <si>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</si>
  <si>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</si>
  <si>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</si>
  <si>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</si>
  <si>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</si>
  <si>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</si>
  <si>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</si>
  <si>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</si>
  <si>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</si>
  <si>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</si>
  <si>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</si>
  <si>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</si>
  <si>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</si>
  <si>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</si>
  <si>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</si>
  <si>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</si>
  <si>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</si>
  <si>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</si>
  <si>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</si>
  <si>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</si>
  <si>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</si>
  <si>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</si>
  <si>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</si>
  <si>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</si>
  <si>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</si>
  <si>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</si>
  <si>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</si>
  <si>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</si>
  <si>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</si>
  <si>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</si>
  <si>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</si>
  <si>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</si>
  <si>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</si>
  <si>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</si>
  <si>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</si>
  <si>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</si>
  <si>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</si>
  <si>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</si>
  <si>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</si>
  <si>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</si>
  <si>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</si>
  <si>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</si>
  <si>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</si>
  <si>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</si>
  <si>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</si>
  <si>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</si>
  <si>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</si>
  <si>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</si>
  <si>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</si>
  <si>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</si>
  <si>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</si>
  <si>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</si>
  <si>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</si>
  <si>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</si>
  <si>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</si>
  <si>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</si>
  <si>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</si>
  <si>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</si>
  <si>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</si>
  <si>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</si>
  <si>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</si>
  <si>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</si>
  <si>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</si>
  <si>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</si>
  <si>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</si>
  <si>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</si>
  <si>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</si>
  <si>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</si>
  <si>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</si>
  <si>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</si>
  <si>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</si>
  <si>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</si>
  <si>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</si>
  <si>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</si>
  <si>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</si>
  <si>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</si>
  <si>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</si>
  <si>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</si>
  <si>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</si>
  <si>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</si>
  <si>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</si>
  <si>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</si>
  <si>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</si>
  <si>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</si>
  <si>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</si>
  <si>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</si>
  <si>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</si>
  <si>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</si>
  <si>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</si>
  <si>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</si>
  <si>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</si>
  <si>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</si>
  <si>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</si>
  <si>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</si>
  <si>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</si>
  <si>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</si>
  <si>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</si>
  <si>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</si>
  <si>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</si>
  <si>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</si>
  <si>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</si>
  <si>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</si>
  <si>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</si>
  <si>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</si>
  <si>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</si>
  <si>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</si>
  <si>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</si>
  <si>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</si>
  <si>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</si>
  <si>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</si>
  <si>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</si>
  <si>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</si>
  <si>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</si>
  <si>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</si>
  <si>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</si>
  <si>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</si>
  <si>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</si>
  <si>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</si>
  <si>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</si>
  <si>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</si>
  <si>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</si>
  <si>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</si>
  <si>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</si>
  <si>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</si>
  <si>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</si>
  <si>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</si>
  <si>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</si>
  <si>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</si>
  <si>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</si>
  <si>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</si>
  <si>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</si>
  <si>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</si>
  <si>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</si>
  <si>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</si>
  <si>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</si>
  <si>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Industry: Water &amp; Waste</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</si>
  <si>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</si>
  <si>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</si>
  <si>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</si>
  <si>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</si>
  <si>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</si>
  <si>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</si>
  <si>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</si>
  <si>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</si>
  <si>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</si>
  <si>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</si>
  <si>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</si>
  <si>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</si>
  <si>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</si>
  <si>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</si>
  <si>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</si>
  <si>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</si>
  <si>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</si>
  <si>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</si>
  <si>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</si>
  <si>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</si>
  <si>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</si>
  <si>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</si>
  <si>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</si>
  <si>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</si>
  <si>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</si>
  <si>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</si>
  <si>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</si>
  <si>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</si>
  <si>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</si>
  <si>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</si>
  <si>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</si>
  <si>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</si>
  <si>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</si>
  <si>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</si>
  <si>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</si>
  <si>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</si>
  <si>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</si>
  <si>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</si>
  <si>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</si>
  <si>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</si>
  <si>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</si>
  <si>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</si>
  <si>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</si>
  <si>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</si>
  <si>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</si>
  <si>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</si>
  <si>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</si>
  <si>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</si>
  <si>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</si>
  <si>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</si>
  <si>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</si>
  <si>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</si>
  <si>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</si>
  <si>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</si>
  <si>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</si>
  <si>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</si>
  <si>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</si>
  <si>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</si>
  <si>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</si>
  <si>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</si>
  <si>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</si>
  <si>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</si>
  <si>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</si>
  <si>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</si>
  <si>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</si>
  <si>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</si>
  <si>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</si>
  <si>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</si>
  <si>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</si>
  <si>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</si>
  <si>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</si>
  <si>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</si>
  <si>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</si>
  <si>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</si>
  <si>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</si>
  <si>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</si>
  <si>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</si>
  <si>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</si>
  <si>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</si>
  <si>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</si>
  <si>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</si>
  <si>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</si>
  <si>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</si>
  <si>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</si>
  <si>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</si>
  <si>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</si>
  <si>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</si>
  <si>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</si>
  <si>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</si>
  <si>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</si>
  <si>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</si>
  <si>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</si>
  <si>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</si>
  <si>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</si>
  <si>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</si>
  <si>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</si>
  <si>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</si>
  <si>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</si>
  <si>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</si>
  <si>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</si>
  <si>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</si>
  <si>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</si>
  <si>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</si>
  <si>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</si>
  <si>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</si>
  <si>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</si>
  <si>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</si>
  <si>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</si>
  <si>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</si>
  <si>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</si>
  <si>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</si>
  <si>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</si>
  <si>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</si>
  <si>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</si>
  <si>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</si>
  <si>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</si>
  <si>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</si>
  <si>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</si>
  <si>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</si>
  <si>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</si>
  <si>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</si>
  <si>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</si>
  <si>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</si>
  <si>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</si>
  <si>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</si>
  <si>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</si>
  <si>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</si>
  <si>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</si>
  <si>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</si>
  <si>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</si>
  <si>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</si>
  <si>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</si>
  <si>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</si>
  <si>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</si>
  <si>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</si>
  <si>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</si>
  <si>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</si>
  <si>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</si>
  <si>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</si>
  <si>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</si>
  <si>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</si>
  <si>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</si>
  <si>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</si>
  <si>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</si>
  <si>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</si>
  <si>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</si>
  <si>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</si>
  <si>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</si>
  <si>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</si>
  <si>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</si>
  <si>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</si>
  <si>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</si>
  <si>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</si>
  <si>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</si>
  <si>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</si>
  <si>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</si>
  <si>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</si>
  <si>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</si>
  <si>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</si>
  <si>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</si>
  <si>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</si>
  <si>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</si>
  <si>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</si>
  <si>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</si>
  <si>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</si>
  <si>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</si>
  <si>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</si>
  <si>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</si>
  <si>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</si>
  <si>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</si>
  <si>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</si>
  <si>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</si>
  <si>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</si>
  <si>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</si>
  <si>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</si>
  <si>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</si>
  <si>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</si>
  <si>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</si>
  <si>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</si>
  <si>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</si>
  <si>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</si>
  <si>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</si>
  <si>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</si>
  <si>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</si>
  <si>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</si>
  <si>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</si>
  <si>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</si>
  <si>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</si>
  <si>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</si>
  <si>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</si>
  <si>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</si>
  <si>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</si>
  <si>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</si>
  <si>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</si>
  <si>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</si>
  <si>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</si>
  <si>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</si>
  <si>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</si>
  <si>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</si>
  <si>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</si>
  <si>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</si>
  <si>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</si>
  <si>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</si>
  <si>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</si>
  <si>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</si>
  <si>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</si>
  <si>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</si>
  <si>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</si>
  <si>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</si>
  <si>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</si>
  <si>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</si>
  <si>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</si>
  <si>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</si>
  <si>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</si>
  <si>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</si>
  <si>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</si>
  <si>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</si>
  <si>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</si>
  <si>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</si>
  <si>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</si>
  <si>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</si>
  <si>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</si>
  <si>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</si>
  <si>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</si>
  <si>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</si>
  <si>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</si>
  <si>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</si>
  <si>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</si>
  <si>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</si>
  <si>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</si>
  <si>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</si>
  <si>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</si>
  <si>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</si>
  <si>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</si>
  <si>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</si>
  <si>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</si>
  <si>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</si>
  <si>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</si>
  <si>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</si>
  <si>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</si>
  <si>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</si>
  <si>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</si>
  <si>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</si>
  <si>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</si>
  <si>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</si>
  <si>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</si>
  <si>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</si>
  <si>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</si>
  <si>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</si>
  <si>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</si>
  <si>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</si>
  <si>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</si>
  <si>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</si>
  <si>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</si>
  <si>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</si>
  <si>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</si>
  <si>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</si>
  <si>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</si>
  <si>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</si>
  <si>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</si>
  <si>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</si>
  <si>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</si>
  <si>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</si>
  <si>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</si>
  <si>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</si>
  <si>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</si>
  <si>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</si>
  <si>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</si>
  <si>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</si>
  <si>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</si>
  <si>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</si>
  <si>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</si>
  <si>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</si>
  <si>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</si>
  <si>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</si>
  <si>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</si>
  <si>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</si>
  <si>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</si>
  <si>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</si>
  <si>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</si>
  <si>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</si>
  <si>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</si>
  <si>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</si>
  <si>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</si>
  <si>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</si>
  <si>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</si>
  <si>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</si>
  <si>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</si>
  <si>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</si>
  <si>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</si>
  <si>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</si>
  <si>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</si>
  <si>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</si>
  <si>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</si>
  <si>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</si>
  <si>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</si>
  <si>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</si>
  <si>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</si>
  <si>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</si>
  <si>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</si>
  <si>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</si>
  <si>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</si>
  <si>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</si>
  <si>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</si>
  <si>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</si>
  <si>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</si>
  <si>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</si>
  <si>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</si>
  <si>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</si>
  <si>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</si>
  <si>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</si>
  <si>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</si>
  <si>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</si>
  <si>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</si>
  <si>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</si>
  <si>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</si>
  <si>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</si>
  <si>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</si>
  <si>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</si>
  <si>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</si>
  <si>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</si>
  <si>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</si>
  <si>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</si>
  <si>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</si>
  <si>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</si>
  <si>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</si>
  <si>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</si>
  <si>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</si>
  <si>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</si>
  <si>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</si>
  <si>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</si>
  <si>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</si>
  <si>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</si>
  <si>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</si>
  <si>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</si>
  <si>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</si>
  <si>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</si>
  <si>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</si>
  <si>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</si>
  <si>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</si>
  <si>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</si>
  <si>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</si>
  <si>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</si>
  <si>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</si>
  <si>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</si>
  <si>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</si>
  <si>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</si>
  <si>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</si>
  <si>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</si>
  <si>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</si>
  <si>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</si>
  <si>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</si>
  <si>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</si>
  <si>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</si>
  <si>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</si>
  <si>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</si>
  <si>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</si>
  <si>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</si>
  <si>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</si>
  <si>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Fleet Composition: Cars and SUVs</t>
  </si>
  <si>
    <t>Fleet Composition: Buses</t>
  </si>
  <si>
    <t>Fleet Composition: Light Freight Trucks</t>
  </si>
  <si>
    <t>Fleet Composition: Med &amp; Heavy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</si>
  <si>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</si>
  <si>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</si>
  <si>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</si>
  <si>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</si>
  <si>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</si>
  <si>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</si>
  <si>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</si>
  <si>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</si>
  <si>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</si>
  <si>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</si>
  <si>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</si>
  <si>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</si>
  <si>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</si>
  <si>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</si>
  <si>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</si>
  <si>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</si>
  <si>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</si>
  <si>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</si>
  <si>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</si>
  <si>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</si>
  <si>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</si>
  <si>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</si>
  <si>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</si>
  <si>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</si>
  <si>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</si>
  <si>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</si>
  <si>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</si>
  <si>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</si>
  <si>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</si>
  <si>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</si>
  <si>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</si>
  <si>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</si>
  <si>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</si>
  <si>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</si>
  <si>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</si>
  <si>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</si>
  <si>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</si>
  <si>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</si>
  <si>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</si>
  <si>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</si>
  <si>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</si>
  <si>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</si>
  <si>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</si>
  <si>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</si>
  <si>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</si>
  <si>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</si>
  <si>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</si>
  <si>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</si>
  <si>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</si>
  <si>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</si>
  <si>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</si>
  <si>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</si>
  <si>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</si>
  <si>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</si>
  <si>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</si>
  <si>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</si>
  <si>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</si>
  <si>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</si>
  <si>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</si>
  <si>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</si>
  <si>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</si>
  <si>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</si>
  <si>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</si>
  <si>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</si>
  <si>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</si>
  <si>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</si>
  <si>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</si>
  <si>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</si>
  <si>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</si>
  <si>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</si>
  <si>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</si>
  <si>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</si>
  <si>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</si>
  <si>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</si>
  <si>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</si>
  <si>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</si>
  <si>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</si>
  <si>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</si>
  <si>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</si>
  <si>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</si>
  <si>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</si>
  <si>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</si>
  <si>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</si>
  <si>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</si>
  <si>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</si>
  <si>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</si>
  <si>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</si>
  <si>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</si>
  <si>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</si>
  <si>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</si>
  <si>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</si>
  <si>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</si>
  <si>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</si>
  <si>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</si>
  <si>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</si>
  <si>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</si>
  <si>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</si>
  <si>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</si>
  <si>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</si>
  <si>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</si>
  <si>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</si>
  <si>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</si>
  <si>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</si>
  <si>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</si>
  <si>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</si>
  <si>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</si>
  <si>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</si>
  <si>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</si>
  <si>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</si>
  <si>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</si>
  <si>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</si>
  <si>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</si>
  <si>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</si>
  <si>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</si>
  <si>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</si>
  <si>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</si>
  <si>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</si>
  <si>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</si>
  <si>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</si>
  <si>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</si>
  <si>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</si>
  <si>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</si>
  <si>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</si>
  <si>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</si>
  <si>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</si>
  <si>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</si>
  <si>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</si>
  <si>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</si>
  <si>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</si>
  <si>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</si>
  <si>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</si>
  <si>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</si>
  <si>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</si>
  <si>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</si>
  <si>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</si>
  <si>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</si>
  <si>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</si>
  <si>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</si>
  <si>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</si>
  <si>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</si>
  <si>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</si>
  <si>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</si>
  <si>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</si>
  <si>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</si>
  <si>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</si>
  <si>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</si>
  <si>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</si>
  <si>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</si>
  <si>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</si>
  <si>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</si>
  <si>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</si>
  <si>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</si>
  <si>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</si>
  <si>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</si>
  <si>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</si>
  <si>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</si>
  <si>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</si>
  <si>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</si>
  <si>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</si>
  <si>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</si>
  <si>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</si>
  <si>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</si>
  <si>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</si>
  <si>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</si>
  <si>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</si>
  <si>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</si>
  <si>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</si>
  <si>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</si>
  <si>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</si>
  <si>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</si>
  <si>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</si>
  <si>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</si>
  <si>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</si>
  <si>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</si>
  <si>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</si>
  <si>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</si>
  <si>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</si>
  <si>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</si>
  <si>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</si>
  <si>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</si>
  <si>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</si>
  <si>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</si>
  <si>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</si>
  <si>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</si>
  <si>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</si>
  <si>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</si>
  <si>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</si>
  <si>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</si>
  <si>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</si>
  <si>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</si>
  <si>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</si>
  <si>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</si>
  <si>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</si>
  <si>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</si>
  <si>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</si>
  <si>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</si>
  <si>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</si>
  <si>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</si>
  <si>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</si>
  <si>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</si>
  <si>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</si>
  <si>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</si>
  <si>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</si>
  <si>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</si>
  <si>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</si>
  <si>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</si>
  <si>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</si>
  <si>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</si>
  <si>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</si>
  <si>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</si>
  <si>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</si>
  <si>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</si>
  <si>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</si>
  <si>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</si>
  <si>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</si>
  <si>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</si>
  <si>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</si>
  <si>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</si>
  <si>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</si>
  <si>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</si>
  <si>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</si>
  <si>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</si>
  <si>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</si>
  <si>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</si>
  <si>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</si>
  <si>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</si>
  <si>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</si>
  <si>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</si>
  <si>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</si>
  <si>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</si>
  <si>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</si>
  <si>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</si>
  <si>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</si>
  <si>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</si>
  <si>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</si>
  <si>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</si>
  <si>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</si>
  <si>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</si>
  <si>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</si>
  <si>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</si>
  <si>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</si>
  <si>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</si>
  <si>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</si>
  <si>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</si>
  <si>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</si>
  <si>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</si>
  <si>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</si>
  <si>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</si>
  <si>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</si>
  <si>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</si>
  <si>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</si>
  <si>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</si>
  <si>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</si>
  <si>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</si>
  <si>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</si>
  <si>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</si>
  <si>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</si>
  <si>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</si>
  <si>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</si>
  <si>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</si>
  <si>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</si>
  <si>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</si>
  <si>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</si>
  <si>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</si>
  <si>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</si>
  <si>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</si>
  <si>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</si>
  <si>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</si>
  <si>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</si>
  <si>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</si>
  <si>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</si>
  <si>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</si>
  <si>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</si>
  <si>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</si>
  <si>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</si>
  <si>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</si>
  <si>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</si>
  <si>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</si>
  <si>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</si>
  <si>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</si>
  <si>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</si>
  <si>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</si>
  <si>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</si>
  <si>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</si>
  <si>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</si>
  <si>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</si>
  <si>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</si>
  <si>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</si>
  <si>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</si>
  <si>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</si>
  <si>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</si>
  <si>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</si>
  <si>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</si>
  <si>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</si>
  <si>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</si>
  <si>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</si>
  <si>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</si>
  <si>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</si>
  <si>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</si>
  <si>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</si>
  <si>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</si>
  <si>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</si>
  <si>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</si>
  <si>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</si>
  <si>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</si>
  <si>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</si>
  <si>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</si>
  <si>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</si>
  <si>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</si>
  <si>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</si>
  <si>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</si>
  <si>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</si>
  <si>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</si>
  <si>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</si>
  <si>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</si>
  <si>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</si>
  <si>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</si>
  <si>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</si>
  <si>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</si>
  <si>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</si>
  <si>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</si>
  <si>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</si>
  <si>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</si>
  <si>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</si>
  <si>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</si>
  <si>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</si>
  <si>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</si>
  <si>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</si>
  <si>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</si>
  <si>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</si>
  <si>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</si>
  <si>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</si>
  <si>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</si>
  <si>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</si>
  <si>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</si>
  <si>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</si>
  <si>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</si>
  <si>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</si>
  <si>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</si>
  <si>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</si>
  <si>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</si>
  <si>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</si>
  <si>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</si>
  <si>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</si>
  <si>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</si>
  <si>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</si>
  <si>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</si>
  <si>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</si>
  <si>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</si>
  <si>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</si>
  <si>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</si>
  <si>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</si>
  <si>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</si>
  <si>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</si>
  <si>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</si>
  <si>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</si>
  <si>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</si>
  <si>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</si>
  <si>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</si>
  <si>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</si>
  <si>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</si>
  <si>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</si>
  <si>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</si>
  <si>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</si>
  <si>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</si>
  <si>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</si>
  <si>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</si>
  <si>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</si>
  <si>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</si>
  <si>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</si>
  <si>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</si>
  <si>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</si>
  <si>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g CO2e / 2018 INR</t>
  </si>
  <si>
    <t>g CO2 / 2018 INR</t>
  </si>
  <si>
    <t>2018 INR / ton CO2e abated, Annual average abatement potential (MtCO2e)</t>
  </si>
  <si>
    <t>2018 crores / year</t>
  </si>
  <si>
    <t>2018 crores</t>
  </si>
  <si>
    <t>2018 INR / employee-year</t>
  </si>
  <si>
    <t>2018 INR / megawatt-hour (MWh)</t>
  </si>
  <si>
    <t>trillion passenger-km / year</t>
  </si>
  <si>
    <t>trillion freight ton-km / year</t>
  </si>
  <si>
    <t>gigajoules / year</t>
  </si>
  <si>
    <t>thousand BTU / 2018 INR</t>
  </si>
  <si>
    <t>millions of metric tons / year</t>
  </si>
  <si>
    <t>billion cubic meters / year</t>
  </si>
  <si>
    <t>2018 INR / metric ton</t>
  </si>
  <si>
    <t>2018 INR / cubic meter</t>
  </si>
  <si>
    <t>2018 INR / liter</t>
  </si>
  <si>
    <t>2018 INR / kg</t>
  </si>
  <si>
    <t>2018 INR / kilowatt-hour (kWh)</t>
  </si>
  <si>
    <t>cost of eqpt. To capture 1 metric ton CO2e/yr (2018 INR)</t>
  </si>
  <si>
    <t>million 2018 INR / megawatt (MW)</t>
  </si>
  <si>
    <t>cost of eqpt. To produce 1 kg H2/yr (2018 INR)</t>
  </si>
  <si>
    <t>2018 INR / metric ton CO2e</t>
  </si>
  <si>
    <t>2018 INR / MWh</t>
  </si>
  <si>
    <t>On-Screen Target Name</t>
  </si>
  <si>
    <t>Target Year</t>
  </si>
  <si>
    <t>Target CO2e Min Value (MMT)</t>
  </si>
  <si>
    <t>Target CO2e Max Value (MMT)</t>
  </si>
  <si>
    <t>Target Mouse-Over Text</t>
  </si>
  <si>
    <t>Approach Used to Calculate This Target</t>
  </si>
  <si>
    <t>India doesn't have an emissions inventory for year 2005, but they have inventories for years 2000 and 2010.</t>
  </si>
  <si>
    <t>Accordingly, we interpolate between these years to obtain a 2005 inventory.</t>
  </si>
  <si>
    <t>We must make the following additional adjustments to bring the inventories into sync with the EPS</t>
  </si>
  <si>
    <t>model's methodology:</t>
  </si>
  <si>
    <t>1. India uses GWP values from IPCC AR2.  The EPS uses newer GWP values from IPCC AR5.  We recalculate</t>
  </si>
  <si>
    <t>the CO2e total from India's emissions inventories by multiplying non-CO2 emissions by AR5 GWP values.</t>
  </si>
  <si>
    <t>We know India is using AR2 values because the Indian inventory documents cited below state the</t>
  </si>
  <si>
    <t>GWP values they are using, and they match AR2 values, as shown in the following table:</t>
  </si>
  <si>
    <t>http://www.ghgprotocol.org/sites/default/files/ghgp/Global-Warming-Potential-Values%20%28Feb%2016%202016%29_1.pdf</t>
  </si>
  <si>
    <t>2. India's method of estimating F-gas emissions dramatically under-counts them.  For example, most</t>
  </si>
  <si>
    <t>F-gases used in products are assumed never to reach the atmosphere, when in reality, essentially all</t>
  </si>
  <si>
    <t>of these F-gases will eventually reach the atmosphere.  We take a 2005 F-gas emissions number from</t>
  </si>
  <si>
    <t>a different source, an academic paper, which also provided the source for BAU F-gas emissions in the</t>
  </si>
  <si>
    <t>EPS model's industry sector.</t>
  </si>
  <si>
    <t>Things we do NOT need to adjust for:</t>
  </si>
  <si>
    <t>India's transport sector in the EPS excludes bunker fuels, as do the totals in India's emissions inventories.</t>
  </si>
  <si>
    <t>Biomass is assumed to be carbon-neutral in the EPS, as it is in India's emissions inventories.</t>
  </si>
  <si>
    <t>Source for 2000 Emissions Inventory</t>
  </si>
  <si>
    <t>Ministry of Environment and Forests</t>
  </si>
  <si>
    <t>India Second National Communication to the United Nations Framework Convention on Climate Change</t>
  </si>
  <si>
    <t>http://envfor.nic.in/downloads/public-information/India%20Second%20National%20Communication%20to%20UNFCCC.pdf</t>
  </si>
  <si>
    <t>Page VI, Table 2</t>
  </si>
  <si>
    <t>Source for 2007 Emissions Inventory</t>
  </si>
  <si>
    <t>India: Greenhouse Gas Emissions 2007</t>
  </si>
  <si>
    <t>http://www.moef.nic.in/downloads/public-information/Report_INCCA.pdf</t>
  </si>
  <si>
    <t>Page viii</t>
  </si>
  <si>
    <t>Source for 2005 F-gas Emissions in India</t>
  </si>
  <si>
    <t>Pallav Purohit and Lena Höglund-Isaksson</t>
  </si>
  <si>
    <t>Global emissions of fluorinated greenhouse gases 2005–2050 with abatement potentials and costs</t>
  </si>
  <si>
    <t>https://www.atmos-chem-phys.net/17/2795/2017/</t>
  </si>
  <si>
    <t>Page 2804, Figure 3</t>
  </si>
  <si>
    <t>Source for IPCC AR5 GWPs</t>
  </si>
  <si>
    <t>IPCC Working Group 1</t>
  </si>
  <si>
    <t>AR5 WG1: The Physical Science Basis</t>
  </si>
  <si>
    <t>http://www.climatechange2013.org/images/report/WG1AR5_Chapter08_FINAL.pdf</t>
  </si>
  <si>
    <t>See "Data" tab for page, table, and row numbers.</t>
  </si>
  <si>
    <t>GWP Values from IPCC AR5</t>
  </si>
  <si>
    <t>Pollutant</t>
  </si>
  <si>
    <t>twenty years</t>
  </si>
  <si>
    <t>one hundred years</t>
  </si>
  <si>
    <t>Greenhouse gas emissions by sources and removal by sinks from India in 2007 (thousand tons)</t>
  </si>
  <si>
    <t>CO2  emissions</t>
  </si>
  <si>
    <t>CO2 removals</t>
  </si>
  <si>
    <t>CO2 equivalent</t>
  </si>
  <si>
    <t>GRAND TOTAL</t>
  </si>
  <si>
    <t>ENERGY</t>
  </si>
  <si>
    <t>Electricity generation</t>
  </si>
  <si>
    <t>Other energy industries</t>
  </si>
  <si>
    <t>Transport</t>
  </si>
  <si>
    <t>Road transport</t>
  </si>
  <si>
    <t>Railways</t>
  </si>
  <si>
    <t>Commercial / Institutional</t>
  </si>
  <si>
    <t>Agriculture/ Fisheries</t>
  </si>
  <si>
    <t>INDUSTRY</t>
  </si>
  <si>
    <t>Minerals</t>
  </si>
  <si>
    <t>Cement production</t>
  </si>
  <si>
    <t>Glass &amp; cermic production</t>
  </si>
  <si>
    <t>Other uses of soda ash</t>
  </si>
  <si>
    <t>Ammonia production</t>
  </si>
  <si>
    <t>Nitric acid production</t>
  </si>
  <si>
    <t>Carbide production</t>
  </si>
  <si>
    <t>Titanium dioxide production</t>
  </si>
  <si>
    <t>Methanol production</t>
  </si>
  <si>
    <t>Ethylene production</t>
  </si>
  <si>
    <t>EDC &amp; VCM production</t>
  </si>
  <si>
    <t>Ethylene Oxide production</t>
  </si>
  <si>
    <t>Acrylonitrile production</t>
  </si>
  <si>
    <t>Carbon Black production</t>
  </si>
  <si>
    <t>caprolactum</t>
  </si>
  <si>
    <t>Other chemical</t>
  </si>
  <si>
    <t>Metals</t>
  </si>
  <si>
    <t>Iron &amp; Steel production</t>
  </si>
  <si>
    <t>Ferroalloys production</t>
  </si>
  <si>
    <t>Aluminium production</t>
  </si>
  <si>
    <t>Lead production</t>
  </si>
  <si>
    <t>Zinc production</t>
  </si>
  <si>
    <t>Copper</t>
  </si>
  <si>
    <t>Pulp and paper</t>
  </si>
  <si>
    <t>Food processing</t>
  </si>
  <si>
    <t>Textile and leather</t>
  </si>
  <si>
    <t>Mining and qurrying</t>
  </si>
  <si>
    <t>Non-specific industries</t>
  </si>
  <si>
    <t>Non energy product use</t>
  </si>
  <si>
    <t>Lubricant</t>
  </si>
  <si>
    <t>Paraffin wax</t>
  </si>
  <si>
    <t>AGRICULTURE</t>
  </si>
  <si>
    <t>Enteric fermentation</t>
  </si>
  <si>
    <t>Livestock Manure management</t>
  </si>
  <si>
    <t>Rice cultivation</t>
  </si>
  <si>
    <t>Soils</t>
  </si>
  <si>
    <t>Burning of crop residue</t>
  </si>
  <si>
    <t>LULUCF</t>
  </si>
  <si>
    <t>Forestland</t>
  </si>
  <si>
    <t>Cropland</t>
  </si>
  <si>
    <t>Grassland</t>
  </si>
  <si>
    <t>Settlement</t>
  </si>
  <si>
    <t>Wetland</t>
  </si>
  <si>
    <t>Other land</t>
  </si>
  <si>
    <t>Fuel wood use in forests</t>
  </si>
  <si>
    <t>Waste</t>
  </si>
  <si>
    <t>Municipal Solid waste</t>
  </si>
  <si>
    <t>Domestic waste water</t>
  </si>
  <si>
    <t>Industrial waste water</t>
  </si>
  <si>
    <t>Bunkers*</t>
  </si>
  <si>
    <t>Aviation Bunkers</t>
  </si>
  <si>
    <t>Marine bunkers</t>
  </si>
  <si>
    <t>Note: LULUCF: Land Use Land Use Change &amp; Forestry</t>
  </si>
  <si>
    <t>*Not included in the national totals. NE: Not estimated; NO: Not occuring</t>
  </si>
  <si>
    <t>2007 Totals by Gas (excludes bunker fuels), thousand tons of pollutant</t>
  </si>
  <si>
    <t>2007 Totals by Gas, thousand tons CO2e</t>
  </si>
  <si>
    <t>2007 Total CO2e, using AR5 GWPs (thousand tons)</t>
  </si>
  <si>
    <t>Annexure I. Detailed greenhouse gas emissions from India, in 2000, by sources and removal by sinks</t>
  </si>
  <si>
    <t>CO2 emission</t>
  </si>
  <si>
    <t>CO2
removal</t>
  </si>
  <si>
    <t>CO2
equivalent</t>
  </si>
  <si>
    <t>Total (Gg)</t>
  </si>
  <si>
    <t>1. Energy (Gg)</t>
  </si>
  <si>
    <t>A. Fuel combustion activities</t>
  </si>
  <si>
    <t>a. Electricity production</t>
  </si>
  <si>
    <t>b. Refinery</t>
  </si>
  <si>
    <t>c. Manufacturing of solid fuel</t>
  </si>
  <si>
    <t>Not estimated</t>
  </si>
  <si>
    <t>a. Cement</t>
  </si>
  <si>
    <t>b. Iron and steel</t>
  </si>
  <si>
    <t>c. Non-ferrous metals</t>
  </si>
  <si>
    <t>d. Chemicals</t>
  </si>
  <si>
    <t>e. Pulp and paper</t>
  </si>
  <si>
    <t>f. Food and beverages</t>
  </si>
  <si>
    <t>g. Non-metallic minerals</t>
  </si>
  <si>
    <t>h. Mining and quarrying</t>
  </si>
  <si>
    <t>i. Textile/leather</t>
  </si>
  <si>
    <t>j. Non-specific industries</t>
  </si>
  <si>
    <t>a. Road transport</t>
  </si>
  <si>
    <t>b. Civil aviation</t>
  </si>
  <si>
    <t>c. Railways</t>
  </si>
  <si>
    <t>d. Navigation</t>
  </si>
  <si>
    <t>a. Commercials/ institutional</t>
  </si>
  <si>
    <t>b. Residential</t>
  </si>
  <si>
    <t>c. Agricultural/ fisheries</t>
  </si>
  <si>
    <t>B. Fugitive emission from fuels</t>
  </si>
  <si>
    <t>a. Above-ground mining</t>
  </si>
  <si>
    <t>b. Underground mining</t>
  </si>
  <si>
    <t>2. Oil and natural gas</t>
  </si>
  <si>
    <t>a. Oil</t>
  </si>
  <si>
    <t>b. Natural gas</t>
  </si>
  <si>
    <t>c. Venting and flaring</t>
  </si>
  <si>
    <t>2. Industrial process</t>
  </si>
  <si>
    <t>A. Minerals</t>
  </si>
  <si>
    <t>1. Cement production</t>
  </si>
  <si>
    <t>2. Lime production</t>
  </si>
  <si>
    <t>3. Limestone and dolomite use</t>
  </si>
  <si>
    <t>4. Soda ash production and use</t>
  </si>
  <si>
    <t>5. Glass</t>
  </si>
  <si>
    <t>B. Chemicals</t>
  </si>
  <si>
    <t>1. Ammonia production</t>
  </si>
  <si>
    <t>2. Nitric acid production</t>
  </si>
  <si>
    <t>3. Carbide production</t>
  </si>
  <si>
    <t>4. Titanium dioxide production</t>
  </si>
  <si>
    <t>5. Methanol production</t>
  </si>
  <si>
    <t>6. Ethylene production</t>
  </si>
  <si>
    <t>7. EDC and VCM production</t>
  </si>
  <si>
    <t>8. Ethylene oxide production</t>
  </si>
  <si>
    <t>9. Acrylonitrile production</t>
  </si>
  <si>
    <t>10.Carbon black production</t>
  </si>
  <si>
    <t>11. Caprolactam</t>
  </si>
  <si>
    <t>C. Metal production</t>
  </si>
  <si>
    <t>1. Iron and steel production</t>
  </si>
  <si>
    <t>2. Ferro-alloys production</t>
  </si>
  <si>
    <t>4. Lead production</t>
  </si>
  <si>
    <t>5. Zinc production</t>
  </si>
  <si>
    <t>6. Magnesium production</t>
  </si>
  <si>
    <t>D. Other production</t>
  </si>
  <si>
    <t>1. Production of halocarbons</t>
  </si>
  <si>
    <t>2. Consumption of SF6</t>
  </si>
  <si>
    <t>E. Non-energy product use</t>
  </si>
  <si>
    <t>1. Lubricant</t>
  </si>
  <si>
    <t>2. Paraffin wax</t>
  </si>
  <si>
    <t>3. Agriculture</t>
  </si>
  <si>
    <t>B. Manure management</t>
  </si>
  <si>
    <t>C. Rice cultivation</t>
  </si>
  <si>
    <t>D. Agricultural soils</t>
  </si>
  <si>
    <t>E. Field burning of agricultural residues</t>
  </si>
  <si>
    <t>4. Land use, land-use change and forestry</t>
  </si>
  <si>
    <t>D. Settlement</t>
  </si>
  <si>
    <t>E. Wetland</t>
  </si>
  <si>
    <t>F. Other land</t>
  </si>
  <si>
    <t>G. Fuelwood use</t>
  </si>
  <si>
    <t>5. Waste</t>
  </si>
  <si>
    <t>A. Solid waste disposal on land</t>
  </si>
  <si>
    <t>1. Managed waste disposal on land</t>
  </si>
  <si>
    <t>B. Waste water handling</t>
  </si>
  <si>
    <t>1. Industrial waste water</t>
  </si>
  <si>
    <t>2. Domestic and commercial waste water</t>
  </si>
  <si>
    <t>Memo item</t>
  </si>
  <si>
    <t>Marine</t>
  </si>
  <si>
    <t>CO2 from biomass</t>
  </si>
  <si>
    <t>CO2 – carbon dioxide; CH4 – methane; N2O – nitrous oxide; HFC – hydrofluorocarbon; CF4 – tetrafluoromethane; C2F6 – hexafluoroethane; SF6 – sulphur hexafluoride; EDC – ethylene dichloride; VCM – vinyl chloride monomer</t>
  </si>
  <si>
    <t>As noted above, we don't use the 2000 inventory for F-gases.  We use a different source for F-gases.</t>
  </si>
  <si>
    <t>2000 Totals by Gas (excludes bunker fuels), thousand tons of pollutant</t>
  </si>
  <si>
    <t>2000 Totals by Gas, thousand tons CO2e</t>
  </si>
  <si>
    <t>2000 Total CO2e, using AR5 GWPs (thousand tons)</t>
  </si>
  <si>
    <t>2005 F-Gas Emissions</t>
  </si>
  <si>
    <t>We have data from the academic paper cited above, but it is in the form of a figure.  It is a vector graphic, so we</t>
  </si>
  <si>
    <t>measure the number of pixels to obtain a numerical value.</t>
  </si>
  <si>
    <t>Pixels per Gt CO2e</t>
  </si>
  <si>
    <t>Pixels for India's 2005 F-gas emissions</t>
  </si>
  <si>
    <t>India's 2005 F-gas emissions (thousand tons)</t>
  </si>
  <si>
    <t>Calculating Emissions Target</t>
  </si>
  <si>
    <t>Emissions in 2005 (interpolation), including F gases</t>
  </si>
  <si>
    <t>Thousand tonnes</t>
  </si>
  <si>
    <t>Emissions intensity in 2005</t>
  </si>
  <si>
    <t>Thousand tonnes/Million USD</t>
  </si>
  <si>
    <t>GDP in 2005</t>
  </si>
  <si>
    <t>Million USD</t>
  </si>
  <si>
    <t>GDP in 2030</t>
  </si>
  <si>
    <t>Target (upper limit)</t>
  </si>
  <si>
    <t>below 2005 levels in 2030</t>
  </si>
  <si>
    <t>Target (lower limit)</t>
  </si>
  <si>
    <t>Emissions intensity in 2030 (as per lower limit of target)</t>
  </si>
  <si>
    <t>Emissions intensity in 2030 (as per upper limit of target)</t>
  </si>
  <si>
    <t>Emissions in 2030 (as per lower limit of target)</t>
  </si>
  <si>
    <t>Emissions in 2030 (as per upper limit of target)</t>
  </si>
  <si>
    <t>Million metric tonnes</t>
  </si>
  <si>
    <t>Output Freight Dist Transported[motorbikes,freight]; Output Freight Dist Transported[aircraft,freight]; Output Freight Dist Transported[LDVs,freight]; Output Freight Dist Transported[ships,freight]; Output Freight Dist Transported[rail,freight]; Output Freight Dist Transported[HDVs,freight]</t>
  </si>
  <si>
    <t>3-Wheeled Vehicles, Freight Aircraft, Light Freight Trucks, Freight Ships, Freight Rail, Med &amp; Heavy Trucks</t>
  </si>
  <si>
    <t>620e7a, 087bf1, f593e0, 004185, 00b050, 000000</t>
  </si>
  <si>
    <t>2-Wheeled Vehicles, Passenger Rail, Passenger Aircraft, Buses, Cars &amp; SUVs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</si>
  <si>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</si>
  <si>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Output New Vehicles in Thousands[LDVs,freight,hydrogen vehicle]; Output New Vehicles in Thousands[LDVs,freight,battery electric vehicle]; Output New Vehicles in Thousands[LDVs,freight,plugin hybrid vehicle]; Output New Vehicles in Thousands[LDVs,freight,diesel vehicle]</t>
  </si>
  <si>
    <t>Output New Vehicles in Thousands[HDVs,freight,hydrogen vehicle]; Output New Vehicles in Thousands[HDVs,freight,battery electric vehicle]; Output New Vehicles in Thousands[HDVs,freight,plugin hybrid vehicle]; Output New Vehicles in Thousands[HDVs,freight,diesel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</si>
  <si>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</si>
  <si>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</si>
  <si>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</si>
  <si>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</si>
  <si>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</si>
  <si>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</si>
  <si>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</si>
  <si>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</si>
  <si>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</si>
  <si>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</si>
  <si>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</si>
  <si>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</si>
  <si>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</si>
  <si>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</si>
  <si>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</si>
  <si>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</si>
  <si>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3-Wheeled Vehicles, 2-Wheeled Vehicles, Freight Ships, Passenger Ships, Freight Rail, Passenger Rail, Freight Aircraft, Passenger Aircraft, Freight Trucks, Buses, Light Commercial Trucks, Cars and SUVs</t>
  </si>
  <si>
    <t>620e7a, c01b00, 004185, af64ff, 00b050, 04ffaf, 087bf1, c2dffd, 000000, f1bb18, f593e0, 969696</t>
  </si>
  <si>
    <t>Output Transportation Sector Fuel Used by Vehicle Type[motorbikes,freight]; 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</si>
  <si>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620e7a, c01b00, 004185, af64ff, 00b050, 04ffaf, 087bf1, f1bb18, f593e0, c2dffd, 000000, 969696</t>
  </si>
  <si>
    <t>petajoules / year</t>
  </si>
  <si>
    <t>Pumped Hydro</t>
  </si>
  <si>
    <t>Pumped Hydro, Biomass, Solar Thermal, Distributed Solar PV, Utility Solar PV, Onshore Wind, Offshore Wind, Hydro, Nuclear, Distributed Non-Solar, Municipal Solid Waste, Petroleum, Natural Gas Peaker, Natural Gas Nonpeaker, Lignite, Hard Coal, Imported Electricity</t>
  </si>
  <si>
    <t>Pumped Hydro, Biomass, Solar Thermal, Distributed Solar PV, Utility Solar PV, Onshore Wind, Offshore Wind, Hydro, Nuclear, Municipal Solid Waste, Petroleum, Natural Gas Peaker, Natural Gas Nonpeaker, Lignite, Hard Coal, Imported Electricity</t>
  </si>
  <si>
    <t>Pumped Hydro, Biomass, Solar Thermal, Distributed Solar PV, Utility Solar PV, Onshore Wind, Offshore Wind, Hydro, Nuclear, Distributed Non-Solar, Municipal Solid Waste, Petroleum, Natural Gas Peaker, Natural Gas Nonpeaker, Lignite, Hard Coal</t>
  </si>
  <si>
    <t>Pumped Hydro, Biomass, Solar Thermal, Distributed Solar PV, Utility Solar PV, Onshore Wind, Offshore Wind, Hydro, Nuclear, Municipal Solid Waste, Petroleum, Natural Gas Peaker, Natural Gas Nonpeaker, Lignite, Hard Coal</t>
  </si>
  <si>
    <t>Pumped Hydro, Biomass, Solar Thermal, Utility Solar PV, Onshore Wind, Offshore Wind, Hydro, Nuclear, Municipal Solid Waste, Petroleum, Natural Gas Peaker, Natural Gas Nonpeaker, Lignite, Hard Coal</t>
  </si>
  <si>
    <t>Pumped Hydro, Biomass, Solar Thermal, Utility Solar PV, Nuclear, Municipal Solid Waste, Petroleum, Natural Gas Peaker, Natural Gas Nonpeaker, Lignite, Hard Coal</t>
  </si>
  <si>
    <t>Pumped Hydro, Biomass, Solar Thermal, Utility Solar PV, Hydro, Nuclear, Municipal Solid Waste, Petroleum, Natural Gas Peaker, Natural Gas Nonpeaker, Lignite, Hard Coal</t>
  </si>
  <si>
    <t>Pumped Hydro, Liquid Biofuels, Municipal Solid Waste, Biomass, Solar, Wind, Hydro, Nuclear, Refined Petroleum Fuels, Crude Oil, Natural Gas, Lignite, Hard Coal</t>
  </si>
  <si>
    <t>**Description:** This policy represents strengthening standards for VOCs emitted by LDVs.  Conventional pollutants' most important, harmful impacts are on human health rather than on climate change. // **Guidance for setting values:**In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</si>
  <si>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**Description:** This policy represents strengthening standards for CO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</si>
  <si>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</si>
  <si>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</si>
  <si>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</si>
  <si>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</si>
  <si>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</si>
  <si>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</si>
  <si>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</si>
  <si>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</si>
  <si>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</si>
  <si>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</si>
  <si>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</si>
  <si>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</si>
  <si>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aircraft.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</si>
  <si>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aircraft.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</si>
  <si>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rail.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</si>
  <si>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</si>
  <si>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</si>
  <si>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</si>
  <si>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</si>
  <si>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</si>
  <si>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</si>
  <si>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</si>
  <si>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ships.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</si>
  <si>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</si>
  <si>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</si>
  <si>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</si>
  <si>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</si>
  <si>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</si>
  <si>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</si>
  <si>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</si>
  <si>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**Description:** This policy causes government to pay for the specified percentage of the purchase price of new battery electric passenger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t>
  </si>
  <si>
    <t>**Description:** This policy causes government to pay for the specified percentage of the purchase price of new battery electric freight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t>
  </si>
  <si>
    <t>**Description:** This policy causes government to pay for the specified percentage of the purchase price of new battery electric passenger HDVs.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t>
  </si>
  <si>
    <t>**Description:** This policy causes government to pay for the specified percentage of the purchase price of new battery electric passenger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t>
  </si>
  <si>
    <t>**Description:** This policy causes government to pay for the specified percentage of the purchase price of new battery electric freight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t>
  </si>
  <si>
    <t>**Description:** This policy specifies a percentage improvement in fuel economy (distance traveled on the same quantity of fuel with the same cargo or passenger loading) due to fuel economy standards for new passenger aircraft. // **Guidance for setting values:** India currently does not have fuel economy standards for aircraft.  In the absense of standards, new passenger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</si>
  <si>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India currently does not have fuel economy standards for aircraft.  In the absense of standards, new freight aircraft fuel economy is projected to improve roughly 14%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</si>
  <si>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</si>
  <si>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</si>
  <si>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</si>
  <si>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</si>
  <si>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India's BAU case, there is no heating component considered in the buildings sector.</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</si>
  <si>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</si>
  <si>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</si>
  <si>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</si>
  <si>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</si>
  <si>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requires at least the specified percentage of total retail electricity demand to be generated by residential and commercial buildings' distributed solar systems (typically rooftop PV). // **Guidance for setting values:**  In the BAU case, India gets about 0.1% of its electricity from rooftop solar PV in the start year, rising to 2% by 2050 (with 47.5 GW of capacity). Accordingly, a 4% setting of this lever might be achieved if rooftop PV installations could be doubled relative to BAU (about 95 GW by 2050).</t>
  </si>
  <si>
    <t>**Description:** This policy causes the government to reimburse building owners for a percentage of the cost of new distributed solar PV capacity that is installed on or around buildings. // **Guidance for setting values:**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</si>
  <si>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**Description:** This policy represents a modest rebate paid to customers who purchase energy-efficient cooling and ventilation equipment. Typical rebate amounts represented by this policy are 5% - 10% of the purchase price of the equipment.</t>
  </si>
  <si>
    <t>**Description:** This policy represents a modest rebate paid to customers who purchase energy-efficient appliances.  Typical rebate amounts represented by this policy are 5% - 10% of the purchase price of the appliance.</t>
  </si>
  <si>
    <t>**Description:**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t>
  </si>
  <si>
    <t>**Description:** This policy causes the specified quantity of otherwise non-retiring coal capacity to be retired each year. // **Guidance for setting values:**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t>
  </si>
  <si>
    <t>**Description:** This policy causes the specified quantity of otherwise non-retiring nuclear capacity to be retired each year. // **Guidance for setting values:** India has about 6.8 GW of nuclear plant capacity, none of which is projected to retire by 2050 in the BAU case. A setting of 300 MW/year of accelerated retirements would retire all the nuclear capacity by 2041.</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</si>
  <si>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</si>
  <si>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23%. In the United States, a typical value in the BAU case is 48%. If India were to achieve the U.S. level of capacity factor, this would represent a 32% reduction in downtime.</t>
  </si>
  <si>
    <t>**Description:** This policy specifies the reduction in transmission and distribution losses that will be achieved by 2050. // **Guidance for setting values:**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</si>
  <si>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**Description:** This policy is a subsidy paid by the government to electricity suppliers per unit of new capacity constructed.  This only applies to utilities, not distributed systems (such as rooftop solar). // **Guidance for setting values:**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</si>
  <si>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**Description:** This policy is a subsidy paid by the government to electricity suppliers per unit of new capacity constructed.  This only applies to utilities, not distributed systems (such as rooftop solar). // **Guidance for setting values:**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</si>
  <si>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**Description:** This policy is a subsidy paid by the government to electricity suppliers per unit of new capacity constructed.  This only applies to utilities, not distributed systems (such as rooftop solar). // **Guidance for setting values:**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</si>
  <si>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**Description:** This policy is a subsidy paid by the government to electricity suppliers per unit of new capacity constructed.  This only applies to utilities, not distributed systems (such as rooftop solar). // **Guidance for setting values:**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</si>
  <si>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**Description:** This policy is a subsidy paid by the government to electricity suppliers per unit of new capacity constructed.  This only applies to utilities, not distributed systems (such as rooftop solar). // **Guidance for setting values:**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</si>
  <si>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</si>
  <si>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**Description:** This policy is a subsidy paid by the government to suppliers of electricity per unit of electricity generated from photovoltaic solar panels.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</si>
  <si>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solar heat to power systems.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</si>
  <si>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biomass.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</si>
  <si>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offshore wind.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</si>
  <si>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</si>
  <si>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in 2050, emissions from the iron and steel, chemicals, and cement industries are reduced by about 5.5%, and emissions from mining, natural gas and petroleum systems, waste management and other industries are reduced by about 4%.</t>
  </si>
  <si>
    <t>**Description:** This policy reduces fuel consumption in the agriculture industry by increasing the efficiency of industrial equipment through stronger standards.  The policy setting refers to overall energy use reduction, not the reduction in energy use of newly sold equipment. // **Guidance for setting values:**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</si>
  <si>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**Description:** This policy reduces emissions of high-GWP, fluorinated gases (F-gases) from the industry sector by substituing less-harmful chemicals. // **Guidance for setting values:** If this policy is fully implemented, F-gas emissions in 2050 are reduced by 56%.</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</si>
  <si>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3%.</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</si>
  <si>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16%.</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</si>
  <si>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7%.</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</si>
  <si>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36%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</si>
  <si>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14%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</si>
  <si>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42%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</si>
  <si>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4%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</si>
  <si>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50%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</si>
  <si>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10% from the waste management industry.</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</si>
  <si>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(roughly equal to 0.17% of the total land area of India per year).</t>
  </si>
  <si>
    <t>**Description:** This policy prevents the release of CO2 that accompanies deforestation. // **Implementation schedule:** This policy is phased in linearly from 2018-2050. // **Guidance for setting values:** If this policy is fully implemented, the deforestation rate reaches zero acres per year in 2050 (down from an average of 83,600 hectares per year during 2001-'18).</t>
  </si>
  <si>
    <t>**Description:** This policy restores degraded forest, increasing the rate of carbon sequestration of the forest. // **Implementation schedule:** This policy takes effect fully in 2018. // **Guidance for setting values:** If this policy is fully implemented, 1.4 million hectares per year are restored till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</si>
  <si>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7%.</t>
  </si>
  <si>
    <t>**Description:** This policy increases CO2 sequestration by forests through improved forest management practices.  // **Guidance for setting values:** If this policy is fully implemented, 88 thousand acres of forest not currently under best management practices will instead be managed with best practices.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</si>
  <si>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3%.</t>
  </si>
  <si>
    <t>**Description:** This policy causes a percentage of merchant hydrogen (i.e. hydrogen produced for sale, not hydrogen produced and consumed on-site within a facility) to be produced via electrolysis rather than via other production pathways. // **Guidance for setting values:** Hydrogen production using electrolysis in India is in the R&amp;D stage. Oil and Natural Gas Corporation Energy Centre (OEC) has implemented a few research projects on the electrolysis of Copper-Chlorine for hydrogen production. There is no hydrogen production in the BAU case.</t>
  </si>
  <si>
    <t>**Description:** This policy applies a tax on fuels used in the Transportation Sector based on their greenhouse gas emissions.  It also increases the base cost of vehicles according to their embedded carbon content. // **Guidance for setting values:**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</si>
  <si>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**Description:** This policy applies a tax on fuels used in the Electricity Sector based on their greenhouse gas emissions.  It also increases the base cost of new power plants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</si>
  <si>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residential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</si>
  <si>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commercial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</si>
  <si>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</si>
  <si>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India has direct production subsidies for two fuels - natural gas and LPG. This policy reduces the subsidies paid for the production of natural gas in the BAU case. // **Guidance for setting values:** A value of 100% eliminates subsidies, increasing the price of natural gas by 0.75% - 1.3% (varying by sector) in 2050.</t>
  </si>
  <si>
    <t>**Description:** India has direct production subsidies for two fuels - natural gas and LPG. This policy reduces the subsidies paid for the production of LPG in the BAU case. // **Guidance for setting values:** A value of 100% eliminates subsidies, increasing the price of LPG by 20% in 2050.</t>
  </si>
  <si>
    <t>**Description:** This policy increases the tax rate for electricity.  It is expressed as a percentage of the BAU Scenario price, which includes sales and excise taxes. // **Guidance for setting values:** The sales tax on electricity varies across states and consumer category in India. In 2014, the national average sales tax on electricity (weighted by category-wise consumption across various states), was 5.5%.</t>
  </si>
  <si>
    <t>**Description:** This policy increases the tax rate for coal.  It is expressed as a percentage of the BAU Scenario price, which includes sales and excise taxes. // **Guidance for setting values:**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</si>
  <si>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**Description:** This policy increases the tax rate for natural gas.  It is expressed as a percentage of the BAU Scenario price, which includes sales and excise taxes. // **Guidance for setting values:** The sales tax on natural gas varies across states in India. In 2018, the national average sales tax on natural gas (weighted by state-wise sales), was 12.1%.</t>
  </si>
  <si>
    <t>**Description:** This policy increases the tax rate for petroleum gasoline.  It is expressed as a percentage of the BAU Scenario price, which includes sales and excise taxes. // **Guidance for setting values:** In 2018, the national average excise duty was 23% and the national average Value Added Tax (VAT)/sales tax rate was 21% of the final retail selling price of petroleum gasoline in India, adding up to a total tax component of 44%.</t>
  </si>
  <si>
    <t>**Description:** This policy increases the tax rate for petroleum diesel.  It is expressed as a percentage of the BAU Scenario price, which includes sales and excise taxes. // **Guidance for setting values:** In 2018, the national average excise duty was 19% and the national average Value Added Tax (VAT)/sales tax rate was 15% of the final retail selling price of petroleum diesel in India, adding up to a total tax component of 34%.</t>
  </si>
  <si>
    <t>**Description:** This policy increases the tax rate for jet fuel.  It is expressed as a percentage of the BAU Scenario price, which includes sales and excise taxes. // **Guidance for setting values:** The sales tax on jet fuel, also known as Aviation Turbine Fuel (ATF), varies across states in India. In 2018, the national average sales tax on ATF (weighted by state-wise consumption), was 10.4%.</t>
  </si>
  <si>
    <t>**Description:** This policy increases the tax rate for lignite.  It is expressed as a percentage of the BAU Scenario price, which includes sales and excise taxes. // **Guidance for setting values:**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</si>
  <si>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**Description:** This policy increases the tax rate for crude oil.  It is expressed as a percentage of the BAU Scenario price, which includes sales and excise taxes. // **Guidance for setting values:**  The sales tax on domestic crude oil production varies across states in India. In 2018, the national average sales tax on domestic crude oil (weighted by state-wise production), was about 5%.</t>
  </si>
  <si>
    <t>**Description:** This policy increases the tax rate for fuel oil.  It is expressed as a percentage of the BAU Scenario price, which includes sales and excise taxes. // **Guidance for setting values:**  In 2018, the national and state-level Goods and Services Tax (GST) rates on heavy fuel oil were 9% each, adding up to a national average tax rate of 18%.</t>
  </si>
  <si>
    <t>**Description:** This policy increases the tax rate for LPG.  It is expressed as a percentage of the BAU Scenario price, which includes sales and excise taxes. // **Guidance for setting values:**  In 2018, the national and state-level Goods and Services Tax (GST) rates on domestic LPG were 2.5% each, adding up to a national average tax rate of 5%.</t>
  </si>
  <si>
    <t>https://cleantechnica.com/2018/03/19/india-second-thoughts-100-ev-target/</t>
  </si>
  <si>
    <r>
      <rPr>
        <b/>
        <sz val="11"/>
        <rFont val="Calibri"/>
        <family val="2"/>
        <scheme val="minor"/>
      </rPr>
      <t>FAME II scheme notification:</t>
    </r>
    <r>
      <rPr>
        <sz val="11"/>
        <rFont val="Calibri"/>
        <family val="2"/>
        <scheme val="minor"/>
      </rPr>
      <t xml:space="preserve"> https://dhi.nic.in/writereaddata/UploadFile/publicationNotificationFAME%20II%208March2019.pdf</t>
    </r>
  </si>
  <si>
    <r>
      <rPr>
        <b/>
        <sz val="11"/>
        <color theme="1"/>
        <rFont val="Calibri"/>
        <family val="2"/>
        <scheme val="minor"/>
      </rPr>
      <t>India Showcases Hydrogen Fuel Auto-Rickshaws:</t>
    </r>
    <r>
      <rPr>
        <sz val="11"/>
        <color theme="1"/>
        <rFont val="Calibri"/>
        <family val="2"/>
        <scheme val="minor"/>
      </rPr>
      <t xml:space="preserve"> https://thecityfix.com/blog/india-showcases-hydrogen-fuel-auto-rickshaws/</t>
    </r>
  </si>
  <si>
    <r>
      <rPr>
        <b/>
        <sz val="11"/>
        <rFont val="Calibri"/>
        <family val="2"/>
        <scheme val="minor"/>
      </rPr>
      <t>Biofuels policy to cut emissions</t>
    </r>
    <r>
      <rPr>
        <sz val="11"/>
        <rFont val="Calibri"/>
        <family val="2"/>
        <scheme val="minor"/>
      </rPr>
      <t>: https://www.livemint.com/Industry/VnDESdDI3GKNzhP52w1YgK/Cabinet-approves-national-biofuel-policy.html
Calculated from model data; see variable trans/BLP in the InputData folder for source information.</t>
    </r>
  </si>
  <si>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values:**In India's BAU case, there is no heating component considered in the buildings sector.</t>
  </si>
  <si>
    <t>**Description:** This policy requires the specified percentage of new 3-wheeled vehicles to consist of hydrogen vehicles.  If that percentage would already be achieved through BAU sales plus the effects of other policies, this policy has no effect. // **Guidance for setting values:** A few prototypes have been demonstrated for hydrogen-powered autorickshaws in India, such as the Mahindra HyAlfa showcased at the Auto Expo in 2012. While the technology exists, commercial viability remains to be seen.</t>
  </si>
  <si>
    <t>2-wheeled and 3-wheeled vehicles</t>
  </si>
  <si>
    <t>2-wheeled</t>
  </si>
  <si>
    <t>Vehicles</t>
  </si>
  <si>
    <t>3-wheeled</t>
  </si>
  <si>
    <r>
      <rPr>
        <b/>
        <sz val="11"/>
        <rFont val="Calibri"/>
        <family val="2"/>
        <scheme val="minor"/>
      </rPr>
      <t xml:space="preserve">Can electric buses solve India’s transit crisis? This city may hold the answer: </t>
    </r>
    <r>
      <rPr>
        <u/>
        <sz val="11"/>
        <color theme="10"/>
        <rFont val="Calibri"/>
        <family val="2"/>
        <scheme val="minor"/>
      </rPr>
      <t xml:space="preserve">https://qz.com/india/1766123/punes-e-bus-experiment-may-be-the-answer-to-india-transit-woes/;
</t>
    </r>
    <r>
      <rPr>
        <b/>
        <sz val="11"/>
        <rFont val="Calibri"/>
        <family val="2"/>
        <scheme val="minor"/>
      </rPr>
      <t>List of cities and no. of buses considered for sanction under FAME II incentive scheme:</t>
    </r>
    <r>
      <rPr>
        <u/>
        <sz val="11"/>
        <color theme="10"/>
        <rFont val="Calibri"/>
        <family val="2"/>
        <scheme val="minor"/>
      </rPr>
      <t xml:space="preserve"> http://pibphoto.nic.in/documents/rlink/2019/aug/p20198801.pdf
</t>
    </r>
  </si>
  <si>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would levy a fee of approximately 75000 INR on a vehicle that consumes 12 liters per 100 km if the pivot point is 10 liters per 100 km.</t>
  </si>
  <si>
    <t>**Description:** This policy specifies the percentage reduction in carbon emissions from the transportation sector that must be achieved via fuel switching.  This value is in addition to BAU requirements. // **Guidance for setting values:**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t>
  </si>
  <si>
    <t>**Description:** This policy replaces the specified fraction of newly sold non-electric appliances in rural, residential buildings with electricity-using appliances. // **Guidance for setting values:**  In India's BAU case, the share of electricity among fuels used for appliances in rural residential buildings will rise from 8% to 29% through 2050.</t>
  </si>
  <si>
    <t>**Description:** This policy replaces the specified fraction of newly sold non-electric appliances in commercial buildings with electricity-using appliances. // **Guidance for setting values:** In India's BAU case, the share of electricity among fuels used for appliances in commercial buildings will rise from 40% to 43% through 2050.</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</si>
  <si>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</si>
  <si>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</si>
  <si>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</si>
  <si>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t>
  </si>
  <si>
    <t>**Description:** This policy reduces fuel consumption in the natural gas and petroleum industry by increasing the efficiency of industrial equipment through stronger standards.  The policy setting refers to overall energy use reduction, not the reduction in energy use of newly sold equipment. // **Guidance for setting values:**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t>
  </si>
  <si>
    <t xml:space="preserve">**Description:** This policy reduces fuel consumption in the iron and steel industry by increasing the efficiency of industrial equipment through stronger standards.  The policy setting refers to overall energy use reduction, not the reduction in energy use of newly sold equipment. // **Guidance for setting values:** In the 2018 study "Energy Efficiency Potential in India" commissioned by the Bureau of Energy Efficiency, The Energy and Resources Institute estimates potential energy savings of 19% by 2041 in the iron and steel sector. </t>
  </si>
  <si>
    <t xml:space="preserve">**Description:** This policy reduces fuel consumption in the chemicals industry by increasing the efficiency of industrial equipment through stronger standards.  The policy setting refers to overall energy use reduction, not the reduction in energy use of newly sold equipment. // **Guidance for setting values:** In the 2018 study "Energy Efficiency Potential in India" commissioned by the Bureau of Energy Efficiency, The Energy and Resources Institute estimates potential energy savings of 6% (by 2031) and 14% (by 2041) in the fertilizer sector. </t>
  </si>
  <si>
    <t xml:space="preserve">**Description:** This policy reduces fuel consumption in the coal mining industry by increasing the efficiency of industrial equipment through stronger standards.  The policy setting refers to overall energy use reduction, not the reduction in energy use of newly sold equipment. // **Guidance for setting values:**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t>
  </si>
  <si>
    <t>**Description:** This policy reduces fuel consumption in the water and waste industry by increasing the efficiency of industrial equipment through stronger standards.  The policy setting refers to overall energy use reduction, not the reduction in energy use of newly sold equipment. // **Guidance for setting values:** In "Towards a better water-energy-carbon nexus in cities", Dhakal et al. estimate potential energy savings of 35% by implementing decentralized sewage treatement plants for a case study of waste water management in New Delhi, India.</t>
  </si>
  <si>
    <t xml:space="preserve">**Description:** This policy reduces fuel consumption in other industries by increasing the efficiency of industrial equipment through stronger standards.  The policy setting refers to overall energy use reduction, not the reduction in energy use of newly sold equipment. // **Guidance for setting values:**In the 2018 study "Energy Efficiency Potential in India" commissioned by the Bureau of Energy Efficiency, The Energy and Resources Institute estimates an average potential energy savings of 12% by 2041 for the bricks, aluminium, paper and pulp, and other industries.  </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</si>
  <si>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t>
  </si>
  <si>
    <t>**Description:** This policy reduces demand for iron and steel through techniques such as material-efficient building codes, requirements for greater building and metal product longevity, greater repair and re-use of metal products, etc. // **Guidance for setting values:**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</si>
  <si>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</si>
  <si>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</si>
  <si>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</si>
  <si>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</si>
  <si>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Government Cash Flow Sources</t>
  </si>
  <si>
    <t>Non BAU Capacity Retirement Schedule</t>
  </si>
  <si>
    <t>Boolean Use Non BAU Capacity Retirement Schedule</t>
  </si>
  <si>
    <t>Electricity Sector Fraction of Potential Additional CCS Achieved</t>
  </si>
  <si>
    <t>Electricity Sector CCS</t>
  </si>
  <si>
    <t>elec CCS</t>
  </si>
  <si>
    <t>Industry Sector Fraction of Potential Additional CCS Achieved</t>
  </si>
  <si>
    <t>energy related emissions</t>
  </si>
  <si>
    <t>Energy Related Emissions</t>
  </si>
  <si>
    <t>Industry CCS</t>
  </si>
  <si>
    <t>indst CCS</t>
  </si>
  <si>
    <t>Process Emissions</t>
  </si>
  <si>
    <t>**Description:** This policy replaces the specified fraction of newly sold non-electric appliances in urban, residential buildings with electricity-using appliances. // **Guidance for setting values:** In India's BAU case, the share of electricity among fuels used by appliances in urban, residential buildings will rise from 14% to 32% through 2050.</t>
  </si>
  <si>
    <t>Calculated from model data; see variable bldgs/BCEU in the InputData folder for source information.</t>
  </si>
  <si>
    <t>**Description:** This policy replaces the specified fraction of newly sold non-electric lighting systems in rural, residential buildings with electricity-using lighting systems. // **Guidance for setting values:** In India's BAU case, the share of electricity among fuels used for lighting in rural residential buildings will rise from 59% to 100% by 2022.</t>
  </si>
  <si>
    <t>**Description:** This policy replaces the specified fraction of newly sold non-electric lighting systems in commercial buildings with electricity-using lighting systems. // **Guidance for setting values:** In India's BAU case, the share of electricity among fuels used for lighting in commercial buildings will rise from 96% to 100% by 2022.</t>
  </si>
  <si>
    <r>
      <rPr>
        <b/>
        <sz val="11"/>
        <color theme="1"/>
        <rFont val="Calibri"/>
        <family val="2"/>
        <scheme val="minor"/>
      </rPr>
      <t>ECBC-R as a tool for Energy Efficiency:</t>
    </r>
    <r>
      <rPr>
        <u/>
        <sz val="11"/>
        <color theme="10"/>
        <rFont val="Calibri"/>
        <family val="2"/>
        <scheme val="minor"/>
      </rPr>
      <t xml:space="preserve">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t>
    </r>
    <r>
      <rPr>
        <b/>
        <sz val="11"/>
        <color theme="1"/>
        <rFont val="Calibri"/>
        <family val="2"/>
        <scheme val="minor"/>
      </rPr>
      <t>Star Labeling scheme for energy efficient homes:</t>
    </r>
    <r>
      <rPr>
        <u/>
        <sz val="11"/>
        <color theme="10"/>
        <rFont val="Calibri"/>
        <family val="2"/>
        <scheme val="minor"/>
      </rPr>
      <t xml:space="preserve"> http://www.econiwas.com/start-label-foree-homes.php</t>
    </r>
  </si>
  <si>
    <r>
      <rPr>
        <b/>
        <sz val="11"/>
        <color theme="1"/>
        <rFont val="Calibri"/>
        <family val="2"/>
        <scheme val="minor"/>
      </rPr>
      <t>India Cooling Action Plan:</t>
    </r>
    <r>
      <rPr>
        <u/>
        <sz val="11"/>
        <color theme="10"/>
        <rFont val="Calibri"/>
        <family val="2"/>
        <scheme val="minor"/>
      </rPr>
      <t xml:space="preserve"> http://ozonecell.in/wp-content/uploads/2019/03/INDIA-COOLING-ACTION-PLAN-e-circulation-version080319.pdf</t>
    </r>
  </si>
  <si>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India Cooling Action Plan estimates that through improvements in cooling equipment efficiency and better servicing practices, building cooling energy consumption can be reduced by 15% in the next decade and by around 30% by 2038. </t>
  </si>
  <si>
    <t>https://www.gbpn.org/sites/default/files/08.%20INDIA%20Baseline_TR_low.pdf</t>
  </si>
  <si>
    <r>
      <rPr>
        <b/>
        <sz val="11"/>
        <color theme="1"/>
        <rFont val="Calibri"/>
        <family val="2"/>
        <scheme val="minor"/>
      </rPr>
      <t xml:space="preserve">ECBC-R as a tool for Energy Efficiency: </t>
    </r>
    <r>
      <rPr>
        <sz val="11"/>
        <color theme="1"/>
        <rFont val="Calibri"/>
        <family val="2"/>
        <scheme val="minor"/>
      </rPr>
      <t>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t>
    </r>
    <r>
      <rPr>
        <b/>
        <sz val="11"/>
        <color theme="1"/>
        <rFont val="Calibri"/>
        <family val="2"/>
        <scheme val="minor"/>
      </rPr>
      <t xml:space="preserve">
Residential Buildings in India: Energy Use Projections and Savings Potentials, GBPN:</t>
    </r>
    <r>
      <rPr>
        <u/>
        <sz val="11"/>
        <color theme="10"/>
        <rFont val="Calibri"/>
        <family val="2"/>
        <scheme val="minor"/>
      </rPr>
      <t xml:space="preserve"> https://www.gbpn.org/sites/default/files/08.%20INDIA%20Baseline_TR_low.pdf
</t>
    </r>
  </si>
  <si>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India Cooling Action Plan estimates that through improvements in cooling equipment efficiency and better servicing practices, building cooling energy consumption can be reduced by 15% in the next decade and by around 30% by 2038.</t>
  </si>
  <si>
    <r>
      <rPr>
        <b/>
        <sz val="11"/>
        <color theme="0" tint="-0.499984740745262"/>
        <rFont val="Calibri"/>
        <family val="2"/>
        <scheme val="minor"/>
      </rPr>
      <t>Roadmap to fast track adoption and implementation of ECBC at the urban and local level:</t>
    </r>
    <r>
      <rPr>
        <sz val="11"/>
        <color theme="0" tint="-0.499984740745262"/>
        <rFont val="Calibri"/>
        <family val="2"/>
        <scheme val="minor"/>
      </rPr>
      <t xml:space="preserve"> https://niti.gov.in/sites/default/files/energy/ECBC_report.pdf
</t>
    </r>
    <r>
      <rPr>
        <b/>
        <sz val="11"/>
        <color theme="0" tint="-0.499984740745262"/>
        <rFont val="Calibri"/>
        <family val="2"/>
        <scheme val="minor"/>
      </rPr>
      <t>Impact of ECBC on building energy consumption at city level (Ahmedabad)</t>
    </r>
    <r>
      <rPr>
        <sz val="11"/>
        <color theme="0" tint="-0.499984740745262"/>
        <rFont val="Calibri"/>
        <family val="2"/>
        <scheme val="minor"/>
      </rPr>
      <t xml:space="preserve"> - https://shaktifoundation.in/wp-content/uploads/2018/09/Impact-of-ECBC-on-building-energy-consumption-at-city-level.pdf</t>
    </r>
  </si>
  <si>
    <r>
      <rPr>
        <b/>
        <sz val="11"/>
        <color theme="0" tint="-0.499984740745262"/>
        <rFont val="Calibri"/>
        <family val="2"/>
        <scheme val="minor"/>
      </rPr>
      <t>Roadmap to fast track adoption and implementation of ECBC at the urban and local level:</t>
    </r>
    <r>
      <rPr>
        <sz val="11"/>
        <color theme="0" tint="-0.499984740745262"/>
        <rFont val="Calibri"/>
        <family val="2"/>
        <scheme val="minor"/>
      </rPr>
      <t xml:space="preserve"> https://niti.gov.in/sites/default/files/energy/ECBC_report.pdf</t>
    </r>
  </si>
  <si>
    <t>Calculated from model data; see variable bldgs/BDEQ in the InputData folder for source information.</t>
  </si>
  <si>
    <r>
      <rPr>
        <b/>
        <sz val="11"/>
        <rFont val="Calibri"/>
        <family val="2"/>
        <scheme val="minor"/>
      </rPr>
      <t>Grid Connected Solar Rooftop Programme:</t>
    </r>
    <r>
      <rPr>
        <sz val="11"/>
        <rFont val="Calibri"/>
        <family val="2"/>
        <scheme val="minor"/>
      </rPr>
      <t xml:space="preserve"> 
https://mnre.gov.in/solar/schemes/ </t>
    </r>
  </si>
  <si>
    <t>Calculated from model data; see variable bldgs/PPEIdtIL in the InputData folder for source information.</t>
  </si>
  <si>
    <t xml:space="preserve">**Description:**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t>
  </si>
  <si>
    <t>Calculated from model data; see variable ccs/BFoCPAbS in the InputData folder for source information.</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</si>
  <si>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</si>
  <si>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</si>
  <si>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</si>
  <si>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</si>
  <si>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</si>
  <si>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</si>
  <si>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t>
  </si>
  <si>
    <r>
      <rPr>
        <b/>
        <sz val="11"/>
        <rFont val="Calibri"/>
        <family val="2"/>
        <scheme val="minor"/>
      </rPr>
      <t>Growth trajectory of RPOs for solar and non-solar for 2019-20 to 2021-22:</t>
    </r>
    <r>
      <rPr>
        <sz val="11"/>
        <rFont val="Calibri"/>
        <family val="2"/>
        <scheme val="minor"/>
      </rPr>
      <t xml:space="preserve"> https://powermin.nic.in/sites/default/files/webform/notices/RPO_trajectory_2019-22_Order_dated_14_June_2018.pdf
</t>
    </r>
    <r>
      <rPr>
        <b/>
        <sz val="11"/>
        <rFont val="Calibri"/>
        <family val="2"/>
        <scheme val="minor"/>
      </rPr>
      <t>Hydro Purchase Obligation (HPO) as a separate entity within Non-solar RPO</t>
    </r>
    <r>
      <rPr>
        <sz val="11"/>
        <rFont val="Calibri"/>
        <family val="2"/>
        <scheme val="minor"/>
      </rPr>
      <t>: https://powermin.nic.in/sites/default/files/webform/notices/Measures_to_Promote_Hydro_Power_Sector.pdf</t>
    </r>
  </si>
  <si>
    <t>**Description:** This policy increases or decreases the amount of electricity exported from India to other countries. It does not cause the construction or removal of transmission lines linking these countries. // **Guidance for setting values:** In 2017, India became a net exporter of electricity for the first time. During 2010-2018, electricity exports grew at a Compounded Annual Growth Rate (CAGR) of 70%. In 2018, India exported around 7,200 Million Units to Nepal, Bangladesh and Myanmar.</t>
  </si>
  <si>
    <r>
      <rPr>
        <b/>
        <sz val="11"/>
        <rFont val="Calibri"/>
        <family val="2"/>
        <scheme val="minor"/>
      </rPr>
      <t>Energy Statistics 2019:</t>
    </r>
    <r>
      <rPr>
        <sz val="11"/>
        <rFont val="Calibri"/>
        <family val="2"/>
        <scheme val="minor"/>
      </rPr>
      <t xml:space="preserve"> http://www.mospi.gov.in/sites/default/files/publication_reports/Energy%20Statistics%202019-finall.pdf</t>
    </r>
  </si>
  <si>
    <t>Calculated from model data; see variable elec/DRC in the InputData folder for source information.</t>
  </si>
  <si>
    <t>Calculated from model data; see variables elec/BCRbQ and elec/SYC in the InputData folder for source information.</t>
  </si>
  <si>
    <t>**Description:** This policy expands the definitions for qualifying carbon-free sources for the carbon-free electricity standard to be wind, solar, hydro, nuclear, and municipal solid waste.  **Guidance for setting values:** The BAU case assumes wind, solar, and biomass qualify for the carbon-free electricity standard.</t>
  </si>
  <si>
    <t>Calculated from model input data;</t>
  </si>
  <si>
    <t>Calculated from model data; see variable elec/BTC in the InputData folder for source information.</t>
  </si>
  <si>
    <t>IRENA - Future of Wind: 
https://www.irena.org/-/media/Files/IRENA/Agency/Publication/2019/Oct/IRENA_Future_of_wind_2019.pdf</t>
  </si>
  <si>
    <t>Caclulated from model input data (elec/BECF) and the high end (58%) of the IRENA projections range</t>
  </si>
  <si>
    <t xml:space="preserve">**Description:**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t>
  </si>
  <si>
    <t xml:space="preserve">**Description:**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t>
  </si>
  <si>
    <t>Caclulated from model input data (elec/BECF) and the high end (60%) of the IRENA projections range</t>
  </si>
  <si>
    <t>The World Bank.  Electric power transmission and distribution losses (% of output).  http://data.worldbank.org/indicator/EG.ELC.LOSS.ZS;
Calculated from model data; see variable elec/BTaDLP in the InputData folder for source information.</t>
  </si>
  <si>
    <r>
      <rPr>
        <b/>
        <sz val="11"/>
        <color theme="1"/>
        <rFont val="Calibri"/>
        <family val="2"/>
        <scheme val="minor"/>
      </rPr>
      <t>Mapping India's Energy Subsidies 2020:</t>
    </r>
    <r>
      <rPr>
        <u/>
        <sz val="11"/>
        <color theme="10"/>
        <rFont val="Calibri"/>
        <family val="2"/>
        <scheme val="minor"/>
      </rPr>
      <t xml:space="preserve"> https://www.iisd.org/sites/default/files/publications/india-energy-transition-2020.pdf</t>
    </r>
  </si>
  <si>
    <r>
      <rPr>
        <b/>
        <sz val="11"/>
        <color theme="1"/>
        <rFont val="Calibri"/>
        <family val="2"/>
        <scheme val="minor"/>
      </rPr>
      <t>Schemes launched by the Government to promote Solar Energy in the country:</t>
    </r>
    <r>
      <rPr>
        <u/>
        <sz val="11"/>
        <color theme="10"/>
        <rFont val="Calibri"/>
        <family val="2"/>
        <scheme val="minor"/>
      </rPr>
      <t xml:space="preserve"> https://pib.gov.in/PressReleaseIframePage.aspx?PRID=1514462
</t>
    </r>
  </si>
  <si>
    <r>
      <rPr>
        <b/>
        <sz val="11"/>
        <color theme="1"/>
        <rFont val="Calibri"/>
        <family val="2"/>
        <scheme val="minor"/>
      </rPr>
      <t>Annual Report of MNRE (2018-19):</t>
    </r>
    <r>
      <rPr>
        <u/>
        <sz val="11"/>
        <color theme="10"/>
        <rFont val="Calibri"/>
        <family val="2"/>
        <scheme val="minor"/>
      </rPr>
      <t xml:space="preserve"> https://mnre.gov.in/img/documents/uploads/0ce0bba7b9f24b32aed4d89265d6b067.pdf</t>
    </r>
  </si>
  <si>
    <r>
      <rPr>
        <b/>
        <sz val="11"/>
        <color theme="1"/>
        <rFont val="Calibri"/>
        <family val="2"/>
        <scheme val="minor"/>
      </rPr>
      <t>Annual Report of MNRE (2018-19):</t>
    </r>
    <r>
      <rPr>
        <u/>
        <sz val="11"/>
        <color theme="10"/>
        <rFont val="Calibri"/>
        <family val="2"/>
        <scheme val="minor"/>
      </rPr>
      <t xml:space="preserve"> https://mnre.gov.in/img/documents/uploads/0ce0bba7b9f24b32aed4d89265d6b067.pdf
</t>
    </r>
    <r>
      <rPr>
        <b/>
        <sz val="11"/>
        <color theme="1"/>
        <rFont val="Calibri"/>
        <family val="2"/>
        <scheme val="minor"/>
      </rPr>
      <t xml:space="preserve">National Offshore Wind Energy Policy: </t>
    </r>
    <r>
      <rPr>
        <u/>
        <sz val="11"/>
        <color theme="10"/>
        <rFont val="Calibri"/>
        <family val="2"/>
        <scheme val="minor"/>
      </rPr>
      <t>http://164.100.77.194/img/documents/uploads/3debfe9158b643d8a3e06a7a007f2ef9.pdf</t>
    </r>
  </si>
  <si>
    <r>
      <rPr>
        <b/>
        <sz val="11"/>
        <color theme="1"/>
        <rFont val="Calibri"/>
        <family val="2"/>
        <scheme val="minor"/>
      </rPr>
      <t>Generation Based Incentive Scheme:</t>
    </r>
    <r>
      <rPr>
        <sz val="11"/>
        <color theme="1"/>
        <rFont val="Calibri"/>
        <family val="2"/>
        <scheme val="minor"/>
      </rPr>
      <t xml:space="preserve"> http://pib.nic.in/newsite/PrintRelease.aspx?relid=78829
</t>
    </r>
    <r>
      <rPr>
        <b/>
        <sz val="11"/>
        <color theme="1"/>
        <rFont val="Calibri"/>
        <family val="2"/>
        <scheme val="minor"/>
      </rPr>
      <t>Capacity allocation under wind energy auctions:</t>
    </r>
    <r>
      <rPr>
        <sz val="11"/>
        <color theme="1"/>
        <rFont val="Calibri"/>
        <family val="2"/>
        <scheme val="minor"/>
      </rPr>
      <t xml:space="preserve"> https://mercomindia.com/wind-capacity-awarded-october-mnre/</t>
    </r>
  </si>
  <si>
    <t xml:space="preserve">**Description:** This policy is a subsidy paid by the government to suppliers of electricity per unit of electricity generated from onshore wind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</si>
  <si>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</si>
  <si>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</si>
  <si>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</si>
  <si>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</si>
  <si>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t>
  </si>
  <si>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</si>
  <si>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</si>
  <si>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</si>
  <si>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India's national Renewable Purchase Obligations (RPOs) have not been met historically. For this reason, the BAU case does not assume any national RPO targets are met. However, the BAU case assumes India meets 60% of its Nationally Determined Contribution of increasing renewable power capacity to 175 gigawatts by 2022, under the Paris Agreement. 
If the policy "Expand Carbon-free Electricity Standard Qualifying Definitions" is also enabled, the lever setting is a total RPO target that includes generation from wind, solar, hydro, nuclear, and Municipal Solid Waste (MSW) sources. When setting a high target with the CES lever, users should also turn on supporting power sector policies (i.e., Grid-Scale Electricity Storage, Increase Transmission, and Demand Response) to minimize curtailment of renewables.</t>
  </si>
  <si>
    <t xml:space="preserve">**Description:**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The Indian cement industry is one of the most efficient in the world. Under the Perform Achieve and Trade scheme of the Government of India, in the cement industry, a reduction of around 9.2% in terms of energy use with respect to the BAU is predicted by 2030. </t>
  </si>
  <si>
    <t>https://www.beeindia.gov.in/sites/default/files/press_releases/Consolidated%20Report.pdf</t>
  </si>
  <si>
    <t>Sectoral targets - PAT Cycle II: https://beeindia.gov.in/sites/default/files/PAT_PPT_for_EEMD_5.7.16.pdf
Energy Savings and achievement of PAT Cycle II targets by sector: https://powermin.nic.in/sites/default/files/webform/notices/e-book_on_Impact_assessment_of_various_energy_efficiency_measures_taken_during_2018_19_0.pdf</t>
  </si>
  <si>
    <t>Study on Energy Efficiency and Energy Saving Potential in Industry from possible Policy Mechanisms - ICF International (EU): https://ec.europa.eu/energy/sites/ener/files/documents/151201%20DG%20ENER%20Industrial%20EE%20study%20-%20final%20report_clean_stc.pdf</t>
  </si>
  <si>
    <t>Energy Efficiency Potential in India - TERI (commissioned by BEE): https://www.energyforum.in/fileadmin/user_upload/india/media_elements/publications/09_Energy_Efficiency_Potential_in_India.pdf</t>
  </si>
  <si>
    <t>Benchmarking Energy Efficiency of Opencast Mining in India, Sahoo et al. (IIT Bombay): https://pdfs.semanticscholar.org/8159/1a6ce1708736d2c08f3e17d1c09498e03d67.pdf</t>
  </si>
  <si>
    <t>Towards a better water-energy-carbon nexus in cities, Dhakal et al. (Asia-Pacific Network for Global Change Network): https://www.apn-gcr.org/2015/10/26/policy-brief-towards-a-better-water-energy-carbon-nexus-in-cities-lcd-01/</t>
  </si>
  <si>
    <r>
      <rPr>
        <b/>
        <sz val="11"/>
        <color theme="0" tint="-0.499984740745262"/>
        <rFont val="Calibri"/>
        <family val="2"/>
        <scheme val="minor"/>
      </rPr>
      <t xml:space="preserve">Enhancing Energy Efficiency in India - Assessment of Sectoral Potentials: </t>
    </r>
    <r>
      <rPr>
        <sz val="11"/>
        <color theme="0" tint="-0.499984740745262"/>
        <rFont val="Calibri"/>
        <family val="2"/>
        <scheme val="minor"/>
      </rPr>
      <t xml:space="preserve">https://c2e2.unepdtu.org/wp-content/uploads/sites/3/2017/06/enhancing-energy-efficiency-in-india-assessment-of-sectoral-potentials.pdf
</t>
    </r>
    <r>
      <rPr>
        <b/>
        <sz val="11"/>
        <color theme="0" tint="-0.499984740745262"/>
        <rFont val="Calibri"/>
        <family val="2"/>
        <scheme val="minor"/>
      </rPr>
      <t xml:space="preserve">Agriculture Demand Side Management (AgDSM) Programme </t>
    </r>
    <r>
      <rPr>
        <sz val="11"/>
        <color theme="0" tint="-0.499984740745262"/>
        <rFont val="Calibri"/>
        <family val="2"/>
        <scheme val="minor"/>
      </rPr>
      <t>- https://www.eeslindia.org/content/raj/eesl/en/Programmes/AgDSM/about-agdsm.html</t>
    </r>
  </si>
  <si>
    <t>Shukla, P.R. et al. (2015). Pathways to deep decarbonization in India, SDSN - IDDRI - 
http://deepdecarbonization.org/wp-content/uploads/2015/09/DDPP_IND.pdf</t>
  </si>
  <si>
    <t>Draft National Resource Efficiency Policy, 2019: http://moef.gov.in/wp-content/uploads/2019/07/Draft-National-Resourc.pdf;
Steel Scrap Recycling Policy, 2019: https://steel.gov.in/sites/default/files/Steel%20Scrap%20Recycling%20Policy%2006.11.2019.pdf; 
Towards a Low Carbon Steel Sector, 2020 (TERI): https://shaktifoundation.in/wp-content/uploads/2020/01/Towards-a-Low-Carbon-Steel-Sector-Report.pdf</t>
  </si>
  <si>
    <t xml:space="preserve">**Description:**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t>
  </si>
  <si>
    <t>National Water Mission: 
http://nwm.gov.in/?q=objective-national-water-mission; 
Water Policy for Delhi: 
http://delhijalboard.nic.in/sites/default/files/All-PDF/water%2Bpolicy_21112016_0.pdf</t>
  </si>
  <si>
    <t>Calculated from model data; see variable fuels/BFPIaE in the InputData folder for source information.</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</si>
  <si>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0.2% of India's hard coal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</si>
  <si>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37% of India's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</si>
  <si>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27% of India's petroleum diesel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</si>
  <si>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26% of India's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</si>
  <si>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3% of India's LPG, propane, and butane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</si>
  <si>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49% of India's jet fuel production.</t>
  </si>
  <si>
    <r>
      <rPr>
        <b/>
        <sz val="11"/>
        <rFont val="Calibri"/>
        <family val="2"/>
        <scheme val="minor"/>
      </rPr>
      <t>Evolution of Bharat Stage emission norms in India:</t>
    </r>
    <r>
      <rPr>
        <sz val="11"/>
        <rFont val="Calibri"/>
        <family val="2"/>
        <scheme val="minor"/>
      </rPr>
      <t xml:space="preserve"> https://www.cars24.com/blog/bsi-bsii-bsiii-bsiv-bsvi-emission-norms/;
</t>
    </r>
    <r>
      <rPr>
        <b/>
        <sz val="11"/>
        <rFont val="Calibri"/>
        <family val="2"/>
        <scheme val="minor"/>
      </rPr>
      <t xml:space="preserve">India BS-VI rollout: </t>
    </r>
    <r>
      <rPr>
        <sz val="11"/>
        <rFont val="Calibri"/>
        <family val="2"/>
        <scheme val="minor"/>
      </rPr>
      <t>https://pib.gov.in/Pressreleaseshare.aspx?PRID=1603492</t>
    </r>
  </si>
  <si>
    <t>**Description:** This policy represents strengthening standards for VOCs emitted by 2-wheeled and 3-wheeled vehicles.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</si>
  <si>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</si>
  <si>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2-wheeled and 3-wheeled vehicles.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</si>
  <si>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</si>
  <si>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</si>
  <si>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</si>
  <si>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</si>
  <si>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r>
      <rPr>
        <b/>
        <sz val="11"/>
        <rFont val="Calibri"/>
        <family val="2"/>
        <scheme val="minor"/>
      </rPr>
      <t>No. of public charging stations sanctioned under FAME II with state-wise share:</t>
    </r>
    <r>
      <rPr>
        <sz val="11"/>
        <rFont val="Calibri"/>
        <family val="2"/>
        <scheme val="minor"/>
      </rPr>
      <t xml:space="preserve"> https://pib.gov.in/newsite/PrintRelease.aspx?relid=197263
</t>
    </r>
    <r>
      <rPr>
        <b/>
        <sz val="11"/>
        <rFont val="Calibri"/>
        <family val="2"/>
        <scheme val="minor"/>
      </rPr>
      <t xml:space="preserve">Assumption for minimum no. of chargers (fast + slow) per station: </t>
    </r>
    <r>
      <rPr>
        <sz val="11"/>
        <rFont val="Calibri"/>
        <family val="2"/>
        <scheme val="minor"/>
      </rPr>
      <t xml:space="preserve">https://www.pluginindia.com/blogs/cost-estimates-and-revenue-model-for-a-public-charging-station-pcs
</t>
    </r>
    <r>
      <rPr>
        <b/>
        <sz val="11"/>
        <rFont val="Calibri"/>
        <family val="2"/>
        <scheme val="minor"/>
      </rPr>
      <t>Estimate of fast chargers for Delhi in 2030 (Tata Power), and of existing stations in 2019:</t>
    </r>
    <r>
      <rPr>
        <sz val="11"/>
        <rFont val="Calibri"/>
        <family val="2"/>
        <scheme val="minor"/>
      </rPr>
      <t xml:space="preserve">  https://www.news18.com/news/auto/tata-power-to-set-up-500-electric-vehicle-charging-stations-by-2020-in-india-interview-2288637.html
</t>
    </r>
    <r>
      <rPr>
        <b/>
        <sz val="11"/>
        <rFont val="Calibri"/>
        <family val="2"/>
        <scheme val="minor"/>
      </rPr>
      <t>Population estimates:</t>
    </r>
    <r>
      <rPr>
        <sz val="11"/>
        <rFont val="Calibri"/>
        <family val="2"/>
        <scheme val="minor"/>
      </rPr>
      <t xml:space="preserve"> http://databank.worldbank.org/data/reports.aspx?source=Health-Nutrition-and-Population-Statistics:-Population-estimates-and-projections#</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</si>
  <si>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 xml:space="preserve">https://www.chargepoint.com/files/Quick_Guide_to_Fast_Charging.pdf
</t>
    </r>
    <r>
      <rPr>
        <b/>
        <sz val="11"/>
        <rFont val="Calibri"/>
        <family val="2"/>
        <scheme val="minor"/>
      </rPr>
      <t>Source for desirable India range</t>
    </r>
    <r>
      <rPr>
        <sz val="11"/>
        <rFont val="Calibri"/>
        <family val="2"/>
        <scheme val="minor"/>
      </rPr>
      <t xml:space="preserve">: https://www.livemint.com/companies/people/a-220-km-running-range-for-ev-will-overcome-range-anxiety-shailesh-chandra-1566847876411.html
</t>
    </r>
  </si>
  <si>
    <t>https://economictimes.indiatimes.com/industry/transportation/railways/railways-to-run-100-on-electricity-by-2024-says-goyal/articleshow/73683657.cms?from=mdr</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</si>
  <si>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t>
  </si>
  <si>
    <t>**Description:** This policy requires the specified percentage of new 2-wheelers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t>
  </si>
  <si>
    <t>https://www.livemint.com/Companies/FpQ6YCFflJHYPGiX6in4AN/What-are-CAFE-norms-and-why-do-they-matter-in-the-ToyotaSuz.html</t>
  </si>
  <si>
    <t>http://www.indiaenvironmentportal.org.in/files/file/ICCT_India-HDV-fuel-consumption_policy-update.pdf</t>
  </si>
  <si>
    <t>Calculated from model data; see variable trans/BNVFE in the InputData folder for source information.</t>
  </si>
  <si>
    <r>
      <t xml:space="preserve">https://wamu.org/story/19/03/18/japan-is-betting-big-on-the-future-of-hydrogen-cars/
</t>
    </r>
    <r>
      <rPr>
        <b/>
        <sz val="11"/>
        <color theme="1"/>
        <rFont val="Calibri"/>
        <family val="2"/>
        <scheme val="minor"/>
      </rPr>
      <t>Hydrogen as a transportation fuel in India:</t>
    </r>
    <r>
      <rPr>
        <u/>
        <sz val="11"/>
        <color theme="10"/>
        <rFont val="Calibri"/>
        <family val="2"/>
        <scheme val="minor"/>
      </rPr>
      <t xml:space="preserve"> https://energy.economictimes.indiatimes.com/energy-speak/hydrogen-as-a-transportation-fuel-in-india/3789</t>
    </r>
  </si>
  <si>
    <r>
      <t xml:space="preserve">https://wamu.org/story/19/03/18/japan-is-betting-big-on-the-future-of-hydrogen-cars/
</t>
    </r>
    <r>
      <rPr>
        <b/>
        <sz val="11"/>
        <color theme="1"/>
        <rFont val="Calibri"/>
        <family val="2"/>
        <scheme val="minor"/>
      </rPr>
      <t>Hydrogen as a transportation fuel in India:</t>
    </r>
    <r>
      <rPr>
        <sz val="11"/>
        <color theme="1"/>
        <rFont val="Calibri"/>
        <family val="2"/>
        <scheme val="minor"/>
      </rPr>
      <t xml:space="preserve"> https://energy.economictimes.indiatimes.com/energy-speak/hydrogen-as-a-transportation-fuel-in-india/3789</t>
    </r>
  </si>
  <si>
    <t>Calculated from model data; see variable land/PLANAbPiaSY in the InputData folder for source information.</t>
  </si>
  <si>
    <r>
      <rPr>
        <b/>
        <sz val="11"/>
        <rFont val="Calibri"/>
        <family val="2"/>
        <scheme val="minor"/>
      </rPr>
      <t>Revised DICE model results - regional estimate for India (Nordhaus, 2017):</t>
    </r>
    <r>
      <rPr>
        <sz val="11"/>
        <rFont val="Calibri"/>
        <family val="2"/>
        <scheme val="minor"/>
      </rPr>
      <t xml:space="preserve"> https://www.pnas.org/content/114/7/1518;
</t>
    </r>
    <r>
      <rPr>
        <b/>
        <sz val="11"/>
        <rFont val="Calibri"/>
        <family val="2"/>
        <scheme val="minor"/>
      </rPr>
      <t>Country-level social cost of carbon (Ricke et al, 2018):</t>
    </r>
    <r>
      <rPr>
        <sz val="11"/>
        <rFont val="Calibri"/>
        <family val="2"/>
        <scheme val="minor"/>
      </rPr>
      <t xml:space="preserve"> https://www.nature.com/articles/s41558-018-0282-y
Calculated from model data; see variable add-outputs/SCoC in the InputData folder for source information.</t>
    </r>
  </si>
  <si>
    <t>Calculated from model data; see variables fuels/BFCpUEbS and fuels/BS in the InputData folder for source information.</t>
  </si>
  <si>
    <t>Calculated from model data; see variable fuels/BSoFPtiT in the InputData folder for source information.</t>
  </si>
  <si>
    <r>
      <rPr>
        <b/>
        <sz val="11"/>
        <color theme="1"/>
        <rFont val="Calibri"/>
        <family val="2"/>
        <scheme val="minor"/>
      </rPr>
      <t>Research Projects by OEC:</t>
    </r>
    <r>
      <rPr>
        <sz val="11"/>
        <color theme="1"/>
        <rFont val="Calibri"/>
        <family val="2"/>
        <scheme val="minor"/>
      </rPr>
      <t xml:space="preserve"> https://www.ongcindia.com/wps/wcm/connect/en/sustainability/energy-center/research-projects-by-oec/</t>
    </r>
  </si>
  <si>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212 GW of demand response capacity in 2050 (on top of a BAU quantity of 4 GW).</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</si>
  <si>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</si>
  <si>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</si>
  <si>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t>
  </si>
  <si>
    <t>**Description:** This policy requires the specified percentage of new 3-wheelers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t>
  </si>
  <si>
    <t>**Description:** This policy causes grid-scale electricity storage from chemical batteries to increase above the amount predicted in the BAU Scenario. // **Guidance for setting values:**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</si>
  <si>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10% reduction in usage of aircraft in non-OECD countries by 2050 relative to a BAU case.</t>
  </si>
  <si>
    <t>% of tavel demand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</si>
  <si>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t>
  </si>
  <si>
    <t>https://orbit.dtu.dk/files/120569095/Transport_Scenarios_for_India.pdf</t>
  </si>
  <si>
    <t xml:space="preserve">**Description:** This policy represents a set of measures aimed at reducing demand for truck transport of freight by shifting to other modes, such as freight rail. // **Guidance for setting values:**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t>
  </si>
  <si>
    <t>https://www.iea.org/reports/the-future-of-rail</t>
  </si>
  <si>
    <t>**Description:** This control setting adjusts the GDP impact of the recession caused by SARS-CoV-2 (COVID-19).  It is set in terms of the GDP growth rate for 2020, relative to 2019 (with negative values indicating GDP shrinkage).  Recession impacts can extend beyond 2020, and can be adjusted using the Implementation Schedule feature for this control setting.  // **Guidance for setting values:** As of January 2021, India's National Statistical Office (NSO) estimated a 7.7% contraction in GDP growth for the current financial year. This is the default BAU setting.</t>
  </si>
  <si>
    <t>https://indianexpress.com/article/business/economy/gdp-to-contract-7-7-in-current-fiscal-advance-estimates-show-7137643/</t>
  </si>
  <si>
    <t>Long-term Decarbonization</t>
  </si>
  <si>
    <t>Longterm_Decarb.cin</t>
  </si>
  <si>
    <t>NDC-SDG Linkages</t>
  </si>
  <si>
    <t>NDC-SDG.cin</t>
  </si>
  <si>
    <t>Output New Vehicles in Thousands[motorbikes,passenger,battery electric vehicle]; Output New Vehicles in Thousands[motorbikes,passenger,gasoline vehicle]</t>
  </si>
  <si>
    <t>Battery Electric Vehicle, Gasoline Engine Vehicle</t>
  </si>
  <si>
    <t>f1bb18, 969696</t>
  </si>
  <si>
    <t>Output Vehicles in Millions[motorbikes,passenger,battery electric vehicle]; Output Vehicles in Millions[motorbikes,passenger,gasoline vehicle]</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</si>
  <si>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India's Ministry of Railways has recently set a target to achieve 100% electrification of the railways by 2024. In the current BAU, 100% of the new passenger rail fleet is electric by 2036.</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</si>
  <si>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India's Ministry of Railways has recently set a target to achieve 100% electrification of the railways by 2024. In the current BAU, 100% of the new freight rail fleet is electric by 2036.</t>
  </si>
  <si>
    <t xml:space="preserve">**Description:**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t>
  </si>
  <si>
    <t xml:space="preserve">**Description:**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t>
  </si>
  <si>
    <t xml:space="preserve">**Description:**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</si>
  <si>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India does not currently have fuel economy standards for motorbikes. In the current BAU case, fuel economy of new 2-wheeled vehicles is not projected to change between 2019-2050.</t>
  </si>
  <si>
    <t>**Description:** This policy specifies a percentage improvement in fuel economy (distance traveled on the same quantity of fuel with the same cargo or passenger loading) due to fuel economy standards for new freight trains. // **Guidance for setting values:** India currently does not have fuel economy standards for trains.  In the current BAU case, fuel economy of new freight trains is not projected to change between 2019-2050.</t>
  </si>
  <si>
    <t>**Description:** This policy specifies a percentage improvement in fuel economy (distance traveled on the same quantity of fuel with the same cargo or passenger loading) due to fuel economy standards for new passenger trains. // **Guidance for setting values:** India currently does not have fuel economy standards for trains.  In the current BAU case, fuel economy of new passenger trains is not projected to change between 2019-2050.</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</si>
  <si>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t>
  </si>
  <si>
    <t>% increase in kms/litre</t>
  </si>
  <si>
    <t>**Description:** This policy specifies a percentage improvement in fuel economy (distance traveled on the same quantity of fuel with the same cargo or passenger loading) due to fuel economy standards for new passenger ships. // **Guidance for setting values:** India currently does not have fuel economy standards for ships. In the current BAU case, fuel economy of new passenger ships is not projected to change between 2019-2050.</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</si>
  <si>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India does not currently have fuel economy standards for motorbikes. In the current BAU case, fuel economy of new 3-wheeled vehicles is not projected to change between 2019-2050.</t>
  </si>
  <si>
    <t>**Description:** This policy applies a tax on fuels used in the District Heat and Hydrogen Sector based on their greenhouse gas emissions.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</si>
  <si>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India's stated target is a reduction in CO2e intensity (CO2e per unit GDP) of 33-35% by 2030 below 2005 levels.</t>
  </si>
  <si>
    <t>Historic Real GDP (2012 USD from io-model/BGDP, Calcs tab)</t>
  </si>
  <si>
    <t>**Description:** This policy specifies a percentage improvement in fuel economy (distance traveled on the same quantity of fuel with the same cargo or passenger loading) due to fuel economy standards for new freight ships. // **Guidance for setting values:** India currently does not have fuel economy standards for ships. In the current BAU case, fuel economy of new freight ships is projected to improve by 34% between 2019-2050.</t>
  </si>
  <si>
    <t xml:space="preserve">2030 NDC Target under the Paris Agreement </t>
  </si>
  <si>
    <t>In its Nationally Determined Contribution (NDC) to the U.N. Framework Convention on Climate Change (UNFCCC), India committed to reducing the emissions intensity of its GDP by 33 to 35 percent by 2030 from 2005 levels. In the absence of detailed source-wise GHG emissions inventory data for the base year of 2005, we estimate by interpolating between official GHG inventory data published for 2000 and 2007. F-gases, which were not accounted in the 2007 inventory, are separately factored in from independent (non-governmental) published country level estimates for India.
India's Biennial Update Reports to the UNFCCC thus far have not included agricultural GHG emissions for estimating the reduction in emission intensity of GDP. However, India’s NDC does not explicity specify that the sector is excluded from the target and agricultural GHG emissions are included for estimating the target in this graph. India's official estimates use global warming potentials (GWP) from IPCC AR2.  The EPS uses newer GWP values from IPCC AR5 in calculating GHG emissions through the model and applies the same to the CO2e total from India's emissions inventories.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</si>
</sst>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
    <numFmt numFmtId="174" formatCode="0.0"/>
    <numFmt numFmtId="175" formatCode="#,##0.00;#,##0.00"/>
    <numFmt numFmtId="176" formatCode="###0.0000;###0.0000"/>
    <numFmt numFmtId="177" formatCode="###0.00_);\(###0.00\)"/>
  </numFmts>
  <fonts count="54">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2"/>
      <name val="Calibri"/>
      <family val="2"/>
    </font>
    <font>
      <b/>
      <sz val="11"/>
      <name val="Gill Sans MT"/>
      <family val="2"/>
    </font>
    <font>
      <b/>
      <sz val="11"/>
      <color rgb="FF231F20"/>
      <name val="Gill Sans MT"/>
      <family val="2"/>
    </font>
    <font>
      <sz val="11"/>
      <name val="Gill Sans MT"/>
      <family val="2"/>
    </font>
    <font>
      <sz val="11"/>
      <color rgb="FF231F20"/>
      <name val="Gill Sans MT"/>
      <family val="2"/>
    </font>
    <font>
      <i/>
      <sz val="11"/>
      <name val="Times New Roman"/>
      <family val="1"/>
    </font>
    <font>
      <i/>
      <sz val="11"/>
      <color rgb="FF231F20"/>
      <name val="Times New Roman"/>
      <family val="2"/>
    </font>
    <font>
      <i/>
      <sz val="7"/>
      <name val="Verdana"/>
      <family val="2"/>
    </font>
    <font>
      <b/>
      <sz val="11"/>
      <name val="Calibri"/>
      <family val="2"/>
    </font>
    <font>
      <sz val="11"/>
      <color theme="1"/>
      <name val="Gill Sans"/>
    </font>
    <font>
      <b/>
      <sz val="11"/>
      <name val="Gill Sans"/>
    </font>
    <font>
      <b/>
      <sz val="11"/>
      <color rgb="FF282426"/>
      <name val="Gill Sans"/>
    </font>
    <font>
      <i/>
      <sz val="11"/>
      <name val="Gill Sans"/>
    </font>
    <font>
      <sz val="11"/>
      <color rgb="FF282426"/>
      <name val="Gill Sans"/>
    </font>
    <font>
      <sz val="11"/>
      <name val="Gill Sans"/>
    </font>
    <font>
      <b/>
      <sz val="11"/>
      <color theme="0" tint="-0.499984740745262"/>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theme="6"/>
        <bgColor indexed="64"/>
      </patternFill>
    </fill>
    <fill>
      <patternFill patternType="solid">
        <fgColor rgb="FF007BB0"/>
      </patternFill>
    </fill>
    <fill>
      <patternFill patternType="solid">
        <fgColor rgb="FFA3C2DD"/>
      </patternFill>
    </fill>
    <fill>
      <patternFill patternType="solid">
        <fgColor rgb="FFC8D9E9"/>
      </patternFill>
    </fill>
    <fill>
      <patternFill patternType="solid">
        <fgColor rgb="FFFFEFDE"/>
      </patternFill>
    </fill>
    <fill>
      <patternFill patternType="solid">
        <fgColor theme="3" tint="0.39997558519241921"/>
        <bgColor indexed="64"/>
      </patternFill>
    </fill>
    <fill>
      <patternFill patternType="solid">
        <fgColor rgb="FFD0D2D3"/>
      </patternFill>
    </fill>
    <fill>
      <patternFill patternType="solid">
        <fgColor theme="6" tint="0.39997558519241921"/>
        <bgColor indexed="64"/>
      </patternFill>
    </fill>
    <fill>
      <patternFill patternType="solid">
        <fgColor theme="9" tint="0.39997558519241921"/>
        <bgColor indexed="64"/>
      </patternFill>
    </fill>
  </fills>
  <borders count="3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007BB0"/>
      </left>
      <right style="thin">
        <color rgb="FFFFFFFF"/>
      </right>
      <top style="thin">
        <color rgb="FF007BB0"/>
      </top>
      <bottom/>
      <diagonal/>
    </border>
    <border>
      <left style="thin">
        <color rgb="FFFFFFFF"/>
      </left>
      <right style="thin">
        <color rgb="FFFFFFFF"/>
      </right>
      <top style="thin">
        <color rgb="FF007BB0"/>
      </top>
      <bottom/>
      <diagonal/>
    </border>
    <border>
      <left style="thin">
        <color rgb="FFFFFFFF"/>
      </left>
      <right style="thin">
        <color rgb="FF007BB0"/>
      </right>
      <top style="thin">
        <color rgb="FF007BB0"/>
      </top>
      <bottom/>
      <diagonal/>
    </border>
    <border>
      <left style="thin">
        <color rgb="FF007BB0"/>
      </left>
      <right style="thin">
        <color rgb="FF007BB0"/>
      </right>
      <top/>
      <bottom style="thin">
        <color rgb="FF007BB0"/>
      </bottom>
      <diagonal/>
    </border>
    <border>
      <left style="thin">
        <color rgb="FF007BB0"/>
      </left>
      <right style="thin">
        <color rgb="FF007BB0"/>
      </right>
      <top style="thin">
        <color rgb="FF007BB0"/>
      </top>
      <bottom style="thin">
        <color rgb="FF007BB0"/>
      </bottom>
      <diagonal/>
    </border>
    <border>
      <left style="thin">
        <color rgb="FF929396"/>
      </left>
      <right style="thin">
        <color rgb="FF929396"/>
      </right>
      <top style="thin">
        <color rgb="FF929396"/>
      </top>
      <bottom style="thin">
        <color rgb="FF929396"/>
      </bottom>
      <diagonal/>
    </border>
    <border>
      <left style="thin">
        <color rgb="FF929396"/>
      </left>
      <right/>
      <top style="thin">
        <color rgb="FF929396"/>
      </top>
      <bottom style="thin">
        <color rgb="FF929396"/>
      </bottom>
      <diagonal/>
    </border>
    <border>
      <left/>
      <right/>
      <top style="thin">
        <color rgb="FF929396"/>
      </top>
      <bottom style="thin">
        <color rgb="FF929396"/>
      </bottom>
      <diagonal/>
    </border>
    <border>
      <left/>
      <right style="thin">
        <color rgb="FF929396"/>
      </right>
      <top style="thin">
        <color rgb="FF929396"/>
      </top>
      <bottom style="thin">
        <color rgb="FF929396"/>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19" fillId="0" borderId="0"/>
    <xf numFmtId="0" fontId="24" fillId="7" borderId="24">
      <alignment horizontal="right" vertical="center"/>
    </xf>
    <xf numFmtId="0" fontId="22" fillId="0" borderId="23"/>
    <xf numFmtId="0" fontId="21" fillId="0" borderId="25">
      <alignment horizontal="left" vertical="center" wrapText="1" indent="2"/>
    </xf>
    <xf numFmtId="0" fontId="35" fillId="0" borderId="0"/>
  </cellStyleXfs>
  <cellXfs count="424">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0" fillId="0" borderId="0" xfId="0" applyFont="1" applyAlignment="1">
      <alignment wrapText="1"/>
    </xf>
    <xf numFmtId="0" fontId="26" fillId="0" borderId="0" xfId="0" applyFont="1" applyFill="1" applyBorder="1" applyAlignment="1">
      <alignment horizontal="left" vertical="top"/>
    </xf>
    <xf numFmtId="0" fontId="0" fillId="0" borderId="0" xfId="0" applyFill="1" applyBorder="1" applyAlignment="1">
      <alignment horizontal="left" vertical="top"/>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3" fillId="0" borderId="0" xfId="0" applyFont="1" applyBorder="1" applyAlignment="1">
      <alignment wrapText="1"/>
    </xf>
    <xf numFmtId="0" fontId="8" fillId="3" borderId="26" xfId="0" applyFont="1" applyFill="1" applyBorder="1" applyAlignment="1">
      <alignment wrapText="1"/>
    </xf>
    <xf numFmtId="49" fontId="2" fillId="0" borderId="26" xfId="1" applyNumberFormat="1" applyFont="1" applyFill="1" applyBorder="1" applyAlignment="1">
      <alignment wrapText="1"/>
    </xf>
    <xf numFmtId="0" fontId="0" fillId="0" borderId="26" xfId="0" applyBorder="1" applyAlignment="1">
      <alignment wrapText="1"/>
    </xf>
    <xf numFmtId="0" fontId="3" fillId="0" borderId="26" xfId="1" applyNumberFormat="1" applyFont="1" applyFill="1" applyBorder="1" applyAlignment="1">
      <alignment wrapText="1"/>
    </xf>
    <xf numFmtId="49" fontId="0" fillId="0" borderId="26" xfId="0" applyNumberFormat="1" applyFont="1" applyFill="1" applyBorder="1" applyAlignment="1">
      <alignment wrapText="1"/>
    </xf>
    <xf numFmtId="49" fontId="2"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wrapText="1"/>
    </xf>
    <xf numFmtId="0" fontId="3" fillId="0" borderId="26" xfId="0" applyNumberFormat="1" applyFont="1" applyFill="1" applyBorder="1" applyAlignment="1">
      <alignment wrapText="1"/>
    </xf>
    <xf numFmtId="0" fontId="5" fillId="0" borderId="26" xfId="2" applyBorder="1" applyAlignment="1">
      <alignment wrapText="1"/>
    </xf>
    <xf numFmtId="0" fontId="7" fillId="0" borderId="26" xfId="0" applyFont="1" applyBorder="1" applyAlignment="1">
      <alignment wrapText="1"/>
    </xf>
    <xf numFmtId="0" fontId="1" fillId="4" borderId="0" xfId="0" applyFont="1" applyFill="1" applyBorder="1" applyAlignment="1"/>
    <xf numFmtId="0" fontId="1" fillId="10" borderId="0" xfId="0" applyFont="1" applyFill="1"/>
    <xf numFmtId="0" fontId="1" fillId="10" borderId="0" xfId="0" applyFont="1" applyFill="1" applyBorder="1"/>
    <xf numFmtId="1" fontId="3" fillId="0" borderId="0" xfId="0" applyNumberFormat="1" applyFont="1" applyFill="1" applyBorder="1" applyAlignment="1">
      <alignment wrapText="1"/>
    </xf>
    <xf numFmtId="0" fontId="0" fillId="30" borderId="0" xfId="0" applyFill="1"/>
    <xf numFmtId="0" fontId="2" fillId="30" borderId="0" xfId="0" applyFont="1" applyFill="1"/>
    <xf numFmtId="0" fontId="1" fillId="2" borderId="0" xfId="0" applyFont="1" applyFill="1" applyAlignment="1">
      <alignment wrapText="1"/>
    </xf>
    <xf numFmtId="0" fontId="1" fillId="2" borderId="0" xfId="0" applyFont="1" applyFill="1" applyAlignment="1">
      <alignment horizontal="right" wrapText="1"/>
    </xf>
    <xf numFmtId="1" fontId="0" fillId="2" borderId="0" xfId="0" applyNumberFormat="1" applyFill="1" applyAlignment="1">
      <alignment wrapText="1"/>
    </xf>
    <xf numFmtId="0" fontId="0" fillId="0" borderId="0" xfId="0" applyFont="1" applyAlignment="1">
      <alignment horizontal="left"/>
    </xf>
    <xf numFmtId="0" fontId="1" fillId="0" borderId="0" xfId="0" applyFont="1" applyAlignment="1">
      <alignment horizontal="center" wrapText="1"/>
    </xf>
    <xf numFmtId="0" fontId="38" fillId="2" borderId="0" xfId="0" applyFont="1" applyFill="1" applyBorder="1" applyAlignment="1">
      <alignment horizontal="left" vertical="top"/>
    </xf>
    <xf numFmtId="0" fontId="0" fillId="2" borderId="0" xfId="0" applyFill="1" applyBorder="1" applyAlignment="1">
      <alignment horizontal="left" vertical="top"/>
    </xf>
    <xf numFmtId="0" fontId="0" fillId="31" borderId="27" xfId="0" applyFill="1" applyBorder="1" applyAlignment="1">
      <alignment horizontal="left" vertical="top" wrapText="1"/>
    </xf>
    <xf numFmtId="0" fontId="0" fillId="31" borderId="28" xfId="0" applyFill="1" applyBorder="1" applyAlignment="1">
      <alignment horizontal="left" vertical="top" wrapText="1"/>
    </xf>
    <xf numFmtId="0" fontId="0" fillId="31" borderId="29" xfId="0" applyFill="1" applyBorder="1" applyAlignment="1">
      <alignment horizontal="left" vertical="top" wrapText="1"/>
    </xf>
    <xf numFmtId="0" fontId="39" fillId="32" borderId="30" xfId="0" applyFont="1" applyFill="1" applyBorder="1" applyAlignment="1">
      <alignment horizontal="left" vertical="top" wrapText="1"/>
    </xf>
    <xf numFmtId="169" fontId="40" fillId="32" borderId="30" xfId="0" applyNumberFormat="1" applyFont="1" applyFill="1" applyBorder="1" applyAlignment="1">
      <alignment horizontal="left" vertical="top" wrapText="1"/>
    </xf>
    <xf numFmtId="0" fontId="39" fillId="33" borderId="31" xfId="0" applyFont="1" applyFill="1" applyBorder="1" applyAlignment="1">
      <alignment horizontal="left" vertical="top" wrapText="1"/>
    </xf>
    <xf numFmtId="169" fontId="40" fillId="33" borderId="31" xfId="0" applyNumberFormat="1" applyFont="1" applyFill="1" applyBorder="1" applyAlignment="1">
      <alignment horizontal="left" vertical="top" wrapText="1"/>
    </xf>
    <xf numFmtId="0" fontId="0" fillId="33" borderId="31" xfId="0" applyFill="1" applyBorder="1" applyAlignment="1">
      <alignment horizontal="left" vertical="top" wrapText="1"/>
    </xf>
    <xf numFmtId="0" fontId="41" fillId="0" borderId="31" xfId="0" applyFont="1" applyFill="1" applyBorder="1" applyAlignment="1">
      <alignment horizontal="left" vertical="top" wrapText="1"/>
    </xf>
    <xf numFmtId="169" fontId="42" fillId="0" borderId="31" xfId="0" applyNumberFormat="1" applyFont="1" applyFill="1" applyBorder="1" applyAlignment="1">
      <alignment horizontal="left" vertical="top" wrapText="1"/>
    </xf>
    <xf numFmtId="0" fontId="0" fillId="0" borderId="31" xfId="0" applyFill="1" applyBorder="1" applyAlignment="1">
      <alignment horizontal="left" vertical="top" wrapText="1"/>
    </xf>
    <xf numFmtId="0" fontId="43" fillId="0" borderId="31" xfId="0" applyFont="1" applyFill="1" applyBorder="1" applyAlignment="1">
      <alignment horizontal="left" vertical="top" wrapText="1"/>
    </xf>
    <xf numFmtId="169" fontId="44" fillId="0" borderId="31" xfId="0" applyNumberFormat="1" applyFont="1" applyFill="1" applyBorder="1" applyAlignment="1">
      <alignment horizontal="left" vertical="top" wrapText="1"/>
    </xf>
    <xf numFmtId="0" fontId="39" fillId="34" borderId="31" xfId="0" applyFont="1" applyFill="1" applyBorder="1" applyAlignment="1">
      <alignment horizontal="left" vertical="top" wrapText="1"/>
    </xf>
    <xf numFmtId="169" fontId="40" fillId="34" borderId="31" xfId="0" applyNumberFormat="1" applyFont="1" applyFill="1" applyBorder="1" applyAlignment="1">
      <alignment horizontal="left" vertical="top" wrapText="1"/>
    </xf>
    <xf numFmtId="0" fontId="0" fillId="34" borderId="31" xfId="0" applyFill="1" applyBorder="1" applyAlignment="1">
      <alignment horizontal="left" vertical="top" wrapText="1"/>
    </xf>
    <xf numFmtId="0" fontId="39" fillId="34" borderId="30" xfId="0" applyFont="1" applyFill="1" applyBorder="1" applyAlignment="1">
      <alignment horizontal="left" vertical="top" wrapText="1"/>
    </xf>
    <xf numFmtId="169" fontId="40" fillId="34" borderId="30" xfId="0" applyNumberFormat="1" applyFont="1" applyFill="1" applyBorder="1" applyAlignment="1">
      <alignment horizontal="left" vertical="top" wrapText="1"/>
    </xf>
    <xf numFmtId="0" fontId="0" fillId="34" borderId="30" xfId="0" applyFill="1" applyBorder="1" applyAlignment="1">
      <alignment horizontal="left" vertical="top" wrapText="1"/>
    </xf>
    <xf numFmtId="169" fontId="42" fillId="34" borderId="30" xfId="0" applyNumberFormat="1" applyFont="1" applyFill="1" applyBorder="1" applyAlignment="1">
      <alignment horizontal="left" vertical="top" wrapText="1"/>
    </xf>
    <xf numFmtId="173" fontId="40" fillId="33" borderId="31" xfId="0" applyNumberFormat="1" applyFont="1" applyFill="1" applyBorder="1" applyAlignment="1">
      <alignment horizontal="left" vertical="top" wrapText="1"/>
    </xf>
    <xf numFmtId="173" fontId="42" fillId="0" borderId="31" xfId="0" applyNumberFormat="1" applyFont="1" applyFill="1" applyBorder="1" applyAlignment="1">
      <alignment horizontal="left" vertical="top" wrapText="1"/>
    </xf>
    <xf numFmtId="0" fontId="41" fillId="0" borderId="31" xfId="0" applyFont="1" applyFill="1" applyBorder="1" applyAlignment="1">
      <alignment horizontal="right" vertical="top" wrapText="1"/>
    </xf>
    <xf numFmtId="167" fontId="40" fillId="33" borderId="31" xfId="0" applyNumberFormat="1" applyFont="1" applyFill="1" applyBorder="1" applyAlignment="1">
      <alignment horizontal="left" vertical="top" wrapText="1"/>
    </xf>
    <xf numFmtId="167" fontId="42" fillId="0" borderId="31" xfId="0" applyNumberFormat="1" applyFont="1" applyFill="1" applyBorder="1" applyAlignment="1">
      <alignment horizontal="left" vertical="top" wrapText="1"/>
    </xf>
    <xf numFmtId="172" fontId="42" fillId="0" borderId="31" xfId="0" applyNumberFormat="1" applyFont="1" applyFill="1" applyBorder="1" applyAlignment="1">
      <alignment horizontal="left" vertical="top" wrapText="1"/>
    </xf>
    <xf numFmtId="0" fontId="45" fillId="0" borderId="0" xfId="0" applyFont="1" applyFill="1" applyBorder="1" applyAlignment="1">
      <alignment horizontal="left" vertical="top"/>
    </xf>
    <xf numFmtId="0" fontId="2" fillId="0" borderId="0" xfId="0" applyFont="1" applyFill="1" applyBorder="1" applyAlignment="1">
      <alignment horizontal="left" vertical="top"/>
    </xf>
    <xf numFmtId="0" fontId="1" fillId="0" borderId="0" xfId="0" applyFont="1" applyFill="1" applyBorder="1" applyAlignment="1">
      <alignment horizontal="left" vertical="top"/>
    </xf>
    <xf numFmtId="0" fontId="8" fillId="0" borderId="0" xfId="0" applyFont="1" applyFill="1" applyBorder="1" applyAlignment="1">
      <alignment horizontal="left" vertical="top"/>
    </xf>
    <xf numFmtId="174" fontId="0" fillId="0" borderId="0" xfId="0" applyNumberFormat="1" applyFill="1" applyBorder="1" applyAlignment="1">
      <alignment horizontal="left" vertical="top"/>
    </xf>
    <xf numFmtId="169" fontId="0" fillId="0" borderId="0" xfId="0" applyNumberFormat="1" applyFill="1" applyBorder="1" applyAlignment="1">
      <alignment horizontal="left" vertical="top"/>
    </xf>
    <xf numFmtId="0" fontId="46" fillId="2" borderId="0" xfId="0" applyFont="1" applyFill="1" applyBorder="1" applyAlignment="1">
      <alignment horizontal="left" vertical="top"/>
    </xf>
    <xf numFmtId="0" fontId="47" fillId="35" borderId="32" xfId="0" applyFont="1" applyFill="1" applyBorder="1" applyAlignment="1">
      <alignment horizontal="left" vertical="top" wrapText="1"/>
    </xf>
    <xf numFmtId="0" fontId="48" fillId="35" borderId="32" xfId="0" applyFont="1" applyFill="1" applyBorder="1" applyAlignment="1">
      <alignment horizontal="left" vertical="top" wrapText="1"/>
    </xf>
    <xf numFmtId="0" fontId="48" fillId="29" borderId="32" xfId="0" applyFont="1" applyFill="1" applyBorder="1" applyAlignment="1">
      <alignment horizontal="left" vertical="top" wrapText="1"/>
    </xf>
    <xf numFmtId="175" fontId="49" fillId="29" borderId="32" xfId="0" applyNumberFormat="1" applyFont="1" applyFill="1" applyBorder="1" applyAlignment="1">
      <alignment horizontal="left" vertical="top" wrapText="1"/>
    </xf>
    <xf numFmtId="169" fontId="49" fillId="29" borderId="32" xfId="0" applyNumberFormat="1" applyFont="1" applyFill="1" applyBorder="1" applyAlignment="1">
      <alignment horizontal="left" vertical="top" wrapText="1"/>
    </xf>
    <xf numFmtId="172" fontId="49" fillId="29" borderId="32" xfId="0" applyNumberFormat="1" applyFont="1" applyFill="1" applyBorder="1" applyAlignment="1">
      <alignment horizontal="left" vertical="top" wrapText="1"/>
    </xf>
    <xf numFmtId="0" fontId="48" fillId="5" borderId="32" xfId="0" applyFont="1" applyFill="1" applyBorder="1" applyAlignment="1">
      <alignment horizontal="left" vertical="top" wrapText="1"/>
    </xf>
    <xf numFmtId="175" fontId="49" fillId="5" borderId="32" xfId="0" applyNumberFormat="1" applyFont="1" applyFill="1" applyBorder="1" applyAlignment="1">
      <alignment horizontal="left" vertical="top" wrapText="1"/>
    </xf>
    <xf numFmtId="0" fontId="47" fillId="5" borderId="32" xfId="0" applyFont="1" applyFill="1" applyBorder="1" applyAlignment="1">
      <alignment horizontal="left" vertical="top" wrapText="1"/>
    </xf>
    <xf numFmtId="169" fontId="49" fillId="5" borderId="32" xfId="0" applyNumberFormat="1" applyFont="1" applyFill="1" applyBorder="1" applyAlignment="1">
      <alignment horizontal="left" vertical="top" wrapText="1"/>
    </xf>
    <xf numFmtId="0" fontId="50" fillId="0" borderId="32" xfId="0" applyFont="1" applyFill="1" applyBorder="1" applyAlignment="1">
      <alignment horizontal="left" vertical="top" wrapText="1"/>
    </xf>
    <xf numFmtId="175" fontId="51" fillId="0" borderId="32" xfId="0" applyNumberFormat="1" applyFont="1" applyFill="1" applyBorder="1" applyAlignment="1">
      <alignment horizontal="left" vertical="top" wrapText="1"/>
    </xf>
    <xf numFmtId="0" fontId="47" fillId="0" borderId="32" xfId="0" applyFont="1" applyFill="1" applyBorder="1" applyAlignment="1">
      <alignment horizontal="left" vertical="top" wrapText="1"/>
    </xf>
    <xf numFmtId="169" fontId="51" fillId="0" borderId="32" xfId="0" applyNumberFormat="1" applyFont="1" applyFill="1" applyBorder="1" applyAlignment="1">
      <alignment horizontal="left" vertical="top" wrapText="1"/>
    </xf>
    <xf numFmtId="0" fontId="52" fillId="0" borderId="32" xfId="0" applyFont="1" applyFill="1" applyBorder="1" applyAlignment="1">
      <alignment horizontal="left" vertical="top" wrapText="1"/>
    </xf>
    <xf numFmtId="172" fontId="49" fillId="5" borderId="32" xfId="0" applyNumberFormat="1" applyFont="1" applyFill="1" applyBorder="1" applyAlignment="1">
      <alignment horizontal="left" vertical="top" wrapText="1"/>
    </xf>
    <xf numFmtId="176" fontId="51" fillId="0" borderId="32" xfId="0" applyNumberFormat="1" applyFont="1" applyFill="1" applyBorder="1" applyAlignment="1">
      <alignment horizontal="left" vertical="top" wrapText="1"/>
    </xf>
    <xf numFmtId="171" fontId="51" fillId="0" borderId="32" xfId="0" applyNumberFormat="1" applyFont="1" applyFill="1" applyBorder="1" applyAlignment="1">
      <alignment horizontal="left" vertical="top" wrapText="1"/>
    </xf>
    <xf numFmtId="172" fontId="51" fillId="0" borderId="32" xfId="0" applyNumberFormat="1" applyFont="1" applyFill="1" applyBorder="1" applyAlignment="1">
      <alignment horizontal="left" vertical="top" wrapText="1"/>
    </xf>
    <xf numFmtId="39" fontId="49" fillId="5" borderId="32" xfId="0" applyNumberFormat="1" applyFont="1" applyFill="1" applyBorder="1" applyAlignment="1">
      <alignment horizontal="left" vertical="top" wrapText="1"/>
    </xf>
    <xf numFmtId="39" fontId="51" fillId="0" borderId="32" xfId="0" applyNumberFormat="1" applyFont="1" applyFill="1" applyBorder="1" applyAlignment="1">
      <alignment horizontal="left" vertical="top" wrapText="1"/>
    </xf>
    <xf numFmtId="177" fontId="51" fillId="0" borderId="32" xfId="0" applyNumberFormat="1" applyFont="1" applyFill="1" applyBorder="1" applyAlignment="1">
      <alignment horizontal="left" vertical="top" wrapText="1"/>
    </xf>
    <xf numFmtId="0" fontId="1" fillId="0" borderId="0" xfId="0" applyFont="1" applyFill="1" applyBorder="1" applyAlignment="1">
      <alignment horizontal="right" vertical="top"/>
    </xf>
    <xf numFmtId="1" fontId="0" fillId="0" borderId="0" xfId="0" applyNumberFormat="1" applyFill="1" applyBorder="1" applyAlignment="1">
      <alignment horizontal="right" vertical="top"/>
    </xf>
    <xf numFmtId="0" fontId="8" fillId="2" borderId="0" xfId="0" applyFont="1" applyFill="1" applyBorder="1" applyAlignment="1">
      <alignment horizontal="left" vertical="top"/>
    </xf>
    <xf numFmtId="1" fontId="0" fillId="0" borderId="0" xfId="0" applyNumberFormat="1"/>
    <xf numFmtId="9" fontId="0" fillId="0" borderId="0" xfId="1" applyFont="1"/>
    <xf numFmtId="0" fontId="21" fillId="0" borderId="0" xfId="11" applyFont="1" applyFill="1" applyBorder="1" applyAlignment="1">
      <alignment horizontal="left" vertical="center" indent="5"/>
    </xf>
    <xf numFmtId="2" fontId="21" fillId="0" borderId="0" xfId="0" applyNumberFormat="1" applyFont="1" applyFill="1" applyBorder="1" applyAlignment="1">
      <alignment horizontal="right"/>
    </xf>
    <xf numFmtId="0" fontId="21" fillId="0" borderId="0" xfId="0" applyFont="1" applyFill="1" applyBorder="1" applyAlignment="1">
      <alignment horizontal="left" indent="4"/>
    </xf>
    <xf numFmtId="0" fontId="21" fillId="0" borderId="0" xfId="0" applyFont="1" applyFill="1" applyBorder="1" applyAlignment="1">
      <alignment horizontal="left" indent="6"/>
    </xf>
    <xf numFmtId="0" fontId="21" fillId="0" borderId="0" xfId="0" applyFont="1" applyFill="1" applyBorder="1" applyAlignment="1">
      <alignment horizontal="left" indent="8"/>
    </xf>
    <xf numFmtId="0" fontId="21" fillId="0" borderId="0" xfId="11" applyFont="1" applyFill="1" applyBorder="1" applyAlignment="1">
      <alignment horizontal="left" vertical="center" indent="2"/>
    </xf>
    <xf numFmtId="0" fontId="20" fillId="0" borderId="0" xfId="13" applyFont="1" applyFill="1" applyBorder="1" applyAlignment="1">
      <alignment horizontal="left" vertical="center" indent="1"/>
    </xf>
    <xf numFmtId="0" fontId="20" fillId="0" borderId="0" xfId="13" applyFont="1" applyFill="1" applyBorder="1" applyAlignment="1">
      <alignment horizontal="left" vertical="center"/>
    </xf>
    <xf numFmtId="0" fontId="21" fillId="0" borderId="0" xfId="13" applyFont="1" applyFill="1" applyBorder="1" applyAlignment="1">
      <alignment horizontal="right" vertical="center"/>
    </xf>
    <xf numFmtId="0" fontId="0" fillId="0" borderId="0" xfId="0" applyFill="1" applyBorder="1" applyAlignment="1">
      <alignment wrapText="1"/>
    </xf>
    <xf numFmtId="0" fontId="1" fillId="0" borderId="0" xfId="0" applyFont="1" applyFill="1" applyBorder="1" applyAlignment="1">
      <alignment wrapText="1"/>
    </xf>
    <xf numFmtId="2" fontId="1" fillId="0" borderId="0" xfId="0" applyNumberFormat="1" applyFont="1" applyFill="1" applyBorder="1" applyAlignment="1">
      <alignment wrapText="1"/>
    </xf>
    <xf numFmtId="0" fontId="17" fillId="0" borderId="0" xfId="7" applyFont="1" applyFill="1" applyBorder="1" applyAlignment="1">
      <alignment horizontal="left"/>
    </xf>
    <xf numFmtId="0" fontId="21" fillId="0" borderId="0" xfId="3" applyFont="1" applyFill="1" applyBorder="1" applyAlignment="1"/>
    <xf numFmtId="0" fontId="21" fillId="0" borderId="0" xfId="8" applyFont="1" applyFill="1" applyBorder="1" applyAlignment="1" applyProtection="1">
      <alignment horizontal="right"/>
    </xf>
    <xf numFmtId="0" fontId="17" fillId="0" borderId="0" xfId="7" applyFont="1" applyFill="1" applyBorder="1" applyAlignment="1"/>
    <xf numFmtId="0" fontId="23" fillId="0" borderId="0" xfId="3" applyFont="1" applyFill="1" applyBorder="1" applyAlignment="1"/>
    <xf numFmtId="0" fontId="21" fillId="0" borderId="0" xfId="13" applyNumberFormat="1" applyFont="1" applyFill="1" applyBorder="1" applyAlignment="1" applyProtection="1"/>
    <xf numFmtId="0" fontId="21" fillId="0" borderId="0" xfId="13" applyFont="1" applyFill="1" applyBorder="1" applyAlignment="1">
      <alignment vertical="center"/>
    </xf>
    <xf numFmtId="0" fontId="20" fillId="0" borderId="0" xfId="13" applyFont="1" applyFill="1" applyBorder="1" applyAlignment="1" applyProtection="1">
      <alignment horizontal="left" vertical="center"/>
    </xf>
    <xf numFmtId="0" fontId="20" fillId="0" borderId="0" xfId="13" quotePrefix="1" applyFont="1" applyFill="1" applyBorder="1" applyAlignment="1" applyProtection="1">
      <alignment horizontal="center" vertical="center"/>
    </xf>
    <xf numFmtId="0" fontId="20" fillId="0" borderId="0" xfId="13" applyFont="1" applyFill="1" applyBorder="1" applyAlignment="1" applyProtection="1">
      <alignment horizontal="center" vertical="center"/>
    </xf>
    <xf numFmtId="0" fontId="20" fillId="0" borderId="0" xfId="13" applyFont="1" applyFill="1" applyBorder="1" applyAlignment="1" applyProtection="1">
      <alignment horizontal="center" vertical="center" wrapText="1"/>
    </xf>
    <xf numFmtId="4" fontId="20" fillId="0" borderId="0" xfId="14" applyNumberFormat="1" applyFont="1" applyFill="1" applyBorder="1" applyAlignment="1">
      <alignment horizontal="center" vertical="center"/>
    </xf>
    <xf numFmtId="0" fontId="21" fillId="0" borderId="0" xfId="3" applyFont="1" applyFill="1" applyBorder="1" applyAlignment="1">
      <alignment horizontal="center" vertical="center"/>
    </xf>
    <xf numFmtId="0" fontId="20" fillId="0" borderId="0" xfId="13" applyFont="1" applyFill="1" applyBorder="1" applyAlignment="1" applyProtection="1">
      <alignment vertical="center"/>
    </xf>
    <xf numFmtId="0" fontId="21" fillId="0" borderId="0" xfId="10" applyFont="1" applyFill="1" applyBorder="1" applyAlignment="1">
      <alignment horizontal="left" vertical="center" indent="2"/>
    </xf>
    <xf numFmtId="0" fontId="21" fillId="0" borderId="0" xfId="10" applyFont="1" applyFill="1" applyBorder="1" applyAlignment="1">
      <alignment horizontal="left" vertical="center" wrapText="1" indent="2"/>
    </xf>
    <xf numFmtId="0" fontId="20" fillId="0" borderId="0" xfId="9" applyFont="1" applyFill="1" applyBorder="1" applyAlignment="1" applyProtection="1">
      <alignment horizontal="left" vertical="center"/>
    </xf>
    <xf numFmtId="0" fontId="21" fillId="0" borderId="0" xfId="10" applyFont="1" applyFill="1" applyBorder="1" applyAlignment="1">
      <alignment horizontal="left" vertical="center"/>
    </xf>
    <xf numFmtId="0" fontId="20" fillId="0" borderId="0" xfId="9" applyFont="1" applyFill="1" applyBorder="1" applyAlignment="1" applyProtection="1">
      <alignment horizontal="left" vertical="center" wrapText="1"/>
    </xf>
    <xf numFmtId="0" fontId="17" fillId="0" borderId="0" xfId="7" applyFont="1" applyFill="1" applyBorder="1" applyAlignment="1">
      <alignment horizontal="left" vertical="center"/>
    </xf>
    <xf numFmtId="0" fontId="17" fillId="0" borderId="0" xfId="7" applyFont="1" applyFill="1" applyBorder="1" applyAlignment="1">
      <alignment vertical="center"/>
    </xf>
    <xf numFmtId="0" fontId="23" fillId="0" borderId="0" xfId="13" applyFont="1" applyFill="1" applyBorder="1" applyAlignment="1">
      <alignment vertical="center"/>
    </xf>
    <xf numFmtId="0" fontId="20" fillId="0" borderId="0" xfId="7" applyFont="1" applyFill="1" applyBorder="1" applyAlignment="1">
      <alignment vertical="center"/>
    </xf>
    <xf numFmtId="0" fontId="20" fillId="0" borderId="0" xfId="13" applyFont="1" applyFill="1" applyBorder="1" applyAlignment="1" applyProtection="1">
      <alignment horizontal="left" vertical="center" wrapText="1"/>
    </xf>
    <xf numFmtId="0" fontId="20" fillId="0" borderId="0" xfId="13" applyFont="1" applyFill="1" applyBorder="1" applyAlignment="1" applyProtection="1">
      <alignment horizontal="center" vertical="center" textRotation="90"/>
    </xf>
    <xf numFmtId="0" fontId="20" fillId="0" borderId="0" xfId="13" applyFont="1" applyFill="1" applyBorder="1" applyAlignment="1" applyProtection="1">
      <alignment horizontal="center" vertical="center" textRotation="90" wrapText="1"/>
    </xf>
    <xf numFmtId="0" fontId="20" fillId="0" borderId="0" xfId="13" quotePrefix="1" applyFont="1" applyFill="1" applyBorder="1" applyAlignment="1" applyProtection="1">
      <alignment horizontal="center" vertical="center" textRotation="90"/>
    </xf>
    <xf numFmtId="4" fontId="20" fillId="0" borderId="0" xfId="14" applyNumberFormat="1" applyFont="1" applyFill="1" applyBorder="1" applyAlignment="1">
      <alignment horizontal="center" vertical="center" textRotation="90"/>
    </xf>
    <xf numFmtId="0" fontId="21" fillId="0" borderId="0" xfId="11" applyFont="1" applyFill="1" applyBorder="1" applyAlignment="1">
      <alignment horizontal="left" vertical="center"/>
    </xf>
    <xf numFmtId="0" fontId="21" fillId="0" borderId="0" xfId="0" applyFont="1" applyFill="1" applyBorder="1" applyAlignment="1">
      <alignment horizontal="left" indent="2"/>
    </xf>
    <xf numFmtId="0" fontId="21" fillId="0" borderId="0" xfId="3" applyFont="1" applyFill="1" applyBorder="1" applyAlignment="1">
      <alignment horizontal="center" vertical="center" wrapText="1"/>
    </xf>
    <xf numFmtId="0" fontId="21" fillId="0" borderId="0" xfId="13" applyFont="1" applyFill="1" applyBorder="1" applyAlignment="1" applyProtection="1">
      <alignment horizontal="left" vertical="center" wrapText="1"/>
    </xf>
    <xf numFmtId="0" fontId="21" fillId="0" borderId="0" xfId="13" applyFont="1" applyFill="1" applyBorder="1" applyAlignment="1" applyProtection="1">
      <alignment vertical="center" wrapText="1"/>
    </xf>
    <xf numFmtId="0" fontId="21" fillId="0" borderId="0" xfId="9" applyFont="1" applyFill="1" applyBorder="1" applyAlignment="1" applyProtection="1">
      <alignment horizontal="left" vertical="center"/>
    </xf>
    <xf numFmtId="0" fontId="21" fillId="0" borderId="0" xfId="9" applyFont="1" applyFill="1" applyBorder="1" applyAlignment="1" applyProtection="1">
      <alignment horizontal="left" vertical="center" wrapText="1"/>
    </xf>
    <xf numFmtId="0" fontId="21" fillId="0" borderId="0" xfId="13" applyFont="1" applyFill="1" applyBorder="1" applyAlignment="1" applyProtection="1">
      <alignment vertical="center"/>
    </xf>
    <xf numFmtId="0" fontId="20" fillId="0" borderId="0" xfId="9" applyFont="1" applyFill="1" applyBorder="1" applyAlignment="1" applyProtection="1">
      <alignment horizontal="center" vertical="center"/>
    </xf>
    <xf numFmtId="0" fontId="25" fillId="0" borderId="0" xfId="10" applyFont="1" applyFill="1" applyBorder="1" applyAlignment="1">
      <alignment horizontal="left" vertical="center" indent="4"/>
    </xf>
    <xf numFmtId="0" fontId="21" fillId="0" borderId="0" xfId="10" applyFont="1" applyFill="1" applyBorder="1" applyAlignment="1">
      <alignment horizontal="left" vertical="center" indent="4"/>
    </xf>
    <xf numFmtId="2" fontId="20" fillId="0" borderId="0" xfId="13" applyNumberFormat="1" applyFont="1" applyFill="1" applyBorder="1" applyAlignment="1">
      <alignment horizontal="left" vertical="center"/>
    </xf>
    <xf numFmtId="0" fontId="0" fillId="0" borderId="0" xfId="0" applyFill="1" applyBorder="1"/>
    <xf numFmtId="2" fontId="1" fillId="0" borderId="0" xfId="0" applyNumberFormat="1" applyFont="1" applyFill="1" applyBorder="1"/>
    <xf numFmtId="0" fontId="21" fillId="0" borderId="0" xfId="15" applyFont="1" applyFill="1" applyBorder="1" applyAlignment="1"/>
    <xf numFmtId="0" fontId="20" fillId="0" borderId="0" xfId="15" applyFont="1" applyFill="1" applyBorder="1" applyAlignment="1">
      <alignment horizontal="left" vertical="center" wrapText="1"/>
    </xf>
    <xf numFmtId="0" fontId="20" fillId="0" borderId="0" xfId="15" applyFont="1" applyFill="1" applyBorder="1" applyAlignment="1">
      <alignment horizontal="center" vertical="center" wrapText="1"/>
    </xf>
    <xf numFmtId="0" fontId="20" fillId="0" borderId="0" xfId="15" applyFont="1" applyFill="1" applyBorder="1" applyAlignment="1">
      <alignment horizontal="center" vertical="top" wrapText="1"/>
    </xf>
    <xf numFmtId="0" fontId="20" fillId="0" borderId="0" xfId="15" applyFont="1" applyFill="1" applyBorder="1" applyAlignment="1">
      <alignment vertical="top" wrapText="1"/>
    </xf>
    <xf numFmtId="0" fontId="20" fillId="0" borderId="0" xfId="15" applyFont="1" applyFill="1" applyBorder="1" applyAlignment="1">
      <alignment horizontal="left" vertical="top" wrapText="1"/>
    </xf>
    <xf numFmtId="0" fontId="21" fillId="0" borderId="0" xfId="15" applyFont="1" applyFill="1" applyBorder="1" applyAlignment="1">
      <alignment horizontal="left" vertical="top" wrapText="1"/>
    </xf>
    <xf numFmtId="0" fontId="20" fillId="0" borderId="0" xfId="16" applyFont="1" applyFill="1" applyBorder="1" applyAlignment="1">
      <alignment horizontal="left" vertical="center"/>
    </xf>
    <xf numFmtId="1" fontId="1" fillId="0" borderId="0" xfId="0" applyNumberFormat="1" applyFont="1" applyFill="1" applyBorder="1" applyAlignment="1">
      <alignment wrapText="1"/>
    </xf>
    <xf numFmtId="0" fontId="21" fillId="0" borderId="0" xfId="17" applyNumberFormat="1" applyFont="1" applyFill="1" applyBorder="1" applyAlignment="1" applyProtection="1"/>
    <xf numFmtId="4" fontId="20" fillId="0" borderId="0" xfId="13" applyNumberFormat="1" applyFont="1" applyFill="1" applyBorder="1" applyAlignment="1" applyProtection="1">
      <alignment horizontal="left" vertical="center" wrapText="1"/>
    </xf>
    <xf numFmtId="4" fontId="20" fillId="0" borderId="0" xfId="13" quotePrefix="1" applyNumberFormat="1" applyFont="1" applyFill="1" applyBorder="1" applyAlignment="1" applyProtection="1">
      <alignment horizontal="center" vertical="center"/>
    </xf>
    <xf numFmtId="4" fontId="20" fillId="0" borderId="0" xfId="13" applyNumberFormat="1" applyFont="1" applyFill="1" applyBorder="1" applyAlignment="1" applyProtection="1">
      <alignment horizontal="center" vertical="center"/>
    </xf>
    <xf numFmtId="4" fontId="20" fillId="0" borderId="0" xfId="13" applyNumberFormat="1" applyFont="1" applyFill="1" applyBorder="1" applyAlignment="1" applyProtection="1">
      <alignment vertical="center"/>
    </xf>
    <xf numFmtId="0" fontId="21" fillId="0" borderId="0" xfId="10" applyFont="1" applyFill="1" applyBorder="1" applyAlignment="1">
      <alignment horizontal="left" vertical="center" wrapText="1"/>
    </xf>
    <xf numFmtId="4" fontId="21" fillId="0" borderId="0" xfId="13" applyNumberFormat="1" applyFont="1" applyFill="1" applyBorder="1" applyAlignment="1">
      <alignment horizontal="left" vertical="center"/>
    </xf>
    <xf numFmtId="4" fontId="21" fillId="0" borderId="0" xfId="13" applyNumberFormat="1" applyFont="1" applyFill="1" applyBorder="1" applyAlignment="1">
      <alignment horizontal="left" vertical="center" wrapText="1"/>
    </xf>
    <xf numFmtId="0" fontId="8" fillId="0" borderId="0" xfId="9" applyNumberFormat="1" applyFont="1" applyFill="1" applyBorder="1" applyAlignment="1">
      <alignment horizontal="center" vertical="center"/>
    </xf>
    <xf numFmtId="0" fontId="7" fillId="0" borderId="0" xfId="0" applyFont="1" applyFill="1" applyBorder="1" applyAlignment="1">
      <alignment wrapText="1"/>
    </xf>
    <xf numFmtId="1" fontId="7" fillId="0" borderId="0" xfId="0" applyNumberFormat="1" applyFont="1" applyFill="1" applyBorder="1" applyAlignment="1">
      <alignment horizontal="right" wrapText="1"/>
    </xf>
    <xf numFmtId="1" fontId="7" fillId="0" borderId="0" xfId="0" applyNumberFormat="1" applyFont="1" applyFill="1" applyBorder="1" applyAlignment="1">
      <alignment horizontal="right"/>
    </xf>
    <xf numFmtId="2" fontId="7" fillId="0" borderId="0" xfId="0" applyNumberFormat="1" applyFont="1" applyFill="1" applyBorder="1" applyAlignment="1">
      <alignment wrapText="1"/>
    </xf>
    <xf numFmtId="0" fontId="1" fillId="0" borderId="0" xfId="0" applyFont="1" applyFill="1" applyBorder="1" applyAlignment="1"/>
    <xf numFmtId="2" fontId="0" fillId="0" borderId="0" xfId="0" applyNumberFormat="1" applyFill="1" applyBorder="1" applyAlignment="1">
      <alignment wrapText="1"/>
    </xf>
    <xf numFmtId="1" fontId="0" fillId="0" borderId="0" xfId="0" applyNumberFormat="1" applyFill="1" applyBorder="1" applyAlignment="1">
      <alignment wrapText="1"/>
    </xf>
    <xf numFmtId="0" fontId="0" fillId="0" borderId="0" xfId="0" applyFill="1" applyBorder="1" applyAlignment="1">
      <alignment horizontal="left" wrapText="1"/>
    </xf>
    <xf numFmtId="0" fontId="27" fillId="0" borderId="0" xfId="0" applyFont="1" applyFill="1" applyBorder="1" applyAlignment="1">
      <alignment horizontal="center" vertical="top" wrapText="1"/>
    </xf>
    <xf numFmtId="0" fontId="27" fillId="0" borderId="0" xfId="0" applyFont="1" applyFill="1" applyBorder="1" applyAlignment="1">
      <alignment horizontal="left" vertical="top" wrapText="1"/>
    </xf>
    <xf numFmtId="0" fontId="28"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horizontal="center" vertical="top" wrapText="1"/>
    </xf>
    <xf numFmtId="0" fontId="29" fillId="0" borderId="0" xfId="0" applyFont="1" applyFill="1" applyBorder="1" applyAlignment="1">
      <alignment horizontal="left" vertical="top" wrapText="1"/>
    </xf>
    <xf numFmtId="0" fontId="29" fillId="0" borderId="0" xfId="0" applyFont="1" applyFill="1" applyBorder="1" applyAlignment="1">
      <alignment horizontal="center" vertical="top" wrapText="1"/>
    </xf>
    <xf numFmtId="167" fontId="31"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center" vertical="top" wrapText="1"/>
    </xf>
    <xf numFmtId="169" fontId="30"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left" vertical="top" wrapText="1"/>
    </xf>
    <xf numFmtId="170" fontId="31" fillId="0" borderId="0" xfId="0" applyNumberFormat="1" applyFont="1" applyFill="1" applyBorder="1" applyAlignment="1">
      <alignment horizontal="left" vertical="top" wrapText="1"/>
    </xf>
    <xf numFmtId="171" fontId="30" fillId="0" borderId="0" xfId="0" applyNumberFormat="1" applyFont="1" applyFill="1" applyBorder="1" applyAlignment="1">
      <alignment horizontal="left" vertical="top" wrapText="1"/>
    </xf>
    <xf numFmtId="0" fontId="32" fillId="0" borderId="0" xfId="0" applyFont="1" applyFill="1" applyBorder="1" applyAlignment="1">
      <alignment horizontal="center" vertical="top" wrapText="1"/>
    </xf>
    <xf numFmtId="170" fontId="33" fillId="0" borderId="0" xfId="0" applyNumberFormat="1" applyFont="1" applyFill="1" applyBorder="1" applyAlignment="1">
      <alignment horizontal="left" vertical="top" wrapText="1"/>
    </xf>
    <xf numFmtId="167" fontId="33" fillId="0" borderId="0" xfId="0" applyNumberFormat="1" applyFont="1" applyFill="1" applyBorder="1" applyAlignment="1">
      <alignment horizontal="center" vertical="top" wrapText="1"/>
    </xf>
    <xf numFmtId="167" fontId="33" fillId="0" borderId="0" xfId="0" applyNumberFormat="1" applyFont="1" applyFill="1" applyBorder="1" applyAlignment="1">
      <alignment horizontal="left" vertical="top" wrapText="1"/>
    </xf>
    <xf numFmtId="0" fontId="34" fillId="0" borderId="0" xfId="0" applyFont="1" applyFill="1" applyBorder="1" applyAlignment="1">
      <alignment horizontal="center" vertical="top" wrapText="1"/>
    </xf>
    <xf numFmtId="169" fontId="30" fillId="0" borderId="0" xfId="0" applyNumberFormat="1" applyFont="1" applyFill="1" applyBorder="1" applyAlignment="1">
      <alignment horizontal="left" vertical="top" wrapText="1"/>
    </xf>
    <xf numFmtId="172" fontId="30" fillId="0" borderId="0" xfId="0" applyNumberFormat="1" applyFont="1" applyFill="1" applyBorder="1" applyAlignment="1">
      <alignment horizontal="left" vertical="top" wrapText="1"/>
    </xf>
    <xf numFmtId="0" fontId="1" fillId="0" borderId="0" xfId="0" applyFont="1" applyFill="1" applyBorder="1" applyAlignment="1">
      <alignment horizontal="center"/>
    </xf>
    <xf numFmtId="0" fontId="1" fillId="0" borderId="0" xfId="0" applyFont="1" applyFill="1" applyBorder="1"/>
    <xf numFmtId="0" fontId="0" fillId="0" borderId="0" xfId="0" applyFill="1" applyBorder="1" applyAlignment="1">
      <alignment horizontal="center"/>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ill="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0" fillId="30" borderId="0" xfId="0" applyFill="1" applyAlignment="1">
      <alignmen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49" fontId="2" fillId="30" borderId="0" xfId="0" applyNumberFormat="1" applyFont="1" applyFill="1" applyBorder="1" applyAlignment="1">
      <alignment wrapText="1"/>
    </xf>
    <xf numFmtId="49" fontId="0" fillId="30" borderId="0" xfId="0" applyNumberFormat="1" applyFont="1" applyFill="1" applyBorder="1" applyAlignment="1">
      <alignment wrapText="1"/>
    </xf>
    <xf numFmtId="0" fontId="0" fillId="30" borderId="0" xfId="0" applyFont="1" applyFill="1" applyBorder="1" applyAlignment="1">
      <alignment wrapText="1"/>
    </xf>
    <xf numFmtId="49" fontId="0" fillId="30" borderId="0" xfId="0" applyNumberFormat="1" applyFill="1" applyAlignment="1">
      <alignment wrapText="1"/>
    </xf>
    <xf numFmtId="49" fontId="0" fillId="37" borderId="0" xfId="0" applyNumberFormat="1" applyFont="1" applyFill="1" applyBorder="1" applyAlignment="1">
      <alignment wrapText="1"/>
    </xf>
    <xf numFmtId="0" fontId="2" fillId="30" borderId="0" xfId="0" applyFont="1" applyFill="1" applyAlignment="1">
      <alignment horizontal="left" wrapText="1"/>
    </xf>
    <xf numFmtId="0" fontId="2" fillId="30" borderId="0" xfId="1" applyNumberFormat="1" applyFont="1" applyFill="1" applyAlignment="1">
      <alignment wrapText="1"/>
    </xf>
    <xf numFmtId="49" fontId="2" fillId="37" borderId="0" xfId="0" applyNumberFormat="1" applyFont="1" applyFill="1" applyAlignment="1">
      <alignment wrapText="1"/>
    </xf>
    <xf numFmtId="0" fontId="2" fillId="30" borderId="0" xfId="0" applyNumberFormat="1" applyFont="1" applyFill="1" applyBorder="1" applyAlignment="1">
      <alignment horizontal="left" wrapText="1"/>
    </xf>
    <xf numFmtId="0" fontId="0" fillId="30" borderId="0" xfId="0" applyNumberFormat="1" applyFont="1" applyFill="1" applyBorder="1" applyAlignment="1">
      <alignment horizontal="left" wrapText="1"/>
    </xf>
    <xf numFmtId="0" fontId="0" fillId="37" borderId="0" xfId="0" applyFill="1" applyAlignment="1">
      <alignment wrapText="1"/>
    </xf>
    <xf numFmtId="9" fontId="3" fillId="30" borderId="0" xfId="0" applyNumberFormat="1" applyFont="1" applyFill="1" applyBorder="1" applyAlignment="1">
      <alignment wrapText="1"/>
    </xf>
    <xf numFmtId="9" fontId="0" fillId="30" borderId="0" xfId="0" applyNumberFormat="1" applyFont="1" applyFill="1" applyBorder="1" applyAlignment="1">
      <alignment wrapText="1"/>
    </xf>
    <xf numFmtId="49" fontId="2" fillId="30" borderId="0" xfId="0" applyNumberFormat="1" applyFont="1" applyFill="1" applyAlignment="1">
      <alignment wrapText="1"/>
    </xf>
    <xf numFmtId="0" fontId="3" fillId="30" borderId="0" xfId="0" applyFont="1" applyFill="1" applyBorder="1" applyAlignment="1">
      <alignment wrapText="1"/>
    </xf>
    <xf numFmtId="9" fontId="0" fillId="30" borderId="0" xfId="1" applyNumberFormat="1" applyFont="1" applyFill="1" applyBorder="1" applyAlignment="1">
      <alignment wrapText="1"/>
    </xf>
    <xf numFmtId="9" fontId="2" fillId="30" borderId="0" xfId="0" applyNumberFormat="1" applyFont="1" applyFill="1" applyBorder="1" applyAlignment="1">
      <alignment wrapText="1"/>
    </xf>
    <xf numFmtId="0" fontId="2" fillId="30" borderId="0" xfId="0" applyFont="1" applyFill="1" applyBorder="1" applyAlignment="1">
      <alignment wrapText="1"/>
    </xf>
    <xf numFmtId="9" fontId="3" fillId="30" borderId="0" xfId="1" applyFont="1" applyFill="1" applyBorder="1" applyAlignment="1">
      <alignment wrapText="1"/>
    </xf>
    <xf numFmtId="9" fontId="3" fillId="0" borderId="36" xfId="0" applyNumberFormat="1" applyFont="1" applyFill="1" applyBorder="1" applyAlignment="1">
      <alignment wrapText="1"/>
    </xf>
    <xf numFmtId="0" fontId="2" fillId="30" borderId="0" xfId="0" applyFont="1" applyFill="1" applyAlignment="1">
      <alignment wrapText="1"/>
    </xf>
    <xf numFmtId="49" fontId="3" fillId="30" borderId="0" xfId="0" applyNumberFormat="1" applyFont="1" applyFill="1" applyAlignment="1">
      <alignment wrapText="1"/>
    </xf>
    <xf numFmtId="49" fontId="2" fillId="30" borderId="0" xfId="1"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49" fontId="3" fillId="0" borderId="0" xfId="0" applyNumberFormat="1" applyFont="1" applyAlignment="1">
      <alignment wrapText="1"/>
    </xf>
    <xf numFmtId="49" fontId="5" fillId="30" borderId="0" xfId="2" applyNumberFormat="1" applyFill="1" applyAlignment="1">
      <alignment wrapText="1"/>
    </xf>
    <xf numFmtId="49" fontId="3" fillId="30" borderId="0" xfId="0" applyNumberFormat="1" applyFont="1" applyFill="1" applyBorder="1" applyAlignment="1">
      <alignment wrapText="1"/>
    </xf>
    <xf numFmtId="49" fontId="2" fillId="30" borderId="26" xfId="0" applyNumberFormat="1" applyFont="1" applyFill="1" applyBorder="1" applyAlignment="1">
      <alignment wrapText="1"/>
    </xf>
    <xf numFmtId="0" fontId="5" fillId="30" borderId="0" xfId="2" applyFill="1" applyAlignment="1">
      <alignment wrapText="1"/>
    </xf>
    <xf numFmtId="49" fontId="3" fillId="30" borderId="26" xfId="0" applyNumberFormat="1" applyFont="1" applyFill="1" applyBorder="1" applyAlignment="1">
      <alignment wrapText="1"/>
    </xf>
    <xf numFmtId="49" fontId="2" fillId="30" borderId="26" xfId="1" applyNumberFormat="1" applyFont="1" applyFill="1" applyBorder="1" applyAlignment="1">
      <alignment wrapText="1"/>
    </xf>
    <xf numFmtId="0" fontId="5" fillId="30" borderId="0" xfId="2" applyFill="1" applyBorder="1" applyAlignment="1">
      <alignment wrapText="1"/>
    </xf>
    <xf numFmtId="0" fontId="3" fillId="30" borderId="0" xfId="0" applyFont="1" applyFill="1" applyAlignment="1">
      <alignment wrapText="1"/>
    </xf>
    <xf numFmtId="9" fontId="0" fillId="0" borderId="0" xfId="0" applyNumberFormat="1" applyAlignment="1">
      <alignment wrapText="1"/>
    </xf>
    <xf numFmtId="9" fontId="0" fillId="38" borderId="0" xfId="0" applyNumberFormat="1" applyFill="1" applyAlignment="1">
      <alignment wrapText="1"/>
    </xf>
    <xf numFmtId="49" fontId="0" fillId="38" borderId="0" xfId="0" applyNumberFormat="1" applyFill="1" applyAlignment="1">
      <alignment wrapText="1"/>
    </xf>
    <xf numFmtId="49" fontId="6" fillId="38" borderId="26" xfId="0" applyNumberFormat="1" applyFont="1" applyFill="1" applyBorder="1" applyAlignment="1">
      <alignment wrapText="1"/>
    </xf>
    <xf numFmtId="49" fontId="3" fillId="38" borderId="26" xfId="1" applyNumberFormat="1" applyFont="1" applyFill="1" applyBorder="1" applyAlignment="1">
      <alignment wrapText="1"/>
    </xf>
    <xf numFmtId="164" fontId="0" fillId="38" borderId="0" xfId="0" applyNumberFormat="1" applyFill="1" applyAlignment="1">
      <alignment wrapText="1"/>
    </xf>
    <xf numFmtId="10" fontId="0" fillId="38" borderId="0" xfId="0" applyNumberFormat="1" applyFill="1" applyAlignment="1">
      <alignment wrapText="1"/>
    </xf>
    <xf numFmtId="0" fontId="0" fillId="38" borderId="0" xfId="0" applyFill="1" applyAlignment="1">
      <alignment wrapText="1"/>
    </xf>
    <xf numFmtId="0" fontId="5" fillId="38" borderId="0" xfId="2" applyFill="1" applyAlignment="1">
      <alignment wrapText="1"/>
    </xf>
    <xf numFmtId="0" fontId="8" fillId="0" borderId="0" xfId="0" applyNumberFormat="1" applyFont="1" applyFill="1" applyBorder="1" applyAlignment="1">
      <alignment wrapText="1"/>
    </xf>
    <xf numFmtId="4" fontId="0" fillId="0" borderId="0" xfId="0" applyNumberFormat="1"/>
    <xf numFmtId="0" fontId="1" fillId="10" borderId="0" xfId="0" applyFont="1" applyFill="1" applyAlignment="1">
      <alignment horizontal="center"/>
    </xf>
    <xf numFmtId="0" fontId="0" fillId="36" borderId="33" xfId="0" applyFill="1" applyBorder="1" applyAlignment="1">
      <alignment horizontal="left" vertical="top" wrapText="1"/>
    </xf>
    <xf numFmtId="0" fontId="0" fillId="36" borderId="34" xfId="0" applyFill="1" applyBorder="1" applyAlignment="1">
      <alignment horizontal="left" vertical="top" wrapText="1"/>
    </xf>
    <xf numFmtId="0" fontId="0" fillId="36" borderId="35" xfId="0" applyFill="1" applyBorder="1" applyAlignment="1">
      <alignment horizontal="left" vertical="top" wrapText="1"/>
    </xf>
    <xf numFmtId="0" fontId="1" fillId="4" borderId="0" xfId="0" applyFont="1" applyFill="1" applyAlignment="1">
      <alignment horizontal="left"/>
    </xf>
    <xf numFmtId="0" fontId="0" fillId="5" borderId="0" xfId="0" applyFill="1" applyAlignment="1">
      <alignment horizontal="left"/>
    </xf>
    <xf numFmtId="0" fontId="1" fillId="2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10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han/Documents/eps-us/WebApp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OutputGraphs"/>
      <sheetName val="Output Graph Color Key"/>
      <sheetName val="ReferenceScenarios"/>
      <sheetName val="Target Calculations"/>
      <sheetName val="MaxBoundCalculations"/>
    </sheetNames>
    <sheetDataSet>
      <sheetData sheetId="0"/>
      <sheetData sheetId="1"/>
      <sheetData sheetId="2">
        <row r="8">
          <cell r="B8" t="str">
            <v>billion 2019 dollars / year</v>
          </cell>
        </row>
      </sheetData>
      <sheetData sheetId="3"/>
      <sheetData sheetId="4"/>
      <sheetData sheetId="5"/>
      <sheetData sheetId="6"/>
      <sheetData sheetId="7"/>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business-standard.com/article/economy-policy/covid-slump-may-cause-7-7-gdp-contraction-in-fy21-first-advance-estimate-121010700807_1.html" TargetMode="External"/><Relationship Id="rId3" Type="http://schemas.openxmlformats.org/officeDocument/2006/relationships/hyperlink" Target="https://cleantechnica.com/2018/03/19/india-second-thoughts-100-ev-target/" TargetMode="External"/><Relationship Id="rId7" Type="http://schemas.openxmlformats.org/officeDocument/2006/relationships/hyperlink" Target="https://wamu.org/story/19/03/18/japan-is-betting-big-on-the-future-of-hydrogen-cars/" TargetMode="External"/><Relationship Id="rId12" Type="http://schemas.microsoft.com/office/2017/10/relationships/threadedComment" Target="../threadedComments/threadedComment1.xml"/><Relationship Id="rId2" Type="http://schemas.openxmlformats.org/officeDocument/2006/relationships/hyperlink" Target="https://www.energy.gov/articles/secretary-perry-announces-financial-close-additional-loan-guarantees-during-trip-vogtle"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qz.com/india/1766123/punes-e-bus-experiment-may-be-the-answer-to-india-transit-woes/" TargetMode="External"/><Relationship Id="rId11" Type="http://schemas.openxmlformats.org/officeDocument/2006/relationships/comments" Target="../comments1.xml"/><Relationship Id="rId5" Type="http://schemas.openxmlformats.org/officeDocument/2006/relationships/hyperlink" Target="https://cleantechnica.com/2018/03/19/india-second-thoughts-100-ev-target/" TargetMode="External"/><Relationship Id="rId10" Type="http://schemas.openxmlformats.org/officeDocument/2006/relationships/vmlDrawing" Target="../drawings/vmlDrawing1.vml"/><Relationship Id="rId4" Type="http://schemas.openxmlformats.org/officeDocument/2006/relationships/hyperlink" Target="https://www.gbpn.org/sites/default/files/08.%20INDIA%20Baseline_TR_low.pdf"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election activeCell="F21" sqref="F21"/>
    </sheetView>
  </sheetViews>
  <sheetFormatPr defaultColWidth="8.86328125" defaultRowHeight="14.25"/>
  <cols>
    <col min="1" max="1" width="28.73046875" style="7" customWidth="1"/>
    <col min="2" max="2" width="24.3984375" style="7" customWidth="1"/>
    <col min="3" max="16384" width="8.86328125" style="7"/>
  </cols>
  <sheetData>
    <row r="1" spans="1:2">
      <c r="A1" s="11" t="s">
        <v>108</v>
      </c>
    </row>
    <row r="3" spans="1:2">
      <c r="A3" s="7" t="s">
        <v>109</v>
      </c>
    </row>
    <row r="4" spans="1:2">
      <c r="A4" s="7" t="s">
        <v>154</v>
      </c>
    </row>
    <row r="5" spans="1:2">
      <c r="A5" s="7" t="s">
        <v>113</v>
      </c>
    </row>
    <row r="6" spans="1:2">
      <c r="A6" s="7" t="s">
        <v>110</v>
      </c>
    </row>
    <row r="8" spans="1:2">
      <c r="A8" s="7" t="s">
        <v>111</v>
      </c>
    </row>
    <row r="9" spans="1:2">
      <c r="A9" s="7" t="s">
        <v>112</v>
      </c>
    </row>
    <row r="10" spans="1:2">
      <c r="A10" s="46" t="s">
        <v>1251</v>
      </c>
    </row>
    <row r="11" spans="1:2">
      <c r="A11" s="46"/>
    </row>
    <row r="12" spans="1:2">
      <c r="A12" s="7" t="s">
        <v>114</v>
      </c>
    </row>
    <row r="13" spans="1:2">
      <c r="A13" s="7" t="s">
        <v>115</v>
      </c>
    </row>
    <row r="14" spans="1:2">
      <c r="A14" s="7" t="s">
        <v>116</v>
      </c>
    </row>
    <row r="16" spans="1:2">
      <c r="A16" s="47" t="s">
        <v>1353</v>
      </c>
      <c r="B16" s="158"/>
    </row>
    <row r="17" spans="1:2">
      <c r="A17" s="160" t="s">
        <v>1334</v>
      </c>
      <c r="B17" s="115">
        <f>MAX(PolicyLevers!H:H)</f>
        <v>907</v>
      </c>
    </row>
    <row r="18" spans="1:2">
      <c r="A18" s="161" t="s">
        <v>1352</v>
      </c>
      <c r="B18" s="115" t="str">
        <f t="array" ref="B18">IF(MIN(IF(COUNTIF(PolicyLevers!$H$2:$H$1669,PolicyLevers!$H$2:$H$1669)&gt;1,PolicyLevers!$H$2:$H$1669, ""))=0,"No duplicate ID numbers",MIN(IF(COUNTIF(PolicyLevers!$H$2:$H$1669,PolicyLevers!$H$2:$H$1669)&gt;1,PolicyLevers!$H$2:$H$1669, "")))</f>
        <v>No duplicate ID numbers</v>
      </c>
    </row>
    <row r="19" spans="1:2" ht="28.5">
      <c r="A19" s="78" t="s">
        <v>1559</v>
      </c>
      <c r="B19" s="115" t="str">
        <f t="array" ref="B19">IF(MIN(IF((NOT(ISNUMBER(PolicyLevers!$H$2:$H$1669)))*(ISTEXT(PolicyLevers!$I$2:$I$1669)),ROW(PolicyLevers!$H$2:$H$1669)))=0,"No missing ID numbers",MIN(IF((NOT(ISNUMBER(PolicyLevers!$H$2:$H$1669)))*(ISTEXT(PolicyLevers!$I$2:$I$1669)),ROW(PolicyLevers!$H$2:$H$1669))))</f>
        <v>No missing ID numbers</v>
      </c>
    </row>
    <row r="21" spans="1:2">
      <c r="A21" s="47" t="s">
        <v>1345</v>
      </c>
      <c r="B21" s="158"/>
    </row>
    <row r="22" spans="1:2">
      <c r="A22" s="7" t="s">
        <v>1346</v>
      </c>
    </row>
    <row r="23" spans="1:2">
      <c r="A23" s="7" t="s">
        <v>1330</v>
      </c>
    </row>
    <row r="24" spans="1:2">
      <c r="A24" s="7" t="s">
        <v>1331</v>
      </c>
    </row>
    <row r="25" spans="1:2">
      <c r="A25" s="7" t="s">
        <v>1332</v>
      </c>
    </row>
    <row r="26" spans="1:2">
      <c r="A26" s="7" t="s">
        <v>1333</v>
      </c>
    </row>
    <row r="28" spans="1:2">
      <c r="A28" s="7" t="s">
        <v>1347</v>
      </c>
    </row>
    <row r="29" spans="1:2">
      <c r="A29" s="7" t="s">
        <v>1328</v>
      </c>
    </row>
    <row r="30" spans="1:2">
      <c r="A30" s="7" t="s">
        <v>1329</v>
      </c>
    </row>
    <row r="32" spans="1:2">
      <c r="A32" s="7" t="s">
        <v>1348</v>
      </c>
    </row>
    <row r="33" spans="1:2">
      <c r="A33" s="7" t="s">
        <v>1335</v>
      </c>
    </row>
    <row r="34" spans="1:2">
      <c r="A34" s="7" t="s">
        <v>1336</v>
      </c>
    </row>
    <row r="36" spans="1:2">
      <c r="A36" s="7" t="s">
        <v>1349</v>
      </c>
    </row>
    <row r="37" spans="1:2">
      <c r="A37" s="7" t="s">
        <v>1337</v>
      </c>
    </row>
    <row r="38" spans="1:2">
      <c r="A38" s="7" t="s">
        <v>1338</v>
      </c>
    </row>
    <row r="40" spans="1:2">
      <c r="A40" s="47" t="s">
        <v>1339</v>
      </c>
      <c r="B40" s="158"/>
    </row>
    <row r="41" spans="1:2">
      <c r="A41" s="7" t="s">
        <v>1340</v>
      </c>
    </row>
    <row r="42" spans="1:2">
      <c r="A42" s="7" t="s">
        <v>1341</v>
      </c>
    </row>
    <row r="44" spans="1:2">
      <c r="A44" s="7" t="s">
        <v>1342</v>
      </c>
    </row>
    <row r="45" spans="1:2">
      <c r="A45" s="7" t="s">
        <v>1350</v>
      </c>
    </row>
    <row r="46" spans="1:2">
      <c r="A46" s="7" t="s">
        <v>1343</v>
      </c>
    </row>
    <row r="47" spans="1:2">
      <c r="A47" s="7" t="s">
        <v>1344</v>
      </c>
    </row>
  </sheetData>
  <conditionalFormatting sqref="B18">
    <cfRule type="containsText" dxfId="106" priority="3" stopIfTrue="1" operator="containsText" text="No duplicate ID numbers">
      <formula>NOT(ISERROR(SEARCH("No duplicate ID numbers",B18)))</formula>
    </cfRule>
    <cfRule type="cellIs" dxfId="105" priority="4" operator="greaterThan">
      <formula>0</formula>
    </cfRule>
  </conditionalFormatting>
  <conditionalFormatting sqref="B19">
    <cfRule type="containsText" dxfId="104" priority="1" stopIfTrue="1" operator="containsText" text="No missing ID numbers">
      <formula>NOT(ISERROR(SEARCH("No missing ID numbers",B19)))</formula>
    </cfRule>
    <cfRule type="cellIs" dxfId="103"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T758"/>
  <sheetViews>
    <sheetView topLeftCell="L1" zoomScale="90" zoomScaleNormal="90" workbookViewId="0">
      <pane ySplit="1" topLeftCell="A129" activePane="bottomLeft" state="frozen"/>
      <selection pane="bottomLeft" activeCell="P134" sqref="P134"/>
    </sheetView>
  </sheetViews>
  <sheetFormatPr defaultColWidth="9.1328125" defaultRowHeight="14.25"/>
  <cols>
    <col min="1" max="1" width="18" style="102" customWidth="1"/>
    <col min="2" max="2" width="28.3984375" style="77" customWidth="1"/>
    <col min="3" max="3" width="28.3984375" style="102" customWidth="1"/>
    <col min="4" max="5" width="18.86328125" style="3" customWidth="1"/>
    <col min="6" max="7" width="23.1328125" style="3" customWidth="1"/>
    <col min="8" max="8" width="19.3984375" style="49" customWidth="1"/>
    <col min="9" max="9" width="21.265625" style="3" customWidth="1"/>
    <col min="10" max="10" width="21.265625" style="49" customWidth="1"/>
    <col min="11" max="11" width="16.86328125" style="3" customWidth="1"/>
    <col min="12" max="12" width="19" style="3" customWidth="1"/>
    <col min="13" max="14" width="19.1328125" style="1" customWidth="1"/>
    <col min="15" max="15" width="28.3984375" style="3" customWidth="1"/>
    <col min="16" max="16" width="117.265625" style="3" customWidth="1"/>
    <col min="17" max="17" width="52.3984375" style="3" customWidth="1"/>
    <col min="18" max="18" width="43.3984375" style="105" customWidth="1"/>
    <col min="19" max="19" width="47.86328125" style="174" customWidth="1"/>
    <col min="20" max="20" width="37.265625" style="6" customWidth="1"/>
    <col min="21" max="16384" width="9.1328125" style="3"/>
  </cols>
  <sheetData>
    <row r="1" spans="1:20" ht="28.5">
      <c r="A1" s="412" t="s">
        <v>3</v>
      </c>
      <c r="B1" s="100" t="s">
        <v>0</v>
      </c>
      <c r="C1" s="100" t="s">
        <v>1</v>
      </c>
      <c r="D1" s="50" t="s">
        <v>38</v>
      </c>
      <c r="E1" s="50" t="s">
        <v>39</v>
      </c>
      <c r="F1" s="50" t="s">
        <v>86</v>
      </c>
      <c r="G1" s="50" t="s">
        <v>87</v>
      </c>
      <c r="H1" s="51" t="s">
        <v>494</v>
      </c>
      <c r="I1" s="50" t="s">
        <v>71</v>
      </c>
      <c r="J1" s="51" t="s">
        <v>377</v>
      </c>
      <c r="K1" s="50" t="s">
        <v>576</v>
      </c>
      <c r="L1" s="50" t="s">
        <v>72</v>
      </c>
      <c r="M1" s="50" t="s">
        <v>73</v>
      </c>
      <c r="N1" s="50" t="s">
        <v>85</v>
      </c>
      <c r="O1" s="50" t="s">
        <v>31</v>
      </c>
      <c r="P1" s="50" t="s">
        <v>2</v>
      </c>
      <c r="Q1" s="50" t="s">
        <v>478</v>
      </c>
      <c r="R1" s="50" t="s">
        <v>204</v>
      </c>
      <c r="S1" s="172" t="s">
        <v>161</v>
      </c>
      <c r="T1" s="48" t="s">
        <v>162</v>
      </c>
    </row>
    <row r="2" spans="1:20" s="2" customFormat="1" ht="85.5">
      <c r="A2" s="95" t="s">
        <v>4</v>
      </c>
      <c r="B2" s="95" t="s">
        <v>801</v>
      </c>
      <c r="C2" s="95" t="s">
        <v>796</v>
      </c>
      <c r="D2" s="2" t="s">
        <v>40</v>
      </c>
      <c r="E2" s="2" t="s">
        <v>544</v>
      </c>
      <c r="F2" s="2" t="s">
        <v>40</v>
      </c>
      <c r="G2" s="2" t="s">
        <v>848</v>
      </c>
      <c r="H2" s="97">
        <v>300</v>
      </c>
      <c r="I2" s="52" t="s">
        <v>46</v>
      </c>
      <c r="J2" s="2" t="s">
        <v>795</v>
      </c>
      <c r="K2" s="2" t="s">
        <v>797</v>
      </c>
      <c r="L2" s="98">
        <v>0</v>
      </c>
      <c r="M2" s="98">
        <v>1</v>
      </c>
      <c r="N2" s="98">
        <v>0.02</v>
      </c>
      <c r="O2" s="2" t="s">
        <v>798</v>
      </c>
      <c r="P2" s="373" t="s">
        <v>1888</v>
      </c>
      <c r="Q2" s="72" t="s">
        <v>800</v>
      </c>
      <c r="R2" s="105" t="s">
        <v>799</v>
      </c>
      <c r="S2" s="389" t="s">
        <v>2108</v>
      </c>
    </row>
    <row r="3" spans="1:20" s="2" customFormat="1" ht="85.5">
      <c r="A3" s="101" t="str">
        <f t="shared" ref="A3:C22" si="0">A$2</f>
        <v>Transportation</v>
      </c>
      <c r="B3" s="101" t="str">
        <f t="shared" si="0"/>
        <v>Conventional Pollutant Standards</v>
      </c>
      <c r="C3" s="101" t="str">
        <f t="shared" si="0"/>
        <v>Percentage Reduction of Separately Regulated Pollutants</v>
      </c>
      <c r="D3" s="2" t="s">
        <v>40</v>
      </c>
      <c r="E3" s="2" t="s">
        <v>519</v>
      </c>
      <c r="F3" s="2" t="s">
        <v>40</v>
      </c>
      <c r="G3" s="2" t="s">
        <v>519</v>
      </c>
      <c r="H3" s="97">
        <v>301</v>
      </c>
      <c r="I3" s="52" t="s">
        <v>46</v>
      </c>
      <c r="J3" s="4" t="str">
        <f t="shared" ref="J3:O45" si="1">J$2</f>
        <v>Conventional Pollutant Standard</v>
      </c>
      <c r="K3" s="4" t="str">
        <f t="shared" si="1"/>
        <v>trans reduce regulated pollutants</v>
      </c>
      <c r="L3" s="99">
        <f t="shared" si="1"/>
        <v>0</v>
      </c>
      <c r="M3" s="99">
        <f t="shared" si="1"/>
        <v>1</v>
      </c>
      <c r="N3" s="99">
        <f t="shared" si="1"/>
        <v>0.02</v>
      </c>
      <c r="O3" s="4" t="str">
        <f t="shared" si="1"/>
        <v>% reduction in emissions</v>
      </c>
      <c r="P3" s="373" t="s">
        <v>1889</v>
      </c>
      <c r="Q3" s="4" t="str">
        <f t="shared" ref="Q3:R59" si="2">Q$2</f>
        <v>transportation-sector-main.html#conv-pol-stds</v>
      </c>
      <c r="R3" s="171" t="str">
        <f t="shared" si="2"/>
        <v>conventional-pollutant-standards.html</v>
      </c>
      <c r="S3" s="389" t="s">
        <v>2108</v>
      </c>
    </row>
    <row r="4" spans="1:20" s="2" customFormat="1" ht="85.5">
      <c r="A4" s="101" t="str">
        <f t="shared" si="0"/>
        <v>Transportation</v>
      </c>
      <c r="B4" s="101" t="str">
        <f t="shared" si="0"/>
        <v>Conventional Pollutant Standards</v>
      </c>
      <c r="C4" s="101" t="str">
        <f t="shared" si="0"/>
        <v>Percentage Reduction of Separately Regulated Pollutants</v>
      </c>
      <c r="D4" s="2" t="s">
        <v>40</v>
      </c>
      <c r="E4" s="2" t="s">
        <v>545</v>
      </c>
      <c r="F4" s="2" t="s">
        <v>40</v>
      </c>
      <c r="G4" s="2" t="s">
        <v>545</v>
      </c>
      <c r="H4" s="97">
        <v>302</v>
      </c>
      <c r="I4" s="52" t="s">
        <v>46</v>
      </c>
      <c r="J4" s="4" t="str">
        <f t="shared" si="1"/>
        <v>Conventional Pollutant Standard</v>
      </c>
      <c r="K4" s="4" t="str">
        <f t="shared" si="1"/>
        <v>trans reduce regulated pollutants</v>
      </c>
      <c r="L4" s="99">
        <f t="shared" si="1"/>
        <v>0</v>
      </c>
      <c r="M4" s="99">
        <f t="shared" si="1"/>
        <v>1</v>
      </c>
      <c r="N4" s="99">
        <f t="shared" si="1"/>
        <v>0.02</v>
      </c>
      <c r="O4" s="4" t="str">
        <f t="shared" si="1"/>
        <v>% reduction in emissions</v>
      </c>
      <c r="P4" s="373" t="s">
        <v>1890</v>
      </c>
      <c r="Q4" s="4" t="str">
        <f t="shared" si="2"/>
        <v>transportation-sector-main.html#conv-pol-stds</v>
      </c>
      <c r="R4" s="171" t="str">
        <f t="shared" si="2"/>
        <v>conventional-pollutant-standards.html</v>
      </c>
      <c r="S4" s="389" t="s">
        <v>2108</v>
      </c>
    </row>
    <row r="5" spans="1:20" s="2" customFormat="1" ht="85.5">
      <c r="A5" s="101" t="str">
        <f t="shared" si="0"/>
        <v>Transportation</v>
      </c>
      <c r="B5" s="101" t="str">
        <f t="shared" si="0"/>
        <v>Conventional Pollutant Standards</v>
      </c>
      <c r="C5" s="101" t="str">
        <f t="shared" si="0"/>
        <v>Percentage Reduction of Separately Regulated Pollutants</v>
      </c>
      <c r="D5" s="2" t="s">
        <v>40</v>
      </c>
      <c r="E5" s="2" t="s">
        <v>546</v>
      </c>
      <c r="F5" s="2" t="s">
        <v>40</v>
      </c>
      <c r="G5" s="2" t="s">
        <v>546</v>
      </c>
      <c r="H5" s="97">
        <v>303</v>
      </c>
      <c r="I5" s="52" t="s">
        <v>46</v>
      </c>
      <c r="J5" s="4" t="str">
        <f t="shared" si="1"/>
        <v>Conventional Pollutant Standard</v>
      </c>
      <c r="K5" s="4" t="str">
        <f t="shared" si="1"/>
        <v>trans reduce regulated pollutants</v>
      </c>
      <c r="L5" s="99">
        <f t="shared" si="1"/>
        <v>0</v>
      </c>
      <c r="M5" s="99">
        <f t="shared" si="1"/>
        <v>1</v>
      </c>
      <c r="N5" s="99">
        <f t="shared" si="1"/>
        <v>0.02</v>
      </c>
      <c r="O5" s="4" t="str">
        <f t="shared" si="1"/>
        <v>% reduction in emissions</v>
      </c>
      <c r="P5" s="373" t="s">
        <v>1891</v>
      </c>
      <c r="Q5" s="4" t="str">
        <f t="shared" si="2"/>
        <v>transportation-sector-main.html#conv-pol-stds</v>
      </c>
      <c r="R5" s="171" t="str">
        <f t="shared" si="2"/>
        <v>conventional-pollutant-standards.html</v>
      </c>
      <c r="S5" s="389" t="s">
        <v>2108</v>
      </c>
    </row>
    <row r="6" spans="1:20" s="2" customFormat="1" ht="85.5">
      <c r="A6" s="101" t="str">
        <f t="shared" si="0"/>
        <v>Transportation</v>
      </c>
      <c r="B6" s="101" t="str">
        <f t="shared" si="0"/>
        <v>Conventional Pollutant Standards</v>
      </c>
      <c r="C6" s="101" t="str">
        <f t="shared" si="0"/>
        <v>Percentage Reduction of Separately Regulated Pollutants</v>
      </c>
      <c r="D6" s="2" t="s">
        <v>40</v>
      </c>
      <c r="E6" s="2" t="s">
        <v>547</v>
      </c>
      <c r="F6" s="2" t="s">
        <v>40</v>
      </c>
      <c r="G6" s="2" t="s">
        <v>711</v>
      </c>
      <c r="H6" s="97">
        <v>304</v>
      </c>
      <c r="I6" s="52" t="s">
        <v>46</v>
      </c>
      <c r="J6" s="4" t="str">
        <f t="shared" si="1"/>
        <v>Conventional Pollutant Standard</v>
      </c>
      <c r="K6" s="4" t="str">
        <f t="shared" si="1"/>
        <v>trans reduce regulated pollutants</v>
      </c>
      <c r="L6" s="99">
        <f t="shared" si="1"/>
        <v>0</v>
      </c>
      <c r="M6" s="99">
        <f t="shared" si="1"/>
        <v>1</v>
      </c>
      <c r="N6" s="99">
        <f t="shared" si="1"/>
        <v>0.02</v>
      </c>
      <c r="O6" s="4" t="str">
        <f t="shared" si="1"/>
        <v>% reduction in emissions</v>
      </c>
      <c r="P6" s="373" t="s">
        <v>1892</v>
      </c>
      <c r="Q6" s="4" t="str">
        <f t="shared" si="2"/>
        <v>transportation-sector-main.html#conv-pol-stds</v>
      </c>
      <c r="R6" s="171" t="str">
        <f t="shared" si="2"/>
        <v>conventional-pollutant-standards.html</v>
      </c>
      <c r="S6" s="389" t="s">
        <v>2108</v>
      </c>
    </row>
    <row r="7" spans="1:20" s="2" customFormat="1" ht="28.5">
      <c r="A7" s="101" t="str">
        <f t="shared" si="0"/>
        <v>Transportation</v>
      </c>
      <c r="B7" s="101" t="str">
        <f t="shared" si="0"/>
        <v>Conventional Pollutant Standards</v>
      </c>
      <c r="C7" s="101" t="str">
        <f t="shared" si="0"/>
        <v>Percentage Reduction of Separately Regulated Pollutants</v>
      </c>
      <c r="D7" s="2" t="s">
        <v>40</v>
      </c>
      <c r="E7" s="2" t="s">
        <v>548</v>
      </c>
      <c r="F7" s="2" t="s">
        <v>40</v>
      </c>
      <c r="G7" s="2" t="s">
        <v>548</v>
      </c>
      <c r="H7" s="374">
        <v>305</v>
      </c>
      <c r="I7" s="52" t="s">
        <v>47</v>
      </c>
      <c r="J7" s="4" t="str">
        <f t="shared" si="1"/>
        <v>Conventional Pollutant Standard</v>
      </c>
      <c r="K7" s="4" t="str">
        <f t="shared" si="1"/>
        <v>trans reduce regulated pollutants</v>
      </c>
      <c r="L7" s="99">
        <f t="shared" si="1"/>
        <v>0</v>
      </c>
      <c r="M7" s="99">
        <f t="shared" si="1"/>
        <v>1</v>
      </c>
      <c r="N7" s="99">
        <f t="shared" si="1"/>
        <v>0.02</v>
      </c>
      <c r="O7" s="4" t="str">
        <f t="shared" si="1"/>
        <v>% reduction in emissions</v>
      </c>
      <c r="P7" s="52"/>
      <c r="Q7" s="4" t="str">
        <f t="shared" si="2"/>
        <v>transportation-sector-main.html#conv-pol-stds</v>
      </c>
      <c r="R7" s="171" t="str">
        <f t="shared" si="2"/>
        <v>conventional-pollutant-standards.html</v>
      </c>
      <c r="S7" s="389"/>
    </row>
    <row r="8" spans="1:20" s="2" customFormat="1" ht="85.5">
      <c r="A8" s="101" t="str">
        <f t="shared" si="0"/>
        <v>Transportation</v>
      </c>
      <c r="B8" s="101" t="str">
        <f t="shared" si="0"/>
        <v>Conventional Pollutant Standards</v>
      </c>
      <c r="C8" s="101" t="str">
        <f t="shared" si="0"/>
        <v>Percentage Reduction of Separately Regulated Pollutants</v>
      </c>
      <c r="D8" s="2" t="s">
        <v>40</v>
      </c>
      <c r="E8" s="2" t="s">
        <v>549</v>
      </c>
      <c r="F8" s="2" t="s">
        <v>40</v>
      </c>
      <c r="G8" s="2" t="s">
        <v>549</v>
      </c>
      <c r="H8" s="97">
        <v>306</v>
      </c>
      <c r="I8" s="52" t="s">
        <v>46</v>
      </c>
      <c r="J8" s="4" t="str">
        <f t="shared" si="1"/>
        <v>Conventional Pollutant Standard</v>
      </c>
      <c r="K8" s="4" t="str">
        <f t="shared" si="1"/>
        <v>trans reduce regulated pollutants</v>
      </c>
      <c r="L8" s="99">
        <f t="shared" si="1"/>
        <v>0</v>
      </c>
      <c r="M8" s="99">
        <f t="shared" si="1"/>
        <v>1</v>
      </c>
      <c r="N8" s="99">
        <f t="shared" si="1"/>
        <v>0.02</v>
      </c>
      <c r="O8" s="4" t="str">
        <f t="shared" si="1"/>
        <v>% reduction in emissions</v>
      </c>
      <c r="P8" s="373" t="s">
        <v>1893</v>
      </c>
      <c r="Q8" s="4" t="str">
        <f t="shared" si="2"/>
        <v>transportation-sector-main.html#conv-pol-stds</v>
      </c>
      <c r="R8" s="171" t="str">
        <f t="shared" si="2"/>
        <v>conventional-pollutant-standards.html</v>
      </c>
      <c r="S8" s="389" t="s">
        <v>2108</v>
      </c>
    </row>
    <row r="9" spans="1:20" s="2" customFormat="1" ht="85.5">
      <c r="A9" s="101" t="str">
        <f t="shared" si="0"/>
        <v>Transportation</v>
      </c>
      <c r="B9" s="101" t="str">
        <f t="shared" si="0"/>
        <v>Conventional Pollutant Standards</v>
      </c>
      <c r="C9" s="101" t="str">
        <f t="shared" si="0"/>
        <v>Percentage Reduction of Separately Regulated Pollutants</v>
      </c>
      <c r="D9" s="2" t="s">
        <v>40</v>
      </c>
      <c r="E9" s="2" t="s">
        <v>550</v>
      </c>
      <c r="F9" s="2" t="s">
        <v>40</v>
      </c>
      <c r="G9" s="2" t="s">
        <v>550</v>
      </c>
      <c r="H9" s="97">
        <v>307</v>
      </c>
      <c r="I9" s="52" t="s">
        <v>46</v>
      </c>
      <c r="J9" s="4" t="str">
        <f t="shared" si="1"/>
        <v>Conventional Pollutant Standard</v>
      </c>
      <c r="K9" s="4" t="str">
        <f t="shared" si="1"/>
        <v>trans reduce regulated pollutants</v>
      </c>
      <c r="L9" s="99">
        <f t="shared" si="1"/>
        <v>0</v>
      </c>
      <c r="M9" s="99">
        <f t="shared" si="1"/>
        <v>1</v>
      </c>
      <c r="N9" s="99">
        <f t="shared" si="1"/>
        <v>0.02</v>
      </c>
      <c r="O9" s="4" t="str">
        <f t="shared" si="1"/>
        <v>% reduction in emissions</v>
      </c>
      <c r="P9" s="373" t="s">
        <v>1894</v>
      </c>
      <c r="Q9" s="4" t="str">
        <f t="shared" si="2"/>
        <v>transportation-sector-main.html#conv-pol-stds</v>
      </c>
      <c r="R9" s="171" t="str">
        <f t="shared" si="2"/>
        <v>conventional-pollutant-standards.html</v>
      </c>
      <c r="S9" s="389" t="s">
        <v>2108</v>
      </c>
    </row>
    <row r="10" spans="1:20" s="2" customFormat="1" ht="28.5">
      <c r="A10" s="101" t="str">
        <f t="shared" si="0"/>
        <v>Transportation</v>
      </c>
      <c r="B10" s="101" t="str">
        <f t="shared" si="0"/>
        <v>Conventional Pollutant Standards</v>
      </c>
      <c r="C10" s="101" t="str">
        <f t="shared" si="0"/>
        <v>Percentage Reduction of Separately Regulated Pollutants</v>
      </c>
      <c r="D10" s="2" t="s">
        <v>40</v>
      </c>
      <c r="E10" s="2" t="s">
        <v>551</v>
      </c>
      <c r="F10" s="2" t="s">
        <v>40</v>
      </c>
      <c r="G10" s="2" t="s">
        <v>551</v>
      </c>
      <c r="H10" s="97">
        <v>308</v>
      </c>
      <c r="I10" s="8" t="s">
        <v>47</v>
      </c>
      <c r="J10" s="4"/>
      <c r="K10" s="4"/>
      <c r="L10" s="99"/>
      <c r="M10" s="99"/>
      <c r="N10" s="99"/>
      <c r="O10" s="4"/>
      <c r="P10" s="52"/>
      <c r="Q10" s="4"/>
      <c r="R10" s="171"/>
      <c r="S10" s="389"/>
    </row>
    <row r="11" spans="1:20" s="2" customFormat="1" ht="28.5">
      <c r="A11" s="101" t="str">
        <f t="shared" si="0"/>
        <v>Transportation</v>
      </c>
      <c r="B11" s="101" t="str">
        <f t="shared" si="0"/>
        <v>Conventional Pollutant Standards</v>
      </c>
      <c r="C11" s="101" t="str">
        <f t="shared" si="0"/>
        <v>Percentage Reduction of Separately Regulated Pollutants</v>
      </c>
      <c r="D11" s="2" t="s">
        <v>40</v>
      </c>
      <c r="E11" s="2" t="s">
        <v>552</v>
      </c>
      <c r="F11" s="2" t="s">
        <v>40</v>
      </c>
      <c r="G11" s="2" t="s">
        <v>552</v>
      </c>
      <c r="H11" s="97">
        <v>309</v>
      </c>
      <c r="I11" s="8" t="s">
        <v>47</v>
      </c>
      <c r="J11" s="4"/>
      <c r="K11" s="4"/>
      <c r="L11" s="99"/>
      <c r="M11" s="99"/>
      <c r="N11" s="99"/>
      <c r="O11" s="4"/>
      <c r="P11" s="52"/>
      <c r="Q11" s="4"/>
      <c r="R11" s="171"/>
      <c r="S11" s="389"/>
    </row>
    <row r="12" spans="1:20" s="2" customFormat="1" ht="85.5">
      <c r="A12" s="101" t="str">
        <f>A$2</f>
        <v>Transportation</v>
      </c>
      <c r="B12" s="101" t="str">
        <f t="shared" si="0"/>
        <v>Conventional Pollutant Standards</v>
      </c>
      <c r="C12" s="101" t="str">
        <f t="shared" si="0"/>
        <v>Percentage Reduction of Separately Regulated Pollutants</v>
      </c>
      <c r="D12" s="94" t="s">
        <v>41</v>
      </c>
      <c r="E12" s="2" t="s">
        <v>544</v>
      </c>
      <c r="F12" s="94" t="s">
        <v>41</v>
      </c>
      <c r="G12" s="2" t="s">
        <v>848</v>
      </c>
      <c r="H12" s="97">
        <v>310</v>
      </c>
      <c r="I12" s="52" t="s">
        <v>46</v>
      </c>
      <c r="J12" s="4" t="str">
        <f t="shared" ref="J12" si="3">J$2</f>
        <v>Conventional Pollutant Standard</v>
      </c>
      <c r="K12" s="4" t="str">
        <f t="shared" si="1"/>
        <v>trans reduce regulated pollutants</v>
      </c>
      <c r="L12" s="99">
        <f t="shared" si="1"/>
        <v>0</v>
      </c>
      <c r="M12" s="99">
        <f t="shared" si="1"/>
        <v>1</v>
      </c>
      <c r="N12" s="99">
        <f t="shared" si="1"/>
        <v>0.02</v>
      </c>
      <c r="O12" s="4" t="str">
        <f t="shared" si="1"/>
        <v>% reduction in emissions</v>
      </c>
      <c r="P12" s="373" t="s">
        <v>1895</v>
      </c>
      <c r="Q12" s="4" t="str">
        <f t="shared" si="2"/>
        <v>transportation-sector-main.html#conv-pol-stds</v>
      </c>
      <c r="R12" s="171" t="str">
        <f t="shared" si="2"/>
        <v>conventional-pollutant-standards.html</v>
      </c>
      <c r="S12" s="389" t="s">
        <v>2108</v>
      </c>
    </row>
    <row r="13" spans="1:20" s="2" customFormat="1" ht="85.5">
      <c r="A13" s="101" t="str">
        <f t="shared" ref="A13:C32" si="4">A$2</f>
        <v>Transportation</v>
      </c>
      <c r="B13" s="101" t="str">
        <f t="shared" si="0"/>
        <v>Conventional Pollutant Standards</v>
      </c>
      <c r="C13" s="101" t="str">
        <f t="shared" si="0"/>
        <v>Percentage Reduction of Separately Regulated Pollutants</v>
      </c>
      <c r="D13" s="94" t="s">
        <v>41</v>
      </c>
      <c r="E13" s="2" t="s">
        <v>519</v>
      </c>
      <c r="F13" s="94" t="s">
        <v>41</v>
      </c>
      <c r="G13" s="2" t="s">
        <v>519</v>
      </c>
      <c r="H13" s="97">
        <v>311</v>
      </c>
      <c r="I13" s="52" t="s">
        <v>46</v>
      </c>
      <c r="J13" s="4" t="str">
        <f t="shared" si="1"/>
        <v>Conventional Pollutant Standard</v>
      </c>
      <c r="K13" s="4" t="str">
        <f t="shared" si="1"/>
        <v>trans reduce regulated pollutants</v>
      </c>
      <c r="L13" s="99">
        <f t="shared" si="1"/>
        <v>0</v>
      </c>
      <c r="M13" s="99">
        <f t="shared" si="1"/>
        <v>1</v>
      </c>
      <c r="N13" s="99">
        <f t="shared" si="1"/>
        <v>0.02</v>
      </c>
      <c r="O13" s="4" t="str">
        <f t="shared" si="1"/>
        <v>% reduction in emissions</v>
      </c>
      <c r="P13" s="373" t="s">
        <v>1896</v>
      </c>
      <c r="Q13" s="4" t="str">
        <f t="shared" si="2"/>
        <v>transportation-sector-main.html#conv-pol-stds</v>
      </c>
      <c r="R13" s="171" t="str">
        <f t="shared" si="2"/>
        <v>conventional-pollutant-standards.html</v>
      </c>
      <c r="S13" s="389" t="s">
        <v>2108</v>
      </c>
    </row>
    <row r="14" spans="1:20" s="2" customFormat="1" ht="85.5">
      <c r="A14" s="101" t="str">
        <f t="shared" si="4"/>
        <v>Transportation</v>
      </c>
      <c r="B14" s="101" t="str">
        <f t="shared" si="0"/>
        <v>Conventional Pollutant Standards</v>
      </c>
      <c r="C14" s="101" t="str">
        <f t="shared" si="0"/>
        <v>Percentage Reduction of Separately Regulated Pollutants</v>
      </c>
      <c r="D14" s="94" t="s">
        <v>41</v>
      </c>
      <c r="E14" s="2" t="s">
        <v>545</v>
      </c>
      <c r="F14" s="94" t="s">
        <v>41</v>
      </c>
      <c r="G14" s="2" t="s">
        <v>545</v>
      </c>
      <c r="H14" s="97">
        <v>312</v>
      </c>
      <c r="I14" s="52" t="s">
        <v>46</v>
      </c>
      <c r="J14" s="4" t="str">
        <f t="shared" si="1"/>
        <v>Conventional Pollutant Standard</v>
      </c>
      <c r="K14" s="4" t="str">
        <f t="shared" si="1"/>
        <v>trans reduce regulated pollutants</v>
      </c>
      <c r="L14" s="99">
        <f t="shared" si="1"/>
        <v>0</v>
      </c>
      <c r="M14" s="99">
        <f t="shared" si="1"/>
        <v>1</v>
      </c>
      <c r="N14" s="99">
        <f t="shared" si="1"/>
        <v>0.02</v>
      </c>
      <c r="O14" s="4" t="str">
        <f t="shared" si="1"/>
        <v>% reduction in emissions</v>
      </c>
      <c r="P14" s="373" t="s">
        <v>1897</v>
      </c>
      <c r="Q14" s="4" t="str">
        <f t="shared" si="2"/>
        <v>transportation-sector-main.html#conv-pol-stds</v>
      </c>
      <c r="R14" s="171" t="str">
        <f t="shared" si="2"/>
        <v>conventional-pollutant-standards.html</v>
      </c>
      <c r="S14" s="389" t="s">
        <v>2108</v>
      </c>
    </row>
    <row r="15" spans="1:20" s="2" customFormat="1" ht="85.5">
      <c r="A15" s="101" t="str">
        <f t="shared" si="4"/>
        <v>Transportation</v>
      </c>
      <c r="B15" s="101" t="str">
        <f t="shared" si="0"/>
        <v>Conventional Pollutant Standards</v>
      </c>
      <c r="C15" s="101" t="str">
        <f t="shared" si="0"/>
        <v>Percentage Reduction of Separately Regulated Pollutants</v>
      </c>
      <c r="D15" s="94" t="s">
        <v>41</v>
      </c>
      <c r="E15" s="2" t="s">
        <v>546</v>
      </c>
      <c r="F15" s="94" t="s">
        <v>41</v>
      </c>
      <c r="G15" s="2" t="s">
        <v>546</v>
      </c>
      <c r="H15" s="97">
        <v>313</v>
      </c>
      <c r="I15" s="52" t="s">
        <v>46</v>
      </c>
      <c r="J15" s="4" t="str">
        <f t="shared" si="1"/>
        <v>Conventional Pollutant Standard</v>
      </c>
      <c r="K15" s="4" t="str">
        <f t="shared" si="1"/>
        <v>trans reduce regulated pollutants</v>
      </c>
      <c r="L15" s="99">
        <f t="shared" si="1"/>
        <v>0</v>
      </c>
      <c r="M15" s="99">
        <f t="shared" si="1"/>
        <v>1</v>
      </c>
      <c r="N15" s="99">
        <f t="shared" si="1"/>
        <v>0.02</v>
      </c>
      <c r="O15" s="4" t="str">
        <f t="shared" si="1"/>
        <v>% reduction in emissions</v>
      </c>
      <c r="P15" s="373" t="s">
        <v>1898</v>
      </c>
      <c r="Q15" s="4" t="str">
        <f t="shared" si="2"/>
        <v>transportation-sector-main.html#conv-pol-stds</v>
      </c>
      <c r="R15" s="171" t="str">
        <f t="shared" si="2"/>
        <v>conventional-pollutant-standards.html</v>
      </c>
      <c r="S15" s="389" t="s">
        <v>2108</v>
      </c>
    </row>
    <row r="16" spans="1:20" s="2" customFormat="1" ht="85.5">
      <c r="A16" s="101" t="str">
        <f t="shared" si="4"/>
        <v>Transportation</v>
      </c>
      <c r="B16" s="101" t="str">
        <f t="shared" si="0"/>
        <v>Conventional Pollutant Standards</v>
      </c>
      <c r="C16" s="101" t="str">
        <f t="shared" si="0"/>
        <v>Percentage Reduction of Separately Regulated Pollutants</v>
      </c>
      <c r="D16" s="94" t="s">
        <v>41</v>
      </c>
      <c r="E16" s="2" t="s">
        <v>547</v>
      </c>
      <c r="F16" s="94" t="s">
        <v>41</v>
      </c>
      <c r="G16" s="2" t="s">
        <v>711</v>
      </c>
      <c r="H16" s="97">
        <v>314</v>
      </c>
      <c r="I16" s="52" t="s">
        <v>46</v>
      </c>
      <c r="J16" s="4" t="str">
        <f t="shared" si="1"/>
        <v>Conventional Pollutant Standard</v>
      </c>
      <c r="K16" s="4" t="str">
        <f t="shared" si="1"/>
        <v>trans reduce regulated pollutants</v>
      </c>
      <c r="L16" s="99">
        <f t="shared" si="1"/>
        <v>0</v>
      </c>
      <c r="M16" s="99">
        <f t="shared" si="1"/>
        <v>1</v>
      </c>
      <c r="N16" s="99">
        <f t="shared" si="1"/>
        <v>0.02</v>
      </c>
      <c r="O16" s="4" t="str">
        <f t="shared" si="1"/>
        <v>% reduction in emissions</v>
      </c>
      <c r="P16" s="373" t="s">
        <v>1899</v>
      </c>
      <c r="Q16" s="4" t="str">
        <f t="shared" si="2"/>
        <v>transportation-sector-main.html#conv-pol-stds</v>
      </c>
      <c r="R16" s="171" t="str">
        <f t="shared" si="2"/>
        <v>conventional-pollutant-standards.html</v>
      </c>
      <c r="S16" s="389" t="s">
        <v>2108</v>
      </c>
    </row>
    <row r="17" spans="1:19" s="2" customFormat="1" ht="28.5">
      <c r="A17" s="101" t="str">
        <f t="shared" si="4"/>
        <v>Transportation</v>
      </c>
      <c r="B17" s="101" t="str">
        <f t="shared" si="0"/>
        <v>Conventional Pollutant Standards</v>
      </c>
      <c r="C17" s="101" t="str">
        <f t="shared" si="0"/>
        <v>Percentage Reduction of Separately Regulated Pollutants</v>
      </c>
      <c r="D17" s="94" t="s">
        <v>41</v>
      </c>
      <c r="E17" s="2" t="s">
        <v>548</v>
      </c>
      <c r="F17" s="94" t="s">
        <v>41</v>
      </c>
      <c r="G17" s="2" t="s">
        <v>548</v>
      </c>
      <c r="H17" s="374">
        <v>315</v>
      </c>
      <c r="I17" s="52" t="s">
        <v>47</v>
      </c>
      <c r="J17" s="4" t="str">
        <f t="shared" si="1"/>
        <v>Conventional Pollutant Standard</v>
      </c>
      <c r="K17" s="4" t="str">
        <f t="shared" si="1"/>
        <v>trans reduce regulated pollutants</v>
      </c>
      <c r="L17" s="99">
        <f t="shared" si="1"/>
        <v>0</v>
      </c>
      <c r="M17" s="99">
        <f t="shared" si="1"/>
        <v>1</v>
      </c>
      <c r="N17" s="99">
        <f t="shared" si="1"/>
        <v>0.02</v>
      </c>
      <c r="O17" s="4" t="str">
        <f t="shared" si="1"/>
        <v>% reduction in emissions</v>
      </c>
      <c r="P17" s="52"/>
      <c r="Q17" s="4" t="str">
        <f t="shared" si="2"/>
        <v>transportation-sector-main.html#conv-pol-stds</v>
      </c>
      <c r="R17" s="171" t="str">
        <f t="shared" si="2"/>
        <v>conventional-pollutant-standards.html</v>
      </c>
      <c r="S17" s="389"/>
    </row>
    <row r="18" spans="1:19" s="2" customFormat="1" ht="85.5">
      <c r="A18" s="101" t="str">
        <f t="shared" si="4"/>
        <v>Transportation</v>
      </c>
      <c r="B18" s="101" t="str">
        <f t="shared" si="0"/>
        <v>Conventional Pollutant Standards</v>
      </c>
      <c r="C18" s="101" t="str">
        <f t="shared" si="0"/>
        <v>Percentage Reduction of Separately Regulated Pollutants</v>
      </c>
      <c r="D18" s="94" t="s">
        <v>41</v>
      </c>
      <c r="E18" s="2" t="s">
        <v>549</v>
      </c>
      <c r="F18" s="94" t="s">
        <v>41</v>
      </c>
      <c r="G18" s="2" t="s">
        <v>549</v>
      </c>
      <c r="H18" s="97">
        <v>316</v>
      </c>
      <c r="I18" s="52" t="s">
        <v>46</v>
      </c>
      <c r="J18" s="4" t="str">
        <f t="shared" si="1"/>
        <v>Conventional Pollutant Standard</v>
      </c>
      <c r="K18" s="4" t="str">
        <f t="shared" si="1"/>
        <v>trans reduce regulated pollutants</v>
      </c>
      <c r="L18" s="99">
        <f t="shared" si="1"/>
        <v>0</v>
      </c>
      <c r="M18" s="99">
        <f t="shared" si="1"/>
        <v>1</v>
      </c>
      <c r="N18" s="99">
        <f t="shared" si="1"/>
        <v>0.02</v>
      </c>
      <c r="O18" s="4" t="str">
        <f t="shared" si="1"/>
        <v>% reduction in emissions</v>
      </c>
      <c r="P18" s="373" t="s">
        <v>1900</v>
      </c>
      <c r="Q18" s="4" t="str">
        <f t="shared" si="2"/>
        <v>transportation-sector-main.html#conv-pol-stds</v>
      </c>
      <c r="R18" s="171" t="str">
        <f t="shared" si="2"/>
        <v>conventional-pollutant-standards.html</v>
      </c>
      <c r="S18" s="389" t="s">
        <v>2108</v>
      </c>
    </row>
    <row r="19" spans="1:19" s="2" customFormat="1" ht="85.5">
      <c r="A19" s="101" t="str">
        <f t="shared" si="4"/>
        <v>Transportation</v>
      </c>
      <c r="B19" s="101" t="str">
        <f t="shared" si="0"/>
        <v>Conventional Pollutant Standards</v>
      </c>
      <c r="C19" s="101" t="str">
        <f t="shared" si="0"/>
        <v>Percentage Reduction of Separately Regulated Pollutants</v>
      </c>
      <c r="D19" s="94" t="s">
        <v>41</v>
      </c>
      <c r="E19" s="2" t="s">
        <v>550</v>
      </c>
      <c r="F19" s="94" t="s">
        <v>41</v>
      </c>
      <c r="G19" s="2" t="s">
        <v>550</v>
      </c>
      <c r="H19" s="97">
        <v>317</v>
      </c>
      <c r="I19" s="52" t="s">
        <v>46</v>
      </c>
      <c r="J19" s="4" t="str">
        <f t="shared" si="1"/>
        <v>Conventional Pollutant Standard</v>
      </c>
      <c r="K19" s="4" t="str">
        <f t="shared" si="1"/>
        <v>trans reduce regulated pollutants</v>
      </c>
      <c r="L19" s="99">
        <f t="shared" si="1"/>
        <v>0</v>
      </c>
      <c r="M19" s="99">
        <f t="shared" si="1"/>
        <v>1</v>
      </c>
      <c r="N19" s="99">
        <f t="shared" si="1"/>
        <v>0.02</v>
      </c>
      <c r="O19" s="4" t="str">
        <f t="shared" si="1"/>
        <v>% reduction in emissions</v>
      </c>
      <c r="P19" s="373" t="s">
        <v>1901</v>
      </c>
      <c r="Q19" s="4" t="str">
        <f t="shared" si="2"/>
        <v>transportation-sector-main.html#conv-pol-stds</v>
      </c>
      <c r="R19" s="171" t="str">
        <f t="shared" si="2"/>
        <v>conventional-pollutant-standards.html</v>
      </c>
      <c r="S19" s="389" t="s">
        <v>2108</v>
      </c>
    </row>
    <row r="20" spans="1:19" s="2" customFormat="1" ht="28.5">
      <c r="A20" s="101" t="str">
        <f t="shared" si="4"/>
        <v>Transportation</v>
      </c>
      <c r="B20" s="101" t="str">
        <f t="shared" si="0"/>
        <v>Conventional Pollutant Standards</v>
      </c>
      <c r="C20" s="101" t="str">
        <f t="shared" si="0"/>
        <v>Percentage Reduction of Separately Regulated Pollutants</v>
      </c>
      <c r="D20" s="94" t="s">
        <v>41</v>
      </c>
      <c r="E20" s="2" t="s">
        <v>551</v>
      </c>
      <c r="F20" s="94" t="s">
        <v>41</v>
      </c>
      <c r="G20" s="2" t="s">
        <v>551</v>
      </c>
      <c r="H20" s="97">
        <v>318</v>
      </c>
      <c r="I20" s="8" t="s">
        <v>47</v>
      </c>
      <c r="J20" s="4"/>
      <c r="K20" s="4"/>
      <c r="L20" s="99"/>
      <c r="M20" s="99"/>
      <c r="N20" s="99"/>
      <c r="O20" s="4"/>
      <c r="P20" s="52"/>
      <c r="Q20" s="4"/>
      <c r="R20" s="171"/>
      <c r="S20" s="389"/>
    </row>
    <row r="21" spans="1:19" s="2" customFormat="1" ht="28.5">
      <c r="A21" s="101" t="str">
        <f t="shared" si="4"/>
        <v>Transportation</v>
      </c>
      <c r="B21" s="101" t="str">
        <f t="shared" si="0"/>
        <v>Conventional Pollutant Standards</v>
      </c>
      <c r="C21" s="101" t="str">
        <f t="shared" si="0"/>
        <v>Percentage Reduction of Separately Regulated Pollutants</v>
      </c>
      <c r="D21" s="94" t="s">
        <v>41</v>
      </c>
      <c r="E21" s="2" t="s">
        <v>552</v>
      </c>
      <c r="F21" s="94" t="s">
        <v>41</v>
      </c>
      <c r="G21" s="2" t="s">
        <v>552</v>
      </c>
      <c r="H21" s="97">
        <v>319</v>
      </c>
      <c r="I21" s="8" t="s">
        <v>47</v>
      </c>
      <c r="J21" s="4"/>
      <c r="K21" s="4"/>
      <c r="L21" s="99"/>
      <c r="M21" s="99"/>
      <c r="N21" s="99"/>
      <c r="O21" s="4"/>
      <c r="P21" s="52"/>
      <c r="Q21" s="4"/>
      <c r="R21" s="171"/>
      <c r="S21" s="389"/>
    </row>
    <row r="22" spans="1:19" s="2" customFormat="1" ht="85.5">
      <c r="A22" s="101" t="str">
        <f t="shared" si="4"/>
        <v>Transportation</v>
      </c>
      <c r="B22" s="101" t="str">
        <f t="shared" si="0"/>
        <v>Conventional Pollutant Standards</v>
      </c>
      <c r="C22" s="101" t="str">
        <f t="shared" si="0"/>
        <v>Percentage Reduction of Separately Regulated Pollutants</v>
      </c>
      <c r="D22" s="2" t="s">
        <v>42</v>
      </c>
      <c r="E22" s="2" t="s">
        <v>544</v>
      </c>
      <c r="F22" s="2" t="s">
        <v>42</v>
      </c>
      <c r="G22" s="2" t="s">
        <v>848</v>
      </c>
      <c r="H22" s="97">
        <v>320</v>
      </c>
      <c r="I22" s="52" t="s">
        <v>46</v>
      </c>
      <c r="J22" s="4" t="str">
        <f t="shared" si="1"/>
        <v>Conventional Pollutant Standard</v>
      </c>
      <c r="K22" s="4" t="str">
        <f t="shared" si="1"/>
        <v>trans reduce regulated pollutants</v>
      </c>
      <c r="L22" s="99">
        <f t="shared" si="1"/>
        <v>0</v>
      </c>
      <c r="M22" s="99">
        <f t="shared" si="1"/>
        <v>1</v>
      </c>
      <c r="N22" s="99">
        <f t="shared" si="1"/>
        <v>0.02</v>
      </c>
      <c r="O22" s="4" t="str">
        <f t="shared" si="1"/>
        <v>% reduction in emissions</v>
      </c>
      <c r="P22" s="373" t="s">
        <v>1902</v>
      </c>
      <c r="Q22" s="4" t="str">
        <f t="shared" si="2"/>
        <v>transportation-sector-main.html#conv-pol-stds</v>
      </c>
      <c r="R22" s="171" t="str">
        <f t="shared" si="2"/>
        <v>conventional-pollutant-standards.html</v>
      </c>
      <c r="S22" s="389" t="s">
        <v>2108</v>
      </c>
    </row>
    <row r="23" spans="1:19" s="2" customFormat="1" ht="28.5">
      <c r="A23" s="101" t="str">
        <f t="shared" si="4"/>
        <v>Transportation</v>
      </c>
      <c r="B23" s="101" t="str">
        <f t="shared" si="4"/>
        <v>Conventional Pollutant Standards</v>
      </c>
      <c r="C23" s="101" t="str">
        <f t="shared" si="4"/>
        <v>Percentage Reduction of Separately Regulated Pollutants</v>
      </c>
      <c r="D23" s="2" t="s">
        <v>42</v>
      </c>
      <c r="E23" s="2" t="s">
        <v>519</v>
      </c>
      <c r="F23" s="2" t="s">
        <v>42</v>
      </c>
      <c r="G23" s="2" t="s">
        <v>519</v>
      </c>
      <c r="H23" s="97">
        <v>321</v>
      </c>
      <c r="I23" s="8" t="s">
        <v>47</v>
      </c>
      <c r="J23" s="4"/>
      <c r="K23" s="4"/>
      <c r="L23" s="99"/>
      <c r="M23" s="99"/>
      <c r="N23" s="99"/>
      <c r="O23" s="4"/>
      <c r="P23" s="52"/>
      <c r="Q23" s="4"/>
      <c r="R23" s="171"/>
      <c r="S23" s="389"/>
    </row>
    <row r="24" spans="1:19" s="2" customFormat="1" ht="85.5">
      <c r="A24" s="101" t="str">
        <f t="shared" si="4"/>
        <v>Transportation</v>
      </c>
      <c r="B24" s="101" t="str">
        <f t="shared" si="4"/>
        <v>Conventional Pollutant Standards</v>
      </c>
      <c r="C24" s="101" t="str">
        <f t="shared" si="4"/>
        <v>Percentage Reduction of Separately Regulated Pollutants</v>
      </c>
      <c r="D24" s="2" t="s">
        <v>42</v>
      </c>
      <c r="E24" s="2" t="s">
        <v>545</v>
      </c>
      <c r="F24" s="2" t="s">
        <v>42</v>
      </c>
      <c r="G24" s="2" t="s">
        <v>545</v>
      </c>
      <c r="H24" s="97">
        <v>322</v>
      </c>
      <c r="I24" s="52" t="s">
        <v>46</v>
      </c>
      <c r="J24" s="4" t="str">
        <f t="shared" si="1"/>
        <v>Conventional Pollutant Standard</v>
      </c>
      <c r="K24" s="4" t="str">
        <f t="shared" si="1"/>
        <v>trans reduce regulated pollutants</v>
      </c>
      <c r="L24" s="99">
        <f t="shared" si="1"/>
        <v>0</v>
      </c>
      <c r="M24" s="99">
        <f t="shared" si="1"/>
        <v>1</v>
      </c>
      <c r="N24" s="99">
        <f t="shared" si="1"/>
        <v>0.02</v>
      </c>
      <c r="O24" s="4" t="str">
        <f t="shared" si="1"/>
        <v>% reduction in emissions</v>
      </c>
      <c r="P24" s="373" t="s">
        <v>1903</v>
      </c>
      <c r="Q24" s="4" t="str">
        <f t="shared" si="2"/>
        <v>transportation-sector-main.html#conv-pol-stds</v>
      </c>
      <c r="R24" s="171" t="str">
        <f t="shared" si="2"/>
        <v>conventional-pollutant-standards.html</v>
      </c>
      <c r="S24" s="389" t="s">
        <v>2108</v>
      </c>
    </row>
    <row r="25" spans="1:19" s="2" customFormat="1" ht="28.5">
      <c r="A25" s="101" t="str">
        <f t="shared" si="4"/>
        <v>Transportation</v>
      </c>
      <c r="B25" s="101" t="str">
        <f t="shared" si="4"/>
        <v>Conventional Pollutant Standards</v>
      </c>
      <c r="C25" s="101" t="str">
        <f t="shared" si="4"/>
        <v>Percentage Reduction of Separately Regulated Pollutants</v>
      </c>
      <c r="D25" s="2" t="s">
        <v>42</v>
      </c>
      <c r="E25" s="2" t="s">
        <v>546</v>
      </c>
      <c r="F25" s="2" t="s">
        <v>42</v>
      </c>
      <c r="G25" s="2" t="s">
        <v>546</v>
      </c>
      <c r="H25" s="97">
        <v>323</v>
      </c>
      <c r="I25" s="8" t="s">
        <v>47</v>
      </c>
      <c r="J25" s="4"/>
      <c r="K25" s="4"/>
      <c r="L25" s="99"/>
      <c r="M25" s="99"/>
      <c r="N25" s="99"/>
      <c r="O25" s="4"/>
      <c r="P25" s="52"/>
      <c r="Q25" s="4"/>
      <c r="R25" s="171"/>
      <c r="S25" s="389"/>
    </row>
    <row r="26" spans="1:19" s="2" customFormat="1" ht="28.5">
      <c r="A26" s="101" t="str">
        <f t="shared" si="4"/>
        <v>Transportation</v>
      </c>
      <c r="B26" s="101" t="str">
        <f t="shared" si="4"/>
        <v>Conventional Pollutant Standards</v>
      </c>
      <c r="C26" s="101" t="str">
        <f t="shared" si="4"/>
        <v>Percentage Reduction of Separately Regulated Pollutants</v>
      </c>
      <c r="D26" s="2" t="s">
        <v>42</v>
      </c>
      <c r="E26" s="2" t="s">
        <v>547</v>
      </c>
      <c r="F26" s="2" t="s">
        <v>42</v>
      </c>
      <c r="G26" s="2" t="s">
        <v>711</v>
      </c>
      <c r="H26" s="97">
        <v>324</v>
      </c>
      <c r="I26" s="8" t="s">
        <v>47</v>
      </c>
      <c r="J26" s="4"/>
      <c r="K26" s="4"/>
      <c r="L26" s="99"/>
      <c r="M26" s="99"/>
      <c r="N26" s="99"/>
      <c r="O26" s="4"/>
      <c r="P26" s="52"/>
      <c r="Q26" s="4"/>
      <c r="R26" s="171"/>
      <c r="S26" s="389"/>
    </row>
    <row r="27" spans="1:19" s="2" customFormat="1" ht="28.5">
      <c r="A27" s="101" t="str">
        <f t="shared" si="4"/>
        <v>Transportation</v>
      </c>
      <c r="B27" s="101" t="str">
        <f t="shared" si="4"/>
        <v>Conventional Pollutant Standards</v>
      </c>
      <c r="C27" s="101" t="str">
        <f t="shared" si="4"/>
        <v>Percentage Reduction of Separately Regulated Pollutants</v>
      </c>
      <c r="D27" s="2" t="s">
        <v>42</v>
      </c>
      <c r="E27" s="2" t="s">
        <v>548</v>
      </c>
      <c r="F27" s="2" t="s">
        <v>42</v>
      </c>
      <c r="G27" s="2" t="s">
        <v>548</v>
      </c>
      <c r="H27" s="97">
        <v>325</v>
      </c>
      <c r="I27" s="8" t="s">
        <v>47</v>
      </c>
      <c r="J27" s="4"/>
      <c r="K27" s="4"/>
      <c r="L27" s="99"/>
      <c r="M27" s="99"/>
      <c r="N27" s="99"/>
      <c r="O27" s="4"/>
      <c r="P27" s="52"/>
      <c r="Q27" s="4"/>
      <c r="R27" s="171"/>
      <c r="S27" s="389"/>
    </row>
    <row r="28" spans="1:19" s="2" customFormat="1" ht="28.5">
      <c r="A28" s="101" t="str">
        <f t="shared" si="4"/>
        <v>Transportation</v>
      </c>
      <c r="B28" s="101" t="str">
        <f t="shared" si="4"/>
        <v>Conventional Pollutant Standards</v>
      </c>
      <c r="C28" s="101" t="str">
        <f t="shared" si="4"/>
        <v>Percentage Reduction of Separately Regulated Pollutants</v>
      </c>
      <c r="D28" s="2" t="s">
        <v>42</v>
      </c>
      <c r="E28" s="2" t="s">
        <v>549</v>
      </c>
      <c r="F28" s="2" t="s">
        <v>42</v>
      </c>
      <c r="G28" s="2" t="s">
        <v>549</v>
      </c>
      <c r="H28" s="97">
        <v>326</v>
      </c>
      <c r="I28" s="8" t="s">
        <v>47</v>
      </c>
      <c r="J28" s="4"/>
      <c r="K28" s="4"/>
      <c r="L28" s="99"/>
      <c r="M28" s="99"/>
      <c r="N28" s="99"/>
      <c r="O28" s="4"/>
      <c r="P28" s="52"/>
      <c r="Q28" s="4"/>
      <c r="R28" s="171"/>
      <c r="S28" s="389"/>
    </row>
    <row r="29" spans="1:19" s="2" customFormat="1" ht="28.5">
      <c r="A29" s="101" t="str">
        <f t="shared" si="4"/>
        <v>Transportation</v>
      </c>
      <c r="B29" s="101" t="str">
        <f t="shared" si="4"/>
        <v>Conventional Pollutant Standards</v>
      </c>
      <c r="C29" s="101" t="str">
        <f t="shared" si="4"/>
        <v>Percentage Reduction of Separately Regulated Pollutants</v>
      </c>
      <c r="D29" s="2" t="s">
        <v>42</v>
      </c>
      <c r="E29" s="2" t="s">
        <v>550</v>
      </c>
      <c r="F29" s="2" t="s">
        <v>42</v>
      </c>
      <c r="G29" s="2" t="s">
        <v>550</v>
      </c>
      <c r="H29" s="97">
        <v>327</v>
      </c>
      <c r="I29" s="8" t="s">
        <v>47</v>
      </c>
      <c r="J29" s="4"/>
      <c r="K29" s="4"/>
      <c r="L29" s="99"/>
      <c r="M29" s="99"/>
      <c r="N29" s="99"/>
      <c r="O29" s="4"/>
      <c r="P29" s="52"/>
      <c r="Q29" s="4"/>
      <c r="R29" s="171"/>
      <c r="S29" s="389"/>
    </row>
    <row r="30" spans="1:19" s="2" customFormat="1" ht="28.5">
      <c r="A30" s="101" t="str">
        <f t="shared" si="4"/>
        <v>Transportation</v>
      </c>
      <c r="B30" s="101" t="str">
        <f t="shared" si="4"/>
        <v>Conventional Pollutant Standards</v>
      </c>
      <c r="C30" s="101" t="str">
        <f t="shared" si="4"/>
        <v>Percentage Reduction of Separately Regulated Pollutants</v>
      </c>
      <c r="D30" s="2" t="s">
        <v>42</v>
      </c>
      <c r="E30" s="2" t="s">
        <v>551</v>
      </c>
      <c r="F30" s="2" t="s">
        <v>42</v>
      </c>
      <c r="G30" s="2" t="s">
        <v>551</v>
      </c>
      <c r="H30" s="97">
        <v>328</v>
      </c>
      <c r="I30" s="8" t="s">
        <v>47</v>
      </c>
      <c r="J30" s="4"/>
      <c r="K30" s="4"/>
      <c r="L30" s="99"/>
      <c r="M30" s="99"/>
      <c r="N30" s="99"/>
      <c r="O30" s="4"/>
      <c r="P30" s="52"/>
      <c r="Q30" s="4"/>
      <c r="R30" s="171"/>
      <c r="S30" s="389"/>
    </row>
    <row r="31" spans="1:19" s="2" customFormat="1" ht="28.5">
      <c r="A31" s="101" t="str">
        <f t="shared" si="4"/>
        <v>Transportation</v>
      </c>
      <c r="B31" s="101" t="str">
        <f t="shared" si="4"/>
        <v>Conventional Pollutant Standards</v>
      </c>
      <c r="C31" s="101" t="str">
        <f t="shared" si="4"/>
        <v>Percentage Reduction of Separately Regulated Pollutants</v>
      </c>
      <c r="D31" s="2" t="s">
        <v>42</v>
      </c>
      <c r="E31" s="2" t="s">
        <v>552</v>
      </c>
      <c r="F31" s="2" t="s">
        <v>42</v>
      </c>
      <c r="G31" s="2" t="s">
        <v>552</v>
      </c>
      <c r="H31" s="97">
        <v>329</v>
      </c>
      <c r="I31" s="8" t="s">
        <v>47</v>
      </c>
      <c r="J31" s="4"/>
      <c r="K31" s="4"/>
      <c r="L31" s="99"/>
      <c r="M31" s="99"/>
      <c r="N31" s="99"/>
      <c r="O31" s="4"/>
      <c r="P31" s="52"/>
      <c r="Q31" s="4"/>
      <c r="R31" s="171"/>
      <c r="S31" s="389"/>
    </row>
    <row r="32" spans="1:19" s="2" customFormat="1" ht="85.5">
      <c r="A32" s="101" t="str">
        <f t="shared" si="4"/>
        <v>Transportation</v>
      </c>
      <c r="B32" s="101" t="str">
        <f t="shared" si="4"/>
        <v>Conventional Pollutant Standards</v>
      </c>
      <c r="C32" s="101" t="str">
        <f t="shared" si="4"/>
        <v>Percentage Reduction of Separately Regulated Pollutants</v>
      </c>
      <c r="D32" s="2" t="s">
        <v>43</v>
      </c>
      <c r="E32" s="2" t="s">
        <v>544</v>
      </c>
      <c r="F32" s="2" t="s">
        <v>43</v>
      </c>
      <c r="G32" s="2" t="s">
        <v>848</v>
      </c>
      <c r="H32" s="97">
        <v>330</v>
      </c>
      <c r="I32" s="52" t="s">
        <v>46</v>
      </c>
      <c r="J32" s="4" t="str">
        <f t="shared" si="1"/>
        <v>Conventional Pollutant Standard</v>
      </c>
      <c r="K32" s="4" t="str">
        <f t="shared" si="1"/>
        <v>trans reduce regulated pollutants</v>
      </c>
      <c r="L32" s="99">
        <f t="shared" si="1"/>
        <v>0</v>
      </c>
      <c r="M32" s="99">
        <f t="shared" si="1"/>
        <v>1</v>
      </c>
      <c r="N32" s="99">
        <f t="shared" si="1"/>
        <v>0.02</v>
      </c>
      <c r="O32" s="4" t="str">
        <f t="shared" si="1"/>
        <v>% reduction in emissions</v>
      </c>
      <c r="P32" s="373" t="s">
        <v>1904</v>
      </c>
      <c r="Q32" s="4" t="str">
        <f t="shared" si="2"/>
        <v>transportation-sector-main.html#conv-pol-stds</v>
      </c>
      <c r="R32" s="171" t="str">
        <f t="shared" si="2"/>
        <v>conventional-pollutant-standards.html</v>
      </c>
      <c r="S32" s="389" t="s">
        <v>2108</v>
      </c>
    </row>
    <row r="33" spans="1:19" s="2" customFormat="1" ht="85.5">
      <c r="A33" s="101" t="str">
        <f t="shared" ref="A33:C61" si="5">A$2</f>
        <v>Transportation</v>
      </c>
      <c r="B33" s="101" t="str">
        <f t="shared" si="5"/>
        <v>Conventional Pollutant Standards</v>
      </c>
      <c r="C33" s="101" t="str">
        <f t="shared" si="5"/>
        <v>Percentage Reduction of Separately Regulated Pollutants</v>
      </c>
      <c r="D33" s="2" t="s">
        <v>43</v>
      </c>
      <c r="E33" s="2" t="s">
        <v>519</v>
      </c>
      <c r="F33" s="2" t="s">
        <v>43</v>
      </c>
      <c r="G33" s="2" t="s">
        <v>519</v>
      </c>
      <c r="H33" s="97">
        <v>331</v>
      </c>
      <c r="I33" s="52" t="s">
        <v>46</v>
      </c>
      <c r="J33" s="4" t="str">
        <f t="shared" si="1"/>
        <v>Conventional Pollutant Standard</v>
      </c>
      <c r="K33" s="4" t="str">
        <f t="shared" si="1"/>
        <v>trans reduce regulated pollutants</v>
      </c>
      <c r="L33" s="99">
        <f t="shared" si="1"/>
        <v>0</v>
      </c>
      <c r="M33" s="99">
        <f t="shared" si="1"/>
        <v>1</v>
      </c>
      <c r="N33" s="99">
        <f t="shared" si="1"/>
        <v>0.02</v>
      </c>
      <c r="O33" s="4" t="str">
        <f t="shared" si="1"/>
        <v>% reduction in emissions</v>
      </c>
      <c r="P33" s="373" t="s">
        <v>1905</v>
      </c>
      <c r="Q33" s="4" t="str">
        <f t="shared" si="2"/>
        <v>transportation-sector-main.html#conv-pol-stds</v>
      </c>
      <c r="R33" s="171" t="str">
        <f t="shared" si="2"/>
        <v>conventional-pollutant-standards.html</v>
      </c>
      <c r="S33" s="389" t="s">
        <v>2108</v>
      </c>
    </row>
    <row r="34" spans="1:19" s="2" customFormat="1" ht="85.5">
      <c r="A34" s="101" t="str">
        <f t="shared" si="5"/>
        <v>Transportation</v>
      </c>
      <c r="B34" s="101" t="str">
        <f t="shared" si="5"/>
        <v>Conventional Pollutant Standards</v>
      </c>
      <c r="C34" s="101" t="str">
        <f t="shared" si="5"/>
        <v>Percentage Reduction of Separately Regulated Pollutants</v>
      </c>
      <c r="D34" s="2" t="s">
        <v>43</v>
      </c>
      <c r="E34" s="2" t="s">
        <v>545</v>
      </c>
      <c r="F34" s="2" t="s">
        <v>43</v>
      </c>
      <c r="G34" s="2" t="s">
        <v>545</v>
      </c>
      <c r="H34" s="97">
        <v>332</v>
      </c>
      <c r="I34" s="52" t="s">
        <v>46</v>
      </c>
      <c r="J34" s="4" t="str">
        <f t="shared" si="1"/>
        <v>Conventional Pollutant Standard</v>
      </c>
      <c r="K34" s="4" t="str">
        <f t="shared" si="1"/>
        <v>trans reduce regulated pollutants</v>
      </c>
      <c r="L34" s="99">
        <f t="shared" si="1"/>
        <v>0</v>
      </c>
      <c r="M34" s="99">
        <f t="shared" si="1"/>
        <v>1</v>
      </c>
      <c r="N34" s="99">
        <f t="shared" si="1"/>
        <v>0.02</v>
      </c>
      <c r="O34" s="4" t="str">
        <f t="shared" si="1"/>
        <v>% reduction in emissions</v>
      </c>
      <c r="P34" s="373" t="s">
        <v>1906</v>
      </c>
      <c r="Q34" s="4" t="str">
        <f t="shared" si="2"/>
        <v>transportation-sector-main.html#conv-pol-stds</v>
      </c>
      <c r="R34" s="171" t="str">
        <f t="shared" si="2"/>
        <v>conventional-pollutant-standards.html</v>
      </c>
      <c r="S34" s="389" t="s">
        <v>2108</v>
      </c>
    </row>
    <row r="35" spans="1:19" s="2" customFormat="1" ht="85.5">
      <c r="A35" s="101" t="str">
        <f t="shared" si="5"/>
        <v>Transportation</v>
      </c>
      <c r="B35" s="101" t="str">
        <f t="shared" si="5"/>
        <v>Conventional Pollutant Standards</v>
      </c>
      <c r="C35" s="101" t="str">
        <f t="shared" si="5"/>
        <v>Percentage Reduction of Separately Regulated Pollutants</v>
      </c>
      <c r="D35" s="2" t="s">
        <v>43</v>
      </c>
      <c r="E35" s="2" t="s">
        <v>546</v>
      </c>
      <c r="F35" s="2" t="s">
        <v>43</v>
      </c>
      <c r="G35" s="2" t="s">
        <v>546</v>
      </c>
      <c r="H35" s="97">
        <v>333</v>
      </c>
      <c r="I35" s="52" t="s">
        <v>46</v>
      </c>
      <c r="J35" s="4" t="str">
        <f t="shared" si="1"/>
        <v>Conventional Pollutant Standard</v>
      </c>
      <c r="K35" s="4" t="str">
        <f t="shared" si="1"/>
        <v>trans reduce regulated pollutants</v>
      </c>
      <c r="L35" s="99">
        <f t="shared" si="1"/>
        <v>0</v>
      </c>
      <c r="M35" s="99">
        <f t="shared" si="1"/>
        <v>1</v>
      </c>
      <c r="N35" s="99">
        <f t="shared" si="1"/>
        <v>0.02</v>
      </c>
      <c r="O35" s="4" t="str">
        <f t="shared" si="1"/>
        <v>% reduction in emissions</v>
      </c>
      <c r="P35" s="373" t="s">
        <v>1907</v>
      </c>
      <c r="Q35" s="4" t="str">
        <f t="shared" si="2"/>
        <v>transportation-sector-main.html#conv-pol-stds</v>
      </c>
      <c r="R35" s="171" t="str">
        <f t="shared" si="2"/>
        <v>conventional-pollutant-standards.html</v>
      </c>
      <c r="S35" s="389" t="s">
        <v>2108</v>
      </c>
    </row>
    <row r="36" spans="1:19" s="2" customFormat="1" ht="85.5">
      <c r="A36" s="101" t="str">
        <f t="shared" si="5"/>
        <v>Transportation</v>
      </c>
      <c r="B36" s="101" t="str">
        <f t="shared" si="5"/>
        <v>Conventional Pollutant Standards</v>
      </c>
      <c r="C36" s="101" t="str">
        <f t="shared" si="5"/>
        <v>Percentage Reduction of Separately Regulated Pollutants</v>
      </c>
      <c r="D36" s="2" t="s">
        <v>43</v>
      </c>
      <c r="E36" s="2" t="s">
        <v>547</v>
      </c>
      <c r="F36" s="2" t="s">
        <v>43</v>
      </c>
      <c r="G36" s="2" t="s">
        <v>711</v>
      </c>
      <c r="H36" s="97">
        <v>334</v>
      </c>
      <c r="I36" s="52" t="s">
        <v>46</v>
      </c>
      <c r="J36" s="4" t="str">
        <f t="shared" si="1"/>
        <v>Conventional Pollutant Standard</v>
      </c>
      <c r="K36" s="4" t="str">
        <f t="shared" si="1"/>
        <v>trans reduce regulated pollutants</v>
      </c>
      <c r="L36" s="99">
        <f t="shared" si="1"/>
        <v>0</v>
      </c>
      <c r="M36" s="99">
        <f t="shared" si="1"/>
        <v>1</v>
      </c>
      <c r="N36" s="99">
        <f t="shared" si="1"/>
        <v>0.02</v>
      </c>
      <c r="O36" s="4" t="str">
        <f t="shared" si="1"/>
        <v>% reduction in emissions</v>
      </c>
      <c r="P36" s="373" t="s">
        <v>1908</v>
      </c>
      <c r="Q36" s="4" t="str">
        <f t="shared" si="2"/>
        <v>transportation-sector-main.html#conv-pol-stds</v>
      </c>
      <c r="R36" s="171" t="str">
        <f t="shared" si="2"/>
        <v>conventional-pollutant-standards.html</v>
      </c>
      <c r="S36" s="389" t="s">
        <v>2108</v>
      </c>
    </row>
    <row r="37" spans="1:19" s="2" customFormat="1" ht="28.5">
      <c r="A37" s="101" t="str">
        <f t="shared" si="5"/>
        <v>Transportation</v>
      </c>
      <c r="B37" s="101" t="str">
        <f t="shared" si="5"/>
        <v>Conventional Pollutant Standards</v>
      </c>
      <c r="C37" s="101" t="str">
        <f t="shared" si="5"/>
        <v>Percentage Reduction of Separately Regulated Pollutants</v>
      </c>
      <c r="D37" s="2" t="s">
        <v>43</v>
      </c>
      <c r="E37" s="2" t="s">
        <v>548</v>
      </c>
      <c r="F37" s="2" t="s">
        <v>43</v>
      </c>
      <c r="G37" s="2" t="s">
        <v>548</v>
      </c>
      <c r="H37" s="97">
        <v>335</v>
      </c>
      <c r="I37" s="8" t="s">
        <v>47</v>
      </c>
      <c r="J37" s="4"/>
      <c r="K37" s="4"/>
      <c r="L37" s="99"/>
      <c r="M37" s="99"/>
      <c r="N37" s="99"/>
      <c r="O37" s="4"/>
      <c r="P37" s="52"/>
      <c r="Q37" s="4"/>
      <c r="R37" s="171"/>
      <c r="S37" s="389"/>
    </row>
    <row r="38" spans="1:19" s="2" customFormat="1" ht="85.5">
      <c r="A38" s="101" t="str">
        <f t="shared" si="5"/>
        <v>Transportation</v>
      </c>
      <c r="B38" s="101" t="str">
        <f t="shared" si="5"/>
        <v>Conventional Pollutant Standards</v>
      </c>
      <c r="C38" s="101" t="str">
        <f t="shared" si="5"/>
        <v>Percentage Reduction of Separately Regulated Pollutants</v>
      </c>
      <c r="D38" s="2" t="s">
        <v>43</v>
      </c>
      <c r="E38" s="2" t="s">
        <v>549</v>
      </c>
      <c r="F38" s="2" t="s">
        <v>43</v>
      </c>
      <c r="G38" s="2" t="s">
        <v>549</v>
      </c>
      <c r="H38" s="97">
        <v>336</v>
      </c>
      <c r="I38" s="52" t="s">
        <v>46</v>
      </c>
      <c r="J38" s="4" t="str">
        <f t="shared" si="1"/>
        <v>Conventional Pollutant Standard</v>
      </c>
      <c r="K38" s="4" t="str">
        <f t="shared" si="1"/>
        <v>trans reduce regulated pollutants</v>
      </c>
      <c r="L38" s="99">
        <f t="shared" si="1"/>
        <v>0</v>
      </c>
      <c r="M38" s="99">
        <f t="shared" si="1"/>
        <v>1</v>
      </c>
      <c r="N38" s="99">
        <f t="shared" si="1"/>
        <v>0.02</v>
      </c>
      <c r="O38" s="4" t="str">
        <f t="shared" si="1"/>
        <v>% reduction in emissions</v>
      </c>
      <c r="P38" s="373" t="s">
        <v>1909</v>
      </c>
      <c r="Q38" s="4" t="str">
        <f t="shared" si="2"/>
        <v>transportation-sector-main.html#conv-pol-stds</v>
      </c>
      <c r="R38" s="171" t="str">
        <f t="shared" si="2"/>
        <v>conventional-pollutant-standards.html</v>
      </c>
      <c r="S38" s="389" t="s">
        <v>2108</v>
      </c>
    </row>
    <row r="39" spans="1:19" s="2" customFormat="1" ht="85.5">
      <c r="A39" s="101" t="str">
        <f t="shared" si="5"/>
        <v>Transportation</v>
      </c>
      <c r="B39" s="101" t="str">
        <f t="shared" si="5"/>
        <v>Conventional Pollutant Standards</v>
      </c>
      <c r="C39" s="101" t="str">
        <f t="shared" si="5"/>
        <v>Percentage Reduction of Separately Regulated Pollutants</v>
      </c>
      <c r="D39" s="2" t="s">
        <v>43</v>
      </c>
      <c r="E39" s="2" t="s">
        <v>550</v>
      </c>
      <c r="F39" s="2" t="s">
        <v>43</v>
      </c>
      <c r="G39" s="2" t="s">
        <v>550</v>
      </c>
      <c r="H39" s="97">
        <v>337</v>
      </c>
      <c r="I39" s="52" t="s">
        <v>46</v>
      </c>
      <c r="J39" s="4" t="str">
        <f t="shared" si="1"/>
        <v>Conventional Pollutant Standard</v>
      </c>
      <c r="K39" s="4" t="str">
        <f t="shared" si="1"/>
        <v>trans reduce regulated pollutants</v>
      </c>
      <c r="L39" s="99">
        <f t="shared" si="1"/>
        <v>0</v>
      </c>
      <c r="M39" s="99">
        <f t="shared" si="1"/>
        <v>1</v>
      </c>
      <c r="N39" s="99">
        <f t="shared" si="1"/>
        <v>0.02</v>
      </c>
      <c r="O39" s="4" t="str">
        <f t="shared" si="1"/>
        <v>% reduction in emissions</v>
      </c>
      <c r="P39" s="373" t="s">
        <v>1910</v>
      </c>
      <c r="Q39" s="4" t="str">
        <f t="shared" si="2"/>
        <v>transportation-sector-main.html#conv-pol-stds</v>
      </c>
      <c r="R39" s="171" t="str">
        <f t="shared" si="2"/>
        <v>conventional-pollutant-standards.html</v>
      </c>
      <c r="S39" s="389" t="s">
        <v>2108</v>
      </c>
    </row>
    <row r="40" spans="1:19" s="2" customFormat="1" ht="28.5">
      <c r="A40" s="101" t="str">
        <f t="shared" si="5"/>
        <v>Transportation</v>
      </c>
      <c r="B40" s="101" t="str">
        <f t="shared" si="5"/>
        <v>Conventional Pollutant Standards</v>
      </c>
      <c r="C40" s="101" t="str">
        <f t="shared" si="5"/>
        <v>Percentage Reduction of Separately Regulated Pollutants</v>
      </c>
      <c r="D40" s="2" t="s">
        <v>43</v>
      </c>
      <c r="E40" s="2" t="s">
        <v>551</v>
      </c>
      <c r="F40" s="2" t="s">
        <v>43</v>
      </c>
      <c r="G40" s="2" t="s">
        <v>551</v>
      </c>
      <c r="H40" s="97">
        <v>338</v>
      </c>
      <c r="I40" s="8" t="s">
        <v>47</v>
      </c>
      <c r="J40" s="4"/>
      <c r="K40" s="4"/>
      <c r="L40" s="99"/>
      <c r="M40" s="99"/>
      <c r="N40" s="99"/>
      <c r="O40" s="4"/>
      <c r="P40" s="52"/>
      <c r="Q40" s="4"/>
      <c r="R40" s="171"/>
      <c r="S40" s="389"/>
    </row>
    <row r="41" spans="1:19" s="2" customFormat="1" ht="28.5">
      <c r="A41" s="101" t="str">
        <f t="shared" si="5"/>
        <v>Transportation</v>
      </c>
      <c r="B41" s="101" t="str">
        <f t="shared" si="5"/>
        <v>Conventional Pollutant Standards</v>
      </c>
      <c r="C41" s="101" t="str">
        <f t="shared" si="5"/>
        <v>Percentage Reduction of Separately Regulated Pollutants</v>
      </c>
      <c r="D41" s="2" t="s">
        <v>43</v>
      </c>
      <c r="E41" s="2" t="s">
        <v>552</v>
      </c>
      <c r="F41" s="2" t="s">
        <v>43</v>
      </c>
      <c r="G41" s="2" t="s">
        <v>552</v>
      </c>
      <c r="H41" s="97">
        <v>339</v>
      </c>
      <c r="I41" s="8" t="s">
        <v>47</v>
      </c>
      <c r="J41" s="4"/>
      <c r="K41" s="4"/>
      <c r="L41" s="99"/>
      <c r="M41" s="99"/>
      <c r="N41" s="99"/>
      <c r="O41" s="4"/>
      <c r="P41" s="52"/>
      <c r="Q41" s="4"/>
      <c r="R41" s="171"/>
      <c r="S41" s="389"/>
    </row>
    <row r="42" spans="1:19" s="2" customFormat="1" ht="85.5">
      <c r="A42" s="101" t="str">
        <f t="shared" si="5"/>
        <v>Transportation</v>
      </c>
      <c r="B42" s="101" t="str">
        <f t="shared" si="5"/>
        <v>Conventional Pollutant Standards</v>
      </c>
      <c r="C42" s="101" t="str">
        <f t="shared" si="5"/>
        <v>Percentage Reduction of Separately Regulated Pollutants</v>
      </c>
      <c r="D42" s="2" t="s">
        <v>44</v>
      </c>
      <c r="E42" s="2" t="s">
        <v>544</v>
      </c>
      <c r="F42" s="2" t="s">
        <v>44</v>
      </c>
      <c r="G42" s="2" t="s">
        <v>848</v>
      </c>
      <c r="H42" s="97">
        <v>340</v>
      </c>
      <c r="I42" s="52" t="s">
        <v>46</v>
      </c>
      <c r="J42" s="4" t="str">
        <f t="shared" si="1"/>
        <v>Conventional Pollutant Standard</v>
      </c>
      <c r="K42" s="4" t="str">
        <f t="shared" si="1"/>
        <v>trans reduce regulated pollutants</v>
      </c>
      <c r="L42" s="99">
        <f t="shared" si="1"/>
        <v>0</v>
      </c>
      <c r="M42" s="99">
        <f t="shared" si="1"/>
        <v>1</v>
      </c>
      <c r="N42" s="99">
        <f t="shared" si="1"/>
        <v>0.02</v>
      </c>
      <c r="O42" s="4" t="str">
        <f t="shared" si="1"/>
        <v>% reduction in emissions</v>
      </c>
      <c r="P42" s="373" t="s">
        <v>1911</v>
      </c>
      <c r="Q42" s="4" t="str">
        <f t="shared" si="2"/>
        <v>transportation-sector-main.html#conv-pol-stds</v>
      </c>
      <c r="R42" s="171" t="str">
        <f t="shared" si="2"/>
        <v>conventional-pollutant-standards.html</v>
      </c>
      <c r="S42" s="389" t="s">
        <v>2108</v>
      </c>
    </row>
    <row r="43" spans="1:19" s="2" customFormat="1" ht="85.5">
      <c r="A43" s="101" t="str">
        <f t="shared" si="5"/>
        <v>Transportation</v>
      </c>
      <c r="B43" s="101" t="str">
        <f t="shared" si="5"/>
        <v>Conventional Pollutant Standards</v>
      </c>
      <c r="C43" s="101" t="str">
        <f t="shared" si="5"/>
        <v>Percentage Reduction of Separately Regulated Pollutants</v>
      </c>
      <c r="D43" s="2" t="s">
        <v>44</v>
      </c>
      <c r="E43" s="2" t="s">
        <v>519</v>
      </c>
      <c r="F43" s="2" t="s">
        <v>44</v>
      </c>
      <c r="G43" s="2" t="s">
        <v>519</v>
      </c>
      <c r="H43" s="97">
        <v>341</v>
      </c>
      <c r="I43" s="52" t="s">
        <v>46</v>
      </c>
      <c r="J43" s="4" t="str">
        <f t="shared" si="1"/>
        <v>Conventional Pollutant Standard</v>
      </c>
      <c r="K43" s="4" t="str">
        <f t="shared" si="1"/>
        <v>trans reduce regulated pollutants</v>
      </c>
      <c r="L43" s="99">
        <f t="shared" si="1"/>
        <v>0</v>
      </c>
      <c r="M43" s="99">
        <f t="shared" si="1"/>
        <v>1</v>
      </c>
      <c r="N43" s="99">
        <f t="shared" si="1"/>
        <v>0.02</v>
      </c>
      <c r="O43" s="4" t="str">
        <f t="shared" si="1"/>
        <v>% reduction in emissions</v>
      </c>
      <c r="P43" s="373" t="s">
        <v>1912</v>
      </c>
      <c r="Q43" s="4" t="str">
        <f t="shared" si="2"/>
        <v>transportation-sector-main.html#conv-pol-stds</v>
      </c>
      <c r="R43" s="171" t="str">
        <f t="shared" si="2"/>
        <v>conventional-pollutant-standards.html</v>
      </c>
      <c r="S43" s="389" t="s">
        <v>2108</v>
      </c>
    </row>
    <row r="44" spans="1:19" s="2" customFormat="1" ht="85.5">
      <c r="A44" s="101" t="str">
        <f t="shared" si="5"/>
        <v>Transportation</v>
      </c>
      <c r="B44" s="101" t="str">
        <f t="shared" si="5"/>
        <v>Conventional Pollutant Standards</v>
      </c>
      <c r="C44" s="101" t="str">
        <f t="shared" si="5"/>
        <v>Percentage Reduction of Separately Regulated Pollutants</v>
      </c>
      <c r="D44" s="2" t="s">
        <v>44</v>
      </c>
      <c r="E44" s="2" t="s">
        <v>545</v>
      </c>
      <c r="F44" s="2" t="s">
        <v>44</v>
      </c>
      <c r="G44" s="2" t="s">
        <v>545</v>
      </c>
      <c r="H44" s="97">
        <v>342</v>
      </c>
      <c r="I44" s="52" t="s">
        <v>46</v>
      </c>
      <c r="J44" s="4" t="str">
        <f t="shared" si="1"/>
        <v>Conventional Pollutant Standard</v>
      </c>
      <c r="K44" s="4" t="str">
        <f t="shared" si="1"/>
        <v>trans reduce regulated pollutants</v>
      </c>
      <c r="L44" s="99">
        <f t="shared" si="1"/>
        <v>0</v>
      </c>
      <c r="M44" s="99">
        <f t="shared" si="1"/>
        <v>1</v>
      </c>
      <c r="N44" s="99">
        <f t="shared" si="1"/>
        <v>0.02</v>
      </c>
      <c r="O44" s="4" t="str">
        <f t="shared" si="1"/>
        <v>% reduction in emissions</v>
      </c>
      <c r="P44" s="373" t="s">
        <v>1913</v>
      </c>
      <c r="Q44" s="4" t="str">
        <f t="shared" si="2"/>
        <v>transportation-sector-main.html#conv-pol-stds</v>
      </c>
      <c r="R44" s="171" t="str">
        <f t="shared" si="2"/>
        <v>conventional-pollutant-standards.html</v>
      </c>
      <c r="S44" s="389" t="s">
        <v>2108</v>
      </c>
    </row>
    <row r="45" spans="1:19" s="2" customFormat="1" ht="85.5">
      <c r="A45" s="101" t="str">
        <f t="shared" si="5"/>
        <v>Transportation</v>
      </c>
      <c r="B45" s="101" t="str">
        <f t="shared" si="5"/>
        <v>Conventional Pollutant Standards</v>
      </c>
      <c r="C45" s="101" t="str">
        <f t="shared" si="5"/>
        <v>Percentage Reduction of Separately Regulated Pollutants</v>
      </c>
      <c r="D45" s="2" t="s">
        <v>44</v>
      </c>
      <c r="E45" s="2" t="s">
        <v>546</v>
      </c>
      <c r="F45" s="2" t="s">
        <v>44</v>
      </c>
      <c r="G45" s="2" t="s">
        <v>546</v>
      </c>
      <c r="H45" s="97">
        <v>343</v>
      </c>
      <c r="I45" s="52" t="s">
        <v>46</v>
      </c>
      <c r="J45" s="4" t="str">
        <f t="shared" si="1"/>
        <v>Conventional Pollutant Standard</v>
      </c>
      <c r="K45" s="4" t="str">
        <f t="shared" si="1"/>
        <v>trans reduce regulated pollutants</v>
      </c>
      <c r="L45" s="99">
        <f t="shared" si="1"/>
        <v>0</v>
      </c>
      <c r="M45" s="99">
        <f t="shared" si="1"/>
        <v>1</v>
      </c>
      <c r="N45" s="99">
        <f t="shared" ref="J45:O59" si="6">N$2</f>
        <v>0.02</v>
      </c>
      <c r="O45" s="4" t="str">
        <f t="shared" si="6"/>
        <v>% reduction in emissions</v>
      </c>
      <c r="P45" s="373" t="s">
        <v>1914</v>
      </c>
      <c r="Q45" s="4" t="str">
        <f t="shared" si="2"/>
        <v>transportation-sector-main.html#conv-pol-stds</v>
      </c>
      <c r="R45" s="171" t="str">
        <f t="shared" si="2"/>
        <v>conventional-pollutant-standards.html</v>
      </c>
      <c r="S45" s="389" t="s">
        <v>2108</v>
      </c>
    </row>
    <row r="46" spans="1:19" s="2" customFormat="1" ht="85.5">
      <c r="A46" s="101" t="str">
        <f t="shared" si="5"/>
        <v>Transportation</v>
      </c>
      <c r="B46" s="101" t="str">
        <f t="shared" si="5"/>
        <v>Conventional Pollutant Standards</v>
      </c>
      <c r="C46" s="101" t="str">
        <f t="shared" si="5"/>
        <v>Percentage Reduction of Separately Regulated Pollutants</v>
      </c>
      <c r="D46" s="2" t="s">
        <v>44</v>
      </c>
      <c r="E46" s="2" t="s">
        <v>547</v>
      </c>
      <c r="F46" s="2" t="s">
        <v>44</v>
      </c>
      <c r="G46" s="2" t="s">
        <v>711</v>
      </c>
      <c r="H46" s="97">
        <v>344</v>
      </c>
      <c r="I46" s="52" t="s">
        <v>46</v>
      </c>
      <c r="J46" s="4" t="str">
        <f t="shared" si="6"/>
        <v>Conventional Pollutant Standard</v>
      </c>
      <c r="K46" s="4" t="str">
        <f t="shared" si="6"/>
        <v>trans reduce regulated pollutants</v>
      </c>
      <c r="L46" s="99">
        <f t="shared" si="6"/>
        <v>0</v>
      </c>
      <c r="M46" s="99">
        <f t="shared" si="6"/>
        <v>1</v>
      </c>
      <c r="N46" s="99">
        <f t="shared" si="6"/>
        <v>0.02</v>
      </c>
      <c r="O46" s="4" t="str">
        <f t="shared" si="6"/>
        <v>% reduction in emissions</v>
      </c>
      <c r="P46" s="373" t="s">
        <v>1915</v>
      </c>
      <c r="Q46" s="4" t="str">
        <f t="shared" si="2"/>
        <v>transportation-sector-main.html#conv-pol-stds</v>
      </c>
      <c r="R46" s="171" t="str">
        <f t="shared" si="2"/>
        <v>conventional-pollutant-standards.html</v>
      </c>
      <c r="S46" s="389" t="s">
        <v>2108</v>
      </c>
    </row>
    <row r="47" spans="1:19" s="2" customFormat="1" ht="28.5">
      <c r="A47" s="101" t="str">
        <f t="shared" si="5"/>
        <v>Transportation</v>
      </c>
      <c r="B47" s="101" t="str">
        <f t="shared" si="5"/>
        <v>Conventional Pollutant Standards</v>
      </c>
      <c r="C47" s="101" t="str">
        <f t="shared" si="5"/>
        <v>Percentage Reduction of Separately Regulated Pollutants</v>
      </c>
      <c r="D47" s="2" t="s">
        <v>44</v>
      </c>
      <c r="E47" s="2" t="s">
        <v>548</v>
      </c>
      <c r="F47" s="2" t="s">
        <v>44</v>
      </c>
      <c r="G47" s="2" t="s">
        <v>548</v>
      </c>
      <c r="H47" s="97">
        <v>345</v>
      </c>
      <c r="I47" s="8" t="s">
        <v>47</v>
      </c>
      <c r="J47" s="4"/>
      <c r="K47" s="4"/>
      <c r="L47" s="99"/>
      <c r="M47" s="99"/>
      <c r="N47" s="99"/>
      <c r="O47" s="4"/>
      <c r="P47" s="52"/>
      <c r="Q47" s="4"/>
      <c r="R47" s="171"/>
      <c r="S47" s="389"/>
    </row>
    <row r="48" spans="1:19" s="2" customFormat="1" ht="85.5">
      <c r="A48" s="101" t="str">
        <f t="shared" si="5"/>
        <v>Transportation</v>
      </c>
      <c r="B48" s="101" t="str">
        <f t="shared" si="5"/>
        <v>Conventional Pollutant Standards</v>
      </c>
      <c r="C48" s="101" t="str">
        <f t="shared" si="5"/>
        <v>Percentage Reduction of Separately Regulated Pollutants</v>
      </c>
      <c r="D48" s="2" t="s">
        <v>44</v>
      </c>
      <c r="E48" s="2" t="s">
        <v>549</v>
      </c>
      <c r="F48" s="2" t="s">
        <v>44</v>
      </c>
      <c r="G48" s="2" t="s">
        <v>549</v>
      </c>
      <c r="H48" s="97">
        <v>346</v>
      </c>
      <c r="I48" s="52" t="s">
        <v>46</v>
      </c>
      <c r="J48" s="4" t="str">
        <f t="shared" si="6"/>
        <v>Conventional Pollutant Standard</v>
      </c>
      <c r="K48" s="4" t="str">
        <f t="shared" si="6"/>
        <v>trans reduce regulated pollutants</v>
      </c>
      <c r="L48" s="99">
        <f t="shared" si="6"/>
        <v>0</v>
      </c>
      <c r="M48" s="99">
        <f t="shared" si="6"/>
        <v>1</v>
      </c>
      <c r="N48" s="99">
        <f t="shared" si="6"/>
        <v>0.02</v>
      </c>
      <c r="O48" s="4" t="str">
        <f t="shared" si="6"/>
        <v>% reduction in emissions</v>
      </c>
      <c r="P48" s="373" t="s">
        <v>1916</v>
      </c>
      <c r="Q48" s="4" t="str">
        <f t="shared" si="2"/>
        <v>transportation-sector-main.html#conv-pol-stds</v>
      </c>
      <c r="R48" s="171" t="str">
        <f t="shared" si="2"/>
        <v>conventional-pollutant-standards.html</v>
      </c>
      <c r="S48" s="389" t="s">
        <v>2108</v>
      </c>
    </row>
    <row r="49" spans="1:20" s="2" customFormat="1" ht="85.5">
      <c r="A49" s="101" t="str">
        <f t="shared" si="5"/>
        <v>Transportation</v>
      </c>
      <c r="B49" s="101" t="str">
        <f t="shared" si="5"/>
        <v>Conventional Pollutant Standards</v>
      </c>
      <c r="C49" s="101" t="str">
        <f t="shared" si="5"/>
        <v>Percentage Reduction of Separately Regulated Pollutants</v>
      </c>
      <c r="D49" s="2" t="s">
        <v>44</v>
      </c>
      <c r="E49" s="2" t="s">
        <v>550</v>
      </c>
      <c r="F49" s="2" t="s">
        <v>44</v>
      </c>
      <c r="G49" s="2" t="s">
        <v>550</v>
      </c>
      <c r="H49" s="97">
        <v>347</v>
      </c>
      <c r="I49" s="52" t="s">
        <v>46</v>
      </c>
      <c r="J49" s="4" t="str">
        <f t="shared" si="6"/>
        <v>Conventional Pollutant Standard</v>
      </c>
      <c r="K49" s="4" t="str">
        <f t="shared" si="6"/>
        <v>trans reduce regulated pollutants</v>
      </c>
      <c r="L49" s="99">
        <f t="shared" si="6"/>
        <v>0</v>
      </c>
      <c r="M49" s="99">
        <f t="shared" si="6"/>
        <v>1</v>
      </c>
      <c r="N49" s="99">
        <f t="shared" si="6"/>
        <v>0.02</v>
      </c>
      <c r="O49" s="4" t="str">
        <f t="shared" si="6"/>
        <v>% reduction in emissions</v>
      </c>
      <c r="P49" s="373" t="s">
        <v>1917</v>
      </c>
      <c r="Q49" s="4" t="str">
        <f t="shared" si="2"/>
        <v>transportation-sector-main.html#conv-pol-stds</v>
      </c>
      <c r="R49" s="171" t="str">
        <f t="shared" si="2"/>
        <v>conventional-pollutant-standards.html</v>
      </c>
      <c r="S49" s="389" t="s">
        <v>2108</v>
      </c>
    </row>
    <row r="50" spans="1:20" s="2" customFormat="1" ht="28.5">
      <c r="A50" s="101" t="str">
        <f t="shared" si="5"/>
        <v>Transportation</v>
      </c>
      <c r="B50" s="101" t="str">
        <f t="shared" si="5"/>
        <v>Conventional Pollutant Standards</v>
      </c>
      <c r="C50" s="101" t="str">
        <f t="shared" si="5"/>
        <v>Percentage Reduction of Separately Regulated Pollutants</v>
      </c>
      <c r="D50" s="2" t="s">
        <v>44</v>
      </c>
      <c r="E50" s="2" t="s">
        <v>551</v>
      </c>
      <c r="F50" s="2" t="s">
        <v>44</v>
      </c>
      <c r="G50" s="2" t="s">
        <v>551</v>
      </c>
      <c r="H50" s="97">
        <v>348</v>
      </c>
      <c r="I50" s="8" t="s">
        <v>47</v>
      </c>
      <c r="J50" s="4"/>
      <c r="K50" s="4"/>
      <c r="L50" s="99"/>
      <c r="M50" s="99"/>
      <c r="N50" s="99"/>
      <c r="O50" s="4"/>
      <c r="P50" s="52"/>
      <c r="Q50" s="4"/>
      <c r="R50" s="171"/>
      <c r="S50" s="389"/>
    </row>
    <row r="51" spans="1:20" s="2" customFormat="1" ht="28.5">
      <c r="A51" s="101" t="str">
        <f t="shared" si="5"/>
        <v>Transportation</v>
      </c>
      <c r="B51" s="101" t="str">
        <f t="shared" si="5"/>
        <v>Conventional Pollutant Standards</v>
      </c>
      <c r="C51" s="101" t="str">
        <f t="shared" si="5"/>
        <v>Percentage Reduction of Separately Regulated Pollutants</v>
      </c>
      <c r="D51" s="2" t="s">
        <v>44</v>
      </c>
      <c r="E51" s="2" t="s">
        <v>552</v>
      </c>
      <c r="F51" s="2" t="s">
        <v>44</v>
      </c>
      <c r="G51" s="2" t="s">
        <v>552</v>
      </c>
      <c r="H51" s="97">
        <v>349</v>
      </c>
      <c r="I51" s="8" t="s">
        <v>47</v>
      </c>
      <c r="J51" s="4"/>
      <c r="K51" s="4"/>
      <c r="L51" s="99"/>
      <c r="M51" s="99"/>
      <c r="N51" s="99"/>
      <c r="O51" s="4"/>
      <c r="P51" s="52"/>
      <c r="Q51" s="4"/>
      <c r="R51" s="171"/>
      <c r="S51" s="389"/>
    </row>
    <row r="52" spans="1:20" s="2" customFormat="1" ht="85.5">
      <c r="A52" s="101" t="str">
        <f t="shared" si="5"/>
        <v>Transportation</v>
      </c>
      <c r="B52" s="101" t="str">
        <f t="shared" si="5"/>
        <v>Conventional Pollutant Standards</v>
      </c>
      <c r="C52" s="101" t="str">
        <f t="shared" si="5"/>
        <v>Percentage Reduction of Separately Regulated Pollutants</v>
      </c>
      <c r="D52" s="2" t="s">
        <v>118</v>
      </c>
      <c r="E52" s="2" t="s">
        <v>544</v>
      </c>
      <c r="F52" s="389" t="s">
        <v>1999</v>
      </c>
      <c r="G52" s="2" t="s">
        <v>848</v>
      </c>
      <c r="H52" s="97">
        <v>350</v>
      </c>
      <c r="I52" s="52" t="s">
        <v>46</v>
      </c>
      <c r="J52" s="4" t="str">
        <f t="shared" si="6"/>
        <v>Conventional Pollutant Standard</v>
      </c>
      <c r="K52" s="4" t="str">
        <f t="shared" si="6"/>
        <v>trans reduce regulated pollutants</v>
      </c>
      <c r="L52" s="99">
        <f t="shared" si="6"/>
        <v>0</v>
      </c>
      <c r="M52" s="99">
        <f t="shared" si="6"/>
        <v>1</v>
      </c>
      <c r="N52" s="99">
        <f t="shared" si="6"/>
        <v>0.02</v>
      </c>
      <c r="O52" s="4" t="str">
        <f t="shared" si="6"/>
        <v>% reduction in emissions</v>
      </c>
      <c r="P52" s="373" t="s">
        <v>2109</v>
      </c>
      <c r="Q52" s="4" t="str">
        <f t="shared" si="2"/>
        <v>transportation-sector-main.html#conv-pol-stds</v>
      </c>
      <c r="R52" s="171" t="str">
        <f t="shared" si="2"/>
        <v>conventional-pollutant-standards.html</v>
      </c>
      <c r="S52" s="389" t="s">
        <v>2108</v>
      </c>
    </row>
    <row r="53" spans="1:20" s="2" customFormat="1" ht="85.5">
      <c r="A53" s="101" t="str">
        <f t="shared" si="5"/>
        <v>Transportation</v>
      </c>
      <c r="B53" s="101" t="str">
        <f t="shared" si="5"/>
        <v>Conventional Pollutant Standards</v>
      </c>
      <c r="C53" s="101" t="str">
        <f t="shared" si="5"/>
        <v>Percentage Reduction of Separately Regulated Pollutants</v>
      </c>
      <c r="D53" s="2" t="s">
        <v>118</v>
      </c>
      <c r="E53" s="2" t="s">
        <v>519</v>
      </c>
      <c r="F53" s="389" t="s">
        <v>1999</v>
      </c>
      <c r="G53" s="2" t="s">
        <v>519</v>
      </c>
      <c r="H53" s="97">
        <v>351</v>
      </c>
      <c r="I53" s="52" t="s">
        <v>46</v>
      </c>
      <c r="J53" s="4" t="str">
        <f t="shared" si="6"/>
        <v>Conventional Pollutant Standard</v>
      </c>
      <c r="K53" s="4" t="str">
        <f t="shared" si="6"/>
        <v>trans reduce regulated pollutants</v>
      </c>
      <c r="L53" s="99">
        <f t="shared" si="6"/>
        <v>0</v>
      </c>
      <c r="M53" s="99">
        <f t="shared" si="6"/>
        <v>1</v>
      </c>
      <c r="N53" s="99">
        <f t="shared" si="6"/>
        <v>0.02</v>
      </c>
      <c r="O53" s="4" t="str">
        <f t="shared" si="6"/>
        <v>% reduction in emissions</v>
      </c>
      <c r="P53" s="373" t="s">
        <v>2110</v>
      </c>
      <c r="Q53" s="4" t="str">
        <f t="shared" si="2"/>
        <v>transportation-sector-main.html#conv-pol-stds</v>
      </c>
      <c r="R53" s="171" t="str">
        <f t="shared" si="2"/>
        <v>conventional-pollutant-standards.html</v>
      </c>
      <c r="S53" s="389" t="s">
        <v>2108</v>
      </c>
    </row>
    <row r="54" spans="1:20" s="2" customFormat="1" ht="85.5">
      <c r="A54" s="101" t="str">
        <f t="shared" si="5"/>
        <v>Transportation</v>
      </c>
      <c r="B54" s="101" t="str">
        <f t="shared" si="5"/>
        <v>Conventional Pollutant Standards</v>
      </c>
      <c r="C54" s="101" t="str">
        <f t="shared" si="5"/>
        <v>Percentage Reduction of Separately Regulated Pollutants</v>
      </c>
      <c r="D54" s="2" t="s">
        <v>118</v>
      </c>
      <c r="E54" s="2" t="s">
        <v>545</v>
      </c>
      <c r="F54" s="389" t="s">
        <v>1999</v>
      </c>
      <c r="G54" s="2" t="s">
        <v>545</v>
      </c>
      <c r="H54" s="97">
        <v>352</v>
      </c>
      <c r="I54" s="52" t="s">
        <v>46</v>
      </c>
      <c r="J54" s="4" t="str">
        <f t="shared" si="6"/>
        <v>Conventional Pollutant Standard</v>
      </c>
      <c r="K54" s="4" t="str">
        <f t="shared" si="6"/>
        <v>trans reduce regulated pollutants</v>
      </c>
      <c r="L54" s="99">
        <f t="shared" si="6"/>
        <v>0</v>
      </c>
      <c r="M54" s="99">
        <f t="shared" si="6"/>
        <v>1</v>
      </c>
      <c r="N54" s="99">
        <f t="shared" si="6"/>
        <v>0.02</v>
      </c>
      <c r="O54" s="4" t="str">
        <f t="shared" si="6"/>
        <v>% reduction in emissions</v>
      </c>
      <c r="P54" s="373" t="s">
        <v>2111</v>
      </c>
      <c r="Q54" s="4" t="str">
        <f t="shared" si="2"/>
        <v>transportation-sector-main.html#conv-pol-stds</v>
      </c>
      <c r="R54" s="171" t="str">
        <f t="shared" si="2"/>
        <v>conventional-pollutant-standards.html</v>
      </c>
      <c r="S54" s="389" t="s">
        <v>2108</v>
      </c>
    </row>
    <row r="55" spans="1:20" s="2" customFormat="1" ht="85.5">
      <c r="A55" s="101" t="str">
        <f t="shared" si="5"/>
        <v>Transportation</v>
      </c>
      <c r="B55" s="101" t="str">
        <f t="shared" si="5"/>
        <v>Conventional Pollutant Standards</v>
      </c>
      <c r="C55" s="101" t="str">
        <f t="shared" si="5"/>
        <v>Percentage Reduction of Separately Regulated Pollutants</v>
      </c>
      <c r="D55" s="2" t="s">
        <v>118</v>
      </c>
      <c r="E55" s="2" t="s">
        <v>546</v>
      </c>
      <c r="F55" s="389" t="s">
        <v>1999</v>
      </c>
      <c r="G55" s="2" t="s">
        <v>546</v>
      </c>
      <c r="H55" s="97">
        <v>353</v>
      </c>
      <c r="I55" s="52" t="s">
        <v>46</v>
      </c>
      <c r="J55" s="4" t="str">
        <f t="shared" si="6"/>
        <v>Conventional Pollutant Standard</v>
      </c>
      <c r="K55" s="4" t="str">
        <f t="shared" si="6"/>
        <v>trans reduce regulated pollutants</v>
      </c>
      <c r="L55" s="99">
        <f t="shared" si="6"/>
        <v>0</v>
      </c>
      <c r="M55" s="99">
        <f t="shared" si="6"/>
        <v>1</v>
      </c>
      <c r="N55" s="99">
        <f t="shared" si="6"/>
        <v>0.02</v>
      </c>
      <c r="O55" s="4" t="str">
        <f t="shared" si="6"/>
        <v>% reduction in emissions</v>
      </c>
      <c r="P55" s="373" t="s">
        <v>2112</v>
      </c>
      <c r="Q55" s="4" t="str">
        <f t="shared" si="2"/>
        <v>transportation-sector-main.html#conv-pol-stds</v>
      </c>
      <c r="R55" s="171" t="str">
        <f t="shared" si="2"/>
        <v>conventional-pollutant-standards.html</v>
      </c>
      <c r="S55" s="389" t="s">
        <v>2108</v>
      </c>
    </row>
    <row r="56" spans="1:20" s="2" customFormat="1" ht="85.5">
      <c r="A56" s="101" t="str">
        <f t="shared" si="5"/>
        <v>Transportation</v>
      </c>
      <c r="B56" s="101" t="str">
        <f t="shared" si="5"/>
        <v>Conventional Pollutant Standards</v>
      </c>
      <c r="C56" s="101" t="str">
        <f t="shared" si="5"/>
        <v>Percentage Reduction of Separately Regulated Pollutants</v>
      </c>
      <c r="D56" s="2" t="s">
        <v>118</v>
      </c>
      <c r="E56" s="2" t="s">
        <v>547</v>
      </c>
      <c r="F56" s="389" t="s">
        <v>1999</v>
      </c>
      <c r="G56" s="2" t="s">
        <v>711</v>
      </c>
      <c r="H56" s="97">
        <v>354</v>
      </c>
      <c r="I56" s="52" t="s">
        <v>46</v>
      </c>
      <c r="J56" s="4" t="str">
        <f t="shared" si="6"/>
        <v>Conventional Pollutant Standard</v>
      </c>
      <c r="K56" s="4" t="str">
        <f t="shared" si="6"/>
        <v>trans reduce regulated pollutants</v>
      </c>
      <c r="L56" s="99">
        <f t="shared" si="6"/>
        <v>0</v>
      </c>
      <c r="M56" s="99">
        <f t="shared" si="6"/>
        <v>1</v>
      </c>
      <c r="N56" s="99">
        <f t="shared" si="6"/>
        <v>0.02</v>
      </c>
      <c r="O56" s="4" t="str">
        <f t="shared" si="6"/>
        <v>% reduction in emissions</v>
      </c>
      <c r="P56" s="373" t="s">
        <v>2113</v>
      </c>
      <c r="Q56" s="4" t="str">
        <f t="shared" si="2"/>
        <v>transportation-sector-main.html#conv-pol-stds</v>
      </c>
      <c r="R56" s="171" t="str">
        <f t="shared" si="2"/>
        <v>conventional-pollutant-standards.html</v>
      </c>
      <c r="S56" s="389" t="s">
        <v>2108</v>
      </c>
    </row>
    <row r="57" spans="1:20" s="2" customFormat="1" ht="28.5">
      <c r="A57" s="101" t="str">
        <f t="shared" si="5"/>
        <v>Transportation</v>
      </c>
      <c r="B57" s="101" t="str">
        <f t="shared" si="5"/>
        <v>Conventional Pollutant Standards</v>
      </c>
      <c r="C57" s="101" t="str">
        <f t="shared" si="5"/>
        <v>Percentage Reduction of Separately Regulated Pollutants</v>
      </c>
      <c r="D57" s="2" t="s">
        <v>118</v>
      </c>
      <c r="E57" s="2" t="s">
        <v>548</v>
      </c>
      <c r="F57" s="389" t="s">
        <v>1999</v>
      </c>
      <c r="G57" s="2" t="s">
        <v>548</v>
      </c>
      <c r="H57" s="374">
        <v>355</v>
      </c>
      <c r="I57" s="370" t="s">
        <v>47</v>
      </c>
      <c r="J57" s="4" t="str">
        <f t="shared" si="6"/>
        <v>Conventional Pollutant Standard</v>
      </c>
      <c r="K57" s="4" t="str">
        <f t="shared" si="6"/>
        <v>trans reduce regulated pollutants</v>
      </c>
      <c r="L57" s="99">
        <f t="shared" si="6"/>
        <v>0</v>
      </c>
      <c r="M57" s="99">
        <f t="shared" si="6"/>
        <v>1</v>
      </c>
      <c r="N57" s="99">
        <f t="shared" si="6"/>
        <v>0.02</v>
      </c>
      <c r="O57" s="4" t="str">
        <f t="shared" si="6"/>
        <v>% reduction in emissions</v>
      </c>
      <c r="P57" s="52"/>
      <c r="Q57" s="4" t="str">
        <f t="shared" si="2"/>
        <v>transportation-sector-main.html#conv-pol-stds</v>
      </c>
      <c r="R57" s="171" t="str">
        <f t="shared" si="2"/>
        <v>conventional-pollutant-standards.html</v>
      </c>
      <c r="S57" s="389"/>
    </row>
    <row r="58" spans="1:20" s="2" customFormat="1" ht="85.5">
      <c r="A58" s="101" t="str">
        <f t="shared" si="5"/>
        <v>Transportation</v>
      </c>
      <c r="B58" s="101" t="str">
        <f t="shared" si="5"/>
        <v>Conventional Pollutant Standards</v>
      </c>
      <c r="C58" s="101" t="str">
        <f t="shared" si="5"/>
        <v>Percentage Reduction of Separately Regulated Pollutants</v>
      </c>
      <c r="D58" s="2" t="s">
        <v>118</v>
      </c>
      <c r="E58" s="2" t="s">
        <v>549</v>
      </c>
      <c r="F58" s="389" t="s">
        <v>1999</v>
      </c>
      <c r="G58" s="2" t="s">
        <v>549</v>
      </c>
      <c r="H58" s="97">
        <v>356</v>
      </c>
      <c r="I58" s="52" t="s">
        <v>46</v>
      </c>
      <c r="J58" s="4" t="str">
        <f t="shared" si="6"/>
        <v>Conventional Pollutant Standard</v>
      </c>
      <c r="K58" s="4" t="str">
        <f t="shared" si="6"/>
        <v>trans reduce regulated pollutants</v>
      </c>
      <c r="L58" s="99">
        <f t="shared" si="6"/>
        <v>0</v>
      </c>
      <c r="M58" s="99">
        <f t="shared" si="6"/>
        <v>1</v>
      </c>
      <c r="N58" s="99">
        <f t="shared" si="6"/>
        <v>0.02</v>
      </c>
      <c r="O58" s="4" t="str">
        <f t="shared" si="6"/>
        <v>% reduction in emissions</v>
      </c>
      <c r="P58" s="373" t="s">
        <v>2114</v>
      </c>
      <c r="Q58" s="4" t="str">
        <f t="shared" si="2"/>
        <v>transportation-sector-main.html#conv-pol-stds</v>
      </c>
      <c r="R58" s="171" t="str">
        <f t="shared" si="2"/>
        <v>conventional-pollutant-standards.html</v>
      </c>
      <c r="S58" s="389" t="s">
        <v>2108</v>
      </c>
    </row>
    <row r="59" spans="1:20" s="2" customFormat="1" ht="85.5">
      <c r="A59" s="101" t="str">
        <f t="shared" si="5"/>
        <v>Transportation</v>
      </c>
      <c r="B59" s="101" t="str">
        <f t="shared" si="5"/>
        <v>Conventional Pollutant Standards</v>
      </c>
      <c r="C59" s="101" t="str">
        <f t="shared" si="5"/>
        <v>Percentage Reduction of Separately Regulated Pollutants</v>
      </c>
      <c r="D59" s="2" t="s">
        <v>118</v>
      </c>
      <c r="E59" s="2" t="s">
        <v>550</v>
      </c>
      <c r="F59" s="389" t="s">
        <v>1999</v>
      </c>
      <c r="G59" s="2" t="s">
        <v>550</v>
      </c>
      <c r="H59" s="97">
        <v>357</v>
      </c>
      <c r="I59" s="52" t="s">
        <v>46</v>
      </c>
      <c r="J59" s="4" t="str">
        <f t="shared" si="6"/>
        <v>Conventional Pollutant Standard</v>
      </c>
      <c r="K59" s="4" t="str">
        <f t="shared" si="6"/>
        <v>trans reduce regulated pollutants</v>
      </c>
      <c r="L59" s="99">
        <f t="shared" si="6"/>
        <v>0</v>
      </c>
      <c r="M59" s="99">
        <f t="shared" si="6"/>
        <v>1</v>
      </c>
      <c r="N59" s="99">
        <f t="shared" si="6"/>
        <v>0.02</v>
      </c>
      <c r="O59" s="4" t="str">
        <f t="shared" si="6"/>
        <v>% reduction in emissions</v>
      </c>
      <c r="P59" s="373" t="s">
        <v>2115</v>
      </c>
      <c r="Q59" s="4" t="str">
        <f t="shared" si="2"/>
        <v>transportation-sector-main.html#conv-pol-stds</v>
      </c>
      <c r="R59" s="171" t="str">
        <f t="shared" si="2"/>
        <v>conventional-pollutant-standards.html</v>
      </c>
      <c r="S59" s="389" t="s">
        <v>2108</v>
      </c>
    </row>
    <row r="60" spans="1:20" s="2" customFormat="1" ht="28.5">
      <c r="A60" s="101" t="str">
        <f t="shared" si="5"/>
        <v>Transportation</v>
      </c>
      <c r="B60" s="101" t="str">
        <f t="shared" si="5"/>
        <v>Conventional Pollutant Standards</v>
      </c>
      <c r="C60" s="101" t="str">
        <f t="shared" si="5"/>
        <v>Percentage Reduction of Separately Regulated Pollutants</v>
      </c>
      <c r="D60" s="2" t="s">
        <v>118</v>
      </c>
      <c r="E60" s="2" t="s">
        <v>551</v>
      </c>
      <c r="F60" s="389" t="s">
        <v>1999</v>
      </c>
      <c r="G60" s="2" t="s">
        <v>551</v>
      </c>
      <c r="H60" s="97">
        <v>358</v>
      </c>
      <c r="I60" s="8" t="s">
        <v>47</v>
      </c>
      <c r="J60" s="4"/>
      <c r="K60" s="4"/>
      <c r="L60" s="99"/>
      <c r="M60" s="99"/>
      <c r="N60" s="99"/>
      <c r="O60" s="4"/>
      <c r="P60" s="52"/>
      <c r="Q60" s="4"/>
      <c r="R60" s="171"/>
      <c r="S60" s="389"/>
    </row>
    <row r="61" spans="1:20" s="2" customFormat="1" ht="28.5">
      <c r="A61" s="101" t="str">
        <f t="shared" si="5"/>
        <v>Transportation</v>
      </c>
      <c r="B61" s="101" t="str">
        <f t="shared" si="5"/>
        <v>Conventional Pollutant Standards</v>
      </c>
      <c r="C61" s="101" t="str">
        <f t="shared" si="5"/>
        <v>Percentage Reduction of Separately Regulated Pollutants</v>
      </c>
      <c r="D61" s="2" t="s">
        <v>118</v>
      </c>
      <c r="E61" s="2" t="s">
        <v>552</v>
      </c>
      <c r="F61" s="389" t="s">
        <v>1999</v>
      </c>
      <c r="G61" s="2" t="s">
        <v>552</v>
      </c>
      <c r="H61" s="97">
        <v>359</v>
      </c>
      <c r="I61" s="8" t="s">
        <v>47</v>
      </c>
      <c r="J61" s="4"/>
      <c r="K61" s="4"/>
      <c r="L61" s="99"/>
      <c r="M61" s="99"/>
      <c r="N61" s="99"/>
      <c r="O61" s="4"/>
      <c r="P61" s="52"/>
      <c r="Q61" s="4"/>
      <c r="R61" s="171"/>
      <c r="S61" s="389"/>
    </row>
    <row r="62" spans="1:20" s="2" customFormat="1" ht="270.75">
      <c r="A62" s="94" t="s">
        <v>4</v>
      </c>
      <c r="B62" s="95" t="s">
        <v>886</v>
      </c>
      <c r="C62" s="95" t="s">
        <v>887</v>
      </c>
      <c r="H62" s="97">
        <v>360</v>
      </c>
      <c r="I62" s="8" t="s">
        <v>46</v>
      </c>
      <c r="J62" s="2" t="s">
        <v>887</v>
      </c>
      <c r="K62" s="2" t="s">
        <v>888</v>
      </c>
      <c r="L62" s="108">
        <v>0</v>
      </c>
      <c r="M62" s="375">
        <v>250</v>
      </c>
      <c r="N62" s="375">
        <v>5</v>
      </c>
      <c r="O62" s="2" t="s">
        <v>889</v>
      </c>
      <c r="P62" s="376" t="s">
        <v>1918</v>
      </c>
      <c r="R62" s="105" t="s">
        <v>1158</v>
      </c>
      <c r="S62" s="389" t="s">
        <v>2116</v>
      </c>
    </row>
    <row r="63" spans="1:20" s="2" customFormat="1" ht="199.5">
      <c r="A63" s="94" t="s">
        <v>4</v>
      </c>
      <c r="B63" s="94" t="s">
        <v>882</v>
      </c>
      <c r="C63" s="94" t="s">
        <v>883</v>
      </c>
      <c r="D63" s="52"/>
      <c r="E63" s="52"/>
      <c r="F63" s="52"/>
      <c r="G63" s="52"/>
      <c r="H63" s="97">
        <v>361</v>
      </c>
      <c r="I63" s="52" t="s">
        <v>46</v>
      </c>
      <c r="J63" s="94" t="s">
        <v>890</v>
      </c>
      <c r="K63" s="93" t="s">
        <v>884</v>
      </c>
      <c r="L63" s="61">
        <v>0</v>
      </c>
      <c r="M63" s="61">
        <v>1</v>
      </c>
      <c r="N63" s="61">
        <v>0.02</v>
      </c>
      <c r="O63" s="52" t="s">
        <v>885</v>
      </c>
      <c r="P63" s="370" t="s">
        <v>1919</v>
      </c>
      <c r="Q63" s="72"/>
      <c r="R63" s="72" t="s">
        <v>1159</v>
      </c>
      <c r="S63" s="391" t="s">
        <v>2117</v>
      </c>
      <c r="T63" s="8"/>
    </row>
    <row r="64" spans="1:20" s="2" customFormat="1" ht="99.75" customHeight="1">
      <c r="A64" s="94" t="s">
        <v>4</v>
      </c>
      <c r="B64" s="94" t="s">
        <v>502</v>
      </c>
      <c r="C64" s="94" t="s">
        <v>503</v>
      </c>
      <c r="D64" s="52" t="s">
        <v>48</v>
      </c>
      <c r="E64" s="52" t="s">
        <v>40</v>
      </c>
      <c r="F64" s="52" t="s">
        <v>88</v>
      </c>
      <c r="G64" s="52" t="s">
        <v>40</v>
      </c>
      <c r="H64" s="55">
        <v>186</v>
      </c>
      <c r="I64" s="52" t="s">
        <v>46</v>
      </c>
      <c r="J64" s="74" t="s">
        <v>504</v>
      </c>
      <c r="K64" s="75" t="s">
        <v>627</v>
      </c>
      <c r="L64" s="61">
        <v>0</v>
      </c>
      <c r="M64" s="61">
        <v>1</v>
      </c>
      <c r="N64" s="61">
        <v>0.01</v>
      </c>
      <c r="O64" s="52" t="s">
        <v>505</v>
      </c>
      <c r="P64" s="370" t="s">
        <v>2132</v>
      </c>
      <c r="Q64" s="72" t="s">
        <v>506</v>
      </c>
      <c r="R64" s="72" t="s">
        <v>507</v>
      </c>
      <c r="S64" s="395" t="s">
        <v>1993</v>
      </c>
      <c r="T64" s="8"/>
    </row>
    <row r="65" spans="1:20" s="2" customFormat="1" ht="85.5">
      <c r="A65" s="73" t="str">
        <f>A$64</f>
        <v>Transportation</v>
      </c>
      <c r="B65" s="73" t="str">
        <f t="shared" ref="B65:C75" si="7">B$64</f>
        <v>Electric Vehicle Sales Mandate</v>
      </c>
      <c r="C65" s="73" t="str">
        <f t="shared" si="7"/>
        <v>Additional Minimum Required EV Sales Percentage</v>
      </c>
      <c r="D65" s="74" t="s">
        <v>45</v>
      </c>
      <c r="E65" s="74" t="s">
        <v>40</v>
      </c>
      <c r="F65" s="74" t="s">
        <v>89</v>
      </c>
      <c r="G65" s="74" t="s">
        <v>40</v>
      </c>
      <c r="H65" s="55">
        <v>203</v>
      </c>
      <c r="I65" s="8" t="s">
        <v>46</v>
      </c>
      <c r="J65" s="73" t="str">
        <f t="shared" ref="J65:J73" si="8">J$64</f>
        <v>EV Sales Mandate</v>
      </c>
      <c r="K65" s="73" t="str">
        <f t="shared" ref="K65:R73" si="9">K$64</f>
        <v>trans EV minimum</v>
      </c>
      <c r="L65" s="73">
        <f t="shared" si="9"/>
        <v>0</v>
      </c>
      <c r="M65" s="60">
        <f t="shared" si="9"/>
        <v>1</v>
      </c>
      <c r="N65" s="60">
        <f t="shared" si="9"/>
        <v>0.01</v>
      </c>
      <c r="O65" s="60" t="str">
        <f t="shared" si="9"/>
        <v>% of new vehicles sold</v>
      </c>
      <c r="P65" s="372" t="s">
        <v>2119</v>
      </c>
      <c r="Q65" s="60" t="str">
        <f t="shared" si="9"/>
        <v>transportation-sector-main.html#ev-mandate</v>
      </c>
      <c r="R65" s="60" t="str">
        <f t="shared" si="9"/>
        <v>ev-mandate.html</v>
      </c>
      <c r="S65" s="395" t="s">
        <v>1993</v>
      </c>
      <c r="T65" s="8"/>
    </row>
    <row r="66" spans="1:20" s="2" customFormat="1" ht="142.5">
      <c r="A66" s="73" t="str">
        <f t="shared" ref="A66:A75" si="10">A$64</f>
        <v>Transportation</v>
      </c>
      <c r="B66" s="73" t="str">
        <f t="shared" si="7"/>
        <v>Electric Vehicle Sales Mandate</v>
      </c>
      <c r="C66" s="73" t="str">
        <f t="shared" si="7"/>
        <v>Additional Minimum Required EV Sales Percentage</v>
      </c>
      <c r="D66" s="74" t="s">
        <v>48</v>
      </c>
      <c r="E66" s="74" t="s">
        <v>41</v>
      </c>
      <c r="F66" s="74" t="s">
        <v>88</v>
      </c>
      <c r="G66" s="74" t="s">
        <v>41</v>
      </c>
      <c r="H66" s="55">
        <v>187</v>
      </c>
      <c r="I66" s="52" t="s">
        <v>46</v>
      </c>
      <c r="J66" s="73" t="str">
        <f t="shared" si="8"/>
        <v>EV Sales Mandate</v>
      </c>
      <c r="K66" s="73" t="str">
        <f t="shared" si="9"/>
        <v>trans EV minimum</v>
      </c>
      <c r="L66" s="73">
        <f t="shared" si="9"/>
        <v>0</v>
      </c>
      <c r="M66" s="60">
        <f t="shared" si="9"/>
        <v>1</v>
      </c>
      <c r="N66" s="60">
        <f t="shared" si="9"/>
        <v>0.01</v>
      </c>
      <c r="O66" s="60" t="str">
        <f t="shared" si="9"/>
        <v>% of new vehicles sold</v>
      </c>
      <c r="P66" s="372" t="s">
        <v>2133</v>
      </c>
      <c r="Q66" s="60" t="str">
        <f t="shared" si="9"/>
        <v>transportation-sector-main.html#ev-mandate</v>
      </c>
      <c r="R66" s="60" t="str">
        <f t="shared" si="9"/>
        <v>ev-mandate.html</v>
      </c>
      <c r="S66" s="395" t="s">
        <v>2003</v>
      </c>
      <c r="T66" s="8"/>
    </row>
    <row r="67" spans="1:20" s="2" customFormat="1" ht="138" customHeight="1">
      <c r="A67" s="73" t="str">
        <f t="shared" si="10"/>
        <v>Transportation</v>
      </c>
      <c r="B67" s="73" t="str">
        <f t="shared" si="7"/>
        <v>Electric Vehicle Sales Mandate</v>
      </c>
      <c r="C67" s="73" t="str">
        <f t="shared" si="7"/>
        <v>Additional Minimum Required EV Sales Percentage</v>
      </c>
      <c r="D67" s="74" t="s">
        <v>45</v>
      </c>
      <c r="E67" s="74" t="s">
        <v>41</v>
      </c>
      <c r="F67" s="74" t="s">
        <v>89</v>
      </c>
      <c r="G67" s="74" t="s">
        <v>41</v>
      </c>
      <c r="H67" s="55">
        <v>191</v>
      </c>
      <c r="I67" s="52" t="s">
        <v>46</v>
      </c>
      <c r="J67" s="73" t="str">
        <f t="shared" si="8"/>
        <v>EV Sales Mandate</v>
      </c>
      <c r="K67" s="73" t="str">
        <f t="shared" si="9"/>
        <v>trans EV minimum</v>
      </c>
      <c r="L67" s="73">
        <f t="shared" si="9"/>
        <v>0</v>
      </c>
      <c r="M67" s="60">
        <f t="shared" si="9"/>
        <v>1</v>
      </c>
      <c r="N67" s="60">
        <f t="shared" si="9"/>
        <v>0.01</v>
      </c>
      <c r="O67" s="60" t="str">
        <f t="shared" si="9"/>
        <v>% of new vehicles sold</v>
      </c>
      <c r="P67" s="372" t="s">
        <v>2134</v>
      </c>
      <c r="Q67" s="60" t="str">
        <f t="shared" ref="Q67:R67" si="11">Q$2</f>
        <v>transportation-sector-main.html#conv-pol-stds</v>
      </c>
      <c r="R67" s="388" t="str">
        <f t="shared" si="11"/>
        <v>conventional-pollutant-standards.html</v>
      </c>
      <c r="S67" s="390" t="str">
        <f>S64</f>
        <v>https://cleantechnica.com/2018/03/19/india-second-thoughts-100-ev-target/</v>
      </c>
      <c r="T67" s="8"/>
    </row>
    <row r="68" spans="1:20" s="2" customFormat="1" ht="85.5">
      <c r="A68" s="73" t="str">
        <f t="shared" si="10"/>
        <v>Transportation</v>
      </c>
      <c r="B68" s="73" t="str">
        <f t="shared" si="7"/>
        <v>Electric Vehicle Sales Mandate</v>
      </c>
      <c r="C68" s="73" t="str">
        <f t="shared" si="7"/>
        <v>Additional Minimum Required EV Sales Percentage</v>
      </c>
      <c r="D68" s="74" t="s">
        <v>48</v>
      </c>
      <c r="E68" s="74" t="s">
        <v>42</v>
      </c>
      <c r="F68" s="74" t="s">
        <v>88</v>
      </c>
      <c r="G68" s="74" t="s">
        <v>90</v>
      </c>
      <c r="H68" s="377">
        <v>496</v>
      </c>
      <c r="I68" s="52" t="s">
        <v>47</v>
      </c>
      <c r="J68" s="73" t="str">
        <f t="shared" si="8"/>
        <v>EV Sales Mandate</v>
      </c>
      <c r="K68" s="73" t="str">
        <f t="shared" si="9"/>
        <v>trans EV minimum</v>
      </c>
      <c r="L68" s="73">
        <f t="shared" si="9"/>
        <v>0</v>
      </c>
      <c r="M68" s="60">
        <f t="shared" si="9"/>
        <v>1</v>
      </c>
      <c r="N68" s="60">
        <f t="shared" si="9"/>
        <v>0.01</v>
      </c>
      <c r="O68" s="60" t="str">
        <f t="shared" si="9"/>
        <v>% of new vehicles sold</v>
      </c>
      <c r="P68" s="52" t="s">
        <v>1471</v>
      </c>
      <c r="Q68" s="60" t="str">
        <f t="shared" si="9"/>
        <v>transportation-sector-main.html#ev-mandate</v>
      </c>
      <c r="R68" s="60" t="str">
        <f t="shared" si="9"/>
        <v>ev-mandate.html</v>
      </c>
      <c r="S68" s="173"/>
      <c r="T68" s="8"/>
    </row>
    <row r="69" spans="1:20" s="2" customFormat="1" ht="85.5">
      <c r="A69" s="73" t="str">
        <f t="shared" si="10"/>
        <v>Transportation</v>
      </c>
      <c r="B69" s="73" t="str">
        <f t="shared" si="7"/>
        <v>Electric Vehicle Sales Mandate</v>
      </c>
      <c r="C69" s="73" t="str">
        <f t="shared" si="7"/>
        <v>Additional Minimum Required EV Sales Percentage</v>
      </c>
      <c r="D69" s="74" t="s">
        <v>45</v>
      </c>
      <c r="E69" s="74" t="s">
        <v>42</v>
      </c>
      <c r="F69" s="74" t="s">
        <v>89</v>
      </c>
      <c r="G69" s="74" t="s">
        <v>90</v>
      </c>
      <c r="H69" s="377">
        <v>497</v>
      </c>
      <c r="I69" s="52" t="s">
        <v>47</v>
      </c>
      <c r="J69" s="73" t="str">
        <f t="shared" si="8"/>
        <v>EV Sales Mandate</v>
      </c>
      <c r="K69" s="73" t="str">
        <f t="shared" si="9"/>
        <v>trans EV minimum</v>
      </c>
      <c r="L69" s="73">
        <f t="shared" si="9"/>
        <v>0</v>
      </c>
      <c r="M69" s="60">
        <f t="shared" si="9"/>
        <v>1</v>
      </c>
      <c r="N69" s="60">
        <f t="shared" si="9"/>
        <v>0.01</v>
      </c>
      <c r="O69" s="60" t="str">
        <f t="shared" si="9"/>
        <v>% of new vehicles sold</v>
      </c>
      <c r="P69" s="52" t="s">
        <v>1472</v>
      </c>
      <c r="Q69" s="60" t="str">
        <f t="shared" si="9"/>
        <v>transportation-sector-main.html#ev-mandate</v>
      </c>
      <c r="R69" s="60" t="str">
        <f t="shared" si="9"/>
        <v>ev-mandate.html</v>
      </c>
      <c r="S69" s="173"/>
      <c r="T69" s="8"/>
    </row>
    <row r="70" spans="1:20" s="2" customFormat="1" ht="71.25">
      <c r="A70" s="73" t="str">
        <f t="shared" si="10"/>
        <v>Transportation</v>
      </c>
      <c r="B70" s="73" t="str">
        <f t="shared" si="7"/>
        <v>Electric Vehicle Sales Mandate</v>
      </c>
      <c r="C70" s="73" t="str">
        <f t="shared" si="7"/>
        <v>Additional Minimum Required EV Sales Percentage</v>
      </c>
      <c r="D70" s="74" t="s">
        <v>48</v>
      </c>
      <c r="E70" s="74" t="s">
        <v>43</v>
      </c>
      <c r="F70" s="74" t="s">
        <v>88</v>
      </c>
      <c r="G70" s="74" t="s">
        <v>91</v>
      </c>
      <c r="H70" s="377">
        <v>498</v>
      </c>
      <c r="I70" s="52" t="s">
        <v>46</v>
      </c>
      <c r="J70" s="73" t="str">
        <f t="shared" si="8"/>
        <v>EV Sales Mandate</v>
      </c>
      <c r="K70" s="73" t="str">
        <f t="shared" si="9"/>
        <v>trans EV minimum</v>
      </c>
      <c r="L70" s="73">
        <f t="shared" si="9"/>
        <v>0</v>
      </c>
      <c r="M70" s="60">
        <f t="shared" si="9"/>
        <v>1</v>
      </c>
      <c r="N70" s="60">
        <f t="shared" si="9"/>
        <v>0.01</v>
      </c>
      <c r="O70" s="60" t="str">
        <f t="shared" si="9"/>
        <v>% of new vehicles sold</v>
      </c>
      <c r="P70" s="370" t="s">
        <v>2153</v>
      </c>
      <c r="Q70" s="60" t="str">
        <f t="shared" si="9"/>
        <v>transportation-sector-main.html#ev-mandate</v>
      </c>
      <c r="R70" s="60" t="str">
        <f t="shared" si="9"/>
        <v>ev-mandate.html</v>
      </c>
      <c r="S70" s="400" t="s">
        <v>2118</v>
      </c>
      <c r="T70" s="8"/>
    </row>
    <row r="71" spans="1:20" s="2" customFormat="1" ht="71.25">
      <c r="A71" s="73" t="str">
        <f t="shared" si="10"/>
        <v>Transportation</v>
      </c>
      <c r="B71" s="73" t="str">
        <f t="shared" si="7"/>
        <v>Electric Vehicle Sales Mandate</v>
      </c>
      <c r="C71" s="73" t="str">
        <f t="shared" si="7"/>
        <v>Additional Minimum Required EV Sales Percentage</v>
      </c>
      <c r="D71" s="74" t="s">
        <v>45</v>
      </c>
      <c r="E71" s="74" t="s">
        <v>43</v>
      </c>
      <c r="F71" s="74" t="s">
        <v>89</v>
      </c>
      <c r="G71" s="74" t="s">
        <v>91</v>
      </c>
      <c r="H71" s="377">
        <v>499</v>
      </c>
      <c r="I71" s="52" t="s">
        <v>46</v>
      </c>
      <c r="J71" s="73" t="str">
        <f t="shared" si="8"/>
        <v>EV Sales Mandate</v>
      </c>
      <c r="K71" s="73" t="str">
        <f t="shared" si="9"/>
        <v>trans EV minimum</v>
      </c>
      <c r="L71" s="73">
        <f t="shared" si="9"/>
        <v>0</v>
      </c>
      <c r="M71" s="60">
        <f t="shared" si="9"/>
        <v>1</v>
      </c>
      <c r="N71" s="60">
        <f t="shared" si="9"/>
        <v>0.01</v>
      </c>
      <c r="O71" s="60" t="str">
        <f t="shared" si="9"/>
        <v>% of new vehicles sold</v>
      </c>
      <c r="P71" s="370" t="s">
        <v>2154</v>
      </c>
      <c r="Q71" s="60" t="str">
        <f t="shared" si="9"/>
        <v>transportation-sector-main.html#ev-mandate</v>
      </c>
      <c r="R71" s="60" t="str">
        <f t="shared" si="9"/>
        <v>ev-mandate.html</v>
      </c>
      <c r="S71" s="400" t="s">
        <v>2118</v>
      </c>
      <c r="T71" s="8"/>
    </row>
    <row r="72" spans="1:20" s="2" customFormat="1" ht="99.75">
      <c r="A72" s="73" t="str">
        <f t="shared" si="10"/>
        <v>Transportation</v>
      </c>
      <c r="B72" s="73" t="str">
        <f t="shared" si="7"/>
        <v>Electric Vehicle Sales Mandate</v>
      </c>
      <c r="C72" s="73" t="str">
        <f t="shared" si="7"/>
        <v>Additional Minimum Required EV Sales Percentage</v>
      </c>
      <c r="D72" s="74" t="s">
        <v>48</v>
      </c>
      <c r="E72" s="74" t="s">
        <v>44</v>
      </c>
      <c r="F72" s="74" t="s">
        <v>88</v>
      </c>
      <c r="G72" s="74" t="s">
        <v>92</v>
      </c>
      <c r="H72" s="377">
        <v>500</v>
      </c>
      <c r="I72" s="52" t="s">
        <v>47</v>
      </c>
      <c r="J72" s="73" t="str">
        <f t="shared" si="8"/>
        <v>EV Sales Mandate</v>
      </c>
      <c r="K72" s="73" t="str">
        <f t="shared" si="9"/>
        <v>trans EV minimum</v>
      </c>
      <c r="L72" s="73">
        <f t="shared" si="9"/>
        <v>0</v>
      </c>
      <c r="M72" s="60">
        <f t="shared" si="9"/>
        <v>1</v>
      </c>
      <c r="N72" s="60">
        <f t="shared" si="9"/>
        <v>0.01</v>
      </c>
      <c r="O72" s="60" t="str">
        <f t="shared" si="9"/>
        <v>% of new vehicles sold</v>
      </c>
      <c r="P72" s="52" t="s">
        <v>1473</v>
      </c>
      <c r="Q72" s="60" t="str">
        <f t="shared" si="9"/>
        <v>transportation-sector-main.html#ev-mandate</v>
      </c>
      <c r="R72" s="60" t="str">
        <f t="shared" si="9"/>
        <v>ev-mandate.html</v>
      </c>
      <c r="S72" s="174" t="s">
        <v>1179</v>
      </c>
      <c r="T72" s="8"/>
    </row>
    <row r="73" spans="1:20" s="2" customFormat="1" ht="128.25">
      <c r="A73" s="73" t="str">
        <f t="shared" si="10"/>
        <v>Transportation</v>
      </c>
      <c r="B73" s="73" t="str">
        <f t="shared" si="7"/>
        <v>Electric Vehicle Sales Mandate</v>
      </c>
      <c r="C73" s="73" t="str">
        <f t="shared" si="7"/>
        <v>Additional Minimum Required EV Sales Percentage</v>
      </c>
      <c r="D73" s="74" t="s">
        <v>45</v>
      </c>
      <c r="E73" s="74" t="s">
        <v>44</v>
      </c>
      <c r="F73" s="74" t="s">
        <v>89</v>
      </c>
      <c r="G73" s="74" t="s">
        <v>92</v>
      </c>
      <c r="H73" s="377">
        <v>501</v>
      </c>
      <c r="I73" s="52" t="s">
        <v>47</v>
      </c>
      <c r="J73" s="73" t="str">
        <f t="shared" si="8"/>
        <v>EV Sales Mandate</v>
      </c>
      <c r="K73" s="73" t="str">
        <f t="shared" si="9"/>
        <v>trans EV minimum</v>
      </c>
      <c r="L73" s="73">
        <f t="shared" si="9"/>
        <v>0</v>
      </c>
      <c r="M73" s="60">
        <f t="shared" si="9"/>
        <v>1</v>
      </c>
      <c r="N73" s="60">
        <f t="shared" si="9"/>
        <v>0.01</v>
      </c>
      <c r="O73" s="60" t="str">
        <f t="shared" si="9"/>
        <v>% of new vehicles sold</v>
      </c>
      <c r="P73" s="52" t="s">
        <v>1474</v>
      </c>
      <c r="Q73" s="60" t="str">
        <f t="shared" si="9"/>
        <v>transportation-sector-main.html#ev-mandate</v>
      </c>
      <c r="R73" s="60" t="str">
        <f t="shared" si="9"/>
        <v>ev-mandate.html</v>
      </c>
      <c r="S73" s="173"/>
      <c r="T73" s="8"/>
    </row>
    <row r="74" spans="1:20" s="2" customFormat="1" ht="96" customHeight="1">
      <c r="A74" s="73" t="str">
        <f t="shared" si="10"/>
        <v>Transportation</v>
      </c>
      <c r="B74" s="73" t="str">
        <f t="shared" si="7"/>
        <v>Electric Vehicle Sales Mandate</v>
      </c>
      <c r="C74" s="73" t="str">
        <f t="shared" si="7"/>
        <v>Additional Minimum Required EV Sales Percentage</v>
      </c>
      <c r="D74" s="74" t="s">
        <v>48</v>
      </c>
      <c r="E74" s="74" t="s">
        <v>118</v>
      </c>
      <c r="F74" s="363" t="s">
        <v>2000</v>
      </c>
      <c r="G74" s="363" t="s">
        <v>2001</v>
      </c>
      <c r="H74" s="55">
        <v>188</v>
      </c>
      <c r="I74" s="52" t="s">
        <v>46</v>
      </c>
      <c r="J74" s="73" t="str">
        <f t="shared" ref="J74:J75" si="12">J$64</f>
        <v>EV Sales Mandate</v>
      </c>
      <c r="K74" s="73" t="str">
        <f t="shared" ref="K74:K75" si="13">K$64</f>
        <v>trans EV minimum</v>
      </c>
      <c r="L74" s="73">
        <f t="shared" ref="L74:O75" si="14">L$64</f>
        <v>0</v>
      </c>
      <c r="M74" s="60">
        <f t="shared" si="14"/>
        <v>1</v>
      </c>
      <c r="N74" s="60">
        <f t="shared" si="14"/>
        <v>0.01</v>
      </c>
      <c r="O74" s="60" t="str">
        <f t="shared" si="14"/>
        <v>% of new vehicles sold</v>
      </c>
      <c r="P74" s="370" t="s">
        <v>2120</v>
      </c>
      <c r="Q74" s="60" t="str">
        <f t="shared" ref="Q74:R75" si="15">Q$64</f>
        <v>transportation-sector-main.html#ev-mandate</v>
      </c>
      <c r="R74" s="60" t="str">
        <f t="shared" si="15"/>
        <v>ev-mandate.html</v>
      </c>
      <c r="S74" s="390" t="s">
        <v>1993</v>
      </c>
      <c r="T74" s="8"/>
    </row>
    <row r="75" spans="1:20" s="2" customFormat="1" ht="102" customHeight="1">
      <c r="A75" s="73" t="str">
        <f t="shared" si="10"/>
        <v>Transportation</v>
      </c>
      <c r="B75" s="73" t="str">
        <f t="shared" si="7"/>
        <v>Electric Vehicle Sales Mandate</v>
      </c>
      <c r="C75" s="73" t="str">
        <f t="shared" si="7"/>
        <v>Additional Minimum Required EV Sales Percentage</v>
      </c>
      <c r="D75" s="74" t="s">
        <v>45</v>
      </c>
      <c r="E75" s="74" t="s">
        <v>118</v>
      </c>
      <c r="F75" s="363" t="s">
        <v>2002</v>
      </c>
      <c r="G75" s="363" t="s">
        <v>2001</v>
      </c>
      <c r="H75" s="55">
        <v>591</v>
      </c>
      <c r="I75" s="8" t="s">
        <v>46</v>
      </c>
      <c r="J75" s="73" t="str">
        <f t="shared" si="12"/>
        <v>EV Sales Mandate</v>
      </c>
      <c r="K75" s="73" t="str">
        <f t="shared" si="13"/>
        <v>trans EV minimum</v>
      </c>
      <c r="L75" s="73">
        <f t="shared" si="14"/>
        <v>0</v>
      </c>
      <c r="M75" s="60">
        <f t="shared" si="14"/>
        <v>1</v>
      </c>
      <c r="N75" s="60">
        <f t="shared" si="14"/>
        <v>0.01</v>
      </c>
      <c r="O75" s="60" t="str">
        <f t="shared" si="14"/>
        <v>% of new vehicles sold</v>
      </c>
      <c r="P75" s="370" t="s">
        <v>2135</v>
      </c>
      <c r="Q75" s="60" t="str">
        <f t="shared" si="15"/>
        <v>transportation-sector-main.html#ev-mandate</v>
      </c>
      <c r="R75" s="60" t="str">
        <f t="shared" si="15"/>
        <v>ev-mandate.html</v>
      </c>
      <c r="S75" s="390" t="s">
        <v>1993</v>
      </c>
      <c r="T75" s="8"/>
    </row>
    <row r="76" spans="1:20" s="2" customFormat="1" ht="71.25">
      <c r="A76" s="94" t="s">
        <v>4</v>
      </c>
      <c r="B76" s="94" t="s">
        <v>501</v>
      </c>
      <c r="C76" s="94" t="s">
        <v>497</v>
      </c>
      <c r="D76" s="52" t="s">
        <v>48</v>
      </c>
      <c r="E76" s="52" t="s">
        <v>40</v>
      </c>
      <c r="F76" s="52" t="s">
        <v>88</v>
      </c>
      <c r="G76" s="52" t="s">
        <v>40</v>
      </c>
      <c r="H76" s="55">
        <v>189</v>
      </c>
      <c r="I76" s="52" t="s">
        <v>46</v>
      </c>
      <c r="J76" s="74" t="s">
        <v>496</v>
      </c>
      <c r="K76" s="75" t="s">
        <v>626</v>
      </c>
      <c r="L76" s="61">
        <v>0</v>
      </c>
      <c r="M76" s="61">
        <v>0.5</v>
      </c>
      <c r="N76" s="61">
        <v>0.01</v>
      </c>
      <c r="O76" s="72" t="s">
        <v>498</v>
      </c>
      <c r="P76" s="370" t="s">
        <v>1920</v>
      </c>
      <c r="Q76" s="72" t="s">
        <v>499</v>
      </c>
      <c r="R76" s="72" t="s">
        <v>500</v>
      </c>
      <c r="S76" s="391" t="s">
        <v>1994</v>
      </c>
      <c r="T76" s="8"/>
    </row>
    <row r="77" spans="1:20" s="77" customFormat="1" ht="71.25">
      <c r="A77" s="73" t="str">
        <f t="shared" ref="A77:C87" si="16">A$76</f>
        <v>Transportation</v>
      </c>
      <c r="B77" s="73" t="str">
        <f t="shared" si="16"/>
        <v>Electric Vehicle Subsidy</v>
      </c>
      <c r="C77" s="73" t="str">
        <f t="shared" si="16"/>
        <v>Additional EV Subsidy Percentage</v>
      </c>
      <c r="D77" s="74" t="s">
        <v>45</v>
      </c>
      <c r="E77" s="74" t="s">
        <v>40</v>
      </c>
      <c r="F77" s="74" t="s">
        <v>89</v>
      </c>
      <c r="G77" s="74" t="s">
        <v>40</v>
      </c>
      <c r="H77" s="378">
        <v>592</v>
      </c>
      <c r="I77" s="8" t="s">
        <v>46</v>
      </c>
      <c r="J77" s="73" t="str">
        <f t="shared" ref="J77:K87" si="17">J$76</f>
        <v>EV Subsidy</v>
      </c>
      <c r="K77" s="54" t="str">
        <f t="shared" si="17"/>
        <v>trans EV subsidy</v>
      </c>
      <c r="L77" s="63">
        <f>L76</f>
        <v>0</v>
      </c>
      <c r="M77" s="63">
        <f t="shared" ref="M77:O77" si="18">M76</f>
        <v>0.5</v>
      </c>
      <c r="N77" s="63">
        <f t="shared" si="18"/>
        <v>0.01</v>
      </c>
      <c r="O77" s="63" t="str">
        <f t="shared" si="18"/>
        <v>% of vehicle cost</v>
      </c>
      <c r="P77" s="370" t="s">
        <v>1921</v>
      </c>
      <c r="Q77" s="57" t="str">
        <f>$Q$76</f>
        <v>transportation-sector-main.html#ev-subsidy</v>
      </c>
      <c r="R77" s="57" t="str">
        <f>$R$76</f>
        <v>ev-subsidy.html</v>
      </c>
      <c r="S77" s="391" t="s">
        <v>1994</v>
      </c>
      <c r="T77" s="75"/>
    </row>
    <row r="78" spans="1:20" s="77" customFormat="1" ht="71.25">
      <c r="A78" s="73" t="str">
        <f t="shared" si="16"/>
        <v>Transportation</v>
      </c>
      <c r="B78" s="73" t="str">
        <f t="shared" si="16"/>
        <v>Electric Vehicle Subsidy</v>
      </c>
      <c r="C78" s="73" t="str">
        <f t="shared" si="16"/>
        <v>Additional EV Subsidy Percentage</v>
      </c>
      <c r="D78" s="74" t="s">
        <v>48</v>
      </c>
      <c r="E78" s="74" t="s">
        <v>41</v>
      </c>
      <c r="F78" s="74" t="s">
        <v>88</v>
      </c>
      <c r="G78" s="74" t="s">
        <v>41</v>
      </c>
      <c r="H78" s="378">
        <v>593</v>
      </c>
      <c r="I78" s="8" t="s">
        <v>46</v>
      </c>
      <c r="J78" s="73" t="str">
        <f t="shared" si="17"/>
        <v>EV Subsidy</v>
      </c>
      <c r="K78" s="54" t="str">
        <f t="shared" si="17"/>
        <v>trans EV subsidy</v>
      </c>
      <c r="L78" s="63">
        <f>L76</f>
        <v>0</v>
      </c>
      <c r="M78" s="63">
        <f t="shared" ref="M78:O78" si="19">M76</f>
        <v>0.5</v>
      </c>
      <c r="N78" s="63">
        <f t="shared" si="19"/>
        <v>0.01</v>
      </c>
      <c r="O78" s="63" t="str">
        <f t="shared" si="19"/>
        <v>% of vehicle cost</v>
      </c>
      <c r="P78" s="370" t="s">
        <v>1922</v>
      </c>
      <c r="Q78" s="57" t="str">
        <f t="shared" ref="Q78:Q87" si="20">$Q$76</f>
        <v>transportation-sector-main.html#ev-subsidy</v>
      </c>
      <c r="R78" s="57" t="str">
        <f t="shared" ref="R78:R87" si="21">$R$76</f>
        <v>ev-subsidy.html</v>
      </c>
      <c r="S78" s="391" t="s">
        <v>1994</v>
      </c>
      <c r="T78" s="75"/>
    </row>
    <row r="79" spans="1:20" s="77" customFormat="1">
      <c r="A79" s="73" t="str">
        <f t="shared" si="16"/>
        <v>Transportation</v>
      </c>
      <c r="B79" s="73" t="str">
        <f t="shared" si="16"/>
        <v>Electric Vehicle Subsidy</v>
      </c>
      <c r="C79" s="73" t="str">
        <f t="shared" si="16"/>
        <v>Additional EV Subsidy Percentage</v>
      </c>
      <c r="D79" s="74" t="s">
        <v>45</v>
      </c>
      <c r="E79" s="74" t="s">
        <v>41</v>
      </c>
      <c r="F79" s="74" t="s">
        <v>89</v>
      </c>
      <c r="G79" s="74" t="s">
        <v>41</v>
      </c>
      <c r="H79" s="53">
        <v>594</v>
      </c>
      <c r="I79" s="8" t="s">
        <v>47</v>
      </c>
      <c r="J79" s="73" t="str">
        <f t="shared" si="17"/>
        <v>EV Subsidy</v>
      </c>
      <c r="K79" s="54" t="str">
        <f t="shared" si="17"/>
        <v>trans EV subsidy</v>
      </c>
      <c r="L79" s="76"/>
      <c r="M79" s="76"/>
      <c r="N79" s="76"/>
      <c r="O79" s="76"/>
      <c r="P79" s="75"/>
      <c r="Q79" s="57"/>
      <c r="R79" s="57"/>
      <c r="S79" s="175"/>
      <c r="T79" s="75"/>
    </row>
    <row r="80" spans="1:20" s="77" customFormat="1">
      <c r="A80" s="73" t="str">
        <f t="shared" si="16"/>
        <v>Transportation</v>
      </c>
      <c r="B80" s="73" t="str">
        <f t="shared" si="16"/>
        <v>Electric Vehicle Subsidy</v>
      </c>
      <c r="C80" s="73" t="str">
        <f t="shared" si="16"/>
        <v>Additional EV Subsidy Percentage</v>
      </c>
      <c r="D80" s="74" t="s">
        <v>48</v>
      </c>
      <c r="E80" s="74" t="s">
        <v>42</v>
      </c>
      <c r="F80" s="74" t="s">
        <v>88</v>
      </c>
      <c r="G80" s="74" t="s">
        <v>90</v>
      </c>
      <c r="H80" s="53">
        <v>595</v>
      </c>
      <c r="I80" s="8" t="s">
        <v>47</v>
      </c>
      <c r="J80" s="73" t="str">
        <f t="shared" si="17"/>
        <v>EV Subsidy</v>
      </c>
      <c r="K80" s="54" t="str">
        <f t="shared" si="17"/>
        <v>trans EV subsidy</v>
      </c>
      <c r="L80" s="76"/>
      <c r="M80" s="76"/>
      <c r="N80" s="76"/>
      <c r="O80" s="76"/>
      <c r="P80" s="75"/>
      <c r="Q80" s="57"/>
      <c r="R80" s="57"/>
      <c r="S80" s="175"/>
      <c r="T80" s="75"/>
    </row>
    <row r="81" spans="1:20" s="77" customFormat="1">
      <c r="A81" s="73" t="str">
        <f t="shared" si="16"/>
        <v>Transportation</v>
      </c>
      <c r="B81" s="73" t="str">
        <f t="shared" si="16"/>
        <v>Electric Vehicle Subsidy</v>
      </c>
      <c r="C81" s="73" t="str">
        <f t="shared" si="16"/>
        <v>Additional EV Subsidy Percentage</v>
      </c>
      <c r="D81" s="74" t="s">
        <v>45</v>
      </c>
      <c r="E81" s="74" t="s">
        <v>42</v>
      </c>
      <c r="F81" s="74" t="s">
        <v>89</v>
      </c>
      <c r="G81" s="74" t="s">
        <v>90</v>
      </c>
      <c r="H81" s="53">
        <v>596</v>
      </c>
      <c r="I81" s="8" t="s">
        <v>47</v>
      </c>
      <c r="J81" s="73" t="str">
        <f t="shared" si="17"/>
        <v>EV Subsidy</v>
      </c>
      <c r="K81" s="54" t="str">
        <f t="shared" si="17"/>
        <v>trans EV subsidy</v>
      </c>
      <c r="L81" s="76"/>
      <c r="M81" s="76"/>
      <c r="N81" s="76"/>
      <c r="O81" s="76"/>
      <c r="P81" s="75"/>
      <c r="Q81" s="57"/>
      <c r="R81" s="57"/>
      <c r="S81" s="175"/>
      <c r="T81" s="75"/>
    </row>
    <row r="82" spans="1:20" s="77" customFormat="1">
      <c r="A82" s="73" t="str">
        <f t="shared" si="16"/>
        <v>Transportation</v>
      </c>
      <c r="B82" s="73" t="str">
        <f t="shared" si="16"/>
        <v>Electric Vehicle Subsidy</v>
      </c>
      <c r="C82" s="73" t="str">
        <f t="shared" si="16"/>
        <v>Additional EV Subsidy Percentage</v>
      </c>
      <c r="D82" s="74" t="s">
        <v>48</v>
      </c>
      <c r="E82" s="74" t="s">
        <v>43</v>
      </c>
      <c r="F82" s="74" t="s">
        <v>88</v>
      </c>
      <c r="G82" s="74" t="s">
        <v>91</v>
      </c>
      <c r="H82" s="53">
        <v>597</v>
      </c>
      <c r="I82" s="8" t="s">
        <v>47</v>
      </c>
      <c r="J82" s="73" t="str">
        <f t="shared" si="17"/>
        <v>EV Subsidy</v>
      </c>
      <c r="K82" s="54" t="str">
        <f t="shared" si="17"/>
        <v>trans EV subsidy</v>
      </c>
      <c r="L82" s="76"/>
      <c r="M82" s="76"/>
      <c r="N82" s="76"/>
      <c r="O82" s="76"/>
      <c r="P82" s="75"/>
      <c r="Q82" s="57"/>
      <c r="R82" s="57"/>
      <c r="S82" s="175"/>
      <c r="T82" s="75"/>
    </row>
    <row r="83" spans="1:20" s="77" customFormat="1">
      <c r="A83" s="73" t="str">
        <f t="shared" si="16"/>
        <v>Transportation</v>
      </c>
      <c r="B83" s="73" t="str">
        <f t="shared" si="16"/>
        <v>Electric Vehicle Subsidy</v>
      </c>
      <c r="C83" s="73" t="str">
        <f t="shared" si="16"/>
        <v>Additional EV Subsidy Percentage</v>
      </c>
      <c r="D83" s="74" t="s">
        <v>45</v>
      </c>
      <c r="E83" s="74" t="s">
        <v>43</v>
      </c>
      <c r="F83" s="74" t="s">
        <v>89</v>
      </c>
      <c r="G83" s="74" t="s">
        <v>91</v>
      </c>
      <c r="H83" s="53">
        <v>598</v>
      </c>
      <c r="I83" s="8" t="s">
        <v>47</v>
      </c>
      <c r="J83" s="73" t="str">
        <f t="shared" si="17"/>
        <v>EV Subsidy</v>
      </c>
      <c r="K83" s="54" t="str">
        <f t="shared" si="17"/>
        <v>trans EV subsidy</v>
      </c>
      <c r="L83" s="76"/>
      <c r="M83" s="76"/>
      <c r="N83" s="76"/>
      <c r="O83" s="76"/>
      <c r="P83" s="75"/>
      <c r="Q83" s="57"/>
      <c r="R83" s="57"/>
      <c r="S83" s="175"/>
      <c r="T83" s="75"/>
    </row>
    <row r="84" spans="1:20" s="77" customFormat="1">
      <c r="A84" s="73" t="str">
        <f t="shared" si="16"/>
        <v>Transportation</v>
      </c>
      <c r="B84" s="73" t="str">
        <f t="shared" si="16"/>
        <v>Electric Vehicle Subsidy</v>
      </c>
      <c r="C84" s="73" t="str">
        <f t="shared" si="16"/>
        <v>Additional EV Subsidy Percentage</v>
      </c>
      <c r="D84" s="74" t="s">
        <v>48</v>
      </c>
      <c r="E84" s="74" t="s">
        <v>44</v>
      </c>
      <c r="F84" s="74" t="s">
        <v>88</v>
      </c>
      <c r="G84" s="74" t="s">
        <v>92</v>
      </c>
      <c r="H84" s="53">
        <v>599</v>
      </c>
      <c r="I84" s="8" t="s">
        <v>47</v>
      </c>
      <c r="J84" s="73" t="str">
        <f t="shared" si="17"/>
        <v>EV Subsidy</v>
      </c>
      <c r="K84" s="54" t="str">
        <f t="shared" si="17"/>
        <v>trans EV subsidy</v>
      </c>
      <c r="L84" s="76"/>
      <c r="M84" s="76"/>
      <c r="N84" s="76"/>
      <c r="O84" s="76"/>
      <c r="P84" s="75"/>
      <c r="Q84" s="57"/>
      <c r="R84" s="57"/>
      <c r="S84" s="175"/>
      <c r="T84" s="75"/>
    </row>
    <row r="85" spans="1:20" s="77" customFormat="1">
      <c r="A85" s="73" t="str">
        <f t="shared" si="16"/>
        <v>Transportation</v>
      </c>
      <c r="B85" s="73" t="str">
        <f t="shared" si="16"/>
        <v>Electric Vehicle Subsidy</v>
      </c>
      <c r="C85" s="73" t="str">
        <f t="shared" si="16"/>
        <v>Additional EV Subsidy Percentage</v>
      </c>
      <c r="D85" s="74" t="s">
        <v>45</v>
      </c>
      <c r="E85" s="74" t="s">
        <v>44</v>
      </c>
      <c r="F85" s="74" t="s">
        <v>89</v>
      </c>
      <c r="G85" s="74" t="s">
        <v>92</v>
      </c>
      <c r="H85" s="53">
        <v>600</v>
      </c>
      <c r="I85" s="8" t="s">
        <v>47</v>
      </c>
      <c r="J85" s="73" t="str">
        <f t="shared" si="17"/>
        <v>EV Subsidy</v>
      </c>
      <c r="K85" s="54" t="str">
        <f t="shared" si="17"/>
        <v>trans EV subsidy</v>
      </c>
      <c r="L85" s="76"/>
      <c r="M85" s="76"/>
      <c r="N85" s="76"/>
      <c r="O85" s="76"/>
      <c r="P85" s="75"/>
      <c r="Q85" s="57"/>
      <c r="R85" s="57"/>
      <c r="S85" s="175"/>
      <c r="T85" s="75"/>
    </row>
    <row r="86" spans="1:20" s="77" customFormat="1" ht="71.25">
      <c r="A86" s="73" t="str">
        <f t="shared" si="16"/>
        <v>Transportation</v>
      </c>
      <c r="B86" s="73" t="str">
        <f t="shared" si="16"/>
        <v>Electric Vehicle Subsidy</v>
      </c>
      <c r="C86" s="73" t="str">
        <f t="shared" si="16"/>
        <v>Additional EV Subsidy Percentage</v>
      </c>
      <c r="D86" s="74" t="s">
        <v>48</v>
      </c>
      <c r="E86" s="74" t="s">
        <v>118</v>
      </c>
      <c r="F86" s="363" t="s">
        <v>2000</v>
      </c>
      <c r="G86" s="363" t="s">
        <v>2001</v>
      </c>
      <c r="H86" s="378">
        <v>601</v>
      </c>
      <c r="I86" s="8" t="s">
        <v>46</v>
      </c>
      <c r="J86" s="73" t="str">
        <f t="shared" si="17"/>
        <v>EV Subsidy</v>
      </c>
      <c r="K86" s="54" t="str">
        <f t="shared" si="17"/>
        <v>trans EV subsidy</v>
      </c>
      <c r="L86" s="63">
        <f>L76</f>
        <v>0</v>
      </c>
      <c r="M86" s="63">
        <f t="shared" ref="M86:O86" si="22">M76</f>
        <v>0.5</v>
      </c>
      <c r="N86" s="63">
        <f t="shared" si="22"/>
        <v>0.01</v>
      </c>
      <c r="O86" s="63" t="str">
        <f t="shared" si="22"/>
        <v>% of vehicle cost</v>
      </c>
      <c r="P86" s="370" t="s">
        <v>1923</v>
      </c>
      <c r="Q86" s="57" t="str">
        <f t="shared" si="20"/>
        <v>transportation-sector-main.html#ev-subsidy</v>
      </c>
      <c r="R86" s="57" t="str">
        <f t="shared" si="21"/>
        <v>ev-subsidy.html</v>
      </c>
      <c r="S86" s="391" t="s">
        <v>1994</v>
      </c>
      <c r="T86" s="75"/>
    </row>
    <row r="87" spans="1:20" s="77" customFormat="1" ht="71.25">
      <c r="A87" s="73" t="str">
        <f t="shared" si="16"/>
        <v>Transportation</v>
      </c>
      <c r="B87" s="73" t="str">
        <f t="shared" si="16"/>
        <v>Electric Vehicle Subsidy</v>
      </c>
      <c r="C87" s="73" t="str">
        <f t="shared" si="16"/>
        <v>Additional EV Subsidy Percentage</v>
      </c>
      <c r="D87" s="74" t="s">
        <v>45</v>
      </c>
      <c r="E87" s="74" t="s">
        <v>118</v>
      </c>
      <c r="F87" s="363" t="s">
        <v>2002</v>
      </c>
      <c r="G87" s="363" t="s">
        <v>2001</v>
      </c>
      <c r="H87" s="378">
        <v>602</v>
      </c>
      <c r="I87" s="8" t="s">
        <v>46</v>
      </c>
      <c r="J87" s="73" t="str">
        <f t="shared" si="17"/>
        <v>EV Subsidy</v>
      </c>
      <c r="K87" s="54" t="str">
        <f t="shared" si="17"/>
        <v>trans EV subsidy</v>
      </c>
      <c r="L87" s="63">
        <f>L76</f>
        <v>0</v>
      </c>
      <c r="M87" s="63">
        <f t="shared" ref="M87:O87" si="23">M76</f>
        <v>0.5</v>
      </c>
      <c r="N87" s="63">
        <f t="shared" si="23"/>
        <v>0.01</v>
      </c>
      <c r="O87" s="63" t="str">
        <f t="shared" si="23"/>
        <v>% of vehicle cost</v>
      </c>
      <c r="P87" s="370" t="s">
        <v>1924</v>
      </c>
      <c r="Q87" s="57" t="str">
        <f t="shared" si="20"/>
        <v>transportation-sector-main.html#ev-subsidy</v>
      </c>
      <c r="R87" s="57" t="str">
        <f t="shared" si="21"/>
        <v>ev-subsidy.html</v>
      </c>
      <c r="S87" s="391" t="s">
        <v>1994</v>
      </c>
      <c r="T87" s="75"/>
    </row>
    <row r="88" spans="1:20" ht="85.5">
      <c r="A88" s="93" t="s">
        <v>4</v>
      </c>
      <c r="B88" s="93" t="s">
        <v>11</v>
      </c>
      <c r="C88" s="93" t="s">
        <v>117</v>
      </c>
      <c r="D88" s="52"/>
      <c r="E88" s="52"/>
      <c r="F88" s="52"/>
      <c r="G88" s="52"/>
      <c r="H88" s="53">
        <v>1</v>
      </c>
      <c r="I88" s="52" t="s">
        <v>46</v>
      </c>
      <c r="J88" s="53" t="s">
        <v>11</v>
      </c>
      <c r="K88" s="75" t="s">
        <v>625</v>
      </c>
      <c r="L88" s="58">
        <v>0</v>
      </c>
      <c r="M88" s="58">
        <v>1</v>
      </c>
      <c r="N88" s="59">
        <v>0.02</v>
      </c>
      <c r="O88" s="52" t="s">
        <v>479</v>
      </c>
      <c r="P88" s="373" t="s">
        <v>2004</v>
      </c>
      <c r="Q88" s="52" t="s">
        <v>205</v>
      </c>
      <c r="R88" s="8" t="s">
        <v>206</v>
      </c>
      <c r="S88" s="176" t="s">
        <v>163</v>
      </c>
      <c r="T88" s="52" t="s">
        <v>187</v>
      </c>
    </row>
    <row r="89" spans="1:20" ht="102.75" customHeight="1">
      <c r="A89" s="93" t="s">
        <v>4</v>
      </c>
      <c r="B89" s="93" t="s">
        <v>5</v>
      </c>
      <c r="C89" s="93" t="s">
        <v>324</v>
      </c>
      <c r="D89" s="52" t="s">
        <v>48</v>
      </c>
      <c r="E89" s="52" t="s">
        <v>40</v>
      </c>
      <c r="F89" s="52" t="s">
        <v>88</v>
      </c>
      <c r="G89" s="52" t="s">
        <v>40</v>
      </c>
      <c r="H89" s="104">
        <v>362</v>
      </c>
      <c r="I89" s="8" t="s">
        <v>46</v>
      </c>
      <c r="J89" s="53" t="s">
        <v>378</v>
      </c>
      <c r="K89" s="75" t="s">
        <v>624</v>
      </c>
      <c r="L89" s="58">
        <v>0</v>
      </c>
      <c r="M89" s="58">
        <f>ROUND(MaxBoundCalculations!B88,1)</f>
        <v>1</v>
      </c>
      <c r="N89" s="58">
        <v>0.01</v>
      </c>
      <c r="O89" s="370" t="s">
        <v>2162</v>
      </c>
      <c r="P89" s="370" t="s">
        <v>2155</v>
      </c>
      <c r="Q89" s="52" t="s">
        <v>207</v>
      </c>
      <c r="R89" s="8" t="s">
        <v>208</v>
      </c>
      <c r="S89" s="372" t="s">
        <v>2121</v>
      </c>
      <c r="T89" s="392" t="s">
        <v>397</v>
      </c>
    </row>
    <row r="90" spans="1:20" ht="90" customHeight="1">
      <c r="A90" s="73" t="str">
        <f t="shared" ref="A90:C94" si="24">A$89</f>
        <v>Transportation</v>
      </c>
      <c r="B90" s="73" t="str">
        <f t="shared" si="24"/>
        <v>Fuel Economy Standard</v>
      </c>
      <c r="C90" s="73" t="str">
        <f t="shared" si="24"/>
        <v>Percentage Additional Improvement of Fuel Economy Std</v>
      </c>
      <c r="D90" s="52" t="s">
        <v>45</v>
      </c>
      <c r="E90" s="52" t="s">
        <v>40</v>
      </c>
      <c r="F90" s="52" t="s">
        <v>89</v>
      </c>
      <c r="G90" s="52" t="s">
        <v>40</v>
      </c>
      <c r="H90" s="53">
        <v>363</v>
      </c>
      <c r="I90" s="8" t="s">
        <v>46</v>
      </c>
      <c r="J90" s="86" t="str">
        <f>J$89</f>
        <v>Vehicle Fuel Economy Standards</v>
      </c>
      <c r="K90" s="86" t="str">
        <f>K$89</f>
        <v>trans fuel economy standards</v>
      </c>
      <c r="L90" s="103">
        <f t="shared" ref="L90:R100" si="25">L$89</f>
        <v>0</v>
      </c>
      <c r="M90" s="103">
        <f t="shared" si="25"/>
        <v>1</v>
      </c>
      <c r="N90" s="103">
        <f t="shared" si="25"/>
        <v>0.01</v>
      </c>
      <c r="O90" s="73" t="str">
        <f t="shared" si="25"/>
        <v>% increase in kms/litre</v>
      </c>
      <c r="P90" s="370" t="s">
        <v>2161</v>
      </c>
      <c r="Q90" s="73" t="str">
        <f t="shared" si="25"/>
        <v>transportation-sector-main.html#fuel-econ-std</v>
      </c>
      <c r="R90" s="73" t="str">
        <f t="shared" si="25"/>
        <v>fuel-economy-standard.html</v>
      </c>
      <c r="S90" s="372" t="s">
        <v>2121</v>
      </c>
      <c r="T90" s="392" t="s">
        <v>397</v>
      </c>
    </row>
    <row r="91" spans="1:20" ht="107.25" customHeight="1">
      <c r="A91" s="73" t="str">
        <f>A$89</f>
        <v>Transportation</v>
      </c>
      <c r="B91" s="73" t="str">
        <f t="shared" ref="B91:C94" si="26">B$89</f>
        <v>Fuel Economy Standard</v>
      </c>
      <c r="C91" s="73" t="str">
        <f t="shared" si="26"/>
        <v>Percentage Additional Improvement of Fuel Economy Std</v>
      </c>
      <c r="D91" s="52" t="s">
        <v>48</v>
      </c>
      <c r="E91" s="52" t="s">
        <v>41</v>
      </c>
      <c r="F91" s="52" t="s">
        <v>88</v>
      </c>
      <c r="G91" s="52" t="s">
        <v>41</v>
      </c>
      <c r="H91" s="109">
        <v>364</v>
      </c>
      <c r="I91" s="8" t="s">
        <v>46</v>
      </c>
      <c r="J91" s="86" t="str">
        <f t="shared" ref="J91:J100" si="27">J$89</f>
        <v>Vehicle Fuel Economy Standards</v>
      </c>
      <c r="K91" s="86" t="str">
        <f t="shared" ref="K91:K100" si="28">K$89</f>
        <v>trans fuel economy standards</v>
      </c>
      <c r="L91" s="103">
        <f t="shared" si="25"/>
        <v>0</v>
      </c>
      <c r="M91" s="106">
        <v>0.66</v>
      </c>
      <c r="N91" s="103">
        <f t="shared" si="25"/>
        <v>0.01</v>
      </c>
      <c r="O91" s="73" t="str">
        <f t="shared" si="25"/>
        <v>% increase in kms/litre</v>
      </c>
      <c r="P91" s="370" t="s">
        <v>2157</v>
      </c>
      <c r="Q91" s="73" t="str">
        <f t="shared" si="25"/>
        <v>transportation-sector-main.html#fuel-econ-std</v>
      </c>
      <c r="R91" s="73" t="str">
        <f t="shared" si="25"/>
        <v>fuel-economy-standard.html</v>
      </c>
      <c r="S91" s="372" t="s">
        <v>2122</v>
      </c>
      <c r="T91" s="392" t="s">
        <v>408</v>
      </c>
    </row>
    <row r="92" spans="1:20" ht="105" customHeight="1">
      <c r="A92" s="73" t="str">
        <f t="shared" si="24"/>
        <v>Transportation</v>
      </c>
      <c r="B92" s="73" t="str">
        <f t="shared" si="24"/>
        <v>Fuel Economy Standard</v>
      </c>
      <c r="C92" s="73" t="str">
        <f t="shared" si="24"/>
        <v>Percentage Additional Improvement of Fuel Economy Std</v>
      </c>
      <c r="D92" s="52" t="s">
        <v>45</v>
      </c>
      <c r="E92" s="52" t="s">
        <v>41</v>
      </c>
      <c r="F92" s="52" t="s">
        <v>89</v>
      </c>
      <c r="G92" s="52" t="s">
        <v>41</v>
      </c>
      <c r="H92" s="53">
        <v>365</v>
      </c>
      <c r="I92" s="8" t="s">
        <v>46</v>
      </c>
      <c r="J92" s="86" t="str">
        <f t="shared" si="27"/>
        <v>Vehicle Fuel Economy Standards</v>
      </c>
      <c r="K92" s="86" t="str">
        <f t="shared" si="28"/>
        <v>trans fuel economy standards</v>
      </c>
      <c r="L92" s="103">
        <f t="shared" si="25"/>
        <v>0</v>
      </c>
      <c r="M92" s="103">
        <f>M$91</f>
        <v>0.66</v>
      </c>
      <c r="N92" s="103">
        <f t="shared" si="25"/>
        <v>0.01</v>
      </c>
      <c r="O92" s="73" t="str">
        <f t="shared" si="25"/>
        <v>% increase in kms/litre</v>
      </c>
      <c r="P92" s="373" t="s">
        <v>2156</v>
      </c>
      <c r="Q92" s="73" t="str">
        <f t="shared" si="25"/>
        <v>transportation-sector-main.html#fuel-econ-std</v>
      </c>
      <c r="R92" s="73" t="str">
        <f t="shared" si="25"/>
        <v>fuel-economy-standard.html</v>
      </c>
      <c r="S92" s="372" t="s">
        <v>2122</v>
      </c>
      <c r="T92" s="392" t="s">
        <v>408</v>
      </c>
    </row>
    <row r="93" spans="1:20" ht="99.75">
      <c r="A93" s="73" t="str">
        <f t="shared" si="24"/>
        <v>Transportation</v>
      </c>
      <c r="B93" s="73" t="str">
        <f t="shared" si="24"/>
        <v>Fuel Economy Standard</v>
      </c>
      <c r="C93" s="73" t="str">
        <f t="shared" si="24"/>
        <v>Percentage Additional Improvement of Fuel Economy Std</v>
      </c>
      <c r="D93" s="52" t="s">
        <v>48</v>
      </c>
      <c r="E93" s="52" t="s">
        <v>42</v>
      </c>
      <c r="F93" s="52" t="s">
        <v>88</v>
      </c>
      <c r="G93" s="52" t="s">
        <v>90</v>
      </c>
      <c r="H93" s="364">
        <v>366</v>
      </c>
      <c r="I93" s="8" t="s">
        <v>47</v>
      </c>
      <c r="J93" s="86" t="str">
        <f t="shared" si="27"/>
        <v>Vehicle Fuel Economy Standards</v>
      </c>
      <c r="K93" s="86" t="str">
        <f t="shared" si="28"/>
        <v>trans fuel economy standards</v>
      </c>
      <c r="L93" s="103">
        <f t="shared" si="25"/>
        <v>0</v>
      </c>
      <c r="M93" s="106">
        <v>0.54</v>
      </c>
      <c r="N93" s="103">
        <f t="shared" si="25"/>
        <v>0.01</v>
      </c>
      <c r="O93" s="73" t="str">
        <f t="shared" si="25"/>
        <v>% increase in kms/litre</v>
      </c>
      <c r="P93" s="379" t="s">
        <v>1925</v>
      </c>
      <c r="Q93" s="73" t="str">
        <f t="shared" si="25"/>
        <v>transportation-sector-main.html#fuel-econ-std</v>
      </c>
      <c r="R93" s="73" t="str">
        <f t="shared" si="25"/>
        <v>fuel-economy-standard.html</v>
      </c>
      <c r="S93" s="372" t="s">
        <v>2123</v>
      </c>
      <c r="T93" s="392" t="s">
        <v>188</v>
      </c>
    </row>
    <row r="94" spans="1:20" ht="57">
      <c r="A94" s="73" t="str">
        <f t="shared" si="24"/>
        <v>Transportation</v>
      </c>
      <c r="B94" s="73" t="str">
        <f t="shared" si="26"/>
        <v>Fuel Economy Standard</v>
      </c>
      <c r="C94" s="73" t="str">
        <f t="shared" si="26"/>
        <v>Percentage Additional Improvement of Fuel Economy Std</v>
      </c>
      <c r="D94" s="52" t="s">
        <v>45</v>
      </c>
      <c r="E94" s="52" t="s">
        <v>42</v>
      </c>
      <c r="F94" s="52" t="s">
        <v>89</v>
      </c>
      <c r="G94" s="52" t="s">
        <v>90</v>
      </c>
      <c r="H94" s="378">
        <v>367</v>
      </c>
      <c r="I94" s="8" t="s">
        <v>47</v>
      </c>
      <c r="J94" s="86" t="str">
        <f t="shared" si="27"/>
        <v>Vehicle Fuel Economy Standards</v>
      </c>
      <c r="K94" s="86" t="str">
        <f t="shared" si="28"/>
        <v>trans fuel economy standards</v>
      </c>
      <c r="L94" s="103">
        <f t="shared" si="25"/>
        <v>0</v>
      </c>
      <c r="M94" s="103">
        <f>M$93</f>
        <v>0.54</v>
      </c>
      <c r="N94" s="103">
        <f t="shared" si="25"/>
        <v>0.01</v>
      </c>
      <c r="O94" s="73" t="str">
        <f t="shared" si="25"/>
        <v>% increase in kms/litre</v>
      </c>
      <c r="P94" s="373" t="s">
        <v>1926</v>
      </c>
      <c r="Q94" s="73" t="str">
        <f t="shared" si="25"/>
        <v>transportation-sector-main.html#fuel-econ-std</v>
      </c>
      <c r="R94" s="73" t="str">
        <f t="shared" si="25"/>
        <v>fuel-economy-standard.html</v>
      </c>
      <c r="S94" s="372" t="s">
        <v>2123</v>
      </c>
      <c r="T94" s="103">
        <f>T$31</f>
        <v>0</v>
      </c>
    </row>
    <row r="95" spans="1:20" ht="71.25">
      <c r="A95" s="73" t="str">
        <f t="shared" ref="A95:C100" si="29">A$89</f>
        <v>Transportation</v>
      </c>
      <c r="B95" s="73" t="str">
        <f t="shared" si="29"/>
        <v>Fuel Economy Standard</v>
      </c>
      <c r="C95" s="73" t="str">
        <f t="shared" si="29"/>
        <v>Percentage Additional Improvement of Fuel Economy Std</v>
      </c>
      <c r="D95" s="52" t="s">
        <v>48</v>
      </c>
      <c r="E95" s="52" t="s">
        <v>43</v>
      </c>
      <c r="F95" s="52" t="s">
        <v>88</v>
      </c>
      <c r="G95" s="52" t="s">
        <v>91</v>
      </c>
      <c r="H95" s="109">
        <v>368</v>
      </c>
      <c r="I95" s="8" t="s">
        <v>46</v>
      </c>
      <c r="J95" s="86" t="str">
        <f t="shared" si="27"/>
        <v>Vehicle Fuel Economy Standards</v>
      </c>
      <c r="K95" s="86" t="str">
        <f t="shared" si="28"/>
        <v>trans fuel economy standards</v>
      </c>
      <c r="L95" s="103">
        <f t="shared" si="25"/>
        <v>0</v>
      </c>
      <c r="M95" s="106">
        <v>0.2</v>
      </c>
      <c r="N95" s="103">
        <f t="shared" si="25"/>
        <v>0.01</v>
      </c>
      <c r="O95" s="73" t="str">
        <f t="shared" si="25"/>
        <v>% increase in kms/litre</v>
      </c>
      <c r="P95" s="370" t="s">
        <v>2160</v>
      </c>
      <c r="Q95" s="73" t="str">
        <f t="shared" si="25"/>
        <v>transportation-sector-main.html#fuel-econ-std</v>
      </c>
      <c r="R95" s="73" t="str">
        <f t="shared" si="25"/>
        <v>fuel-economy-standard.html</v>
      </c>
      <c r="S95" s="372" t="s">
        <v>2123</v>
      </c>
      <c r="T95" s="392" t="s">
        <v>189</v>
      </c>
    </row>
    <row r="96" spans="1:20" ht="57">
      <c r="A96" s="73" t="str">
        <f t="shared" si="29"/>
        <v>Transportation</v>
      </c>
      <c r="B96" s="73" t="str">
        <f t="shared" si="29"/>
        <v>Fuel Economy Standard</v>
      </c>
      <c r="C96" s="73" t="str">
        <f t="shared" si="29"/>
        <v>Percentage Additional Improvement of Fuel Economy Std</v>
      </c>
      <c r="D96" s="52" t="s">
        <v>45</v>
      </c>
      <c r="E96" s="52" t="s">
        <v>43</v>
      </c>
      <c r="F96" s="52" t="s">
        <v>89</v>
      </c>
      <c r="G96" s="52" t="s">
        <v>91</v>
      </c>
      <c r="H96" s="53">
        <v>369</v>
      </c>
      <c r="I96" s="8" t="s">
        <v>46</v>
      </c>
      <c r="J96" s="86" t="str">
        <f t="shared" si="27"/>
        <v>Vehicle Fuel Economy Standards</v>
      </c>
      <c r="K96" s="86" t="str">
        <f t="shared" si="28"/>
        <v>trans fuel economy standards</v>
      </c>
      <c r="L96" s="103">
        <f t="shared" si="25"/>
        <v>0</v>
      </c>
      <c r="M96" s="103">
        <f>M$95</f>
        <v>0.2</v>
      </c>
      <c r="N96" s="103">
        <f t="shared" si="25"/>
        <v>0.01</v>
      </c>
      <c r="O96" s="73" t="str">
        <f t="shared" si="25"/>
        <v>% increase in kms/litre</v>
      </c>
      <c r="P96" s="370" t="s">
        <v>2159</v>
      </c>
      <c r="Q96" s="73" t="str">
        <f t="shared" si="25"/>
        <v>transportation-sector-main.html#fuel-econ-std</v>
      </c>
      <c r="R96" s="73" t="str">
        <f t="shared" si="25"/>
        <v>fuel-economy-standard.html</v>
      </c>
      <c r="S96" s="372" t="s">
        <v>2123</v>
      </c>
      <c r="T96" s="103">
        <f>T$33</f>
        <v>0</v>
      </c>
    </row>
    <row r="97" spans="1:20" ht="99.75">
      <c r="A97" s="73" t="str">
        <f t="shared" si="29"/>
        <v>Transportation</v>
      </c>
      <c r="B97" s="73" t="str">
        <f t="shared" si="29"/>
        <v>Fuel Economy Standard</v>
      </c>
      <c r="C97" s="73" t="str">
        <f t="shared" si="29"/>
        <v>Percentage Additional Improvement of Fuel Economy Std</v>
      </c>
      <c r="D97" s="52" t="s">
        <v>48</v>
      </c>
      <c r="E97" s="52" t="s">
        <v>44</v>
      </c>
      <c r="F97" s="52" t="s">
        <v>88</v>
      </c>
      <c r="G97" s="52" t="s">
        <v>92</v>
      </c>
      <c r="H97" s="364">
        <v>370</v>
      </c>
      <c r="I97" s="8" t="s">
        <v>46</v>
      </c>
      <c r="J97" s="86" t="str">
        <f t="shared" si="27"/>
        <v>Vehicle Fuel Economy Standards</v>
      </c>
      <c r="K97" s="86" t="str">
        <f t="shared" si="28"/>
        <v>trans fuel economy standards</v>
      </c>
      <c r="L97" s="103">
        <f t="shared" si="25"/>
        <v>0</v>
      </c>
      <c r="M97" s="106">
        <v>0.2</v>
      </c>
      <c r="N97" s="103">
        <f t="shared" si="25"/>
        <v>0.01</v>
      </c>
      <c r="O97" s="73" t="str">
        <f t="shared" si="25"/>
        <v>% increase in kms/litre</v>
      </c>
      <c r="P97" s="370" t="s">
        <v>2163</v>
      </c>
      <c r="Q97" s="73" t="str">
        <f t="shared" si="25"/>
        <v>transportation-sector-main.html#fuel-econ-std</v>
      </c>
      <c r="R97" s="73" t="str">
        <f t="shared" si="25"/>
        <v>fuel-economy-standard.html</v>
      </c>
      <c r="S97" s="372" t="s">
        <v>2123</v>
      </c>
      <c r="T97" s="392" t="s">
        <v>188</v>
      </c>
    </row>
    <row r="98" spans="1:20" ht="99.75">
      <c r="A98" s="73" t="str">
        <f t="shared" si="29"/>
        <v>Transportation</v>
      </c>
      <c r="B98" s="73" t="str">
        <f t="shared" si="29"/>
        <v>Fuel Economy Standard</v>
      </c>
      <c r="C98" s="73" t="str">
        <f t="shared" si="29"/>
        <v>Percentage Additional Improvement of Fuel Economy Std</v>
      </c>
      <c r="D98" s="52" t="s">
        <v>45</v>
      </c>
      <c r="E98" s="52" t="s">
        <v>44</v>
      </c>
      <c r="F98" s="52" t="s">
        <v>89</v>
      </c>
      <c r="G98" s="52" t="s">
        <v>92</v>
      </c>
      <c r="H98" s="53">
        <v>371</v>
      </c>
      <c r="I98" s="8" t="s">
        <v>46</v>
      </c>
      <c r="J98" s="86" t="str">
        <f t="shared" si="27"/>
        <v>Vehicle Fuel Economy Standards</v>
      </c>
      <c r="K98" s="86" t="str">
        <f t="shared" si="28"/>
        <v>trans fuel economy standards</v>
      </c>
      <c r="L98" s="103">
        <f t="shared" si="25"/>
        <v>0</v>
      </c>
      <c r="M98" s="103">
        <f>M$97</f>
        <v>0.2</v>
      </c>
      <c r="N98" s="103">
        <f t="shared" si="25"/>
        <v>0.01</v>
      </c>
      <c r="O98" s="73" t="str">
        <f t="shared" si="25"/>
        <v>% increase in kms/litre</v>
      </c>
      <c r="P98" s="370" t="s">
        <v>2168</v>
      </c>
      <c r="Q98" s="73" t="str">
        <f t="shared" si="25"/>
        <v>transportation-sector-main.html#fuel-econ-std</v>
      </c>
      <c r="R98" s="73" t="str">
        <f t="shared" si="25"/>
        <v>fuel-economy-standard.html</v>
      </c>
      <c r="S98" s="372" t="s">
        <v>2123</v>
      </c>
      <c r="T98" s="392" t="s">
        <v>188</v>
      </c>
    </row>
    <row r="99" spans="1:20" ht="99.75">
      <c r="A99" s="73" t="str">
        <f t="shared" si="29"/>
        <v>Transportation</v>
      </c>
      <c r="B99" s="73" t="str">
        <f t="shared" si="29"/>
        <v>Fuel Economy Standard</v>
      </c>
      <c r="C99" s="73" t="str">
        <f t="shared" si="29"/>
        <v>Percentage Additional Improvement of Fuel Economy Std</v>
      </c>
      <c r="D99" s="52" t="s">
        <v>48</v>
      </c>
      <c r="E99" s="52" t="s">
        <v>118</v>
      </c>
      <c r="F99" s="363" t="s">
        <v>2000</v>
      </c>
      <c r="G99" s="363" t="s">
        <v>2001</v>
      </c>
      <c r="H99" s="109">
        <v>372</v>
      </c>
      <c r="I99" s="8" t="s">
        <v>46</v>
      </c>
      <c r="J99" s="86" t="str">
        <f t="shared" si="27"/>
        <v>Vehicle Fuel Economy Standards</v>
      </c>
      <c r="K99" s="86" t="str">
        <f t="shared" si="28"/>
        <v>trans fuel economy standards</v>
      </c>
      <c r="L99" s="103">
        <f t="shared" si="25"/>
        <v>0</v>
      </c>
      <c r="M99" s="106">
        <v>0.74</v>
      </c>
      <c r="N99" s="103">
        <f t="shared" si="25"/>
        <v>0.01</v>
      </c>
      <c r="O99" s="73" t="str">
        <f t="shared" si="25"/>
        <v>% increase in kms/litre</v>
      </c>
      <c r="P99" s="370" t="s">
        <v>2158</v>
      </c>
      <c r="Q99" s="73" t="str">
        <f t="shared" si="25"/>
        <v>transportation-sector-main.html#fuel-econ-std</v>
      </c>
      <c r="R99" s="73" t="str">
        <f t="shared" si="25"/>
        <v>fuel-economy-standard.html</v>
      </c>
      <c r="S99" s="372" t="s">
        <v>2123</v>
      </c>
      <c r="T99" s="392" t="s">
        <v>426</v>
      </c>
    </row>
    <row r="100" spans="1:20" ht="99.75">
      <c r="A100" s="73" t="str">
        <f t="shared" si="29"/>
        <v>Transportation</v>
      </c>
      <c r="B100" s="73" t="str">
        <f t="shared" si="29"/>
        <v>Fuel Economy Standard</v>
      </c>
      <c r="C100" s="73" t="str">
        <f t="shared" si="29"/>
        <v>Percentage Additional Improvement of Fuel Economy Std</v>
      </c>
      <c r="D100" s="52" t="s">
        <v>45</v>
      </c>
      <c r="E100" s="52" t="s">
        <v>118</v>
      </c>
      <c r="F100" s="363" t="s">
        <v>2002</v>
      </c>
      <c r="G100" s="363" t="s">
        <v>2001</v>
      </c>
      <c r="H100" s="53">
        <v>373</v>
      </c>
      <c r="I100" s="8" t="s">
        <v>46</v>
      </c>
      <c r="J100" s="86" t="str">
        <f t="shared" si="27"/>
        <v>Vehicle Fuel Economy Standards</v>
      </c>
      <c r="K100" s="86" t="str">
        <f t="shared" si="28"/>
        <v>trans fuel economy standards</v>
      </c>
      <c r="L100" s="60">
        <v>0</v>
      </c>
      <c r="M100" s="62">
        <v>0.74</v>
      </c>
      <c r="N100" s="60">
        <v>0.01</v>
      </c>
      <c r="O100" s="73" t="str">
        <f t="shared" si="25"/>
        <v>% increase in kms/litre</v>
      </c>
      <c r="P100" s="370" t="s">
        <v>2164</v>
      </c>
      <c r="Q100" s="54"/>
      <c r="R100" s="54"/>
      <c r="S100" s="372" t="s">
        <v>2123</v>
      </c>
      <c r="T100" s="392" t="s">
        <v>426</v>
      </c>
    </row>
    <row r="101" spans="1:20" s="2" customFormat="1" ht="114">
      <c r="A101" s="94" t="s">
        <v>4</v>
      </c>
      <c r="B101" s="94" t="s">
        <v>934</v>
      </c>
      <c r="C101" s="94" t="s">
        <v>935</v>
      </c>
      <c r="D101" s="52" t="s">
        <v>48</v>
      </c>
      <c r="E101" s="52" t="s">
        <v>40</v>
      </c>
      <c r="F101" s="52" t="s">
        <v>88</v>
      </c>
      <c r="G101" s="52" t="s">
        <v>40</v>
      </c>
      <c r="H101" s="55">
        <v>460</v>
      </c>
      <c r="I101" s="52" t="s">
        <v>46</v>
      </c>
      <c r="J101" s="94" t="s">
        <v>936</v>
      </c>
      <c r="K101" s="93" t="s">
        <v>937</v>
      </c>
      <c r="L101" s="61">
        <v>0</v>
      </c>
      <c r="M101" s="61">
        <v>1</v>
      </c>
      <c r="N101" s="61">
        <v>0.01</v>
      </c>
      <c r="O101" s="52" t="s">
        <v>505</v>
      </c>
      <c r="P101" s="370" t="s">
        <v>1927</v>
      </c>
      <c r="R101" s="72" t="s">
        <v>1160</v>
      </c>
      <c r="S101" s="401" t="s">
        <v>2124</v>
      </c>
      <c r="T101" s="8"/>
    </row>
    <row r="102" spans="1:20" ht="114">
      <c r="A102" s="73" t="str">
        <f>A$101</f>
        <v>Transportation</v>
      </c>
      <c r="B102" s="73" t="str">
        <f t="shared" ref="B102:C112" si="30">B$101</f>
        <v>Hydrogen Vehicle Sales Mandate</v>
      </c>
      <c r="C102" s="73" t="str">
        <f t="shared" si="30"/>
        <v>Minimum Required Hydrogen Vehicle Sales Percentage</v>
      </c>
      <c r="D102" s="52" t="s">
        <v>45</v>
      </c>
      <c r="E102" s="52" t="s">
        <v>40</v>
      </c>
      <c r="F102" s="52" t="s">
        <v>89</v>
      </c>
      <c r="G102" s="52" t="s">
        <v>40</v>
      </c>
      <c r="H102" s="53">
        <v>461</v>
      </c>
      <c r="I102" s="52" t="s">
        <v>46</v>
      </c>
      <c r="J102" s="73" t="str">
        <f t="shared" ref="J102:O112" si="31">J$101</f>
        <v>Hydrogen Veh Sales Mandate</v>
      </c>
      <c r="K102" s="73" t="str">
        <f t="shared" si="31"/>
        <v>trans hydrogen vehicle minimum</v>
      </c>
      <c r="L102" s="103">
        <f t="shared" si="31"/>
        <v>0</v>
      </c>
      <c r="M102" s="103">
        <f t="shared" si="31"/>
        <v>1</v>
      </c>
      <c r="N102" s="103">
        <f t="shared" si="31"/>
        <v>0.01</v>
      </c>
      <c r="O102" s="73" t="str">
        <f t="shared" si="31"/>
        <v>% of new vehicles sold</v>
      </c>
      <c r="P102" s="370" t="s">
        <v>1928</v>
      </c>
      <c r="R102" s="73" t="str">
        <f t="shared" ref="R102:R104" si="32">R$101</f>
        <v>hydrogen-vehicle-mandate.html</v>
      </c>
      <c r="S102" s="372" t="s">
        <v>2125</v>
      </c>
      <c r="T102" s="52"/>
    </row>
    <row r="103" spans="1:20" ht="114">
      <c r="A103" s="73" t="str">
        <f t="shared" ref="A103:A112" si="33">A$101</f>
        <v>Transportation</v>
      </c>
      <c r="B103" s="73" t="str">
        <f t="shared" si="30"/>
        <v>Hydrogen Vehicle Sales Mandate</v>
      </c>
      <c r="C103" s="73" t="str">
        <f t="shared" si="30"/>
        <v>Minimum Required Hydrogen Vehicle Sales Percentage</v>
      </c>
      <c r="D103" s="52" t="s">
        <v>48</v>
      </c>
      <c r="E103" s="52" t="s">
        <v>41</v>
      </c>
      <c r="F103" s="52" t="s">
        <v>88</v>
      </c>
      <c r="G103" s="52" t="s">
        <v>41</v>
      </c>
      <c r="H103" s="55">
        <v>462</v>
      </c>
      <c r="I103" s="52" t="s">
        <v>46</v>
      </c>
      <c r="J103" s="73" t="str">
        <f t="shared" si="31"/>
        <v>Hydrogen Veh Sales Mandate</v>
      </c>
      <c r="K103" s="73" t="str">
        <f t="shared" si="31"/>
        <v>trans hydrogen vehicle minimum</v>
      </c>
      <c r="L103" s="103">
        <f t="shared" si="31"/>
        <v>0</v>
      </c>
      <c r="M103" s="103">
        <f t="shared" si="31"/>
        <v>1</v>
      </c>
      <c r="N103" s="103">
        <f t="shared" si="31"/>
        <v>0.01</v>
      </c>
      <c r="O103" s="73" t="str">
        <f t="shared" si="31"/>
        <v>% of new vehicles sold</v>
      </c>
      <c r="P103" s="370" t="s">
        <v>1929</v>
      </c>
      <c r="R103" s="73" t="str">
        <f t="shared" si="32"/>
        <v>hydrogen-vehicle-mandate.html</v>
      </c>
      <c r="S103" s="372" t="s">
        <v>2125</v>
      </c>
      <c r="T103" s="52"/>
    </row>
    <row r="104" spans="1:20" ht="114">
      <c r="A104" s="73" t="str">
        <f t="shared" si="33"/>
        <v>Transportation</v>
      </c>
      <c r="B104" s="73" t="str">
        <f t="shared" si="30"/>
        <v>Hydrogen Vehicle Sales Mandate</v>
      </c>
      <c r="C104" s="73" t="str">
        <f t="shared" si="30"/>
        <v>Minimum Required Hydrogen Vehicle Sales Percentage</v>
      </c>
      <c r="D104" s="52" t="s">
        <v>45</v>
      </c>
      <c r="E104" s="52" t="s">
        <v>41</v>
      </c>
      <c r="F104" s="52" t="s">
        <v>89</v>
      </c>
      <c r="G104" s="52" t="s">
        <v>41</v>
      </c>
      <c r="H104" s="53">
        <v>463</v>
      </c>
      <c r="I104" s="52" t="s">
        <v>46</v>
      </c>
      <c r="J104" s="73" t="str">
        <f t="shared" si="31"/>
        <v>Hydrogen Veh Sales Mandate</v>
      </c>
      <c r="K104" s="73" t="str">
        <f t="shared" si="31"/>
        <v>trans hydrogen vehicle minimum</v>
      </c>
      <c r="L104" s="103">
        <f t="shared" si="31"/>
        <v>0</v>
      </c>
      <c r="M104" s="103">
        <f t="shared" si="31"/>
        <v>1</v>
      </c>
      <c r="N104" s="103">
        <f t="shared" si="31"/>
        <v>0.01</v>
      </c>
      <c r="O104" s="73" t="str">
        <f t="shared" si="31"/>
        <v>% of new vehicles sold</v>
      </c>
      <c r="P104" s="370" t="s">
        <v>1930</v>
      </c>
      <c r="R104" s="73" t="str">
        <f t="shared" si="32"/>
        <v>hydrogen-vehicle-mandate.html</v>
      </c>
      <c r="S104" s="372" t="s">
        <v>2125</v>
      </c>
      <c r="T104" s="52"/>
    </row>
    <row r="105" spans="1:20" ht="57">
      <c r="A105" s="73" t="str">
        <f t="shared" si="33"/>
        <v>Transportation</v>
      </c>
      <c r="B105" s="73" t="str">
        <f t="shared" si="30"/>
        <v>Hydrogen Vehicle Sales Mandate</v>
      </c>
      <c r="C105" s="73" t="str">
        <f t="shared" si="30"/>
        <v>Minimum Required Hydrogen Vehicle Sales Percentage</v>
      </c>
      <c r="D105" s="52" t="s">
        <v>48</v>
      </c>
      <c r="E105" s="52" t="s">
        <v>42</v>
      </c>
      <c r="F105" s="52" t="s">
        <v>88</v>
      </c>
      <c r="G105" s="52" t="s">
        <v>90</v>
      </c>
      <c r="H105" s="53">
        <v>502</v>
      </c>
      <c r="I105" s="52" t="s">
        <v>46</v>
      </c>
      <c r="J105" s="73" t="str">
        <f t="shared" si="31"/>
        <v>Hydrogen Veh Sales Mandate</v>
      </c>
      <c r="K105" s="73" t="str">
        <f t="shared" si="31"/>
        <v>trans hydrogen vehicle minimum</v>
      </c>
      <c r="L105" s="103">
        <f t="shared" si="31"/>
        <v>0</v>
      </c>
      <c r="M105" s="103">
        <f t="shared" si="31"/>
        <v>1</v>
      </c>
      <c r="N105" s="103">
        <f t="shared" si="31"/>
        <v>0.01</v>
      </c>
      <c r="O105" s="73" t="str">
        <f t="shared" si="31"/>
        <v>% of new vehicles sold</v>
      </c>
      <c r="P105" s="52" t="s">
        <v>1182</v>
      </c>
      <c r="R105" s="54"/>
      <c r="S105" s="392"/>
      <c r="T105" s="52"/>
    </row>
    <row r="106" spans="1:20" ht="57">
      <c r="A106" s="73" t="str">
        <f t="shared" si="33"/>
        <v>Transportation</v>
      </c>
      <c r="B106" s="73" t="str">
        <f t="shared" si="30"/>
        <v>Hydrogen Vehicle Sales Mandate</v>
      </c>
      <c r="C106" s="73" t="str">
        <f t="shared" si="30"/>
        <v>Minimum Required Hydrogen Vehicle Sales Percentage</v>
      </c>
      <c r="D106" s="52" t="s">
        <v>45</v>
      </c>
      <c r="E106" s="52" t="s">
        <v>42</v>
      </c>
      <c r="F106" s="52" t="s">
        <v>89</v>
      </c>
      <c r="G106" s="52" t="s">
        <v>90</v>
      </c>
      <c r="H106" s="53">
        <v>503</v>
      </c>
      <c r="I106" s="52" t="s">
        <v>46</v>
      </c>
      <c r="J106" s="73" t="str">
        <f t="shared" si="31"/>
        <v>Hydrogen Veh Sales Mandate</v>
      </c>
      <c r="K106" s="73" t="str">
        <f t="shared" si="31"/>
        <v>trans hydrogen vehicle minimum</v>
      </c>
      <c r="L106" s="103">
        <f t="shared" si="31"/>
        <v>0</v>
      </c>
      <c r="M106" s="103">
        <f t="shared" si="31"/>
        <v>1</v>
      </c>
      <c r="N106" s="103">
        <f t="shared" si="31"/>
        <v>0.01</v>
      </c>
      <c r="O106" s="73" t="str">
        <f t="shared" si="31"/>
        <v>% of new vehicles sold</v>
      </c>
      <c r="P106" s="52" t="s">
        <v>1183</v>
      </c>
      <c r="R106" s="54"/>
      <c r="S106" s="392"/>
      <c r="T106" s="52"/>
    </row>
    <row r="107" spans="1:20" ht="71.25">
      <c r="A107" s="73" t="str">
        <f t="shared" si="33"/>
        <v>Transportation</v>
      </c>
      <c r="B107" s="73" t="str">
        <f t="shared" si="30"/>
        <v>Hydrogen Vehicle Sales Mandate</v>
      </c>
      <c r="C107" s="73" t="str">
        <f t="shared" si="30"/>
        <v>Minimum Required Hydrogen Vehicle Sales Percentage</v>
      </c>
      <c r="D107" s="52" t="s">
        <v>48</v>
      </c>
      <c r="E107" s="52" t="s">
        <v>43</v>
      </c>
      <c r="F107" s="52" t="s">
        <v>88</v>
      </c>
      <c r="G107" s="52" t="s">
        <v>91</v>
      </c>
      <c r="H107" s="53">
        <v>504</v>
      </c>
      <c r="I107" s="52" t="s">
        <v>46</v>
      </c>
      <c r="J107" s="73" t="str">
        <f t="shared" si="31"/>
        <v>Hydrogen Veh Sales Mandate</v>
      </c>
      <c r="K107" s="73" t="str">
        <f t="shared" si="31"/>
        <v>trans hydrogen vehicle minimum</v>
      </c>
      <c r="L107" s="103">
        <f t="shared" si="31"/>
        <v>0</v>
      </c>
      <c r="M107" s="103">
        <f t="shared" si="31"/>
        <v>1</v>
      </c>
      <c r="N107" s="103">
        <f t="shared" si="31"/>
        <v>0.01</v>
      </c>
      <c r="O107" s="73" t="str">
        <f t="shared" si="31"/>
        <v>% of new vehicles sold</v>
      </c>
      <c r="P107" s="52" t="s">
        <v>1180</v>
      </c>
      <c r="R107" s="54"/>
      <c r="S107" s="392"/>
      <c r="T107" s="52"/>
    </row>
    <row r="108" spans="1:20" ht="71.25">
      <c r="A108" s="73" t="str">
        <f t="shared" si="33"/>
        <v>Transportation</v>
      </c>
      <c r="B108" s="73" t="str">
        <f t="shared" si="30"/>
        <v>Hydrogen Vehicle Sales Mandate</v>
      </c>
      <c r="C108" s="73" t="str">
        <f t="shared" si="30"/>
        <v>Minimum Required Hydrogen Vehicle Sales Percentage</v>
      </c>
      <c r="D108" s="52" t="s">
        <v>45</v>
      </c>
      <c r="E108" s="52" t="s">
        <v>43</v>
      </c>
      <c r="F108" s="52" t="s">
        <v>89</v>
      </c>
      <c r="G108" s="52" t="s">
        <v>91</v>
      </c>
      <c r="H108" s="53">
        <v>505</v>
      </c>
      <c r="I108" s="52" t="s">
        <v>46</v>
      </c>
      <c r="J108" s="73" t="str">
        <f t="shared" si="31"/>
        <v>Hydrogen Veh Sales Mandate</v>
      </c>
      <c r="K108" s="73" t="str">
        <f t="shared" si="31"/>
        <v>trans hydrogen vehicle minimum</v>
      </c>
      <c r="L108" s="103">
        <f t="shared" si="31"/>
        <v>0</v>
      </c>
      <c r="M108" s="103">
        <f t="shared" si="31"/>
        <v>1</v>
      </c>
      <c r="N108" s="103">
        <f t="shared" si="31"/>
        <v>0.01</v>
      </c>
      <c r="O108" s="73" t="str">
        <f t="shared" si="31"/>
        <v>% of new vehicles sold</v>
      </c>
      <c r="P108" s="52" t="s">
        <v>1181</v>
      </c>
      <c r="R108" s="54"/>
      <c r="S108" s="392"/>
      <c r="T108" s="52"/>
    </row>
    <row r="109" spans="1:20" ht="57">
      <c r="A109" s="73" t="str">
        <f t="shared" si="33"/>
        <v>Transportation</v>
      </c>
      <c r="B109" s="73" t="str">
        <f t="shared" si="30"/>
        <v>Hydrogen Vehicle Sales Mandate</v>
      </c>
      <c r="C109" s="73" t="str">
        <f t="shared" si="30"/>
        <v>Minimum Required Hydrogen Vehicle Sales Percentage</v>
      </c>
      <c r="D109" s="52" t="s">
        <v>48</v>
      </c>
      <c r="E109" s="52" t="s">
        <v>44</v>
      </c>
      <c r="F109" s="52" t="s">
        <v>88</v>
      </c>
      <c r="G109" s="52" t="s">
        <v>92</v>
      </c>
      <c r="H109" s="53">
        <v>506</v>
      </c>
      <c r="I109" s="52" t="s">
        <v>46</v>
      </c>
      <c r="J109" s="73" t="str">
        <f t="shared" si="31"/>
        <v>Hydrogen Veh Sales Mandate</v>
      </c>
      <c r="K109" s="73" t="str">
        <f t="shared" si="31"/>
        <v>trans hydrogen vehicle minimum</v>
      </c>
      <c r="L109" s="103">
        <f t="shared" si="31"/>
        <v>0</v>
      </c>
      <c r="M109" s="103">
        <f t="shared" si="31"/>
        <v>1</v>
      </c>
      <c r="N109" s="103">
        <f t="shared" si="31"/>
        <v>0.01</v>
      </c>
      <c r="O109" s="73" t="str">
        <f t="shared" si="31"/>
        <v>% of new vehicles sold</v>
      </c>
      <c r="P109" s="52" t="s">
        <v>1184</v>
      </c>
      <c r="R109" s="54"/>
      <c r="S109" s="392"/>
      <c r="T109" s="52"/>
    </row>
    <row r="110" spans="1:20" ht="71.25">
      <c r="A110" s="73" t="str">
        <f t="shared" si="33"/>
        <v>Transportation</v>
      </c>
      <c r="B110" s="73" t="str">
        <f t="shared" si="30"/>
        <v>Hydrogen Vehicle Sales Mandate</v>
      </c>
      <c r="C110" s="73" t="str">
        <f t="shared" si="30"/>
        <v>Minimum Required Hydrogen Vehicle Sales Percentage</v>
      </c>
      <c r="D110" s="52" t="s">
        <v>45</v>
      </c>
      <c r="E110" s="52" t="s">
        <v>44</v>
      </c>
      <c r="F110" s="52" t="s">
        <v>89</v>
      </c>
      <c r="G110" s="52" t="s">
        <v>92</v>
      </c>
      <c r="H110" s="53">
        <v>507</v>
      </c>
      <c r="I110" s="52" t="s">
        <v>46</v>
      </c>
      <c r="J110" s="73" t="str">
        <f>J$101</f>
        <v>Hydrogen Veh Sales Mandate</v>
      </c>
      <c r="K110" s="73" t="str">
        <f>K$101</f>
        <v>trans hydrogen vehicle minimum</v>
      </c>
      <c r="L110" s="103">
        <f t="shared" si="31"/>
        <v>0</v>
      </c>
      <c r="M110" s="103">
        <f t="shared" si="31"/>
        <v>1</v>
      </c>
      <c r="N110" s="103">
        <f t="shared" si="31"/>
        <v>0.01</v>
      </c>
      <c r="O110" s="73" t="str">
        <f t="shared" si="31"/>
        <v>% of new vehicles sold</v>
      </c>
      <c r="P110" s="52" t="s">
        <v>1185</v>
      </c>
      <c r="R110" s="54"/>
      <c r="S110" s="392"/>
      <c r="T110" s="52"/>
    </row>
    <row r="111" spans="1:20" ht="28.5">
      <c r="A111" s="73" t="str">
        <f t="shared" si="33"/>
        <v>Transportation</v>
      </c>
      <c r="B111" s="73" t="str">
        <f t="shared" si="30"/>
        <v>Hydrogen Vehicle Sales Mandate</v>
      </c>
      <c r="C111" s="73" t="str">
        <f t="shared" si="30"/>
        <v>Minimum Required Hydrogen Vehicle Sales Percentage</v>
      </c>
      <c r="D111" s="52" t="s">
        <v>48</v>
      </c>
      <c r="E111" s="52" t="s">
        <v>118</v>
      </c>
      <c r="F111" s="363" t="s">
        <v>2000</v>
      </c>
      <c r="G111" s="363" t="s">
        <v>2001</v>
      </c>
      <c r="H111" s="53">
        <v>603</v>
      </c>
      <c r="I111" s="8" t="s">
        <v>47</v>
      </c>
      <c r="J111" s="86"/>
      <c r="K111" s="86"/>
      <c r="L111" s="103"/>
      <c r="M111" s="103"/>
      <c r="N111" s="103"/>
      <c r="O111" s="73"/>
      <c r="P111" s="52"/>
      <c r="R111" s="54"/>
      <c r="S111" s="392"/>
      <c r="T111" s="52"/>
    </row>
    <row r="112" spans="1:20" ht="57">
      <c r="A112" s="73" t="str">
        <f t="shared" si="33"/>
        <v>Transportation</v>
      </c>
      <c r="B112" s="73" t="str">
        <f t="shared" si="30"/>
        <v>Hydrogen Vehicle Sales Mandate</v>
      </c>
      <c r="C112" s="73" t="str">
        <f t="shared" si="30"/>
        <v>Minimum Required Hydrogen Vehicle Sales Percentage</v>
      </c>
      <c r="D112" s="52" t="s">
        <v>45</v>
      </c>
      <c r="E112" s="52" t="s">
        <v>118</v>
      </c>
      <c r="F112" s="363" t="s">
        <v>2002</v>
      </c>
      <c r="G112" s="363" t="s">
        <v>2001</v>
      </c>
      <c r="H112" s="53">
        <v>604</v>
      </c>
      <c r="I112" s="8" t="s">
        <v>47</v>
      </c>
      <c r="J112" s="86" t="str">
        <f>J$101</f>
        <v>Hydrogen Veh Sales Mandate</v>
      </c>
      <c r="K112" s="86" t="str">
        <f>K$101</f>
        <v>trans hydrogen vehicle minimum</v>
      </c>
      <c r="L112" s="103">
        <f t="shared" si="31"/>
        <v>0</v>
      </c>
      <c r="M112" s="103">
        <f t="shared" si="31"/>
        <v>1</v>
      </c>
      <c r="N112" s="103">
        <f t="shared" si="31"/>
        <v>0.01</v>
      </c>
      <c r="O112" s="73" t="str">
        <f t="shared" si="31"/>
        <v>% of new vehicles sold</v>
      </c>
      <c r="P112" s="370" t="s">
        <v>1998</v>
      </c>
      <c r="R112" s="54"/>
      <c r="S112" s="372" t="s">
        <v>1995</v>
      </c>
      <c r="T112" s="52"/>
    </row>
    <row r="113" spans="1:20" s="2" customFormat="1" ht="85.5">
      <c r="A113" s="94" t="s">
        <v>4</v>
      </c>
      <c r="B113" s="94" t="s">
        <v>508</v>
      </c>
      <c r="C113" s="94" t="s">
        <v>509</v>
      </c>
      <c r="D113" s="52"/>
      <c r="E113" s="52"/>
      <c r="F113" s="52"/>
      <c r="G113" s="52"/>
      <c r="H113" s="55">
        <v>190</v>
      </c>
      <c r="I113" s="52" t="s">
        <v>46</v>
      </c>
      <c r="J113" s="74" t="s">
        <v>508</v>
      </c>
      <c r="K113" s="75" t="s">
        <v>623</v>
      </c>
      <c r="L113" s="62">
        <v>0</v>
      </c>
      <c r="M113" s="62">
        <v>0.2</v>
      </c>
      <c r="N113" s="62">
        <v>0.01</v>
      </c>
      <c r="O113" s="8" t="s">
        <v>510</v>
      </c>
      <c r="P113" s="370" t="s">
        <v>2005</v>
      </c>
      <c r="Q113" s="52" t="s">
        <v>511</v>
      </c>
      <c r="R113" s="8" t="s">
        <v>512</v>
      </c>
      <c r="S113" s="369" t="s">
        <v>1996</v>
      </c>
      <c r="T113" s="8"/>
    </row>
    <row r="114" spans="1:20" s="92" customFormat="1" ht="114">
      <c r="A114" s="3" t="s">
        <v>4</v>
      </c>
      <c r="B114" s="3" t="s">
        <v>1573</v>
      </c>
      <c r="C114" s="3" t="s">
        <v>1574</v>
      </c>
      <c r="D114" s="392" t="s">
        <v>48</v>
      </c>
      <c r="E114" s="392" t="s">
        <v>40</v>
      </c>
      <c r="F114" s="392" t="s">
        <v>88</v>
      </c>
      <c r="G114" s="392" t="s">
        <v>40</v>
      </c>
      <c r="H114" s="170">
        <v>848</v>
      </c>
      <c r="I114" s="392" t="s">
        <v>46</v>
      </c>
      <c r="J114" s="3" t="s">
        <v>1573</v>
      </c>
      <c r="K114" s="3" t="s">
        <v>1575</v>
      </c>
      <c r="L114" s="403">
        <v>0</v>
      </c>
      <c r="M114" s="404">
        <v>0.35</v>
      </c>
      <c r="N114" s="403">
        <v>0.01</v>
      </c>
      <c r="O114" s="392" t="s">
        <v>2138</v>
      </c>
      <c r="P114" s="405" t="s">
        <v>2139</v>
      </c>
      <c r="Q114" s="392" t="s">
        <v>209</v>
      </c>
      <c r="R114" s="393" t="s">
        <v>210</v>
      </c>
      <c r="S114" s="406" t="s">
        <v>2140</v>
      </c>
      <c r="T114" s="392"/>
    </row>
    <row r="115" spans="1:20" s="92" customFormat="1" ht="57">
      <c r="A115" s="4" t="s">
        <v>4</v>
      </c>
      <c r="B115" s="4" t="s">
        <v>1573</v>
      </c>
      <c r="C115" s="4" t="s">
        <v>1574</v>
      </c>
      <c r="D115" s="392" t="s">
        <v>48</v>
      </c>
      <c r="E115" s="392" t="s">
        <v>41</v>
      </c>
      <c r="F115" s="392" t="s">
        <v>88</v>
      </c>
      <c r="G115" s="392" t="s">
        <v>41</v>
      </c>
      <c r="H115" s="170">
        <v>849</v>
      </c>
      <c r="I115" s="393" t="s">
        <v>47</v>
      </c>
      <c r="J115" s="4"/>
      <c r="K115" s="103"/>
      <c r="L115" s="103"/>
      <c r="M115" s="103"/>
      <c r="N115" s="103"/>
      <c r="O115" s="57"/>
      <c r="P115" s="392" t="s">
        <v>628</v>
      </c>
      <c r="Q115" s="57"/>
      <c r="R115" s="57"/>
      <c r="S115" s="178"/>
      <c r="T115" s="392"/>
    </row>
    <row r="116" spans="1:20" s="92" customFormat="1" ht="57">
      <c r="A116" s="4" t="s">
        <v>4</v>
      </c>
      <c r="B116" s="4" t="s">
        <v>1573</v>
      </c>
      <c r="C116" s="4" t="s">
        <v>1574</v>
      </c>
      <c r="D116" s="392" t="s">
        <v>48</v>
      </c>
      <c r="E116" s="392" t="s">
        <v>42</v>
      </c>
      <c r="F116" s="392" t="s">
        <v>88</v>
      </c>
      <c r="G116" s="392" t="s">
        <v>90</v>
      </c>
      <c r="H116" s="170">
        <v>850</v>
      </c>
      <c r="I116" s="392" t="s">
        <v>46</v>
      </c>
      <c r="J116" s="4" t="s">
        <v>1573</v>
      </c>
      <c r="K116" s="4" t="s">
        <v>1575</v>
      </c>
      <c r="L116" s="103">
        <v>0</v>
      </c>
      <c r="M116" s="404">
        <v>0.1</v>
      </c>
      <c r="N116" s="103">
        <v>0.01</v>
      </c>
      <c r="O116" s="57" t="s">
        <v>1576</v>
      </c>
      <c r="P116" s="405" t="s">
        <v>2137</v>
      </c>
      <c r="Q116" s="57" t="s">
        <v>209</v>
      </c>
      <c r="R116" s="57" t="s">
        <v>210</v>
      </c>
      <c r="S116" s="178" t="s">
        <v>476</v>
      </c>
      <c r="T116" s="392"/>
    </row>
    <row r="117" spans="1:20" s="92" customFormat="1" ht="28.5">
      <c r="A117" s="4" t="s">
        <v>4</v>
      </c>
      <c r="B117" s="4" t="s">
        <v>1573</v>
      </c>
      <c r="C117" s="4" t="s">
        <v>1574</v>
      </c>
      <c r="D117" s="392" t="s">
        <v>48</v>
      </c>
      <c r="E117" s="392" t="s">
        <v>43</v>
      </c>
      <c r="F117" s="392" t="s">
        <v>88</v>
      </c>
      <c r="G117" s="392" t="s">
        <v>91</v>
      </c>
      <c r="H117" s="170">
        <v>851</v>
      </c>
      <c r="I117" s="393" t="s">
        <v>47</v>
      </c>
      <c r="J117" s="4"/>
      <c r="K117" s="103"/>
      <c r="L117" s="103"/>
      <c r="M117" s="103"/>
      <c r="N117" s="103"/>
      <c r="O117" s="57"/>
      <c r="P117" s="392"/>
      <c r="Q117" s="57"/>
      <c r="R117" s="57"/>
      <c r="S117" s="178"/>
      <c r="T117" s="392"/>
    </row>
    <row r="118" spans="1:20" s="92" customFormat="1" ht="28.5">
      <c r="A118" s="4" t="s">
        <v>4</v>
      </c>
      <c r="B118" s="4" t="s">
        <v>1573</v>
      </c>
      <c r="C118" s="4" t="s">
        <v>1574</v>
      </c>
      <c r="D118" s="392" t="s">
        <v>48</v>
      </c>
      <c r="E118" s="392" t="s">
        <v>44</v>
      </c>
      <c r="F118" s="392" t="s">
        <v>88</v>
      </c>
      <c r="G118" s="392" t="s">
        <v>92</v>
      </c>
      <c r="H118" s="170">
        <v>852</v>
      </c>
      <c r="I118" s="393" t="s">
        <v>47</v>
      </c>
      <c r="J118" s="4"/>
      <c r="K118" s="103"/>
      <c r="L118" s="103"/>
      <c r="M118" s="103"/>
      <c r="N118" s="103"/>
      <c r="O118" s="57"/>
      <c r="P118" s="392"/>
      <c r="Q118" s="57"/>
      <c r="R118" s="57"/>
      <c r="S118" s="178"/>
      <c r="T118" s="392"/>
    </row>
    <row r="119" spans="1:20" s="92" customFormat="1" ht="28.5">
      <c r="A119" s="4" t="s">
        <v>4</v>
      </c>
      <c r="B119" s="4" t="s">
        <v>1573</v>
      </c>
      <c r="C119" s="4" t="s">
        <v>1574</v>
      </c>
      <c r="D119" s="392" t="s">
        <v>48</v>
      </c>
      <c r="E119" s="392" t="s">
        <v>118</v>
      </c>
      <c r="F119" s="372" t="s">
        <v>2000</v>
      </c>
      <c r="G119" s="372" t="s">
        <v>2001</v>
      </c>
      <c r="H119" s="170">
        <v>853</v>
      </c>
      <c r="I119" s="393" t="s">
        <v>47</v>
      </c>
      <c r="J119" s="4"/>
      <c r="K119" s="103"/>
      <c r="L119" s="103"/>
      <c r="M119" s="103"/>
      <c r="N119" s="103"/>
      <c r="O119" s="57"/>
      <c r="P119" s="392"/>
      <c r="Q119" s="57"/>
      <c r="R119" s="57"/>
      <c r="S119" s="178"/>
      <c r="T119" s="392"/>
    </row>
    <row r="120" spans="1:20" s="92" customFormat="1" ht="28.5">
      <c r="A120" s="4" t="s">
        <v>4</v>
      </c>
      <c r="B120" s="4" t="s">
        <v>1573</v>
      </c>
      <c r="C120" s="4" t="s">
        <v>1574</v>
      </c>
      <c r="D120" s="392" t="s">
        <v>45</v>
      </c>
      <c r="E120" s="392" t="s">
        <v>40</v>
      </c>
      <c r="F120" s="392" t="s">
        <v>89</v>
      </c>
      <c r="G120" s="392" t="s">
        <v>40</v>
      </c>
      <c r="H120" s="170">
        <v>854</v>
      </c>
      <c r="I120" s="393" t="s">
        <v>47</v>
      </c>
      <c r="J120" s="4"/>
      <c r="K120" s="103"/>
      <c r="L120" s="103"/>
      <c r="M120" s="103"/>
      <c r="N120" s="103"/>
      <c r="O120" s="57"/>
      <c r="P120" s="392"/>
      <c r="Q120" s="57"/>
      <c r="R120" s="57"/>
      <c r="S120" s="178"/>
      <c r="T120" s="392"/>
    </row>
    <row r="121" spans="1:20" s="92" customFormat="1" ht="71.25">
      <c r="A121" s="4" t="s">
        <v>4</v>
      </c>
      <c r="B121" s="4" t="s">
        <v>1573</v>
      </c>
      <c r="C121" s="4" t="s">
        <v>1574</v>
      </c>
      <c r="D121" s="392" t="s">
        <v>45</v>
      </c>
      <c r="E121" s="392" t="s">
        <v>41</v>
      </c>
      <c r="F121" s="392" t="s">
        <v>89</v>
      </c>
      <c r="G121" s="392" t="s">
        <v>41</v>
      </c>
      <c r="H121" s="170">
        <v>855</v>
      </c>
      <c r="I121" s="392" t="s">
        <v>46</v>
      </c>
      <c r="J121" s="4" t="s">
        <v>1573</v>
      </c>
      <c r="K121" s="4" t="s">
        <v>1575</v>
      </c>
      <c r="L121" s="103">
        <v>0</v>
      </c>
      <c r="M121" s="404">
        <v>0.3</v>
      </c>
      <c r="N121" s="103">
        <v>0.01</v>
      </c>
      <c r="O121" s="57" t="s">
        <v>1576</v>
      </c>
      <c r="P121" s="405" t="s">
        <v>2141</v>
      </c>
      <c r="Q121" s="57" t="s">
        <v>209</v>
      </c>
      <c r="R121" s="57" t="s">
        <v>210</v>
      </c>
      <c r="S121" s="407" t="s">
        <v>2142</v>
      </c>
      <c r="T121" s="392"/>
    </row>
    <row r="122" spans="1:20" s="92" customFormat="1" ht="28.5">
      <c r="A122" s="4" t="s">
        <v>4</v>
      </c>
      <c r="B122" s="4" t="s">
        <v>1573</v>
      </c>
      <c r="C122" s="4" t="s">
        <v>1574</v>
      </c>
      <c r="D122" s="392" t="s">
        <v>45</v>
      </c>
      <c r="E122" s="392" t="s">
        <v>42</v>
      </c>
      <c r="F122" s="392" t="s">
        <v>89</v>
      </c>
      <c r="G122" s="392" t="s">
        <v>90</v>
      </c>
      <c r="H122" s="170">
        <v>856</v>
      </c>
      <c r="I122" s="393" t="s">
        <v>47</v>
      </c>
      <c r="J122" s="4"/>
      <c r="K122" s="103"/>
      <c r="L122" s="103"/>
      <c r="M122" s="103"/>
      <c r="N122" s="103"/>
      <c r="O122" s="57"/>
      <c r="P122" s="392"/>
      <c r="Q122" s="57"/>
      <c r="R122" s="57"/>
      <c r="S122" s="178"/>
      <c r="T122" s="392"/>
    </row>
    <row r="123" spans="1:20" s="92" customFormat="1" ht="28.5">
      <c r="A123" s="4" t="s">
        <v>4</v>
      </c>
      <c r="B123" s="4" t="s">
        <v>1573</v>
      </c>
      <c r="C123" s="4" t="s">
        <v>1574</v>
      </c>
      <c r="D123" s="392" t="s">
        <v>45</v>
      </c>
      <c r="E123" s="392" t="s">
        <v>43</v>
      </c>
      <c r="F123" s="392" t="s">
        <v>89</v>
      </c>
      <c r="G123" s="392" t="s">
        <v>91</v>
      </c>
      <c r="H123" s="170">
        <v>857</v>
      </c>
      <c r="I123" s="393" t="s">
        <v>47</v>
      </c>
      <c r="J123" s="4"/>
      <c r="K123" s="103"/>
      <c r="L123" s="103"/>
      <c r="M123" s="103"/>
      <c r="N123" s="103"/>
      <c r="O123" s="57"/>
      <c r="P123" s="392"/>
      <c r="Q123" s="57"/>
      <c r="R123" s="57"/>
      <c r="S123" s="178"/>
      <c r="T123" s="392"/>
    </row>
    <row r="124" spans="1:20" s="92" customFormat="1" ht="28.5">
      <c r="A124" s="4" t="s">
        <v>4</v>
      </c>
      <c r="B124" s="4" t="s">
        <v>1573</v>
      </c>
      <c r="C124" s="4" t="s">
        <v>1574</v>
      </c>
      <c r="D124" s="392" t="s">
        <v>45</v>
      </c>
      <c r="E124" s="392" t="s">
        <v>44</v>
      </c>
      <c r="F124" s="392" t="s">
        <v>89</v>
      </c>
      <c r="G124" s="392" t="s">
        <v>92</v>
      </c>
      <c r="H124" s="170">
        <v>858</v>
      </c>
      <c r="I124" s="393" t="s">
        <v>47</v>
      </c>
      <c r="J124" s="4"/>
      <c r="K124" s="103"/>
      <c r="L124" s="103"/>
      <c r="M124" s="103"/>
      <c r="N124" s="103"/>
      <c r="O124" s="57"/>
      <c r="P124" s="392"/>
      <c r="Q124" s="57"/>
      <c r="R124" s="57"/>
      <c r="S124" s="178"/>
      <c r="T124" s="392"/>
    </row>
    <row r="125" spans="1:20" s="92" customFormat="1" ht="28.5">
      <c r="A125" s="4" t="s">
        <v>4</v>
      </c>
      <c r="B125" s="4" t="s">
        <v>1573</v>
      </c>
      <c r="C125" s="4" t="s">
        <v>1574</v>
      </c>
      <c r="D125" s="392" t="s">
        <v>45</v>
      </c>
      <c r="E125" s="392" t="s">
        <v>118</v>
      </c>
      <c r="F125" s="372" t="s">
        <v>2002</v>
      </c>
      <c r="G125" s="372" t="s">
        <v>2001</v>
      </c>
      <c r="H125" s="170">
        <v>859</v>
      </c>
      <c r="I125" s="393" t="s">
        <v>47</v>
      </c>
      <c r="J125" s="4"/>
      <c r="K125" s="103"/>
      <c r="L125" s="103"/>
      <c r="M125" s="103"/>
      <c r="N125" s="103"/>
      <c r="O125" s="57"/>
      <c r="P125" s="392"/>
      <c r="Q125" s="57"/>
      <c r="R125" s="57"/>
      <c r="S125" s="178"/>
      <c r="T125" s="392"/>
    </row>
    <row r="126" spans="1:20" ht="42.75">
      <c r="A126" s="93" t="s">
        <v>74</v>
      </c>
      <c r="B126" s="93" t="s">
        <v>15</v>
      </c>
      <c r="C126" s="93" t="s">
        <v>926</v>
      </c>
      <c r="D126" s="52" t="s">
        <v>120</v>
      </c>
      <c r="E126" s="52" t="s">
        <v>300</v>
      </c>
      <c r="F126" s="52" t="s">
        <v>304</v>
      </c>
      <c r="G126" s="52" t="s">
        <v>126</v>
      </c>
      <c r="H126" s="378">
        <v>435</v>
      </c>
      <c r="I126" s="52" t="s">
        <v>47</v>
      </c>
      <c r="J126" s="75" t="s">
        <v>15</v>
      </c>
      <c r="K126" s="75" t="s">
        <v>925</v>
      </c>
      <c r="L126" s="58">
        <v>0</v>
      </c>
      <c r="M126" s="58">
        <v>1</v>
      </c>
      <c r="N126" s="58">
        <v>0.01</v>
      </c>
      <c r="O126" s="52" t="s">
        <v>119</v>
      </c>
      <c r="P126" s="52" t="s">
        <v>898</v>
      </c>
      <c r="Q126" s="52" t="s">
        <v>211</v>
      </c>
      <c r="R126" s="8" t="s">
        <v>212</v>
      </c>
      <c r="S126" s="176"/>
      <c r="T126" s="52"/>
    </row>
    <row r="127" spans="1:20" ht="28.5">
      <c r="A127" s="73" t="str">
        <f>A$126</f>
        <v>Buildings and Appliances</v>
      </c>
      <c r="B127" s="73" t="str">
        <f t="shared" ref="B127:C139" si="34">B$126</f>
        <v>Building Component Electrification</v>
      </c>
      <c r="C127" s="73" t="str">
        <f t="shared" si="34"/>
        <v>Fraction of New Bldg Components Shifted to Other Fuels</v>
      </c>
      <c r="D127" s="52" t="s">
        <v>121</v>
      </c>
      <c r="E127" s="52" t="s">
        <v>300</v>
      </c>
      <c r="F127" s="52" t="s">
        <v>304</v>
      </c>
      <c r="G127" s="52" t="s">
        <v>127</v>
      </c>
      <c r="H127" s="53">
        <v>436</v>
      </c>
      <c r="I127" s="52" t="s">
        <v>47</v>
      </c>
      <c r="J127" s="73"/>
      <c r="K127" s="65"/>
      <c r="L127" s="103"/>
      <c r="M127" s="103"/>
      <c r="N127" s="63"/>
      <c r="O127" s="57"/>
      <c r="P127" s="52"/>
      <c r="Q127" s="57"/>
      <c r="R127" s="57"/>
      <c r="S127" s="178"/>
      <c r="T127" s="57"/>
    </row>
    <row r="128" spans="1:20" ht="28.5">
      <c r="A128" s="73" t="str">
        <f t="shared" ref="A128:C140" si="35">A$126</f>
        <v>Buildings and Appliances</v>
      </c>
      <c r="B128" s="73" t="str">
        <f t="shared" si="34"/>
        <v>Building Component Electrification</v>
      </c>
      <c r="C128" s="73" t="str">
        <f t="shared" si="34"/>
        <v>Fraction of New Bldg Components Shifted to Other Fuels</v>
      </c>
      <c r="D128" s="52" t="s">
        <v>123</v>
      </c>
      <c r="E128" s="52" t="s">
        <v>300</v>
      </c>
      <c r="F128" s="52" t="s">
        <v>304</v>
      </c>
      <c r="G128" s="52" t="s">
        <v>129</v>
      </c>
      <c r="H128" s="53">
        <v>437</v>
      </c>
      <c r="I128" s="52" t="s">
        <v>47</v>
      </c>
      <c r="J128" s="73"/>
      <c r="K128" s="65"/>
      <c r="L128" s="65"/>
      <c r="M128" s="63"/>
      <c r="N128" s="63"/>
      <c r="O128" s="57"/>
      <c r="P128" s="52"/>
      <c r="Q128" s="57"/>
      <c r="R128" s="57"/>
      <c r="S128" s="178"/>
      <c r="T128" s="57"/>
    </row>
    <row r="129" spans="1:20" ht="42.75">
      <c r="A129" s="73" t="str">
        <f t="shared" si="35"/>
        <v>Buildings and Appliances</v>
      </c>
      <c r="B129" s="73" t="str">
        <f t="shared" si="34"/>
        <v>Building Component Electrification</v>
      </c>
      <c r="C129" s="73" t="str">
        <f t="shared" si="34"/>
        <v>Fraction of New Bldg Components Shifted to Other Fuels</v>
      </c>
      <c r="D129" s="52" t="s">
        <v>124</v>
      </c>
      <c r="E129" s="52" t="s">
        <v>300</v>
      </c>
      <c r="F129" s="52" t="s">
        <v>304</v>
      </c>
      <c r="G129" s="52" t="s">
        <v>130</v>
      </c>
      <c r="H129" s="53">
        <v>438</v>
      </c>
      <c r="I129" s="52" t="s">
        <v>46</v>
      </c>
      <c r="J129" s="73" t="str">
        <f t="shared" ref="J129:J131" si="36">J$126</f>
        <v>Building Component Electrification</v>
      </c>
      <c r="K129" s="65" t="str">
        <f t="shared" ref="K129:Q133" si="37">K$126</f>
        <v>bldgs new component fuel shifting</v>
      </c>
      <c r="L129" s="103">
        <f t="shared" si="37"/>
        <v>0</v>
      </c>
      <c r="M129" s="103">
        <f t="shared" si="37"/>
        <v>1</v>
      </c>
      <c r="N129" s="63">
        <f t="shared" si="37"/>
        <v>0.01</v>
      </c>
      <c r="O129" s="57" t="str">
        <f t="shared" si="37"/>
        <v>% of newly sold non-electric building components</v>
      </c>
      <c r="P129" s="370" t="s">
        <v>2036</v>
      </c>
      <c r="Q129" s="57" t="str">
        <f t="shared" si="37"/>
        <v>buildings-sector-main.html#component-elec</v>
      </c>
      <c r="R129" s="57" t="str">
        <f t="shared" ref="R129:R131" si="38">R$126</f>
        <v>building-component-electrification.html</v>
      </c>
      <c r="S129" s="394" t="s">
        <v>2037</v>
      </c>
      <c r="T129" s="57"/>
    </row>
    <row r="130" spans="1:20" ht="42.75">
      <c r="A130" s="73" t="str">
        <f t="shared" si="35"/>
        <v>Buildings and Appliances</v>
      </c>
      <c r="B130" s="73" t="str">
        <f t="shared" si="34"/>
        <v>Building Component Electrification</v>
      </c>
      <c r="C130" s="73" t="str">
        <f t="shared" si="34"/>
        <v>Fraction of New Bldg Components Shifted to Other Fuels</v>
      </c>
      <c r="D130" s="52" t="s">
        <v>125</v>
      </c>
      <c r="E130" s="52" t="s">
        <v>300</v>
      </c>
      <c r="F130" s="52" t="s">
        <v>304</v>
      </c>
      <c r="G130" s="52" t="s">
        <v>131</v>
      </c>
      <c r="H130" s="378">
        <v>439</v>
      </c>
      <c r="I130" s="52" t="s">
        <v>47</v>
      </c>
      <c r="J130" s="73" t="str">
        <f t="shared" si="36"/>
        <v>Building Component Electrification</v>
      </c>
      <c r="K130" s="65" t="str">
        <f t="shared" si="37"/>
        <v>bldgs new component fuel shifting</v>
      </c>
      <c r="L130" s="103">
        <f t="shared" si="37"/>
        <v>0</v>
      </c>
      <c r="M130" s="103">
        <f t="shared" si="37"/>
        <v>1</v>
      </c>
      <c r="N130" s="63">
        <f t="shared" si="37"/>
        <v>0.01</v>
      </c>
      <c r="O130" s="57" t="str">
        <f t="shared" si="37"/>
        <v>% of newly sold non-electric building components</v>
      </c>
      <c r="P130" s="52" t="s">
        <v>899</v>
      </c>
      <c r="Q130" s="57" t="str">
        <f t="shared" si="37"/>
        <v>buildings-sector-main.html#component-elec</v>
      </c>
      <c r="R130" s="57" t="str">
        <f t="shared" si="38"/>
        <v>building-component-electrification.html</v>
      </c>
      <c r="S130" s="178"/>
      <c r="T130" s="57"/>
    </row>
    <row r="131" spans="1:20" ht="42.75">
      <c r="A131" s="73" t="str">
        <f t="shared" si="35"/>
        <v>Buildings and Appliances</v>
      </c>
      <c r="B131" s="73" t="str">
        <f t="shared" si="34"/>
        <v>Building Component Electrification</v>
      </c>
      <c r="C131" s="73" t="str">
        <f t="shared" si="34"/>
        <v>Fraction of New Bldg Components Shifted to Other Fuels</v>
      </c>
      <c r="D131" s="52" t="s">
        <v>120</v>
      </c>
      <c r="E131" s="52" t="s">
        <v>301</v>
      </c>
      <c r="F131" s="52" t="s">
        <v>303</v>
      </c>
      <c r="G131" s="52" t="s">
        <v>126</v>
      </c>
      <c r="H131" s="378">
        <v>440</v>
      </c>
      <c r="I131" s="52" t="s">
        <v>47</v>
      </c>
      <c r="J131" s="73" t="str">
        <f t="shared" si="36"/>
        <v>Building Component Electrification</v>
      </c>
      <c r="K131" s="65" t="str">
        <f t="shared" si="37"/>
        <v>bldgs new component fuel shifting</v>
      </c>
      <c r="L131" s="103">
        <f t="shared" si="37"/>
        <v>0</v>
      </c>
      <c r="M131" s="103">
        <f t="shared" si="37"/>
        <v>1</v>
      </c>
      <c r="N131" s="63">
        <f t="shared" si="37"/>
        <v>0.01</v>
      </c>
      <c r="O131" s="57" t="str">
        <f t="shared" si="37"/>
        <v>% of newly sold non-electric building components</v>
      </c>
      <c r="P131" s="52" t="s">
        <v>900</v>
      </c>
      <c r="Q131" s="57" t="str">
        <f t="shared" si="37"/>
        <v>buildings-sector-main.html#component-elec</v>
      </c>
      <c r="R131" s="57" t="str">
        <f t="shared" si="38"/>
        <v>building-component-electrification.html</v>
      </c>
      <c r="S131" s="178"/>
      <c r="T131" s="57"/>
    </row>
    <row r="132" spans="1:20" ht="28.5">
      <c r="A132" s="73" t="str">
        <f t="shared" si="35"/>
        <v>Buildings and Appliances</v>
      </c>
      <c r="B132" s="73" t="str">
        <f t="shared" si="34"/>
        <v>Building Component Electrification</v>
      </c>
      <c r="C132" s="73" t="str">
        <f t="shared" si="34"/>
        <v>Fraction of New Bldg Components Shifted to Other Fuels</v>
      </c>
      <c r="D132" s="52" t="s">
        <v>121</v>
      </c>
      <c r="E132" s="52" t="s">
        <v>301</v>
      </c>
      <c r="F132" s="52" t="s">
        <v>303</v>
      </c>
      <c r="G132" s="52" t="s">
        <v>127</v>
      </c>
      <c r="H132" s="53">
        <v>441</v>
      </c>
      <c r="I132" s="52" t="s">
        <v>47</v>
      </c>
      <c r="J132" s="73"/>
      <c r="K132" s="65"/>
      <c r="L132" s="103"/>
      <c r="M132" s="103"/>
      <c r="N132" s="63"/>
      <c r="O132" s="57"/>
      <c r="P132" s="52"/>
      <c r="Q132" s="57"/>
      <c r="R132" s="57"/>
      <c r="S132" s="178"/>
      <c r="T132" s="57"/>
    </row>
    <row r="133" spans="1:20" ht="42.75">
      <c r="A133" s="73" t="str">
        <f t="shared" si="35"/>
        <v>Buildings and Appliances</v>
      </c>
      <c r="B133" s="73" t="str">
        <f t="shared" si="34"/>
        <v>Building Component Electrification</v>
      </c>
      <c r="C133" s="73" t="str">
        <f t="shared" si="34"/>
        <v>Fraction of New Bldg Components Shifted to Other Fuels</v>
      </c>
      <c r="D133" s="52" t="s">
        <v>123</v>
      </c>
      <c r="E133" s="52" t="s">
        <v>301</v>
      </c>
      <c r="F133" s="52" t="s">
        <v>303</v>
      </c>
      <c r="G133" s="52" t="s">
        <v>129</v>
      </c>
      <c r="H133" s="378">
        <v>442</v>
      </c>
      <c r="I133" s="52" t="s">
        <v>46</v>
      </c>
      <c r="J133" s="73" t="str">
        <f t="shared" ref="J133:O138" si="39">J$126</f>
        <v>Building Component Electrification</v>
      </c>
      <c r="K133" s="65" t="str">
        <f t="shared" si="39"/>
        <v>bldgs new component fuel shifting</v>
      </c>
      <c r="L133" s="103">
        <f t="shared" si="37"/>
        <v>0</v>
      </c>
      <c r="M133" s="103">
        <f t="shared" si="37"/>
        <v>1</v>
      </c>
      <c r="N133" s="63">
        <f t="shared" si="37"/>
        <v>0.01</v>
      </c>
      <c r="O133" s="57" t="str">
        <f t="shared" si="37"/>
        <v>% of newly sold non-electric building components</v>
      </c>
      <c r="P133" s="370" t="s">
        <v>2038</v>
      </c>
      <c r="Q133" s="57"/>
      <c r="R133" s="57"/>
      <c r="S133" s="178" t="s">
        <v>2037</v>
      </c>
      <c r="T133" s="57"/>
    </row>
    <row r="134" spans="1:20" ht="42.75">
      <c r="A134" s="73" t="str">
        <f t="shared" si="35"/>
        <v>Buildings and Appliances</v>
      </c>
      <c r="B134" s="73" t="str">
        <f t="shared" si="34"/>
        <v>Building Component Electrification</v>
      </c>
      <c r="C134" s="73" t="str">
        <f t="shared" si="34"/>
        <v>Fraction of New Bldg Components Shifted to Other Fuels</v>
      </c>
      <c r="D134" s="52" t="s">
        <v>124</v>
      </c>
      <c r="E134" s="52" t="s">
        <v>301</v>
      </c>
      <c r="F134" s="52" t="s">
        <v>303</v>
      </c>
      <c r="G134" s="52" t="s">
        <v>130</v>
      </c>
      <c r="H134" s="53">
        <v>443</v>
      </c>
      <c r="I134" s="52" t="s">
        <v>46</v>
      </c>
      <c r="J134" s="73" t="str">
        <f t="shared" si="39"/>
        <v>Building Component Electrification</v>
      </c>
      <c r="K134" s="65" t="str">
        <f t="shared" si="39"/>
        <v>bldgs new component fuel shifting</v>
      </c>
      <c r="L134" s="103">
        <f t="shared" si="39"/>
        <v>0</v>
      </c>
      <c r="M134" s="387">
        <v>1</v>
      </c>
      <c r="N134" s="63">
        <f t="shared" si="39"/>
        <v>0.01</v>
      </c>
      <c r="O134" s="57" t="str">
        <f t="shared" si="39"/>
        <v>% of newly sold non-electric building components</v>
      </c>
      <c r="P134" s="370" t="s">
        <v>2006</v>
      </c>
      <c r="Q134" s="57" t="str">
        <f t="shared" ref="Q134:R136" si="40">Q$126</f>
        <v>buildings-sector-main.html#component-elec</v>
      </c>
      <c r="R134" s="57" t="str">
        <f t="shared" si="40"/>
        <v>building-component-electrification.html</v>
      </c>
      <c r="S134" s="178" t="s">
        <v>2037</v>
      </c>
      <c r="T134" s="57"/>
    </row>
    <row r="135" spans="1:20" ht="42.75">
      <c r="A135" s="73" t="str">
        <f t="shared" si="35"/>
        <v>Buildings and Appliances</v>
      </c>
      <c r="B135" s="73" t="str">
        <f t="shared" si="34"/>
        <v>Building Component Electrification</v>
      </c>
      <c r="C135" s="73" t="str">
        <f t="shared" si="34"/>
        <v>Fraction of New Bldg Components Shifted to Other Fuels</v>
      </c>
      <c r="D135" s="52" t="s">
        <v>125</v>
      </c>
      <c r="E135" s="52" t="s">
        <v>301</v>
      </c>
      <c r="F135" s="52" t="s">
        <v>303</v>
      </c>
      <c r="G135" s="52" t="s">
        <v>131</v>
      </c>
      <c r="H135" s="378">
        <v>444</v>
      </c>
      <c r="I135" s="52" t="s">
        <v>47</v>
      </c>
      <c r="J135" s="73" t="str">
        <f t="shared" si="39"/>
        <v>Building Component Electrification</v>
      </c>
      <c r="K135" s="65" t="str">
        <f t="shared" si="39"/>
        <v>bldgs new component fuel shifting</v>
      </c>
      <c r="L135" s="103">
        <f t="shared" si="39"/>
        <v>0</v>
      </c>
      <c r="M135" s="103">
        <f t="shared" si="39"/>
        <v>1</v>
      </c>
      <c r="N135" s="63">
        <f t="shared" si="39"/>
        <v>0.01</v>
      </c>
      <c r="O135" s="57" t="str">
        <f t="shared" si="39"/>
        <v>% of newly sold non-electric building components</v>
      </c>
      <c r="P135" s="52" t="s">
        <v>899</v>
      </c>
      <c r="Q135" s="57" t="str">
        <f t="shared" si="40"/>
        <v>buildings-sector-main.html#component-elec</v>
      </c>
      <c r="R135" s="57" t="str">
        <f t="shared" si="40"/>
        <v>building-component-electrification.html</v>
      </c>
      <c r="S135" s="178"/>
      <c r="T135" s="57"/>
    </row>
    <row r="136" spans="1:20" ht="42.75">
      <c r="A136" s="73" t="str">
        <f t="shared" si="35"/>
        <v>Buildings and Appliances</v>
      </c>
      <c r="B136" s="73" t="str">
        <f t="shared" si="34"/>
        <v>Building Component Electrification</v>
      </c>
      <c r="C136" s="73" t="str">
        <f t="shared" si="34"/>
        <v>Fraction of New Bldg Components Shifted to Other Fuels</v>
      </c>
      <c r="D136" s="52" t="s">
        <v>120</v>
      </c>
      <c r="E136" s="52" t="s">
        <v>302</v>
      </c>
      <c r="F136" s="52" t="s">
        <v>179</v>
      </c>
      <c r="G136" s="52" t="s">
        <v>126</v>
      </c>
      <c r="H136" s="378">
        <v>445</v>
      </c>
      <c r="I136" s="52" t="s">
        <v>47</v>
      </c>
      <c r="J136" s="73" t="str">
        <f t="shared" si="39"/>
        <v>Building Component Electrification</v>
      </c>
      <c r="K136" s="65" t="str">
        <f t="shared" si="39"/>
        <v>bldgs new component fuel shifting</v>
      </c>
      <c r="L136" s="103">
        <f t="shared" si="39"/>
        <v>0</v>
      </c>
      <c r="M136" s="103">
        <f t="shared" si="39"/>
        <v>1</v>
      </c>
      <c r="N136" s="63">
        <f t="shared" si="39"/>
        <v>0.01</v>
      </c>
      <c r="O136" s="57" t="str">
        <f t="shared" si="39"/>
        <v>% of newly sold non-electric building components</v>
      </c>
      <c r="P136" s="52" t="s">
        <v>901</v>
      </c>
      <c r="Q136" s="57" t="str">
        <f t="shared" si="40"/>
        <v>buildings-sector-main.html#component-elec</v>
      </c>
      <c r="R136" s="57" t="str">
        <f t="shared" si="40"/>
        <v>building-component-electrification.html</v>
      </c>
      <c r="S136" s="178"/>
      <c r="T136" s="57"/>
    </row>
    <row r="137" spans="1:20" ht="28.5">
      <c r="A137" s="73" t="str">
        <f t="shared" si="35"/>
        <v>Buildings and Appliances</v>
      </c>
      <c r="B137" s="73" t="str">
        <f t="shared" si="34"/>
        <v>Building Component Electrification</v>
      </c>
      <c r="C137" s="73" t="str">
        <f t="shared" si="34"/>
        <v>Fraction of New Bldg Components Shifted to Other Fuels</v>
      </c>
      <c r="D137" s="52" t="s">
        <v>121</v>
      </c>
      <c r="E137" s="52" t="s">
        <v>302</v>
      </c>
      <c r="F137" s="52" t="s">
        <v>179</v>
      </c>
      <c r="G137" s="52" t="s">
        <v>127</v>
      </c>
      <c r="H137" s="53">
        <v>446</v>
      </c>
      <c r="I137" s="52" t="s">
        <v>47</v>
      </c>
      <c r="J137" s="73"/>
      <c r="K137" s="65"/>
      <c r="L137" s="103"/>
      <c r="M137" s="103"/>
      <c r="N137" s="63"/>
      <c r="O137" s="57"/>
      <c r="P137" s="52"/>
      <c r="Q137" s="57"/>
      <c r="R137" s="57"/>
      <c r="S137" s="178"/>
      <c r="T137" s="57"/>
    </row>
    <row r="138" spans="1:20" ht="42.75">
      <c r="A138" s="73" t="str">
        <f t="shared" si="35"/>
        <v>Buildings and Appliances</v>
      </c>
      <c r="B138" s="73" t="str">
        <f t="shared" si="34"/>
        <v>Building Component Electrification</v>
      </c>
      <c r="C138" s="73" t="str">
        <f t="shared" si="34"/>
        <v>Fraction of New Bldg Components Shifted to Other Fuels</v>
      </c>
      <c r="D138" s="52" t="s">
        <v>123</v>
      </c>
      <c r="E138" s="52" t="s">
        <v>302</v>
      </c>
      <c r="F138" s="52" t="s">
        <v>179</v>
      </c>
      <c r="G138" s="52" t="s">
        <v>129</v>
      </c>
      <c r="H138" s="378">
        <v>447</v>
      </c>
      <c r="I138" s="52" t="s">
        <v>46</v>
      </c>
      <c r="J138" s="73" t="str">
        <f t="shared" si="39"/>
        <v>Building Component Electrification</v>
      </c>
      <c r="K138" s="65" t="str">
        <f t="shared" si="39"/>
        <v>bldgs new component fuel shifting</v>
      </c>
      <c r="L138" s="103">
        <f t="shared" si="39"/>
        <v>0</v>
      </c>
      <c r="M138" s="103">
        <f t="shared" si="39"/>
        <v>1</v>
      </c>
      <c r="N138" s="63">
        <f t="shared" si="39"/>
        <v>0.01</v>
      </c>
      <c r="O138" s="57" t="str">
        <f t="shared" si="39"/>
        <v>% of newly sold non-electric building components</v>
      </c>
      <c r="P138" s="370" t="s">
        <v>2039</v>
      </c>
      <c r="Q138" s="57"/>
      <c r="R138" s="57"/>
      <c r="S138" s="178" t="s">
        <v>2037</v>
      </c>
      <c r="T138" s="57"/>
    </row>
    <row r="139" spans="1:20" ht="42.75">
      <c r="A139" s="73" t="str">
        <f t="shared" si="35"/>
        <v>Buildings and Appliances</v>
      </c>
      <c r="B139" s="73" t="str">
        <f t="shared" si="34"/>
        <v>Building Component Electrification</v>
      </c>
      <c r="C139" s="73" t="str">
        <f t="shared" si="34"/>
        <v>Fraction of New Bldg Components Shifted to Other Fuels</v>
      </c>
      <c r="D139" s="52" t="s">
        <v>124</v>
      </c>
      <c r="E139" s="52" t="s">
        <v>302</v>
      </c>
      <c r="F139" s="52" t="s">
        <v>179</v>
      </c>
      <c r="G139" s="52" t="s">
        <v>130</v>
      </c>
      <c r="H139" s="53">
        <v>448</v>
      </c>
      <c r="I139" s="52" t="s">
        <v>46</v>
      </c>
      <c r="J139" s="73" t="str">
        <f t="shared" ref="J139:O140" si="41">J$126</f>
        <v>Building Component Electrification</v>
      </c>
      <c r="K139" s="65" t="str">
        <f t="shared" si="41"/>
        <v>bldgs new component fuel shifting</v>
      </c>
      <c r="L139" s="103">
        <f t="shared" si="41"/>
        <v>0</v>
      </c>
      <c r="M139" s="103">
        <f t="shared" si="41"/>
        <v>1</v>
      </c>
      <c r="N139" s="63">
        <f t="shared" si="41"/>
        <v>0.01</v>
      </c>
      <c r="O139" s="57" t="str">
        <f t="shared" si="41"/>
        <v>% of newly sold non-electric building components</v>
      </c>
      <c r="P139" s="370" t="s">
        <v>2007</v>
      </c>
      <c r="Q139" s="57" t="str">
        <f t="shared" ref="Q139:R140" si="42">Q$126</f>
        <v>buildings-sector-main.html#component-elec</v>
      </c>
      <c r="R139" s="57" t="str">
        <f t="shared" si="42"/>
        <v>building-component-electrification.html</v>
      </c>
      <c r="S139" s="178" t="s">
        <v>2037</v>
      </c>
      <c r="T139" s="57"/>
    </row>
    <row r="140" spans="1:20" ht="42.75">
      <c r="A140" s="73" t="str">
        <f t="shared" si="35"/>
        <v>Buildings and Appliances</v>
      </c>
      <c r="B140" s="73" t="str">
        <f t="shared" si="35"/>
        <v>Building Component Electrification</v>
      </c>
      <c r="C140" s="73" t="str">
        <f t="shared" si="35"/>
        <v>Fraction of New Bldg Components Shifted to Other Fuels</v>
      </c>
      <c r="D140" s="52" t="s">
        <v>125</v>
      </c>
      <c r="E140" s="52" t="s">
        <v>302</v>
      </c>
      <c r="F140" s="52" t="s">
        <v>179</v>
      </c>
      <c r="G140" s="52" t="s">
        <v>131</v>
      </c>
      <c r="H140" s="378">
        <v>449</v>
      </c>
      <c r="I140" s="52" t="s">
        <v>47</v>
      </c>
      <c r="J140" s="73" t="str">
        <f t="shared" si="41"/>
        <v>Building Component Electrification</v>
      </c>
      <c r="K140" s="65" t="str">
        <f t="shared" si="41"/>
        <v>bldgs new component fuel shifting</v>
      </c>
      <c r="L140" s="103">
        <f t="shared" si="41"/>
        <v>0</v>
      </c>
      <c r="M140" s="103">
        <f t="shared" si="41"/>
        <v>1</v>
      </c>
      <c r="N140" s="63">
        <f t="shared" si="41"/>
        <v>0.01</v>
      </c>
      <c r="O140" s="57" t="str">
        <f t="shared" si="41"/>
        <v>% of newly sold non-electric building components</v>
      </c>
      <c r="P140" s="52" t="s">
        <v>902</v>
      </c>
      <c r="Q140" s="57" t="str">
        <f t="shared" si="42"/>
        <v>buildings-sector-main.html#component-elec</v>
      </c>
      <c r="R140" s="57" t="str">
        <f t="shared" si="42"/>
        <v>building-component-electrification.html</v>
      </c>
      <c r="S140" s="178"/>
      <c r="T140" s="57"/>
    </row>
    <row r="141" spans="1:20" s="4" customFormat="1" ht="99.75">
      <c r="A141" s="93" t="s">
        <v>74</v>
      </c>
      <c r="B141" s="93" t="s">
        <v>106</v>
      </c>
      <c r="C141" s="93" t="s">
        <v>325</v>
      </c>
      <c r="D141" s="52" t="s">
        <v>120</v>
      </c>
      <c r="E141" s="52" t="s">
        <v>300</v>
      </c>
      <c r="F141" s="52" t="s">
        <v>304</v>
      </c>
      <c r="G141" s="52" t="s">
        <v>126</v>
      </c>
      <c r="H141" s="378">
        <v>13</v>
      </c>
      <c r="I141" s="52" t="s">
        <v>47</v>
      </c>
      <c r="J141" s="75" t="s">
        <v>106</v>
      </c>
      <c r="K141" s="75" t="s">
        <v>622</v>
      </c>
      <c r="L141" s="58">
        <v>0</v>
      </c>
      <c r="M141" s="58">
        <f>ROUND(MaxBoundCalculations!B162,2)</f>
        <v>0.22</v>
      </c>
      <c r="N141" s="58">
        <v>0.01</v>
      </c>
      <c r="O141" s="52" t="s">
        <v>33</v>
      </c>
      <c r="P141" s="370" t="s">
        <v>1997</v>
      </c>
      <c r="Q141" s="52" t="s">
        <v>213</v>
      </c>
      <c r="R141" s="8" t="s">
        <v>214</v>
      </c>
      <c r="S141" s="176" t="s">
        <v>164</v>
      </c>
      <c r="T141" s="52" t="s">
        <v>464</v>
      </c>
    </row>
    <row r="142" spans="1:20" s="4" customFormat="1" ht="71.25">
      <c r="A142" s="73" t="str">
        <f>A$141</f>
        <v>Buildings and Appliances</v>
      </c>
      <c r="B142" s="73" t="str">
        <f t="shared" ref="B142:C157" si="43">B$141</f>
        <v>Building Energy Efficiency Standards</v>
      </c>
      <c r="C142" s="73" t="str">
        <f t="shared" si="43"/>
        <v>Reduction in E Use Allowed by Component Eff Std</v>
      </c>
      <c r="D142" s="52" t="s">
        <v>121</v>
      </c>
      <c r="E142" s="52" t="s">
        <v>300</v>
      </c>
      <c r="F142" s="52" t="s">
        <v>304</v>
      </c>
      <c r="G142" s="52" t="s">
        <v>127</v>
      </c>
      <c r="H142" s="53">
        <v>14</v>
      </c>
      <c r="I142" s="52" t="s">
        <v>46</v>
      </c>
      <c r="J142" s="73" t="str">
        <f t="shared" ref="J142:J158" si="44">J$141</f>
        <v>Building Energy Efficiency Standards</v>
      </c>
      <c r="K142" s="60" t="str">
        <f t="shared" ref="K142:S157" si="45">K$141</f>
        <v>bldgs efficiency standards</v>
      </c>
      <c r="L142" s="60">
        <f t="shared" si="45"/>
        <v>0</v>
      </c>
      <c r="M142" s="385">
        <v>0.6</v>
      </c>
      <c r="N142" s="60">
        <f t="shared" si="45"/>
        <v>0.01</v>
      </c>
      <c r="O142" s="54" t="str">
        <f t="shared" si="45"/>
        <v>% reduction in energy use</v>
      </c>
      <c r="P142" s="370" t="s">
        <v>2042</v>
      </c>
      <c r="Q142" s="54" t="str">
        <f t="shared" si="45"/>
        <v>buildings-sector-main.html#eff-stds</v>
      </c>
      <c r="R142" s="54" t="str">
        <f t="shared" si="45"/>
        <v>building-energy-efficiency-standards.html</v>
      </c>
      <c r="S142" s="395" t="s">
        <v>2041</v>
      </c>
      <c r="T142" s="390" t="s">
        <v>2043</v>
      </c>
    </row>
    <row r="143" spans="1:20" s="4" customFormat="1" ht="156.75">
      <c r="A143" s="73" t="str">
        <f>A$141</f>
        <v>Buildings and Appliances</v>
      </c>
      <c r="B143" s="73" t="str">
        <f t="shared" si="43"/>
        <v>Building Energy Efficiency Standards</v>
      </c>
      <c r="C143" s="73" t="str">
        <f t="shared" si="43"/>
        <v>Reduction in E Use Allowed by Component Eff Std</v>
      </c>
      <c r="D143" s="52" t="s">
        <v>122</v>
      </c>
      <c r="E143" s="52" t="s">
        <v>300</v>
      </c>
      <c r="F143" s="52" t="s">
        <v>304</v>
      </c>
      <c r="G143" s="52" t="s">
        <v>128</v>
      </c>
      <c r="H143" s="53">
        <v>15</v>
      </c>
      <c r="I143" s="52" t="s">
        <v>46</v>
      </c>
      <c r="J143" s="73" t="str">
        <f t="shared" si="44"/>
        <v>Building Energy Efficiency Standards</v>
      </c>
      <c r="K143" s="60" t="str">
        <f t="shared" si="45"/>
        <v>bldgs efficiency standards</v>
      </c>
      <c r="L143" s="60">
        <f t="shared" si="45"/>
        <v>0</v>
      </c>
      <c r="M143" s="385">
        <v>0.6</v>
      </c>
      <c r="N143" s="60">
        <f t="shared" si="45"/>
        <v>0.01</v>
      </c>
      <c r="O143" s="54" t="str">
        <f t="shared" si="45"/>
        <v>% reduction in energy use</v>
      </c>
      <c r="P143" s="370" t="s">
        <v>2008</v>
      </c>
      <c r="Q143" s="54" t="str">
        <f t="shared" si="45"/>
        <v>buildings-sector-main.html#eff-stds</v>
      </c>
      <c r="R143" s="54" t="str">
        <f t="shared" si="45"/>
        <v>building-energy-efficiency-standards.html</v>
      </c>
      <c r="S143" s="395" t="s">
        <v>2040</v>
      </c>
      <c r="T143" s="390" t="s">
        <v>2043</v>
      </c>
    </row>
    <row r="144" spans="1:20" s="4" customFormat="1" ht="213.75">
      <c r="A144" s="73" t="str">
        <f>A$141</f>
        <v>Buildings and Appliances</v>
      </c>
      <c r="B144" s="73" t="str">
        <f t="shared" si="43"/>
        <v>Building Energy Efficiency Standards</v>
      </c>
      <c r="C144" s="73" t="str">
        <f t="shared" si="43"/>
        <v>Reduction in E Use Allowed by Component Eff Std</v>
      </c>
      <c r="D144" s="52" t="s">
        <v>123</v>
      </c>
      <c r="E144" s="52" t="s">
        <v>300</v>
      </c>
      <c r="F144" s="52" t="s">
        <v>304</v>
      </c>
      <c r="G144" s="52" t="s">
        <v>129</v>
      </c>
      <c r="H144" s="53">
        <v>16</v>
      </c>
      <c r="I144" s="52" t="s">
        <v>46</v>
      </c>
      <c r="J144" s="73" t="str">
        <f t="shared" si="44"/>
        <v>Building Energy Efficiency Standards</v>
      </c>
      <c r="K144" s="60" t="str">
        <f t="shared" si="45"/>
        <v>bldgs efficiency standards</v>
      </c>
      <c r="L144" s="60">
        <f t="shared" si="45"/>
        <v>0</v>
      </c>
      <c r="M144" s="385">
        <v>0.6</v>
      </c>
      <c r="N144" s="60">
        <f t="shared" si="45"/>
        <v>0.01</v>
      </c>
      <c r="O144" s="54" t="str">
        <f t="shared" si="45"/>
        <v>% reduction in energy use</v>
      </c>
      <c r="P144" s="370" t="s">
        <v>2009</v>
      </c>
      <c r="Q144" s="54" t="str">
        <f t="shared" si="45"/>
        <v>buildings-sector-main.html#eff-stds</v>
      </c>
      <c r="R144" s="54" t="str">
        <f t="shared" si="45"/>
        <v>building-energy-efficiency-standards.html</v>
      </c>
      <c r="S144" s="395" t="s">
        <v>2044</v>
      </c>
      <c r="T144" s="395" t="s">
        <v>2043</v>
      </c>
    </row>
    <row r="145" spans="1:20" s="4" customFormat="1" ht="213.75">
      <c r="A145" s="73" t="str">
        <f>A$141</f>
        <v>Buildings and Appliances</v>
      </c>
      <c r="B145" s="73" t="str">
        <f t="shared" si="43"/>
        <v>Building Energy Efficiency Standards</v>
      </c>
      <c r="C145" s="73" t="str">
        <f t="shared" si="43"/>
        <v>Reduction in E Use Allowed by Component Eff Std</v>
      </c>
      <c r="D145" s="52" t="s">
        <v>124</v>
      </c>
      <c r="E145" s="52" t="s">
        <v>300</v>
      </c>
      <c r="F145" s="52" t="s">
        <v>304</v>
      </c>
      <c r="G145" s="52" t="s">
        <v>130</v>
      </c>
      <c r="H145" s="53">
        <v>17</v>
      </c>
      <c r="I145" s="52" t="s">
        <v>46</v>
      </c>
      <c r="J145" s="73" t="str">
        <f t="shared" si="44"/>
        <v>Building Energy Efficiency Standards</v>
      </c>
      <c r="K145" s="60" t="str">
        <f t="shared" si="45"/>
        <v>bldgs efficiency standards</v>
      </c>
      <c r="L145" s="60">
        <f t="shared" si="45"/>
        <v>0</v>
      </c>
      <c r="M145" s="385">
        <v>0.6</v>
      </c>
      <c r="N145" s="60">
        <f t="shared" si="45"/>
        <v>0.01</v>
      </c>
      <c r="O145" s="54" t="str">
        <f t="shared" si="45"/>
        <v>% reduction in energy use</v>
      </c>
      <c r="P145" s="370" t="s">
        <v>2010</v>
      </c>
      <c r="Q145" s="54" t="str">
        <f t="shared" si="45"/>
        <v>buildings-sector-main.html#eff-stds</v>
      </c>
      <c r="R145" s="54" t="str">
        <f t="shared" si="45"/>
        <v>building-energy-efficiency-standards.html</v>
      </c>
      <c r="S145" s="395" t="s">
        <v>2044</v>
      </c>
      <c r="T145" s="396" t="str">
        <f t="shared" ref="T145:T154" si="46">T144</f>
        <v>https://www.gbpn.org/sites/default/files/08.%20INDIA%20Baseline_TR_low.pdf</v>
      </c>
    </row>
    <row r="146" spans="1:20" s="4" customFormat="1" ht="213.75">
      <c r="A146" s="73" t="str">
        <f>A$141</f>
        <v>Buildings and Appliances</v>
      </c>
      <c r="B146" s="73" t="str">
        <f t="shared" si="43"/>
        <v>Building Energy Efficiency Standards</v>
      </c>
      <c r="C146" s="73" t="str">
        <f t="shared" si="43"/>
        <v>Reduction in E Use Allowed by Component Eff Std</v>
      </c>
      <c r="D146" s="52" t="s">
        <v>125</v>
      </c>
      <c r="E146" s="52" t="s">
        <v>300</v>
      </c>
      <c r="F146" s="52" t="s">
        <v>304</v>
      </c>
      <c r="G146" s="52" t="s">
        <v>131</v>
      </c>
      <c r="H146" s="53">
        <v>18</v>
      </c>
      <c r="I146" s="52" t="s">
        <v>46</v>
      </c>
      <c r="J146" s="73" t="str">
        <f t="shared" si="44"/>
        <v>Building Energy Efficiency Standards</v>
      </c>
      <c r="K146" s="60" t="str">
        <f t="shared" si="45"/>
        <v>bldgs efficiency standards</v>
      </c>
      <c r="L146" s="60">
        <f t="shared" si="45"/>
        <v>0</v>
      </c>
      <c r="M146" s="385">
        <v>0.6</v>
      </c>
      <c r="N146" s="60">
        <f t="shared" si="45"/>
        <v>0.01</v>
      </c>
      <c r="O146" s="54" t="str">
        <f t="shared" si="45"/>
        <v>% reduction in energy use</v>
      </c>
      <c r="P146" s="370" t="s">
        <v>2011</v>
      </c>
      <c r="Q146" s="54" t="str">
        <f t="shared" si="45"/>
        <v>buildings-sector-main.html#eff-stds</v>
      </c>
      <c r="R146" s="54" t="str">
        <f t="shared" si="45"/>
        <v>building-energy-efficiency-standards.html</v>
      </c>
      <c r="S146" s="395" t="s">
        <v>2044</v>
      </c>
      <c r="T146" s="396" t="str">
        <f t="shared" si="46"/>
        <v>https://www.gbpn.org/sites/default/files/08.%20INDIA%20Baseline_TR_low.pdf</v>
      </c>
    </row>
    <row r="147" spans="1:20" s="4" customFormat="1" ht="99.75">
      <c r="A147" s="73" t="str">
        <f t="shared" ref="A147:C158" si="47">A$141</f>
        <v>Buildings and Appliances</v>
      </c>
      <c r="B147" s="73" t="str">
        <f t="shared" si="43"/>
        <v>Building Energy Efficiency Standards</v>
      </c>
      <c r="C147" s="73" t="str">
        <f t="shared" si="43"/>
        <v>Reduction in E Use Allowed by Component Eff Std</v>
      </c>
      <c r="D147" s="52" t="s">
        <v>120</v>
      </c>
      <c r="E147" s="52" t="s">
        <v>301</v>
      </c>
      <c r="F147" s="52" t="s">
        <v>303</v>
      </c>
      <c r="G147" s="52" t="s">
        <v>126</v>
      </c>
      <c r="H147" s="378">
        <v>150</v>
      </c>
      <c r="I147" s="52" t="s">
        <v>47</v>
      </c>
      <c r="J147" s="73" t="str">
        <f t="shared" si="44"/>
        <v>Building Energy Efficiency Standards</v>
      </c>
      <c r="K147" s="60" t="str">
        <f t="shared" si="45"/>
        <v>bldgs efficiency standards</v>
      </c>
      <c r="L147" s="60">
        <f t="shared" si="45"/>
        <v>0</v>
      </c>
      <c r="M147" s="60">
        <f>M141</f>
        <v>0.22</v>
      </c>
      <c r="N147" s="60">
        <f t="shared" si="45"/>
        <v>0.01</v>
      </c>
      <c r="O147" s="54" t="str">
        <f t="shared" si="45"/>
        <v>% reduction in energy use</v>
      </c>
      <c r="P147" s="370" t="s">
        <v>629</v>
      </c>
      <c r="Q147" s="54" t="str">
        <f t="shared" si="45"/>
        <v>buildings-sector-main.html#eff-stds</v>
      </c>
      <c r="R147" s="54" t="str">
        <f t="shared" si="45"/>
        <v>building-energy-efficiency-standards.html</v>
      </c>
      <c r="S147" s="179"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4" t="str">
        <f t="shared" si="46"/>
        <v>https://www.gbpn.org/sites/default/files/08.%20INDIA%20Baseline_TR_low.pdf</v>
      </c>
    </row>
    <row r="148" spans="1:20" s="4" customFormat="1" ht="99.75">
      <c r="A148" s="73" t="str">
        <f t="shared" si="47"/>
        <v>Buildings and Appliances</v>
      </c>
      <c r="B148" s="73" t="str">
        <f t="shared" si="43"/>
        <v>Building Energy Efficiency Standards</v>
      </c>
      <c r="C148" s="73" t="str">
        <f t="shared" si="43"/>
        <v>Reduction in E Use Allowed by Component Eff Std</v>
      </c>
      <c r="D148" s="52" t="s">
        <v>121</v>
      </c>
      <c r="E148" s="52" t="s">
        <v>301</v>
      </c>
      <c r="F148" s="52" t="s">
        <v>303</v>
      </c>
      <c r="G148" s="52" t="s">
        <v>127</v>
      </c>
      <c r="H148" s="378">
        <v>151</v>
      </c>
      <c r="I148" s="52" t="s">
        <v>47</v>
      </c>
      <c r="J148" s="73" t="str">
        <f t="shared" si="44"/>
        <v>Building Energy Efficiency Standards</v>
      </c>
      <c r="K148" s="60" t="str">
        <f t="shared" si="45"/>
        <v>bldgs efficiency standards</v>
      </c>
      <c r="L148" s="60">
        <f t="shared" si="45"/>
        <v>0</v>
      </c>
      <c r="M148" s="60">
        <f t="shared" ref="M148:M152" si="48">M142</f>
        <v>0.6</v>
      </c>
      <c r="N148" s="60">
        <f t="shared" si="45"/>
        <v>0.01</v>
      </c>
      <c r="O148" s="54" t="str">
        <f t="shared" si="45"/>
        <v>% reduction in energy use</v>
      </c>
      <c r="P148" s="370" t="s">
        <v>630</v>
      </c>
      <c r="Q148" s="54" t="str">
        <f t="shared" si="45"/>
        <v>buildings-sector-main.html#eff-stds</v>
      </c>
      <c r="R148" s="54" t="str">
        <f t="shared" si="45"/>
        <v>building-energy-efficiency-standards.html</v>
      </c>
      <c r="S148" s="179"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4" t="str">
        <f t="shared" si="46"/>
        <v>https://www.gbpn.org/sites/default/files/08.%20INDIA%20Baseline_TR_low.pdf</v>
      </c>
    </row>
    <row r="149" spans="1:20" s="4" customFormat="1" ht="99.75">
      <c r="A149" s="73" t="str">
        <f t="shared" si="47"/>
        <v>Buildings and Appliances</v>
      </c>
      <c r="B149" s="73" t="str">
        <f t="shared" si="43"/>
        <v>Building Energy Efficiency Standards</v>
      </c>
      <c r="C149" s="73" t="str">
        <f t="shared" si="43"/>
        <v>Reduction in E Use Allowed by Component Eff Std</v>
      </c>
      <c r="D149" s="52" t="s">
        <v>122</v>
      </c>
      <c r="E149" s="52" t="s">
        <v>301</v>
      </c>
      <c r="F149" s="52" t="s">
        <v>303</v>
      </c>
      <c r="G149" s="52" t="s">
        <v>128</v>
      </c>
      <c r="H149" s="378">
        <v>152</v>
      </c>
      <c r="I149" s="52" t="s">
        <v>47</v>
      </c>
      <c r="J149" s="73" t="str">
        <f t="shared" si="44"/>
        <v>Building Energy Efficiency Standards</v>
      </c>
      <c r="K149" s="60" t="str">
        <f t="shared" si="45"/>
        <v>bldgs efficiency standards</v>
      </c>
      <c r="L149" s="60">
        <f t="shared" si="45"/>
        <v>0</v>
      </c>
      <c r="M149" s="60">
        <f t="shared" si="48"/>
        <v>0.6</v>
      </c>
      <c r="N149" s="60">
        <f t="shared" si="45"/>
        <v>0.01</v>
      </c>
      <c r="O149" s="54" t="str">
        <f t="shared" si="45"/>
        <v>% reduction in energy use</v>
      </c>
      <c r="P149" s="370" t="s">
        <v>631</v>
      </c>
      <c r="Q149" s="54" t="str">
        <f t="shared" si="45"/>
        <v>buildings-sector-main.html#eff-stds</v>
      </c>
      <c r="R149" s="54" t="str">
        <f t="shared" si="45"/>
        <v>building-energy-efficiency-standards.html</v>
      </c>
      <c r="S149" s="179"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4" t="str">
        <f t="shared" si="46"/>
        <v>https://www.gbpn.org/sites/default/files/08.%20INDIA%20Baseline_TR_low.pdf</v>
      </c>
    </row>
    <row r="150" spans="1:20" s="4" customFormat="1" ht="99.75">
      <c r="A150" s="73" t="str">
        <f t="shared" si="47"/>
        <v>Buildings and Appliances</v>
      </c>
      <c r="B150" s="73" t="str">
        <f t="shared" si="43"/>
        <v>Building Energy Efficiency Standards</v>
      </c>
      <c r="C150" s="73" t="str">
        <f t="shared" si="43"/>
        <v>Reduction in E Use Allowed by Component Eff Std</v>
      </c>
      <c r="D150" s="52" t="s">
        <v>123</v>
      </c>
      <c r="E150" s="52" t="s">
        <v>301</v>
      </c>
      <c r="F150" s="52" t="s">
        <v>303</v>
      </c>
      <c r="G150" s="52" t="s">
        <v>129</v>
      </c>
      <c r="H150" s="378">
        <v>153</v>
      </c>
      <c r="I150" s="52" t="s">
        <v>47</v>
      </c>
      <c r="J150" s="73" t="str">
        <f t="shared" si="44"/>
        <v>Building Energy Efficiency Standards</v>
      </c>
      <c r="K150" s="60" t="str">
        <f t="shared" si="45"/>
        <v>bldgs efficiency standards</v>
      </c>
      <c r="L150" s="60">
        <f t="shared" si="45"/>
        <v>0</v>
      </c>
      <c r="M150" s="60">
        <f t="shared" si="48"/>
        <v>0.6</v>
      </c>
      <c r="N150" s="60">
        <f t="shared" si="45"/>
        <v>0.01</v>
      </c>
      <c r="O150" s="54" t="str">
        <f t="shared" si="45"/>
        <v>% reduction in energy use</v>
      </c>
      <c r="P150" s="370" t="s">
        <v>632</v>
      </c>
      <c r="Q150" s="54" t="str">
        <f t="shared" si="45"/>
        <v>buildings-sector-main.html#eff-stds</v>
      </c>
      <c r="R150" s="54" t="str">
        <f t="shared" si="45"/>
        <v>building-energy-efficiency-standards.html</v>
      </c>
      <c r="S150" s="179"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4" t="str">
        <f t="shared" si="46"/>
        <v>https://www.gbpn.org/sites/default/files/08.%20INDIA%20Baseline_TR_low.pdf</v>
      </c>
    </row>
    <row r="151" spans="1:20" s="4" customFormat="1" ht="99.75">
      <c r="A151" s="73" t="str">
        <f t="shared" si="47"/>
        <v>Buildings and Appliances</v>
      </c>
      <c r="B151" s="73" t="str">
        <f t="shared" si="43"/>
        <v>Building Energy Efficiency Standards</v>
      </c>
      <c r="C151" s="73" t="str">
        <f t="shared" si="43"/>
        <v>Reduction in E Use Allowed by Component Eff Std</v>
      </c>
      <c r="D151" s="52" t="s">
        <v>124</v>
      </c>
      <c r="E151" s="52" t="s">
        <v>301</v>
      </c>
      <c r="F151" s="52" t="s">
        <v>303</v>
      </c>
      <c r="G151" s="52" t="s">
        <v>130</v>
      </c>
      <c r="H151" s="378">
        <v>154</v>
      </c>
      <c r="I151" s="52" t="s">
        <v>47</v>
      </c>
      <c r="J151" s="73" t="str">
        <f t="shared" si="44"/>
        <v>Building Energy Efficiency Standards</v>
      </c>
      <c r="K151" s="60" t="str">
        <f t="shared" si="45"/>
        <v>bldgs efficiency standards</v>
      </c>
      <c r="L151" s="60">
        <f t="shared" si="45"/>
        <v>0</v>
      </c>
      <c r="M151" s="60">
        <f t="shared" si="48"/>
        <v>0.6</v>
      </c>
      <c r="N151" s="60">
        <f t="shared" si="45"/>
        <v>0.01</v>
      </c>
      <c r="O151" s="54" t="str">
        <f t="shared" si="45"/>
        <v>% reduction in energy use</v>
      </c>
      <c r="P151" s="370" t="s">
        <v>633</v>
      </c>
      <c r="Q151" s="54" t="str">
        <f t="shared" si="45"/>
        <v>buildings-sector-main.html#eff-stds</v>
      </c>
      <c r="R151" s="54" t="str">
        <f t="shared" si="45"/>
        <v>building-energy-efficiency-standards.html</v>
      </c>
      <c r="S151" s="179"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4" t="str">
        <f t="shared" si="46"/>
        <v>https://www.gbpn.org/sites/default/files/08.%20INDIA%20Baseline_TR_low.pdf</v>
      </c>
    </row>
    <row r="152" spans="1:20" s="4" customFormat="1" ht="99.75">
      <c r="A152" s="73" t="str">
        <f t="shared" si="47"/>
        <v>Buildings and Appliances</v>
      </c>
      <c r="B152" s="73" t="str">
        <f t="shared" si="43"/>
        <v>Building Energy Efficiency Standards</v>
      </c>
      <c r="C152" s="73" t="str">
        <f t="shared" si="43"/>
        <v>Reduction in E Use Allowed by Component Eff Std</v>
      </c>
      <c r="D152" s="52" t="s">
        <v>125</v>
      </c>
      <c r="E152" s="52" t="s">
        <v>301</v>
      </c>
      <c r="F152" s="52" t="s">
        <v>303</v>
      </c>
      <c r="G152" s="52" t="s">
        <v>131</v>
      </c>
      <c r="H152" s="378">
        <v>155</v>
      </c>
      <c r="I152" s="52" t="s">
        <v>47</v>
      </c>
      <c r="J152" s="73" t="str">
        <f t="shared" si="44"/>
        <v>Building Energy Efficiency Standards</v>
      </c>
      <c r="K152" s="60" t="str">
        <f t="shared" si="45"/>
        <v>bldgs efficiency standards</v>
      </c>
      <c r="L152" s="60">
        <f t="shared" si="45"/>
        <v>0</v>
      </c>
      <c r="M152" s="60">
        <f t="shared" si="48"/>
        <v>0.6</v>
      </c>
      <c r="N152" s="60">
        <f t="shared" si="45"/>
        <v>0.01</v>
      </c>
      <c r="O152" s="54" t="str">
        <f t="shared" si="45"/>
        <v>% reduction in energy use</v>
      </c>
      <c r="P152" s="370" t="s">
        <v>634</v>
      </c>
      <c r="Q152" s="54" t="str">
        <f t="shared" si="45"/>
        <v>buildings-sector-main.html#eff-stds</v>
      </c>
      <c r="R152" s="54" t="str">
        <f t="shared" si="45"/>
        <v>building-energy-efficiency-standards.html</v>
      </c>
      <c r="S152" s="179"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4" t="str">
        <f t="shared" si="46"/>
        <v>https://www.gbpn.org/sites/default/files/08.%20INDIA%20Baseline_TR_low.pdf</v>
      </c>
    </row>
    <row r="153" spans="1:20" s="4" customFormat="1" ht="99.75">
      <c r="A153" s="73" t="str">
        <f t="shared" si="47"/>
        <v>Buildings and Appliances</v>
      </c>
      <c r="B153" s="73" t="str">
        <f t="shared" si="43"/>
        <v>Building Energy Efficiency Standards</v>
      </c>
      <c r="C153" s="73" t="str">
        <f t="shared" si="43"/>
        <v>Reduction in E Use Allowed by Component Eff Std</v>
      </c>
      <c r="D153" s="52" t="s">
        <v>120</v>
      </c>
      <c r="E153" s="52" t="s">
        <v>302</v>
      </c>
      <c r="F153" s="52" t="s">
        <v>179</v>
      </c>
      <c r="G153" s="52" t="s">
        <v>126</v>
      </c>
      <c r="H153" s="378">
        <v>156</v>
      </c>
      <c r="I153" s="52" t="s">
        <v>47</v>
      </c>
      <c r="J153" s="73" t="str">
        <f t="shared" si="44"/>
        <v>Building Energy Efficiency Standards</v>
      </c>
      <c r="K153" s="60" t="str">
        <f t="shared" si="45"/>
        <v>bldgs efficiency standards</v>
      </c>
      <c r="L153" s="60">
        <f t="shared" si="45"/>
        <v>0</v>
      </c>
      <c r="M153" s="60">
        <f>M147</f>
        <v>0.22</v>
      </c>
      <c r="N153" s="60">
        <f t="shared" si="45"/>
        <v>0.01</v>
      </c>
      <c r="O153" s="54" t="str">
        <f t="shared" si="45"/>
        <v>% reduction in energy use</v>
      </c>
      <c r="P153" s="370" t="s">
        <v>1931</v>
      </c>
      <c r="Q153" s="54" t="str">
        <f t="shared" si="45"/>
        <v>buildings-sector-main.html#eff-stds</v>
      </c>
      <c r="R153" s="54" t="str">
        <f t="shared" si="45"/>
        <v>building-energy-efficiency-standards.html</v>
      </c>
      <c r="S153" s="179"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4" t="str">
        <f t="shared" si="46"/>
        <v>https://www.gbpn.org/sites/default/files/08.%20INDIA%20Baseline_TR_low.pdf</v>
      </c>
    </row>
    <row r="154" spans="1:20" s="4" customFormat="1" ht="71.25">
      <c r="A154" s="73" t="str">
        <f t="shared" si="47"/>
        <v>Buildings and Appliances</v>
      </c>
      <c r="B154" s="73" t="str">
        <f t="shared" si="43"/>
        <v>Building Energy Efficiency Standards</v>
      </c>
      <c r="C154" s="73" t="str">
        <f t="shared" si="43"/>
        <v>Reduction in E Use Allowed by Component Eff Std</v>
      </c>
      <c r="D154" s="52" t="s">
        <v>121</v>
      </c>
      <c r="E154" s="52" t="s">
        <v>302</v>
      </c>
      <c r="F154" s="52" t="s">
        <v>179</v>
      </c>
      <c r="G154" s="52" t="s">
        <v>127</v>
      </c>
      <c r="H154" s="53">
        <v>157</v>
      </c>
      <c r="I154" s="52" t="s">
        <v>46</v>
      </c>
      <c r="J154" s="73" t="str">
        <f t="shared" si="44"/>
        <v>Building Energy Efficiency Standards</v>
      </c>
      <c r="K154" s="60" t="str">
        <f t="shared" si="45"/>
        <v>bldgs efficiency standards</v>
      </c>
      <c r="L154" s="60">
        <f t="shared" si="45"/>
        <v>0</v>
      </c>
      <c r="M154" s="380">
        <v>0.6</v>
      </c>
      <c r="N154" s="60">
        <f t="shared" si="45"/>
        <v>0.01</v>
      </c>
      <c r="O154" s="54" t="str">
        <f t="shared" si="45"/>
        <v>% reduction in energy use</v>
      </c>
      <c r="P154" s="370" t="s">
        <v>2045</v>
      </c>
      <c r="Q154" s="54" t="str">
        <f t="shared" si="45"/>
        <v>buildings-sector-main.html#eff-stds</v>
      </c>
      <c r="R154" s="54" t="str">
        <f t="shared" si="45"/>
        <v>building-energy-efficiency-standards.html</v>
      </c>
      <c r="S154" s="395" t="s">
        <v>2041</v>
      </c>
      <c r="T154" s="396" t="str">
        <f t="shared" si="46"/>
        <v>https://www.gbpn.org/sites/default/files/08.%20INDIA%20Baseline_TR_low.pdf</v>
      </c>
    </row>
    <row r="155" spans="1:20" s="4" customFormat="1" ht="128.25">
      <c r="A155" s="73" t="str">
        <f t="shared" si="47"/>
        <v>Buildings and Appliances</v>
      </c>
      <c r="B155" s="73" t="str">
        <f t="shared" si="43"/>
        <v>Building Energy Efficiency Standards</v>
      </c>
      <c r="C155" s="73" t="str">
        <f t="shared" si="43"/>
        <v>Reduction in E Use Allowed by Component Eff Std</v>
      </c>
      <c r="D155" s="52" t="s">
        <v>122</v>
      </c>
      <c r="E155" s="52" t="s">
        <v>302</v>
      </c>
      <c r="F155" s="52" t="s">
        <v>179</v>
      </c>
      <c r="G155" s="52" t="s">
        <v>128</v>
      </c>
      <c r="H155" s="53">
        <v>158</v>
      </c>
      <c r="I155" s="52" t="s">
        <v>46</v>
      </c>
      <c r="J155" s="73" t="str">
        <f t="shared" si="44"/>
        <v>Building Energy Efficiency Standards</v>
      </c>
      <c r="K155" s="60" t="str">
        <f t="shared" si="45"/>
        <v>bldgs efficiency standards</v>
      </c>
      <c r="L155" s="60">
        <f t="shared" si="45"/>
        <v>0</v>
      </c>
      <c r="M155" s="380">
        <v>0.6</v>
      </c>
      <c r="N155" s="60">
        <f t="shared" si="45"/>
        <v>0.01</v>
      </c>
      <c r="O155" s="54" t="str">
        <f t="shared" si="45"/>
        <v>% reduction in energy use</v>
      </c>
      <c r="P155" s="370" t="s">
        <v>1932</v>
      </c>
      <c r="Q155" s="54" t="str">
        <f t="shared" si="45"/>
        <v>buildings-sector-main.html#eff-stds</v>
      </c>
      <c r="R155" s="54" t="str">
        <f t="shared" si="45"/>
        <v>building-energy-efficiency-standards.html</v>
      </c>
      <c r="S155" s="390" t="s">
        <v>2046</v>
      </c>
      <c r="T155" s="390" t="s">
        <v>2047</v>
      </c>
    </row>
    <row r="156" spans="1:20" s="4" customFormat="1" ht="128.25">
      <c r="A156" s="73" t="str">
        <f t="shared" si="47"/>
        <v>Buildings and Appliances</v>
      </c>
      <c r="B156" s="73" t="str">
        <f t="shared" si="43"/>
        <v>Building Energy Efficiency Standards</v>
      </c>
      <c r="C156" s="73" t="str">
        <f t="shared" si="43"/>
        <v>Reduction in E Use Allowed by Component Eff Std</v>
      </c>
      <c r="D156" s="52" t="s">
        <v>123</v>
      </c>
      <c r="E156" s="52" t="s">
        <v>302</v>
      </c>
      <c r="F156" s="52" t="s">
        <v>179</v>
      </c>
      <c r="G156" s="52" t="s">
        <v>129</v>
      </c>
      <c r="H156" s="53">
        <v>159</v>
      </c>
      <c r="I156" s="52" t="s">
        <v>46</v>
      </c>
      <c r="J156" s="73" t="str">
        <f t="shared" si="44"/>
        <v>Building Energy Efficiency Standards</v>
      </c>
      <c r="K156" s="60" t="str">
        <f t="shared" si="45"/>
        <v>bldgs efficiency standards</v>
      </c>
      <c r="L156" s="60">
        <f t="shared" si="45"/>
        <v>0</v>
      </c>
      <c r="M156" s="380">
        <v>0.6</v>
      </c>
      <c r="N156" s="60">
        <f t="shared" si="45"/>
        <v>0.01</v>
      </c>
      <c r="O156" s="54" t="str">
        <f t="shared" si="45"/>
        <v>% reduction in energy use</v>
      </c>
      <c r="P156" s="370" t="s">
        <v>1933</v>
      </c>
      <c r="Q156" s="54" t="str">
        <f t="shared" si="45"/>
        <v>buildings-sector-main.html#eff-stds</v>
      </c>
      <c r="R156" s="54" t="str">
        <f t="shared" si="45"/>
        <v>building-energy-efficiency-standards.html</v>
      </c>
      <c r="S156" s="390" t="s">
        <v>2046</v>
      </c>
      <c r="T156" s="390" t="s">
        <v>2047</v>
      </c>
    </row>
    <row r="157" spans="1:20" s="4" customFormat="1" ht="128.25">
      <c r="A157" s="73" t="str">
        <f t="shared" si="47"/>
        <v>Buildings and Appliances</v>
      </c>
      <c r="B157" s="73" t="str">
        <f t="shared" si="43"/>
        <v>Building Energy Efficiency Standards</v>
      </c>
      <c r="C157" s="73" t="str">
        <f t="shared" si="43"/>
        <v>Reduction in E Use Allowed by Component Eff Std</v>
      </c>
      <c r="D157" s="52" t="s">
        <v>124</v>
      </c>
      <c r="E157" s="52" t="s">
        <v>302</v>
      </c>
      <c r="F157" s="52" t="s">
        <v>179</v>
      </c>
      <c r="G157" s="52" t="s">
        <v>130</v>
      </c>
      <c r="H157" s="53">
        <v>160</v>
      </c>
      <c r="I157" s="52" t="s">
        <v>46</v>
      </c>
      <c r="J157" s="73" t="str">
        <f t="shared" si="44"/>
        <v>Building Energy Efficiency Standards</v>
      </c>
      <c r="K157" s="60" t="str">
        <f t="shared" si="45"/>
        <v>bldgs efficiency standards</v>
      </c>
      <c r="L157" s="60">
        <f t="shared" si="45"/>
        <v>0</v>
      </c>
      <c r="M157" s="380">
        <v>0.6</v>
      </c>
      <c r="N157" s="60">
        <f t="shared" si="45"/>
        <v>0.01</v>
      </c>
      <c r="O157" s="54" t="str">
        <f t="shared" si="45"/>
        <v>% reduction in energy use</v>
      </c>
      <c r="P157" s="370" t="s">
        <v>1934</v>
      </c>
      <c r="Q157" s="54" t="str">
        <f t="shared" si="45"/>
        <v>buildings-sector-main.html#eff-stds</v>
      </c>
      <c r="R157" s="54" t="str">
        <f t="shared" si="45"/>
        <v>building-energy-efficiency-standards.html</v>
      </c>
      <c r="S157" s="390" t="s">
        <v>2046</v>
      </c>
      <c r="T157" s="390" t="s">
        <v>2047</v>
      </c>
    </row>
    <row r="158" spans="1:20" s="4" customFormat="1" ht="128.25">
      <c r="A158" s="73" t="str">
        <f t="shared" si="47"/>
        <v>Buildings and Appliances</v>
      </c>
      <c r="B158" s="73" t="str">
        <f t="shared" si="47"/>
        <v>Building Energy Efficiency Standards</v>
      </c>
      <c r="C158" s="73" t="str">
        <f t="shared" si="47"/>
        <v>Reduction in E Use Allowed by Component Eff Std</v>
      </c>
      <c r="D158" s="52" t="s">
        <v>125</v>
      </c>
      <c r="E158" s="52" t="s">
        <v>302</v>
      </c>
      <c r="F158" s="52" t="s">
        <v>179</v>
      </c>
      <c r="G158" s="52" t="s">
        <v>131</v>
      </c>
      <c r="H158" s="53">
        <v>161</v>
      </c>
      <c r="I158" s="52" t="s">
        <v>46</v>
      </c>
      <c r="J158" s="73" t="str">
        <f t="shared" si="44"/>
        <v>Building Energy Efficiency Standards</v>
      </c>
      <c r="K158" s="60" t="str">
        <f t="shared" ref="K158" si="49">K$141</f>
        <v>bldgs efficiency standards</v>
      </c>
      <c r="L158" s="60">
        <f t="shared" ref="L158:O158" si="50">L$141</f>
        <v>0</v>
      </c>
      <c r="M158" s="380">
        <v>0.6</v>
      </c>
      <c r="N158" s="60">
        <f t="shared" si="50"/>
        <v>0.01</v>
      </c>
      <c r="O158" s="54" t="str">
        <f t="shared" si="50"/>
        <v>% reduction in energy use</v>
      </c>
      <c r="P158" s="370" t="s">
        <v>1935</v>
      </c>
      <c r="Q158" s="54" t="str">
        <f t="shared" ref="Q158:R158" si="51">Q$141</f>
        <v>buildings-sector-main.html#eff-stds</v>
      </c>
      <c r="R158" s="54" t="str">
        <f t="shared" si="51"/>
        <v>building-energy-efficiency-standards.html</v>
      </c>
      <c r="S158" s="390" t="s">
        <v>2046</v>
      </c>
      <c r="T158" s="390" t="s">
        <v>2047</v>
      </c>
    </row>
    <row r="159" spans="1:20" s="4" customFormat="1" ht="57">
      <c r="A159" s="93" t="s">
        <v>74</v>
      </c>
      <c r="B159" s="93" t="s">
        <v>14</v>
      </c>
      <c r="C159" s="93" t="s">
        <v>7</v>
      </c>
      <c r="D159" s="52"/>
      <c r="E159" s="52"/>
      <c r="F159" s="52"/>
      <c r="G159" s="52"/>
      <c r="H159" s="378">
        <v>19</v>
      </c>
      <c r="I159" s="52" t="s">
        <v>47</v>
      </c>
      <c r="J159" s="75" t="s">
        <v>14</v>
      </c>
      <c r="K159" s="75" t="s">
        <v>621</v>
      </c>
      <c r="L159" s="64">
        <v>0</v>
      </c>
      <c r="M159" s="64">
        <v>1</v>
      </c>
      <c r="N159" s="64">
        <v>1</v>
      </c>
      <c r="O159" s="52" t="s">
        <v>32</v>
      </c>
      <c r="P159" s="52" t="s">
        <v>639</v>
      </c>
      <c r="Q159" s="52" t="s">
        <v>215</v>
      </c>
      <c r="R159" s="8" t="s">
        <v>216</v>
      </c>
      <c r="S159" s="177" t="s">
        <v>77</v>
      </c>
      <c r="T159" s="54"/>
    </row>
    <row r="160" spans="1:20" s="4" customFormat="1" ht="57">
      <c r="A160" s="93" t="s">
        <v>74</v>
      </c>
      <c r="B160" s="93" t="s">
        <v>282</v>
      </c>
      <c r="C160" s="93" t="s">
        <v>326</v>
      </c>
      <c r="D160" s="52"/>
      <c r="E160" s="52"/>
      <c r="F160" s="52"/>
      <c r="G160" s="52"/>
      <c r="H160" s="53">
        <v>146</v>
      </c>
      <c r="I160" s="52" t="s">
        <v>46</v>
      </c>
      <c r="J160" s="53" t="s">
        <v>379</v>
      </c>
      <c r="K160" s="75" t="s">
        <v>620</v>
      </c>
      <c r="L160" s="64">
        <v>0</v>
      </c>
      <c r="M160" s="381">
        <v>0.2</v>
      </c>
      <c r="N160" s="66">
        <v>5.0000000000000001E-3</v>
      </c>
      <c r="O160" s="52" t="s">
        <v>283</v>
      </c>
      <c r="P160" s="370" t="s">
        <v>1936</v>
      </c>
      <c r="Q160" s="52" t="s">
        <v>284</v>
      </c>
      <c r="R160" s="8" t="s">
        <v>285</v>
      </c>
      <c r="S160" s="382" t="s">
        <v>2048</v>
      </c>
      <c r="T160" s="8"/>
    </row>
    <row r="161" spans="1:20" s="4" customFormat="1" ht="71.25">
      <c r="A161" s="93" t="s">
        <v>74</v>
      </c>
      <c r="B161" s="93" t="s">
        <v>286</v>
      </c>
      <c r="C161" s="93" t="s">
        <v>289</v>
      </c>
      <c r="D161" s="52"/>
      <c r="E161" s="52"/>
      <c r="F161" s="52"/>
      <c r="G161" s="52"/>
      <c r="H161" s="53">
        <v>147</v>
      </c>
      <c r="I161" s="52" t="s">
        <v>46</v>
      </c>
      <c r="J161" s="53" t="s">
        <v>379</v>
      </c>
      <c r="K161" s="75" t="s">
        <v>619</v>
      </c>
      <c r="L161" s="64">
        <v>0</v>
      </c>
      <c r="M161" s="58">
        <v>0.5</v>
      </c>
      <c r="N161" s="59">
        <v>0.01</v>
      </c>
      <c r="O161" s="52" t="s">
        <v>290</v>
      </c>
      <c r="P161" s="370" t="s">
        <v>1937</v>
      </c>
      <c r="Q161" s="52" t="s">
        <v>287</v>
      </c>
      <c r="R161" s="8" t="s">
        <v>288</v>
      </c>
      <c r="S161" s="382" t="s">
        <v>2049</v>
      </c>
      <c r="T161" s="54"/>
    </row>
    <row r="162" spans="1:20" s="4" customFormat="1" ht="85.5">
      <c r="A162" s="93" t="s">
        <v>74</v>
      </c>
      <c r="B162" s="93" t="s">
        <v>13</v>
      </c>
      <c r="C162" s="93" t="s">
        <v>132</v>
      </c>
      <c r="D162" s="52"/>
      <c r="E162" s="52"/>
      <c r="F162" s="52"/>
      <c r="G162" s="52"/>
      <c r="H162" s="53">
        <v>20</v>
      </c>
      <c r="I162" s="52" t="s">
        <v>46</v>
      </c>
      <c r="J162" s="75" t="s">
        <v>13</v>
      </c>
      <c r="K162" s="75" t="s">
        <v>618</v>
      </c>
      <c r="L162" s="64">
        <v>0</v>
      </c>
      <c r="M162" s="64">
        <v>1</v>
      </c>
      <c r="N162" s="64">
        <v>1</v>
      </c>
      <c r="O162" s="52" t="s">
        <v>32</v>
      </c>
      <c r="P162" s="370" t="s">
        <v>2051</v>
      </c>
      <c r="Q162" s="52" t="s">
        <v>217</v>
      </c>
      <c r="R162" s="8" t="s">
        <v>218</v>
      </c>
      <c r="S162" s="382" t="s">
        <v>2050</v>
      </c>
      <c r="T162" s="54"/>
    </row>
    <row r="163" spans="1:20" s="4" customFormat="1" ht="57">
      <c r="A163" s="93" t="s">
        <v>74</v>
      </c>
      <c r="B163" s="93" t="s">
        <v>896</v>
      </c>
      <c r="C163" s="93" t="s">
        <v>895</v>
      </c>
      <c r="D163" s="52" t="s">
        <v>300</v>
      </c>
      <c r="E163" s="52"/>
      <c r="F163" s="52" t="s">
        <v>304</v>
      </c>
      <c r="G163" s="52"/>
      <c r="H163" s="53">
        <v>378</v>
      </c>
      <c r="I163" s="52" t="s">
        <v>46</v>
      </c>
      <c r="J163" s="75" t="s">
        <v>16</v>
      </c>
      <c r="K163" s="75" t="s">
        <v>617</v>
      </c>
      <c r="L163" s="58">
        <v>0</v>
      </c>
      <c r="M163" s="58">
        <v>0.5</v>
      </c>
      <c r="N163" s="58">
        <v>0.01</v>
      </c>
      <c r="O163" s="52" t="s">
        <v>897</v>
      </c>
      <c r="P163" s="52" t="s">
        <v>1475</v>
      </c>
      <c r="Q163" s="52" t="s">
        <v>219</v>
      </c>
      <c r="R163" s="8" t="s">
        <v>220</v>
      </c>
      <c r="S163" s="176" t="s">
        <v>167</v>
      </c>
      <c r="T163" s="8"/>
    </row>
    <row r="164" spans="1:20" s="4" customFormat="1" ht="57">
      <c r="A164" s="73" t="str">
        <f>A$163</f>
        <v>Buildings and Appliances</v>
      </c>
      <c r="B164" s="73" t="str">
        <f t="shared" ref="B164:C165" si="52">B$163</f>
        <v>Retrofit Existing Buildings</v>
      </c>
      <c r="C164" s="73" t="str">
        <f t="shared" si="52"/>
        <v>Share of Preexisting Buildings Subject to Retrofitting</v>
      </c>
      <c r="D164" s="52" t="s">
        <v>301</v>
      </c>
      <c r="E164" s="52"/>
      <c r="F164" s="52" t="s">
        <v>303</v>
      </c>
      <c r="G164" s="52"/>
      <c r="H164" s="53">
        <v>379</v>
      </c>
      <c r="I164" s="52" t="s">
        <v>47</v>
      </c>
      <c r="J164" s="73" t="str">
        <f t="shared" ref="J164:J165" si="53">J$163</f>
        <v>Increased Retrofitting</v>
      </c>
      <c r="K164" s="63" t="str">
        <f t="shared" ref="K164:O165" si="54">K$163</f>
        <v>bldgs retrofitting</v>
      </c>
      <c r="L164" s="63">
        <f t="shared" si="54"/>
        <v>0</v>
      </c>
      <c r="M164" s="60">
        <f t="shared" si="54"/>
        <v>0.5</v>
      </c>
      <c r="N164" s="60">
        <f t="shared" si="54"/>
        <v>0.01</v>
      </c>
      <c r="O164" s="54" t="str">
        <f t="shared" si="54"/>
        <v>% of existing buildings</v>
      </c>
      <c r="P164" s="52" t="s">
        <v>1476</v>
      </c>
      <c r="Q164" s="52" t="s">
        <v>219</v>
      </c>
      <c r="R164" s="8" t="s">
        <v>220</v>
      </c>
      <c r="S164" s="179" t="str">
        <f>S163</f>
        <v>Calculated from model data; see the relevant variable(s) in the InputData folder for source information.</v>
      </c>
      <c r="T164" s="54"/>
    </row>
    <row r="165" spans="1:20" s="4" customFormat="1" ht="57">
      <c r="A165" s="73" t="str">
        <f>A$163</f>
        <v>Buildings and Appliances</v>
      </c>
      <c r="B165" s="73" t="str">
        <f t="shared" si="52"/>
        <v>Retrofit Existing Buildings</v>
      </c>
      <c r="C165" s="73" t="str">
        <f t="shared" si="52"/>
        <v>Share of Preexisting Buildings Subject to Retrofitting</v>
      </c>
      <c r="D165" s="52" t="s">
        <v>302</v>
      </c>
      <c r="E165" s="52"/>
      <c r="F165" s="52" t="s">
        <v>179</v>
      </c>
      <c r="G165" s="52"/>
      <c r="H165" s="53">
        <v>380</v>
      </c>
      <c r="I165" s="52" t="s">
        <v>46</v>
      </c>
      <c r="J165" s="73" t="str">
        <f t="shared" si="53"/>
        <v>Increased Retrofitting</v>
      </c>
      <c r="K165" s="63" t="str">
        <f t="shared" si="54"/>
        <v>bldgs retrofitting</v>
      </c>
      <c r="L165" s="63">
        <f t="shared" si="54"/>
        <v>0</v>
      </c>
      <c r="M165" s="60">
        <f t="shared" si="54"/>
        <v>0.5</v>
      </c>
      <c r="N165" s="60">
        <f t="shared" si="54"/>
        <v>0.01</v>
      </c>
      <c r="O165" s="54" t="str">
        <f t="shared" si="54"/>
        <v>% of existing buildings</v>
      </c>
      <c r="P165" s="52" t="s">
        <v>1477</v>
      </c>
      <c r="Q165" s="52" t="s">
        <v>219</v>
      </c>
      <c r="R165" s="8" t="s">
        <v>220</v>
      </c>
      <c r="S165" s="179" t="str">
        <f>S164</f>
        <v>Calculated from model data; see the relevant variable(s) in the InputData folder for source information.</v>
      </c>
      <c r="T165" s="54"/>
    </row>
    <row r="166" spans="1:20" s="4" customFormat="1" ht="28.5">
      <c r="A166" s="93" t="s">
        <v>74</v>
      </c>
      <c r="B166" s="93" t="s">
        <v>12</v>
      </c>
      <c r="C166" s="93" t="s">
        <v>6</v>
      </c>
      <c r="D166" s="52" t="s">
        <v>120</v>
      </c>
      <c r="E166" s="52"/>
      <c r="F166" s="52" t="s">
        <v>126</v>
      </c>
      <c r="G166" s="52"/>
      <c r="H166" s="378">
        <v>27</v>
      </c>
      <c r="I166" s="52" t="s">
        <v>47</v>
      </c>
      <c r="J166" s="75" t="s">
        <v>12</v>
      </c>
      <c r="K166" s="75" t="s">
        <v>616</v>
      </c>
      <c r="L166" s="64">
        <v>0</v>
      </c>
      <c r="M166" s="64">
        <v>1</v>
      </c>
      <c r="N166" s="64">
        <v>1</v>
      </c>
      <c r="O166" s="52" t="s">
        <v>32</v>
      </c>
      <c r="P166" s="52" t="s">
        <v>640</v>
      </c>
      <c r="Q166" s="52" t="s">
        <v>221</v>
      </c>
      <c r="R166" s="8" t="s">
        <v>222</v>
      </c>
      <c r="S166" s="177" t="s">
        <v>77</v>
      </c>
      <c r="T166" s="54"/>
    </row>
    <row r="167" spans="1:20" s="4" customFormat="1" ht="28.5">
      <c r="A167" s="73" t="str">
        <f>A$166</f>
        <v>Buildings and Appliances</v>
      </c>
      <c r="B167" s="73" t="str">
        <f t="shared" ref="B167:C171" si="55">B$166</f>
        <v>Rebate for Efficient Products</v>
      </c>
      <c r="C167" s="73" t="str">
        <f t="shared" si="55"/>
        <v>Boolean Rebate Program for Efficient Components</v>
      </c>
      <c r="D167" s="52" t="s">
        <v>121</v>
      </c>
      <c r="E167" s="52"/>
      <c r="F167" s="52" t="s">
        <v>127</v>
      </c>
      <c r="G167" s="52"/>
      <c r="H167" s="53">
        <v>28</v>
      </c>
      <c r="I167" s="52" t="s">
        <v>46</v>
      </c>
      <c r="J167" s="73" t="str">
        <f t="shared" ref="J167:K171" si="56">J$166</f>
        <v>Rebate for Efficient Products</v>
      </c>
      <c r="K167" s="65" t="str">
        <f>K$166</f>
        <v>bldgs rebate</v>
      </c>
      <c r="L167" s="65">
        <f>L$166</f>
        <v>0</v>
      </c>
      <c r="M167" s="65">
        <f>M$166</f>
        <v>1</v>
      </c>
      <c r="N167" s="65">
        <f>N$166</f>
        <v>1</v>
      </c>
      <c r="O167" s="54" t="str">
        <f>O$166</f>
        <v>on/off</v>
      </c>
      <c r="P167" s="370" t="s">
        <v>1938</v>
      </c>
      <c r="Q167" s="52" t="s">
        <v>221</v>
      </c>
      <c r="R167" s="8" t="s">
        <v>222</v>
      </c>
      <c r="S167" s="177" t="s">
        <v>77</v>
      </c>
      <c r="T167" s="54"/>
    </row>
    <row r="168" spans="1:20" s="4" customFormat="1" ht="28.5">
      <c r="A168" s="73" t="str">
        <f>A$166</f>
        <v>Buildings and Appliances</v>
      </c>
      <c r="B168" s="73" t="str">
        <f t="shared" si="55"/>
        <v>Rebate for Efficient Products</v>
      </c>
      <c r="C168" s="73" t="str">
        <f t="shared" si="55"/>
        <v>Boolean Rebate Program for Efficient Components</v>
      </c>
      <c r="D168" s="52" t="s">
        <v>122</v>
      </c>
      <c r="E168" s="52"/>
      <c r="F168" s="52" t="s">
        <v>128</v>
      </c>
      <c r="G168" s="52"/>
      <c r="H168" s="53">
        <v>605</v>
      </c>
      <c r="I168" s="52" t="s">
        <v>47</v>
      </c>
      <c r="J168" s="73" t="str">
        <f t="shared" si="56"/>
        <v>Rebate for Efficient Products</v>
      </c>
      <c r="K168" s="65" t="str">
        <f t="shared" si="56"/>
        <v>bldgs rebate</v>
      </c>
      <c r="L168" s="64"/>
      <c r="M168" s="64"/>
      <c r="N168" s="64"/>
      <c r="O168" s="52"/>
      <c r="P168" s="52"/>
      <c r="Q168" s="54"/>
      <c r="R168" s="8"/>
      <c r="S168" s="179"/>
      <c r="T168" s="54"/>
    </row>
    <row r="169" spans="1:20" s="4" customFormat="1" ht="28.5">
      <c r="A169" s="73" t="str">
        <f>A$166</f>
        <v>Buildings and Appliances</v>
      </c>
      <c r="B169" s="73" t="str">
        <f t="shared" si="55"/>
        <v>Rebate for Efficient Products</v>
      </c>
      <c r="C169" s="73" t="str">
        <f t="shared" si="55"/>
        <v>Boolean Rebate Program for Efficient Components</v>
      </c>
      <c r="D169" s="52" t="s">
        <v>123</v>
      </c>
      <c r="E169" s="52"/>
      <c r="F169" s="52" t="s">
        <v>129</v>
      </c>
      <c r="G169" s="52"/>
      <c r="H169" s="53">
        <v>606</v>
      </c>
      <c r="I169" s="52" t="s">
        <v>47</v>
      </c>
      <c r="J169" s="73" t="str">
        <f t="shared" si="56"/>
        <v>Rebate for Efficient Products</v>
      </c>
      <c r="K169" s="65" t="str">
        <f t="shared" si="56"/>
        <v>bldgs rebate</v>
      </c>
      <c r="L169" s="64"/>
      <c r="M169" s="64"/>
      <c r="N169" s="64"/>
      <c r="O169" s="52"/>
      <c r="P169" s="52"/>
      <c r="Q169" s="54"/>
      <c r="R169" s="8"/>
      <c r="S169" s="179"/>
      <c r="T169" s="54"/>
    </row>
    <row r="170" spans="1:20" s="4" customFormat="1" ht="28.5">
      <c r="A170" s="73" t="str">
        <f>A$166</f>
        <v>Buildings and Appliances</v>
      </c>
      <c r="B170" s="73" t="str">
        <f t="shared" si="55"/>
        <v>Rebate for Efficient Products</v>
      </c>
      <c r="C170" s="73" t="str">
        <f t="shared" si="55"/>
        <v>Boolean Rebate Program for Efficient Components</v>
      </c>
      <c r="D170" s="52" t="s">
        <v>124</v>
      </c>
      <c r="E170" s="52"/>
      <c r="F170" s="52" t="s">
        <v>130</v>
      </c>
      <c r="G170" s="52"/>
      <c r="H170" s="53">
        <v>29</v>
      </c>
      <c r="I170" s="52" t="s">
        <v>46</v>
      </c>
      <c r="J170" s="73" t="str">
        <f t="shared" si="56"/>
        <v>Rebate for Efficient Products</v>
      </c>
      <c r="K170" s="65" t="str">
        <f t="shared" si="56"/>
        <v>bldgs rebate</v>
      </c>
      <c r="L170" s="65">
        <f>L$166</f>
        <v>0</v>
      </c>
      <c r="M170" s="65">
        <f>M$166</f>
        <v>1</v>
      </c>
      <c r="N170" s="65">
        <f>N$166</f>
        <v>1</v>
      </c>
      <c r="O170" s="54" t="str">
        <f>O$166</f>
        <v>on/off</v>
      </c>
      <c r="P170" s="370" t="s">
        <v>1939</v>
      </c>
      <c r="Q170" s="52" t="s">
        <v>221</v>
      </c>
      <c r="R170" s="8" t="s">
        <v>222</v>
      </c>
      <c r="S170" s="177" t="s">
        <v>77</v>
      </c>
      <c r="T170" s="54"/>
    </row>
    <row r="171" spans="1:20" s="4" customFormat="1" ht="28.5">
      <c r="A171" s="73" t="str">
        <f>A$166</f>
        <v>Buildings and Appliances</v>
      </c>
      <c r="B171" s="73" t="str">
        <f t="shared" si="55"/>
        <v>Rebate for Efficient Products</v>
      </c>
      <c r="C171" s="73" t="str">
        <f t="shared" si="55"/>
        <v>Boolean Rebate Program for Efficient Components</v>
      </c>
      <c r="D171" s="52" t="s">
        <v>125</v>
      </c>
      <c r="E171" s="52"/>
      <c r="F171" s="52" t="s">
        <v>131</v>
      </c>
      <c r="G171" s="52"/>
      <c r="H171" s="53">
        <v>607</v>
      </c>
      <c r="I171" s="52" t="s">
        <v>47</v>
      </c>
      <c r="J171" s="73" t="str">
        <f t="shared" si="56"/>
        <v>Rebate for Efficient Products</v>
      </c>
      <c r="K171" s="65" t="str">
        <f t="shared" si="56"/>
        <v>bldgs rebate</v>
      </c>
      <c r="L171" s="64"/>
      <c r="M171" s="64"/>
      <c r="N171" s="64"/>
      <c r="O171" s="52"/>
      <c r="P171" s="52"/>
      <c r="Q171" s="54"/>
      <c r="R171" s="8"/>
      <c r="S171" s="179"/>
      <c r="T171" s="54"/>
    </row>
    <row r="172" spans="1:20" s="2" customFormat="1" ht="28.5" hidden="1">
      <c r="A172" s="94" t="s">
        <v>8</v>
      </c>
      <c r="B172" s="94" t="s">
        <v>362</v>
      </c>
      <c r="C172" s="94" t="s">
        <v>363</v>
      </c>
      <c r="D172" s="52" t="s">
        <v>485</v>
      </c>
      <c r="E172" s="52"/>
      <c r="F172" s="52" t="s">
        <v>484</v>
      </c>
      <c r="G172" s="8"/>
      <c r="H172" s="55">
        <v>167</v>
      </c>
      <c r="I172" s="8" t="s">
        <v>46</v>
      </c>
      <c r="J172" s="74" t="s">
        <v>362</v>
      </c>
      <c r="K172" s="75" t="s">
        <v>615</v>
      </c>
      <c r="L172" s="68">
        <v>0</v>
      </c>
      <c r="M172" s="68">
        <v>1</v>
      </c>
      <c r="N172" s="68">
        <v>1</v>
      </c>
      <c r="O172" s="8" t="s">
        <v>32</v>
      </c>
      <c r="P172" s="52" t="s">
        <v>641</v>
      </c>
      <c r="Q172" s="52" t="s">
        <v>364</v>
      </c>
      <c r="R172" s="8" t="s">
        <v>365</v>
      </c>
      <c r="S172" s="177"/>
      <c r="T172" s="8"/>
    </row>
    <row r="173" spans="1:20" s="4" customFormat="1" ht="28.5" hidden="1">
      <c r="A173" s="73" t="str">
        <f>A$172</f>
        <v>Electricity Supply</v>
      </c>
      <c r="B173" s="73" t="str">
        <f t="shared" ref="B173:C183" si="57">B$172</f>
        <v>Ban New Power Plants</v>
      </c>
      <c r="C173" s="73" t="str">
        <f t="shared" si="57"/>
        <v>Boolean Ban New Power Plants</v>
      </c>
      <c r="D173" s="8" t="s">
        <v>331</v>
      </c>
      <c r="E173" s="52"/>
      <c r="F173" s="8" t="s">
        <v>332</v>
      </c>
      <c r="G173" s="52"/>
      <c r="H173" s="53">
        <v>168</v>
      </c>
      <c r="I173" s="52" t="s">
        <v>46</v>
      </c>
      <c r="J173" s="73" t="str">
        <f t="shared" ref="J173:K187" si="58">J$172</f>
        <v>Ban New Power Plants</v>
      </c>
      <c r="K173" s="65" t="str">
        <f t="shared" ref="K173:R184" si="59">K$172</f>
        <v>elec ban new power plants</v>
      </c>
      <c r="L173" s="65">
        <f t="shared" si="59"/>
        <v>0</v>
      </c>
      <c r="M173" s="65">
        <f t="shared" si="59"/>
        <v>1</v>
      </c>
      <c r="N173" s="65">
        <f t="shared" si="59"/>
        <v>1</v>
      </c>
      <c r="O173" s="54" t="str">
        <f t="shared" si="59"/>
        <v>on/off</v>
      </c>
      <c r="P173" s="52" t="s">
        <v>642</v>
      </c>
      <c r="Q173" s="54" t="str">
        <f t="shared" si="59"/>
        <v>electricity-sector-main.html#ban</v>
      </c>
      <c r="R173" s="54" t="str">
        <f t="shared" si="59"/>
        <v>ban-new-capacity.html</v>
      </c>
      <c r="S173" s="179"/>
      <c r="T173" s="54"/>
    </row>
    <row r="174" spans="1:20" s="4" customFormat="1" ht="28.5" hidden="1">
      <c r="A174" s="73" t="str">
        <f t="shared" ref="A174:C187" si="60">A$172</f>
        <v>Electricity Supply</v>
      </c>
      <c r="B174" s="73" t="str">
        <f t="shared" si="57"/>
        <v>Ban New Power Plants</v>
      </c>
      <c r="C174" s="73" t="str">
        <f t="shared" si="57"/>
        <v>Boolean Ban New Power Plants</v>
      </c>
      <c r="D174" s="8" t="s">
        <v>80</v>
      </c>
      <c r="E174" s="52"/>
      <c r="F174" s="8" t="s">
        <v>94</v>
      </c>
      <c r="G174" s="52"/>
      <c r="H174" s="55">
        <v>169</v>
      </c>
      <c r="I174" s="52" t="s">
        <v>46</v>
      </c>
      <c r="J174" s="73" t="str">
        <f t="shared" si="58"/>
        <v>Ban New Power Plants</v>
      </c>
      <c r="K174" s="65" t="str">
        <f t="shared" si="59"/>
        <v>elec ban new power plants</v>
      </c>
      <c r="L174" s="65">
        <f t="shared" si="59"/>
        <v>0</v>
      </c>
      <c r="M174" s="65">
        <f t="shared" si="59"/>
        <v>1</v>
      </c>
      <c r="N174" s="65">
        <f t="shared" si="59"/>
        <v>1</v>
      </c>
      <c r="O174" s="54" t="str">
        <f t="shared" si="59"/>
        <v>on/off</v>
      </c>
      <c r="P174" s="52" t="s">
        <v>643</v>
      </c>
      <c r="Q174" s="54" t="str">
        <f t="shared" si="59"/>
        <v>electricity-sector-main.html#ban</v>
      </c>
      <c r="R174" s="54" t="str">
        <f t="shared" si="59"/>
        <v>ban-new-capacity.html</v>
      </c>
      <c r="S174" s="179"/>
      <c r="T174" s="54"/>
    </row>
    <row r="175" spans="1:20" s="4" customFormat="1" ht="28.5" hidden="1">
      <c r="A175" s="73" t="str">
        <f t="shared" si="60"/>
        <v>Electricity Supply</v>
      </c>
      <c r="B175" s="73" t="str">
        <f t="shared" si="57"/>
        <v>Ban New Power Plants</v>
      </c>
      <c r="C175" s="73" t="str">
        <f t="shared" si="57"/>
        <v>Boolean Ban New Power Plants</v>
      </c>
      <c r="D175" s="8" t="s">
        <v>81</v>
      </c>
      <c r="E175" s="52"/>
      <c r="F175" s="8" t="s">
        <v>95</v>
      </c>
      <c r="G175" s="52"/>
      <c r="H175" s="53">
        <v>170</v>
      </c>
      <c r="I175" s="52" t="s">
        <v>46</v>
      </c>
      <c r="J175" s="73" t="str">
        <f t="shared" si="58"/>
        <v>Ban New Power Plants</v>
      </c>
      <c r="K175" s="65" t="str">
        <f t="shared" si="59"/>
        <v>elec ban new power plants</v>
      </c>
      <c r="L175" s="65">
        <f t="shared" si="59"/>
        <v>0</v>
      </c>
      <c r="M175" s="65">
        <f t="shared" si="59"/>
        <v>1</v>
      </c>
      <c r="N175" s="65">
        <f t="shared" si="59"/>
        <v>1</v>
      </c>
      <c r="O175" s="54" t="str">
        <f t="shared" si="59"/>
        <v>on/off</v>
      </c>
      <c r="P175" s="52" t="s">
        <v>644</v>
      </c>
      <c r="Q175" s="54" t="str">
        <f t="shared" si="59"/>
        <v>electricity-sector-main.html#ban</v>
      </c>
      <c r="R175" s="54" t="str">
        <f t="shared" si="59"/>
        <v>ban-new-capacity.html</v>
      </c>
      <c r="S175" s="179"/>
      <c r="T175" s="54"/>
    </row>
    <row r="176" spans="1:20" s="4" customFormat="1" ht="28.5" hidden="1">
      <c r="A176" s="73" t="str">
        <f t="shared" si="60"/>
        <v>Electricity Supply</v>
      </c>
      <c r="B176" s="73" t="str">
        <f t="shared" si="57"/>
        <v>Ban New Power Plants</v>
      </c>
      <c r="C176" s="73" t="str">
        <f t="shared" si="57"/>
        <v>Boolean Ban New Power Plants</v>
      </c>
      <c r="D176" s="8" t="s">
        <v>486</v>
      </c>
      <c r="E176" s="52"/>
      <c r="F176" s="8" t="s">
        <v>489</v>
      </c>
      <c r="G176" s="52"/>
      <c r="H176" s="53">
        <v>608</v>
      </c>
      <c r="I176" s="52" t="s">
        <v>47</v>
      </c>
      <c r="J176" s="73" t="str">
        <f t="shared" si="58"/>
        <v>Ban New Power Plants</v>
      </c>
      <c r="K176" s="65" t="str">
        <f t="shared" si="59"/>
        <v>elec ban new power plants</v>
      </c>
      <c r="L176" s="64"/>
      <c r="M176" s="64"/>
      <c r="N176" s="64"/>
      <c r="O176" s="52"/>
      <c r="P176" s="52"/>
      <c r="Q176" s="54"/>
      <c r="R176" s="8"/>
      <c r="S176" s="179"/>
      <c r="T176" s="54"/>
    </row>
    <row r="177" spans="1:20" s="4" customFormat="1" ht="28.5" hidden="1">
      <c r="A177" s="73" t="str">
        <f t="shared" si="60"/>
        <v>Electricity Supply</v>
      </c>
      <c r="B177" s="73" t="str">
        <f t="shared" si="57"/>
        <v>Ban New Power Plants</v>
      </c>
      <c r="C177" s="73" t="str">
        <f t="shared" si="57"/>
        <v>Boolean Ban New Power Plants</v>
      </c>
      <c r="D177" s="8" t="s">
        <v>82</v>
      </c>
      <c r="E177" s="52"/>
      <c r="F177" s="8" t="s">
        <v>96</v>
      </c>
      <c r="G177" s="52"/>
      <c r="H177" s="53">
        <v>609</v>
      </c>
      <c r="I177" s="52" t="s">
        <v>47</v>
      </c>
      <c r="J177" s="73" t="str">
        <f t="shared" si="58"/>
        <v>Ban New Power Plants</v>
      </c>
      <c r="K177" s="65" t="str">
        <f t="shared" si="59"/>
        <v>elec ban new power plants</v>
      </c>
      <c r="L177" s="64"/>
      <c r="M177" s="64"/>
      <c r="N177" s="64"/>
      <c r="O177" s="52"/>
      <c r="P177" s="52"/>
      <c r="Q177" s="54"/>
      <c r="R177" s="8"/>
      <c r="S177" s="179"/>
      <c r="T177" s="54"/>
    </row>
    <row r="178" spans="1:20" s="4" customFormat="1" ht="28.5" hidden="1">
      <c r="A178" s="73" t="str">
        <f t="shared" si="60"/>
        <v>Electricity Supply</v>
      </c>
      <c r="B178" s="73" t="str">
        <f t="shared" si="57"/>
        <v>Ban New Power Plants</v>
      </c>
      <c r="C178" s="73" t="str">
        <f t="shared" si="57"/>
        <v>Boolean Ban New Power Plants</v>
      </c>
      <c r="D178" s="8" t="s">
        <v>83</v>
      </c>
      <c r="E178" s="52"/>
      <c r="F178" s="8" t="s">
        <v>97</v>
      </c>
      <c r="G178" s="52"/>
      <c r="H178" s="53">
        <v>610</v>
      </c>
      <c r="I178" s="52" t="s">
        <v>47</v>
      </c>
      <c r="J178" s="73" t="str">
        <f t="shared" si="58"/>
        <v>Ban New Power Plants</v>
      </c>
      <c r="K178" s="65" t="str">
        <f t="shared" si="59"/>
        <v>elec ban new power plants</v>
      </c>
      <c r="L178" s="64"/>
      <c r="M178" s="64"/>
      <c r="N178" s="64"/>
      <c r="O178" s="52"/>
      <c r="P178" s="52"/>
      <c r="Q178" s="54"/>
      <c r="R178" s="8"/>
      <c r="S178" s="179"/>
      <c r="T178" s="54"/>
    </row>
    <row r="179" spans="1:20" s="4" customFormat="1" ht="28.5" hidden="1">
      <c r="A179" s="73" t="str">
        <f t="shared" si="60"/>
        <v>Electricity Supply</v>
      </c>
      <c r="B179" s="73" t="str">
        <f t="shared" si="57"/>
        <v>Ban New Power Plants</v>
      </c>
      <c r="C179" s="73" t="str">
        <f t="shared" si="57"/>
        <v>Boolean Ban New Power Plants</v>
      </c>
      <c r="D179" s="8" t="s">
        <v>84</v>
      </c>
      <c r="E179" s="52"/>
      <c r="F179" s="8" t="s">
        <v>98</v>
      </c>
      <c r="G179" s="52"/>
      <c r="H179" s="53">
        <v>611</v>
      </c>
      <c r="I179" s="52" t="s">
        <v>47</v>
      </c>
      <c r="J179" s="73" t="str">
        <f t="shared" si="58"/>
        <v>Ban New Power Plants</v>
      </c>
      <c r="K179" s="65" t="str">
        <f t="shared" si="59"/>
        <v>elec ban new power plants</v>
      </c>
      <c r="L179" s="64"/>
      <c r="M179" s="64"/>
      <c r="N179" s="64"/>
      <c r="O179" s="52"/>
      <c r="P179" s="52"/>
      <c r="Q179" s="54"/>
      <c r="R179" s="8"/>
      <c r="S179" s="179"/>
      <c r="T179" s="54"/>
    </row>
    <row r="180" spans="1:20" s="4" customFormat="1" ht="28.5" hidden="1">
      <c r="A180" s="73" t="str">
        <f t="shared" si="60"/>
        <v>Electricity Supply</v>
      </c>
      <c r="B180" s="73" t="str">
        <f t="shared" si="60"/>
        <v>Ban New Power Plants</v>
      </c>
      <c r="C180" s="73" t="str">
        <f t="shared" si="60"/>
        <v>Boolean Ban New Power Plants</v>
      </c>
      <c r="D180" s="8" t="s">
        <v>847</v>
      </c>
      <c r="E180" s="52"/>
      <c r="F180" s="369" t="s">
        <v>1879</v>
      </c>
      <c r="G180" s="52"/>
      <c r="H180" s="53">
        <v>612</v>
      </c>
      <c r="I180" s="52" t="s">
        <v>47</v>
      </c>
      <c r="J180" s="73" t="str">
        <f t="shared" si="58"/>
        <v>Ban New Power Plants</v>
      </c>
      <c r="K180" s="73" t="str">
        <f t="shared" si="58"/>
        <v>elec ban new power plants</v>
      </c>
      <c r="L180" s="64"/>
      <c r="M180" s="64"/>
      <c r="N180" s="64"/>
      <c r="O180" s="52"/>
      <c r="P180" s="52"/>
      <c r="Q180" s="54"/>
      <c r="R180" s="8"/>
      <c r="S180" s="179"/>
      <c r="T180" s="54"/>
    </row>
    <row r="181" spans="1:20" s="4" customFormat="1" ht="28.5" hidden="1">
      <c r="A181" s="73" t="str">
        <f t="shared" si="60"/>
        <v>Electricity Supply</v>
      </c>
      <c r="B181" s="73" t="str">
        <f t="shared" si="57"/>
        <v>Ban New Power Plants</v>
      </c>
      <c r="C181" s="73" t="str">
        <f t="shared" si="57"/>
        <v>Boolean Ban New Power Plants</v>
      </c>
      <c r="D181" s="8" t="s">
        <v>333</v>
      </c>
      <c r="E181" s="52"/>
      <c r="F181" s="8" t="s">
        <v>335</v>
      </c>
      <c r="G181" s="52"/>
      <c r="H181" s="53">
        <v>613</v>
      </c>
      <c r="I181" s="52" t="s">
        <v>47</v>
      </c>
      <c r="J181" s="73" t="str">
        <f t="shared" si="58"/>
        <v>Ban New Power Plants</v>
      </c>
      <c r="K181" s="65" t="str">
        <f t="shared" si="59"/>
        <v>elec ban new power plants</v>
      </c>
      <c r="L181" s="64"/>
      <c r="M181" s="64"/>
      <c r="N181" s="64"/>
      <c r="O181" s="52"/>
      <c r="P181" s="52"/>
      <c r="Q181" s="54"/>
      <c r="R181" s="8"/>
      <c r="S181" s="179"/>
      <c r="T181" s="54"/>
    </row>
    <row r="182" spans="1:20" s="4" customFormat="1" ht="28.5" hidden="1">
      <c r="A182" s="73" t="str">
        <f t="shared" si="60"/>
        <v>Electricity Supply</v>
      </c>
      <c r="B182" s="73" t="str">
        <f t="shared" si="57"/>
        <v>Ban New Power Plants</v>
      </c>
      <c r="C182" s="73" t="str">
        <f t="shared" si="57"/>
        <v>Boolean Ban New Power Plants</v>
      </c>
      <c r="D182" s="8" t="s">
        <v>334</v>
      </c>
      <c r="E182" s="52"/>
      <c r="F182" s="8" t="s">
        <v>336</v>
      </c>
      <c r="G182" s="52"/>
      <c r="H182" s="53">
        <v>614</v>
      </c>
      <c r="I182" s="52" t="s">
        <v>47</v>
      </c>
      <c r="J182" s="73" t="str">
        <f t="shared" si="58"/>
        <v>Ban New Power Plants</v>
      </c>
      <c r="K182" s="65" t="str">
        <f t="shared" si="59"/>
        <v>elec ban new power plants</v>
      </c>
      <c r="L182" s="64"/>
      <c r="M182" s="64"/>
      <c r="N182" s="64"/>
      <c r="O182" s="52"/>
      <c r="P182" s="52"/>
      <c r="Q182" s="54"/>
      <c r="R182" s="8"/>
      <c r="S182" s="179"/>
      <c r="T182" s="54"/>
    </row>
    <row r="183" spans="1:20" s="4" customFormat="1" ht="28.5" hidden="1">
      <c r="A183" s="73" t="str">
        <f t="shared" si="60"/>
        <v>Electricity Supply</v>
      </c>
      <c r="B183" s="73" t="str">
        <f t="shared" si="57"/>
        <v>Ban New Power Plants</v>
      </c>
      <c r="C183" s="73" t="str">
        <f t="shared" si="57"/>
        <v>Boolean Ban New Power Plants</v>
      </c>
      <c r="D183" s="8" t="s">
        <v>482</v>
      </c>
      <c r="E183" s="52"/>
      <c r="F183" s="8" t="s">
        <v>481</v>
      </c>
      <c r="G183" s="52"/>
      <c r="H183" s="53">
        <v>116</v>
      </c>
      <c r="I183" s="52" t="s">
        <v>46</v>
      </c>
      <c r="J183" s="73" t="str">
        <f t="shared" si="58"/>
        <v>Ban New Power Plants</v>
      </c>
      <c r="K183" s="65" t="str">
        <f t="shared" si="59"/>
        <v>elec ban new power plants</v>
      </c>
      <c r="L183" s="65">
        <f t="shared" ref="L183:O183" si="61">L$172</f>
        <v>0</v>
      </c>
      <c r="M183" s="65">
        <f t="shared" si="61"/>
        <v>1</v>
      </c>
      <c r="N183" s="65">
        <f t="shared" si="61"/>
        <v>1</v>
      </c>
      <c r="O183" s="54" t="str">
        <f t="shared" si="61"/>
        <v>on/off</v>
      </c>
      <c r="P183" s="52" t="s">
        <v>645</v>
      </c>
      <c r="Q183" s="54" t="str">
        <f t="shared" ref="Q183:R183" si="62">Q$172</f>
        <v>electricity-sector-main.html#ban</v>
      </c>
      <c r="R183" s="54" t="str">
        <f t="shared" si="62"/>
        <v>ban-new-capacity.html</v>
      </c>
      <c r="S183" s="179"/>
      <c r="T183" s="54"/>
    </row>
    <row r="184" spans="1:20" s="4" customFormat="1" ht="28.5" hidden="1">
      <c r="A184" s="73" t="str">
        <f t="shared" si="60"/>
        <v>Electricity Supply</v>
      </c>
      <c r="B184" s="73" t="str">
        <f t="shared" si="60"/>
        <v>Ban New Power Plants</v>
      </c>
      <c r="C184" s="73" t="str">
        <f t="shared" si="60"/>
        <v>Boolean Ban New Power Plants</v>
      </c>
      <c r="D184" s="8" t="s">
        <v>491</v>
      </c>
      <c r="E184" s="52"/>
      <c r="F184" s="8" t="s">
        <v>492</v>
      </c>
      <c r="G184" s="52"/>
      <c r="H184" s="53">
        <v>615</v>
      </c>
      <c r="I184" s="52" t="s">
        <v>47</v>
      </c>
      <c r="J184" s="73" t="str">
        <f t="shared" si="58"/>
        <v>Ban New Power Plants</v>
      </c>
      <c r="K184" s="65" t="str">
        <f t="shared" si="59"/>
        <v>elec ban new power plants</v>
      </c>
      <c r="L184" s="63"/>
      <c r="M184" s="63"/>
      <c r="N184" s="63"/>
      <c r="O184" s="54"/>
      <c r="P184" s="52"/>
      <c r="Q184" s="54"/>
      <c r="R184" s="8"/>
      <c r="S184" s="179"/>
      <c r="T184" s="54"/>
    </row>
    <row r="185" spans="1:20" s="4" customFormat="1" ht="28.5" hidden="1">
      <c r="A185" s="73" t="str">
        <f t="shared" si="60"/>
        <v>Electricity Supply</v>
      </c>
      <c r="B185" s="73" t="str">
        <f t="shared" si="60"/>
        <v>Ban New Power Plants</v>
      </c>
      <c r="C185" s="73" t="str">
        <f t="shared" si="60"/>
        <v>Boolean Ban New Power Plants</v>
      </c>
      <c r="D185" s="8" t="s">
        <v>1228</v>
      </c>
      <c r="E185" s="52"/>
      <c r="F185" s="8" t="s">
        <v>909</v>
      </c>
      <c r="G185" s="52"/>
      <c r="H185" s="53">
        <v>616</v>
      </c>
      <c r="I185" s="52" t="s">
        <v>47</v>
      </c>
      <c r="J185" s="73" t="str">
        <f t="shared" si="58"/>
        <v>Ban New Power Plants</v>
      </c>
      <c r="K185" s="73" t="str">
        <f t="shared" si="58"/>
        <v>elec ban new power plants</v>
      </c>
      <c r="L185" s="63"/>
      <c r="M185" s="63"/>
      <c r="N185" s="63"/>
      <c r="O185" s="54"/>
      <c r="P185" s="52"/>
      <c r="Q185" s="54"/>
      <c r="R185" s="8"/>
      <c r="S185" s="179"/>
      <c r="T185" s="54"/>
    </row>
    <row r="186" spans="1:20" s="4" customFormat="1" ht="28.5" hidden="1">
      <c r="A186" s="73" t="str">
        <f t="shared" si="60"/>
        <v>Electricity Supply</v>
      </c>
      <c r="B186" s="73" t="str">
        <f t="shared" si="60"/>
        <v>Ban New Power Plants</v>
      </c>
      <c r="C186" s="73" t="str">
        <f t="shared" si="60"/>
        <v>Boolean Ban New Power Plants</v>
      </c>
      <c r="D186" s="8" t="s">
        <v>1229</v>
      </c>
      <c r="E186" s="52"/>
      <c r="F186" s="8" t="s">
        <v>1050</v>
      </c>
      <c r="G186" s="52"/>
      <c r="H186" s="53">
        <v>617</v>
      </c>
      <c r="I186" s="52" t="s">
        <v>47</v>
      </c>
      <c r="J186" s="73" t="str">
        <f t="shared" si="58"/>
        <v>Ban New Power Plants</v>
      </c>
      <c r="K186" s="73" t="str">
        <f t="shared" si="58"/>
        <v>elec ban new power plants</v>
      </c>
      <c r="L186" s="63"/>
      <c r="M186" s="63"/>
      <c r="N186" s="63"/>
      <c r="O186" s="54"/>
      <c r="P186" s="52"/>
      <c r="Q186" s="54"/>
      <c r="R186" s="8"/>
      <c r="S186" s="179"/>
      <c r="T186" s="54"/>
    </row>
    <row r="187" spans="1:20" s="4" customFormat="1" ht="28.5" hidden="1">
      <c r="A187" s="73" t="str">
        <f t="shared" si="60"/>
        <v>Electricity Supply</v>
      </c>
      <c r="B187" s="73" t="str">
        <f t="shared" si="60"/>
        <v>Ban New Power Plants</v>
      </c>
      <c r="C187" s="73" t="str">
        <f t="shared" si="60"/>
        <v>Boolean Ban New Power Plants</v>
      </c>
      <c r="D187" s="8" t="s">
        <v>1230</v>
      </c>
      <c r="E187" s="52"/>
      <c r="F187" s="8" t="s">
        <v>911</v>
      </c>
      <c r="G187" s="52"/>
      <c r="H187" s="53">
        <v>618</v>
      </c>
      <c r="I187" s="52" t="s">
        <v>47</v>
      </c>
      <c r="J187" s="73" t="str">
        <f t="shared" si="58"/>
        <v>Ban New Power Plants</v>
      </c>
      <c r="K187" s="73" t="str">
        <f t="shared" si="58"/>
        <v>elec ban new power plants</v>
      </c>
      <c r="L187" s="63"/>
      <c r="M187" s="63"/>
      <c r="N187" s="63"/>
      <c r="O187" s="54"/>
      <c r="P187" s="52"/>
      <c r="Q187" s="54"/>
      <c r="R187" s="8"/>
      <c r="S187" s="179"/>
      <c r="T187" s="54"/>
    </row>
    <row r="188" spans="1:20" s="2" customFormat="1" ht="71.25" hidden="1">
      <c r="A188" s="94" t="s">
        <v>8</v>
      </c>
      <c r="B188" s="94" t="s">
        <v>29</v>
      </c>
      <c r="C188" s="94" t="s">
        <v>2027</v>
      </c>
      <c r="D188" s="52" t="s">
        <v>485</v>
      </c>
      <c r="E188" s="52"/>
      <c r="F188" s="52" t="s">
        <v>484</v>
      </c>
      <c r="G188" s="8"/>
      <c r="H188" s="55">
        <v>876</v>
      </c>
      <c r="I188" s="8" t="s">
        <v>46</v>
      </c>
      <c r="J188" s="94" t="s">
        <v>2028</v>
      </c>
      <c r="K188" s="94" t="s">
        <v>2029</v>
      </c>
      <c r="L188" s="61">
        <v>0</v>
      </c>
      <c r="M188" s="61">
        <v>1</v>
      </c>
      <c r="N188" s="61">
        <v>0.01</v>
      </c>
      <c r="O188" s="8" t="s">
        <v>1310</v>
      </c>
      <c r="P188" s="370" t="s">
        <v>2053</v>
      </c>
      <c r="Q188" s="52" t="s">
        <v>259</v>
      </c>
      <c r="R188" s="8" t="s">
        <v>260</v>
      </c>
      <c r="S188" s="372" t="s">
        <v>2052</v>
      </c>
      <c r="T188" s="8"/>
    </row>
    <row r="189" spans="1:20" s="4" customFormat="1" ht="71.25" hidden="1">
      <c r="A189" s="73" t="str">
        <f>A$188</f>
        <v>Electricity Supply</v>
      </c>
      <c r="B189" s="73" t="str">
        <f t="shared" ref="B189:C203" si="63">B$188</f>
        <v>Carbon Capture and Sequestration</v>
      </c>
      <c r="C189" s="73" t="str">
        <f t="shared" si="63"/>
        <v>Electricity Sector Fraction of Potential Additional CCS Achieved</v>
      </c>
      <c r="D189" s="8" t="s">
        <v>331</v>
      </c>
      <c r="E189" s="52"/>
      <c r="F189" s="8" t="s">
        <v>332</v>
      </c>
      <c r="G189" s="52"/>
      <c r="H189" s="55">
        <v>877</v>
      </c>
      <c r="I189" s="8" t="s">
        <v>46</v>
      </c>
      <c r="J189" s="73" t="str">
        <f t="shared" ref="J189:R203" si="64">J$188</f>
        <v>Electricity Sector CCS</v>
      </c>
      <c r="K189" s="73" t="str">
        <f t="shared" si="64"/>
        <v>elec CCS</v>
      </c>
      <c r="L189" s="63">
        <f>L$188</f>
        <v>0</v>
      </c>
      <c r="M189" s="63">
        <f t="shared" ref="M189:R189" si="65">M$188</f>
        <v>1</v>
      </c>
      <c r="N189" s="63">
        <f t="shared" si="65"/>
        <v>0.01</v>
      </c>
      <c r="O189" s="63" t="str">
        <f t="shared" si="65"/>
        <v>% of CO2 captured</v>
      </c>
      <c r="P189" s="370" t="s">
        <v>2059</v>
      </c>
      <c r="Q189" s="63" t="str">
        <f t="shared" si="65"/>
        <v>ccs.html#ccs</v>
      </c>
      <c r="R189" s="63" t="str">
        <f t="shared" si="65"/>
        <v>carbon-capture-and-sequestration.html</v>
      </c>
      <c r="S189" s="372" t="s">
        <v>2052</v>
      </c>
      <c r="T189" s="54"/>
    </row>
    <row r="190" spans="1:20" s="4" customFormat="1" ht="28.5" hidden="1">
      <c r="A190" s="73" t="str">
        <f t="shared" ref="A190:A203" si="66">A$188</f>
        <v>Electricity Supply</v>
      </c>
      <c r="B190" s="73" t="str">
        <f t="shared" si="63"/>
        <v>Carbon Capture and Sequestration</v>
      </c>
      <c r="C190" s="73" t="str">
        <f t="shared" si="63"/>
        <v>Electricity Sector Fraction of Potential Additional CCS Achieved</v>
      </c>
      <c r="D190" s="8" t="s">
        <v>80</v>
      </c>
      <c r="E190" s="52"/>
      <c r="F190" s="8" t="s">
        <v>94</v>
      </c>
      <c r="G190" s="52"/>
      <c r="H190" s="55">
        <v>878</v>
      </c>
      <c r="I190" s="52" t="s">
        <v>47</v>
      </c>
      <c r="J190" s="73" t="str">
        <f t="shared" si="64"/>
        <v>Electricity Sector CCS</v>
      </c>
      <c r="K190" s="73" t="str">
        <f t="shared" si="64"/>
        <v>elec CCS</v>
      </c>
      <c r="L190" s="63"/>
      <c r="M190" s="63"/>
      <c r="N190" s="63"/>
      <c r="O190" s="54"/>
      <c r="P190" s="52"/>
      <c r="Q190" s="54"/>
      <c r="R190" s="8"/>
      <c r="S190" s="179"/>
      <c r="T190" s="54"/>
    </row>
    <row r="191" spans="1:20" s="4" customFormat="1" ht="28.5" hidden="1">
      <c r="A191" s="73" t="str">
        <f t="shared" si="66"/>
        <v>Electricity Supply</v>
      </c>
      <c r="B191" s="73" t="str">
        <f t="shared" si="63"/>
        <v>Carbon Capture and Sequestration</v>
      </c>
      <c r="C191" s="73" t="str">
        <f t="shared" si="63"/>
        <v>Electricity Sector Fraction of Potential Additional CCS Achieved</v>
      </c>
      <c r="D191" s="8" t="s">
        <v>81</v>
      </c>
      <c r="E191" s="52"/>
      <c r="F191" s="8" t="s">
        <v>95</v>
      </c>
      <c r="G191" s="52"/>
      <c r="H191" s="55">
        <v>879</v>
      </c>
      <c r="I191" s="52" t="s">
        <v>47</v>
      </c>
      <c r="J191" s="73" t="str">
        <f t="shared" si="64"/>
        <v>Electricity Sector CCS</v>
      </c>
      <c r="K191" s="73" t="str">
        <f t="shared" si="64"/>
        <v>elec CCS</v>
      </c>
      <c r="L191" s="63"/>
      <c r="M191" s="63"/>
      <c r="N191" s="63"/>
      <c r="O191" s="54"/>
      <c r="P191" s="52"/>
      <c r="Q191" s="54"/>
      <c r="R191" s="8"/>
      <c r="S191" s="179"/>
      <c r="T191" s="54"/>
    </row>
    <row r="192" spans="1:20" s="4" customFormat="1" ht="28.5" hidden="1">
      <c r="A192" s="73" t="str">
        <f t="shared" si="66"/>
        <v>Electricity Supply</v>
      </c>
      <c r="B192" s="73" t="str">
        <f t="shared" si="63"/>
        <v>Carbon Capture and Sequestration</v>
      </c>
      <c r="C192" s="73" t="str">
        <f t="shared" si="63"/>
        <v>Electricity Sector Fraction of Potential Additional CCS Achieved</v>
      </c>
      <c r="D192" s="8" t="s">
        <v>486</v>
      </c>
      <c r="E192" s="52"/>
      <c r="F192" s="8" t="s">
        <v>489</v>
      </c>
      <c r="G192" s="52"/>
      <c r="H192" s="55">
        <v>880</v>
      </c>
      <c r="I192" s="52" t="s">
        <v>47</v>
      </c>
      <c r="J192" s="73" t="str">
        <f t="shared" si="64"/>
        <v>Electricity Sector CCS</v>
      </c>
      <c r="K192" s="73" t="str">
        <f t="shared" si="64"/>
        <v>elec CCS</v>
      </c>
      <c r="L192" s="63"/>
      <c r="M192" s="63"/>
      <c r="N192" s="63"/>
      <c r="O192" s="54"/>
      <c r="P192" s="52"/>
      <c r="Q192" s="54"/>
      <c r="R192" s="8"/>
      <c r="S192" s="179"/>
      <c r="T192" s="54"/>
    </row>
    <row r="193" spans="1:20" s="4" customFormat="1" ht="28.5" hidden="1">
      <c r="A193" s="73" t="str">
        <f t="shared" si="66"/>
        <v>Electricity Supply</v>
      </c>
      <c r="B193" s="73" t="str">
        <f t="shared" si="63"/>
        <v>Carbon Capture and Sequestration</v>
      </c>
      <c r="C193" s="73" t="str">
        <f t="shared" si="63"/>
        <v>Electricity Sector Fraction of Potential Additional CCS Achieved</v>
      </c>
      <c r="D193" s="8" t="s">
        <v>82</v>
      </c>
      <c r="E193" s="52"/>
      <c r="F193" s="8" t="s">
        <v>96</v>
      </c>
      <c r="G193" s="52"/>
      <c r="H193" s="55">
        <v>881</v>
      </c>
      <c r="I193" s="52" t="s">
        <v>47</v>
      </c>
      <c r="J193" s="73" t="str">
        <f t="shared" si="64"/>
        <v>Electricity Sector CCS</v>
      </c>
      <c r="K193" s="73" t="str">
        <f t="shared" si="64"/>
        <v>elec CCS</v>
      </c>
      <c r="L193" s="63"/>
      <c r="M193" s="63"/>
      <c r="N193" s="63"/>
      <c r="O193" s="54"/>
      <c r="P193" s="52"/>
      <c r="Q193" s="54"/>
      <c r="R193" s="8"/>
      <c r="S193" s="179"/>
      <c r="T193" s="54"/>
    </row>
    <row r="194" spans="1:20" s="4" customFormat="1" ht="28.5" hidden="1">
      <c r="A194" s="73" t="str">
        <f t="shared" si="66"/>
        <v>Electricity Supply</v>
      </c>
      <c r="B194" s="73" t="str">
        <f t="shared" si="63"/>
        <v>Carbon Capture and Sequestration</v>
      </c>
      <c r="C194" s="73" t="str">
        <f t="shared" si="63"/>
        <v>Electricity Sector Fraction of Potential Additional CCS Achieved</v>
      </c>
      <c r="D194" s="8" t="s">
        <v>83</v>
      </c>
      <c r="E194" s="52"/>
      <c r="F194" s="8" t="s">
        <v>97</v>
      </c>
      <c r="G194" s="52"/>
      <c r="H194" s="55">
        <v>882</v>
      </c>
      <c r="I194" s="52" t="s">
        <v>47</v>
      </c>
      <c r="J194" s="73" t="str">
        <f t="shared" si="64"/>
        <v>Electricity Sector CCS</v>
      </c>
      <c r="K194" s="73" t="str">
        <f t="shared" si="64"/>
        <v>elec CCS</v>
      </c>
      <c r="L194" s="63"/>
      <c r="M194" s="63"/>
      <c r="N194" s="63"/>
      <c r="O194" s="54"/>
      <c r="P194" s="52"/>
      <c r="Q194" s="54"/>
      <c r="R194" s="8"/>
      <c r="S194" s="179"/>
      <c r="T194" s="54"/>
    </row>
    <row r="195" spans="1:20" s="4" customFormat="1" ht="71.25" hidden="1">
      <c r="A195" s="73" t="str">
        <f t="shared" si="66"/>
        <v>Electricity Supply</v>
      </c>
      <c r="B195" s="73" t="str">
        <f t="shared" si="63"/>
        <v>Carbon Capture and Sequestration</v>
      </c>
      <c r="C195" s="73" t="str">
        <f t="shared" si="63"/>
        <v>Electricity Sector Fraction of Potential Additional CCS Achieved</v>
      </c>
      <c r="D195" s="8" t="s">
        <v>84</v>
      </c>
      <c r="E195" s="52"/>
      <c r="F195" s="8" t="s">
        <v>98</v>
      </c>
      <c r="G195" s="52"/>
      <c r="H195" s="55">
        <v>883</v>
      </c>
      <c r="I195" s="8" t="s">
        <v>46</v>
      </c>
      <c r="J195" s="73" t="str">
        <f t="shared" si="64"/>
        <v>Electricity Sector CCS</v>
      </c>
      <c r="K195" s="73" t="str">
        <f t="shared" si="64"/>
        <v>elec CCS</v>
      </c>
      <c r="L195" s="63">
        <f>L$188</f>
        <v>0</v>
      </c>
      <c r="M195" s="63">
        <f t="shared" ref="M195:R195" si="67">M$188</f>
        <v>1</v>
      </c>
      <c r="N195" s="63">
        <f t="shared" si="67"/>
        <v>0.01</v>
      </c>
      <c r="O195" s="63" t="str">
        <f t="shared" si="67"/>
        <v>% of CO2 captured</v>
      </c>
      <c r="P195" s="370" t="s">
        <v>2058</v>
      </c>
      <c r="Q195" s="63" t="str">
        <f t="shared" si="67"/>
        <v>ccs.html#ccs</v>
      </c>
      <c r="R195" s="63" t="str">
        <f t="shared" si="67"/>
        <v>carbon-capture-and-sequestration.html</v>
      </c>
      <c r="S195" s="372" t="s">
        <v>2052</v>
      </c>
      <c r="T195" s="54"/>
    </row>
    <row r="196" spans="1:20" s="4" customFormat="1" ht="28.5" hidden="1">
      <c r="A196" s="73" t="str">
        <f t="shared" si="66"/>
        <v>Electricity Supply</v>
      </c>
      <c r="B196" s="73" t="str">
        <f t="shared" si="63"/>
        <v>Carbon Capture and Sequestration</v>
      </c>
      <c r="C196" s="73" t="str">
        <f t="shared" si="63"/>
        <v>Electricity Sector Fraction of Potential Additional CCS Achieved</v>
      </c>
      <c r="D196" s="8" t="s">
        <v>847</v>
      </c>
      <c r="E196" s="52"/>
      <c r="F196" s="8" t="s">
        <v>473</v>
      </c>
      <c r="G196" s="52"/>
      <c r="H196" s="55">
        <v>884</v>
      </c>
      <c r="I196" s="52" t="s">
        <v>47</v>
      </c>
      <c r="J196" s="73" t="str">
        <f t="shared" si="64"/>
        <v>Electricity Sector CCS</v>
      </c>
      <c r="K196" s="73" t="str">
        <f t="shared" si="64"/>
        <v>elec CCS</v>
      </c>
      <c r="L196" s="63"/>
      <c r="M196" s="63"/>
      <c r="N196" s="63"/>
      <c r="O196" s="54"/>
      <c r="P196" s="52"/>
      <c r="Q196" s="54"/>
      <c r="R196" s="8"/>
      <c r="S196" s="179"/>
      <c r="T196" s="54"/>
    </row>
    <row r="197" spans="1:20" s="4" customFormat="1" ht="71.25" hidden="1">
      <c r="A197" s="73" t="str">
        <f t="shared" si="66"/>
        <v>Electricity Supply</v>
      </c>
      <c r="B197" s="73" t="str">
        <f t="shared" si="63"/>
        <v>Carbon Capture and Sequestration</v>
      </c>
      <c r="C197" s="73" t="str">
        <f t="shared" si="63"/>
        <v>Electricity Sector Fraction of Potential Additional CCS Achieved</v>
      </c>
      <c r="D197" s="8" t="s">
        <v>333</v>
      </c>
      <c r="E197" s="52"/>
      <c r="F197" s="8" t="s">
        <v>335</v>
      </c>
      <c r="G197" s="52"/>
      <c r="H197" s="55">
        <v>885</v>
      </c>
      <c r="I197" s="8" t="s">
        <v>46</v>
      </c>
      <c r="J197" s="73" t="str">
        <f t="shared" si="64"/>
        <v>Electricity Sector CCS</v>
      </c>
      <c r="K197" s="73" t="str">
        <f t="shared" si="64"/>
        <v>elec CCS</v>
      </c>
      <c r="L197" s="63">
        <f t="shared" si="64"/>
        <v>0</v>
      </c>
      <c r="M197" s="63">
        <f t="shared" si="64"/>
        <v>1</v>
      </c>
      <c r="N197" s="63">
        <f t="shared" si="64"/>
        <v>0.01</v>
      </c>
      <c r="O197" s="63" t="str">
        <f t="shared" si="64"/>
        <v>% of CO2 captured</v>
      </c>
      <c r="P197" s="370" t="s">
        <v>2057</v>
      </c>
      <c r="Q197" s="63" t="str">
        <f t="shared" si="64"/>
        <v>ccs.html#ccs</v>
      </c>
      <c r="R197" s="63" t="str">
        <f t="shared" si="64"/>
        <v>carbon-capture-and-sequestration.html</v>
      </c>
      <c r="S197" s="372" t="s">
        <v>2052</v>
      </c>
      <c r="T197" s="54"/>
    </row>
    <row r="198" spans="1:20" s="4" customFormat="1" ht="71.25" hidden="1">
      <c r="A198" s="73" t="str">
        <f t="shared" si="66"/>
        <v>Electricity Supply</v>
      </c>
      <c r="B198" s="73" t="str">
        <f t="shared" si="63"/>
        <v>Carbon Capture and Sequestration</v>
      </c>
      <c r="C198" s="73" t="str">
        <f t="shared" si="63"/>
        <v>Electricity Sector Fraction of Potential Additional CCS Achieved</v>
      </c>
      <c r="D198" s="8" t="s">
        <v>334</v>
      </c>
      <c r="E198" s="52"/>
      <c r="F198" s="8" t="s">
        <v>336</v>
      </c>
      <c r="G198" s="52"/>
      <c r="H198" s="55">
        <v>886</v>
      </c>
      <c r="I198" s="8" t="s">
        <v>46</v>
      </c>
      <c r="J198" s="73" t="str">
        <f t="shared" si="64"/>
        <v>Electricity Sector CCS</v>
      </c>
      <c r="K198" s="73" t="str">
        <f t="shared" si="64"/>
        <v>elec CCS</v>
      </c>
      <c r="L198" s="63">
        <f t="shared" si="64"/>
        <v>0</v>
      </c>
      <c r="M198" s="63">
        <f t="shared" si="64"/>
        <v>1</v>
      </c>
      <c r="N198" s="63">
        <f t="shared" si="64"/>
        <v>0.01</v>
      </c>
      <c r="O198" s="63" t="str">
        <f t="shared" si="64"/>
        <v>% of CO2 captured</v>
      </c>
      <c r="P198" s="370" t="s">
        <v>2054</v>
      </c>
      <c r="Q198" s="63" t="str">
        <f t="shared" si="64"/>
        <v>ccs.html#ccs</v>
      </c>
      <c r="R198" s="63" t="str">
        <f t="shared" si="64"/>
        <v>carbon-capture-and-sequestration.html</v>
      </c>
      <c r="S198" s="372" t="s">
        <v>2052</v>
      </c>
      <c r="T198" s="54"/>
    </row>
    <row r="199" spans="1:20" s="4" customFormat="1" ht="71.25" hidden="1">
      <c r="A199" s="73" t="str">
        <f t="shared" si="66"/>
        <v>Electricity Supply</v>
      </c>
      <c r="B199" s="73" t="str">
        <f t="shared" si="63"/>
        <v>Carbon Capture and Sequestration</v>
      </c>
      <c r="C199" s="73" t="str">
        <f t="shared" si="63"/>
        <v>Electricity Sector Fraction of Potential Additional CCS Achieved</v>
      </c>
      <c r="D199" s="8" t="s">
        <v>482</v>
      </c>
      <c r="E199" s="52"/>
      <c r="F199" s="8" t="s">
        <v>481</v>
      </c>
      <c r="G199" s="52"/>
      <c r="H199" s="55">
        <v>887</v>
      </c>
      <c r="I199" s="8" t="s">
        <v>46</v>
      </c>
      <c r="J199" s="73" t="str">
        <f t="shared" si="64"/>
        <v>Electricity Sector CCS</v>
      </c>
      <c r="K199" s="73" t="str">
        <f t="shared" si="64"/>
        <v>elec CCS</v>
      </c>
      <c r="L199" s="63">
        <f t="shared" si="64"/>
        <v>0</v>
      </c>
      <c r="M199" s="63">
        <f t="shared" si="64"/>
        <v>1</v>
      </c>
      <c r="N199" s="63">
        <f t="shared" si="64"/>
        <v>0.01</v>
      </c>
      <c r="O199" s="63" t="str">
        <f t="shared" si="64"/>
        <v>% of CO2 captured</v>
      </c>
      <c r="P199" s="370" t="s">
        <v>2055</v>
      </c>
      <c r="Q199" s="63" t="str">
        <f t="shared" si="64"/>
        <v>ccs.html#ccs</v>
      </c>
      <c r="R199" s="63" t="str">
        <f t="shared" si="64"/>
        <v>carbon-capture-and-sequestration.html</v>
      </c>
      <c r="S199" s="372" t="s">
        <v>2052</v>
      </c>
      <c r="T199" s="54"/>
    </row>
    <row r="200" spans="1:20" s="4" customFormat="1" ht="28.5" hidden="1">
      <c r="A200" s="73" t="str">
        <f t="shared" si="66"/>
        <v>Electricity Supply</v>
      </c>
      <c r="B200" s="73" t="str">
        <f t="shared" si="63"/>
        <v>Carbon Capture and Sequestration</v>
      </c>
      <c r="C200" s="73" t="str">
        <f t="shared" si="63"/>
        <v>Electricity Sector Fraction of Potential Additional CCS Achieved</v>
      </c>
      <c r="D200" s="8" t="s">
        <v>491</v>
      </c>
      <c r="E200" s="52"/>
      <c r="F200" s="8" t="s">
        <v>492</v>
      </c>
      <c r="G200" s="52"/>
      <c r="H200" s="55">
        <v>888</v>
      </c>
      <c r="I200" s="52" t="s">
        <v>47</v>
      </c>
      <c r="J200" s="73" t="str">
        <f t="shared" si="64"/>
        <v>Electricity Sector CCS</v>
      </c>
      <c r="K200" s="73" t="str">
        <f t="shared" si="64"/>
        <v>elec CCS</v>
      </c>
      <c r="L200" s="63"/>
      <c r="M200" s="63"/>
      <c r="N200" s="63"/>
      <c r="O200" s="54"/>
      <c r="P200" s="52"/>
      <c r="Q200" s="54"/>
      <c r="R200" s="8"/>
      <c r="S200" s="179"/>
      <c r="T200" s="54"/>
    </row>
    <row r="201" spans="1:20" s="4" customFormat="1" ht="28.5" hidden="1">
      <c r="A201" s="73" t="str">
        <f t="shared" si="66"/>
        <v>Electricity Supply</v>
      </c>
      <c r="B201" s="73" t="str">
        <f t="shared" si="63"/>
        <v>Carbon Capture and Sequestration</v>
      </c>
      <c r="C201" s="73" t="str">
        <f t="shared" si="63"/>
        <v>Electricity Sector Fraction of Potential Additional CCS Achieved</v>
      </c>
      <c r="D201" s="8" t="s">
        <v>1228</v>
      </c>
      <c r="E201" s="52"/>
      <c r="F201" s="8" t="s">
        <v>909</v>
      </c>
      <c r="G201" s="52"/>
      <c r="H201" s="55">
        <v>889</v>
      </c>
      <c r="I201" s="52" t="s">
        <v>47</v>
      </c>
      <c r="J201" s="73" t="str">
        <f t="shared" si="64"/>
        <v>Electricity Sector CCS</v>
      </c>
      <c r="K201" s="73" t="str">
        <f t="shared" si="64"/>
        <v>elec CCS</v>
      </c>
      <c r="L201" s="63"/>
      <c r="M201" s="63"/>
      <c r="N201" s="63"/>
      <c r="O201" s="54"/>
      <c r="P201" s="52"/>
      <c r="Q201" s="54"/>
      <c r="R201" s="8"/>
      <c r="S201" s="179"/>
      <c r="T201" s="54"/>
    </row>
    <row r="202" spans="1:20" s="4" customFormat="1" ht="28.5" hidden="1">
      <c r="A202" s="73" t="str">
        <f t="shared" si="66"/>
        <v>Electricity Supply</v>
      </c>
      <c r="B202" s="73" t="str">
        <f t="shared" si="63"/>
        <v>Carbon Capture and Sequestration</v>
      </c>
      <c r="C202" s="73" t="str">
        <f t="shared" si="63"/>
        <v>Electricity Sector Fraction of Potential Additional CCS Achieved</v>
      </c>
      <c r="D202" s="8" t="s">
        <v>1229</v>
      </c>
      <c r="E202" s="52"/>
      <c r="F202" s="8" t="s">
        <v>1050</v>
      </c>
      <c r="G202" s="52"/>
      <c r="H202" s="55">
        <v>890</v>
      </c>
      <c r="I202" s="52" t="s">
        <v>47</v>
      </c>
      <c r="J202" s="73" t="str">
        <f t="shared" si="64"/>
        <v>Electricity Sector CCS</v>
      </c>
      <c r="K202" s="73" t="str">
        <f t="shared" si="64"/>
        <v>elec CCS</v>
      </c>
      <c r="L202" s="63"/>
      <c r="M202" s="63"/>
      <c r="N202" s="63"/>
      <c r="O202" s="54"/>
      <c r="P202" s="52"/>
      <c r="Q202" s="54"/>
      <c r="R202" s="8"/>
      <c r="S202" s="179"/>
      <c r="T202" s="54"/>
    </row>
    <row r="203" spans="1:20" s="4" customFormat="1" ht="71.25" hidden="1">
      <c r="A203" s="73" t="str">
        <f t="shared" si="66"/>
        <v>Electricity Supply</v>
      </c>
      <c r="B203" s="73" t="str">
        <f t="shared" si="63"/>
        <v>Carbon Capture and Sequestration</v>
      </c>
      <c r="C203" s="73" t="str">
        <f t="shared" si="63"/>
        <v>Electricity Sector Fraction of Potential Additional CCS Achieved</v>
      </c>
      <c r="D203" s="8" t="s">
        <v>1230</v>
      </c>
      <c r="E203" s="52"/>
      <c r="F203" s="8" t="s">
        <v>911</v>
      </c>
      <c r="G203" s="52"/>
      <c r="H203" s="55">
        <v>891</v>
      </c>
      <c r="I203" s="8" t="s">
        <v>46</v>
      </c>
      <c r="J203" s="73" t="str">
        <f t="shared" si="64"/>
        <v>Electricity Sector CCS</v>
      </c>
      <c r="K203" s="73" t="str">
        <f t="shared" si="64"/>
        <v>elec CCS</v>
      </c>
      <c r="L203" s="63">
        <f>L$188</f>
        <v>0</v>
      </c>
      <c r="M203" s="63">
        <f t="shared" ref="M203:R203" si="68">M$188</f>
        <v>1</v>
      </c>
      <c r="N203" s="63">
        <f t="shared" si="68"/>
        <v>0.01</v>
      </c>
      <c r="O203" s="63" t="str">
        <f t="shared" si="68"/>
        <v>% of CO2 captured</v>
      </c>
      <c r="P203" s="370" t="s">
        <v>2056</v>
      </c>
      <c r="Q203" s="63" t="str">
        <f t="shared" si="68"/>
        <v>ccs.html#ccs</v>
      </c>
      <c r="R203" s="63" t="str">
        <f t="shared" si="68"/>
        <v>carbon-capture-and-sequestration.html</v>
      </c>
      <c r="S203" s="372" t="s">
        <v>2052</v>
      </c>
      <c r="T203" s="54"/>
    </row>
    <row r="204" spans="1:20" s="4" customFormat="1" ht="156.75" hidden="1">
      <c r="A204" s="93" t="s">
        <v>8</v>
      </c>
      <c r="B204" s="52" t="s">
        <v>1215</v>
      </c>
      <c r="C204" s="93" t="s">
        <v>1216</v>
      </c>
      <c r="D204" s="52"/>
      <c r="E204" s="52"/>
      <c r="F204" s="52"/>
      <c r="G204" s="52"/>
      <c r="H204" s="53">
        <v>508</v>
      </c>
      <c r="I204" s="52" t="s">
        <v>46</v>
      </c>
      <c r="J204" s="52" t="s">
        <v>1215</v>
      </c>
      <c r="K204" s="75" t="s">
        <v>604</v>
      </c>
      <c r="L204" s="58">
        <v>0</v>
      </c>
      <c r="M204" s="59">
        <v>1</v>
      </c>
      <c r="N204" s="59">
        <v>0.01</v>
      </c>
      <c r="O204" s="52" t="s">
        <v>37</v>
      </c>
      <c r="P204" s="382" t="s">
        <v>2088</v>
      </c>
      <c r="Q204" s="52" t="s">
        <v>875</v>
      </c>
      <c r="R204" s="8" t="s">
        <v>876</v>
      </c>
      <c r="S204" s="382" t="s">
        <v>2060</v>
      </c>
      <c r="T204" s="52"/>
    </row>
    <row r="205" spans="1:20" s="2" customFormat="1" ht="57" hidden="1">
      <c r="A205" s="94" t="s">
        <v>8</v>
      </c>
      <c r="B205" s="94" t="s">
        <v>291</v>
      </c>
      <c r="C205" s="94" t="s">
        <v>294</v>
      </c>
      <c r="D205" s="8"/>
      <c r="E205" s="8"/>
      <c r="F205" s="8"/>
      <c r="G205" s="8"/>
      <c r="H205" s="55">
        <v>148</v>
      </c>
      <c r="I205" s="52" t="s">
        <v>46</v>
      </c>
      <c r="J205" s="74" t="s">
        <v>380</v>
      </c>
      <c r="K205" s="75" t="s">
        <v>614</v>
      </c>
      <c r="L205" s="62">
        <v>-0.5</v>
      </c>
      <c r="M205" s="62">
        <v>1</v>
      </c>
      <c r="N205" s="62">
        <v>0.02</v>
      </c>
      <c r="O205" s="8" t="s">
        <v>295</v>
      </c>
      <c r="P205" s="372" t="s">
        <v>2061</v>
      </c>
      <c r="Q205" s="52" t="s">
        <v>297</v>
      </c>
      <c r="R205" s="8" t="s">
        <v>299</v>
      </c>
      <c r="S205" s="382" t="s">
        <v>2062</v>
      </c>
      <c r="T205" s="8"/>
    </row>
    <row r="206" spans="1:20" s="2" customFormat="1" ht="57" hidden="1">
      <c r="A206" s="94" t="s">
        <v>8</v>
      </c>
      <c r="B206" s="94" t="s">
        <v>292</v>
      </c>
      <c r="C206" s="94" t="s">
        <v>293</v>
      </c>
      <c r="D206" s="52" t="s">
        <v>485</v>
      </c>
      <c r="E206" s="52"/>
      <c r="F206" s="52" t="s">
        <v>484</v>
      </c>
      <c r="G206" s="8"/>
      <c r="H206" s="377">
        <v>149</v>
      </c>
      <c r="I206" s="52" t="s">
        <v>47</v>
      </c>
      <c r="J206" s="74" t="s">
        <v>380</v>
      </c>
      <c r="K206" s="75" t="s">
        <v>613</v>
      </c>
      <c r="L206" s="62">
        <v>-0.5</v>
      </c>
      <c r="M206" s="62">
        <v>1</v>
      </c>
      <c r="N206" s="62">
        <v>0.02</v>
      </c>
      <c r="O206" s="8" t="s">
        <v>296</v>
      </c>
      <c r="P206" s="372" t="s">
        <v>1940</v>
      </c>
      <c r="Q206" s="52" t="s">
        <v>298</v>
      </c>
      <c r="R206" s="8" t="s">
        <v>299</v>
      </c>
      <c r="S206" s="382" t="s">
        <v>2062</v>
      </c>
      <c r="T206" s="8"/>
    </row>
    <row r="207" spans="1:20" s="2" customFormat="1" ht="57" hidden="1">
      <c r="A207" s="73" t="str">
        <f>A$206</f>
        <v>Electricity Supply</v>
      </c>
      <c r="B207" s="73" t="str">
        <f t="shared" ref="B207:C221" si="69">B$206</f>
        <v>Change Electricity Imports</v>
      </c>
      <c r="C207" s="73" t="str">
        <f t="shared" si="69"/>
        <v>Percent Change in Electricity Imports</v>
      </c>
      <c r="D207" s="8" t="s">
        <v>331</v>
      </c>
      <c r="E207" s="52"/>
      <c r="F207" s="8" t="s">
        <v>332</v>
      </c>
      <c r="G207" s="8"/>
      <c r="H207" s="377">
        <v>526</v>
      </c>
      <c r="I207" s="52" t="s">
        <v>47</v>
      </c>
      <c r="J207" s="73" t="str">
        <f t="shared" ref="J207:S221" si="70">J$206</f>
        <v>Electricity Imports and Exports</v>
      </c>
      <c r="K207" s="73" t="str">
        <f t="shared" si="70"/>
        <v>elec change imports</v>
      </c>
      <c r="L207" s="103">
        <f t="shared" si="70"/>
        <v>-0.5</v>
      </c>
      <c r="M207" s="103">
        <f t="shared" si="70"/>
        <v>1</v>
      </c>
      <c r="N207" s="103">
        <f t="shared" si="70"/>
        <v>0.02</v>
      </c>
      <c r="O207" s="73" t="str">
        <f t="shared" si="70"/>
        <v>% change in imports</v>
      </c>
      <c r="P207"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07" s="73" t="str">
        <f t="shared" si="70"/>
        <v>electricity-sector-main.html#elec-imports</v>
      </c>
      <c r="R207" s="73" t="str">
        <f t="shared" si="70"/>
        <v>electricity-imports-exports.html</v>
      </c>
      <c r="S207" s="180" t="str">
        <f t="shared" si="70"/>
        <v>Energy Statistics 2019: http://www.mospi.gov.in/sites/default/files/publication_reports/Energy%20Statistics%202019-finall.pdf</v>
      </c>
      <c r="T207" s="8"/>
    </row>
    <row r="208" spans="1:20" s="2" customFormat="1" ht="57" hidden="1">
      <c r="A208" s="73" t="str">
        <f t="shared" ref="A208:A221" si="71">A$206</f>
        <v>Electricity Supply</v>
      </c>
      <c r="B208" s="73" t="str">
        <f t="shared" si="69"/>
        <v>Change Electricity Imports</v>
      </c>
      <c r="C208" s="73" t="str">
        <f t="shared" si="69"/>
        <v>Percent Change in Electricity Imports</v>
      </c>
      <c r="D208" s="8" t="s">
        <v>80</v>
      </c>
      <c r="E208" s="52"/>
      <c r="F208" s="8" t="s">
        <v>94</v>
      </c>
      <c r="G208" s="8"/>
      <c r="H208" s="377">
        <v>527</v>
      </c>
      <c r="I208" s="52" t="s">
        <v>47</v>
      </c>
      <c r="J208" s="73" t="str">
        <f t="shared" si="70"/>
        <v>Electricity Imports and Exports</v>
      </c>
      <c r="K208" s="73" t="str">
        <f t="shared" si="70"/>
        <v>elec change imports</v>
      </c>
      <c r="L208" s="103">
        <f t="shared" si="70"/>
        <v>-0.5</v>
      </c>
      <c r="M208" s="103">
        <f t="shared" si="70"/>
        <v>1</v>
      </c>
      <c r="N208" s="103">
        <f t="shared" si="70"/>
        <v>0.02</v>
      </c>
      <c r="O208" s="73" t="str">
        <f t="shared" si="70"/>
        <v>% change in imports</v>
      </c>
      <c r="P208"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08" s="73" t="str">
        <f t="shared" si="70"/>
        <v>electricity-sector-main.html#elec-imports</v>
      </c>
      <c r="R208" s="73" t="str">
        <f t="shared" si="70"/>
        <v>electricity-imports-exports.html</v>
      </c>
      <c r="S208" s="180" t="str">
        <f t="shared" si="70"/>
        <v>Energy Statistics 2019: http://www.mospi.gov.in/sites/default/files/publication_reports/Energy%20Statistics%202019-finall.pdf</v>
      </c>
      <c r="T208" s="8"/>
    </row>
    <row r="209" spans="1:20" s="2" customFormat="1" ht="57" hidden="1">
      <c r="A209" s="73" t="str">
        <f t="shared" si="71"/>
        <v>Electricity Supply</v>
      </c>
      <c r="B209" s="73" t="str">
        <f t="shared" si="69"/>
        <v>Change Electricity Imports</v>
      </c>
      <c r="C209" s="73" t="str">
        <f t="shared" si="69"/>
        <v>Percent Change in Electricity Imports</v>
      </c>
      <c r="D209" s="8" t="s">
        <v>81</v>
      </c>
      <c r="E209" s="52"/>
      <c r="F209" s="8" t="s">
        <v>95</v>
      </c>
      <c r="G209" s="8"/>
      <c r="H209" s="55">
        <v>528</v>
      </c>
      <c r="I209" s="52" t="s">
        <v>46</v>
      </c>
      <c r="J209" s="73" t="str">
        <f t="shared" si="70"/>
        <v>Electricity Imports and Exports</v>
      </c>
      <c r="K209" s="73" t="str">
        <f t="shared" si="70"/>
        <v>elec change imports</v>
      </c>
      <c r="L209" s="103">
        <f t="shared" si="70"/>
        <v>-0.5</v>
      </c>
      <c r="M209" s="103">
        <f t="shared" si="70"/>
        <v>1</v>
      </c>
      <c r="N209" s="103">
        <f t="shared" si="70"/>
        <v>0.02</v>
      </c>
      <c r="O209" s="73" t="str">
        <f t="shared" si="70"/>
        <v>% change in imports</v>
      </c>
      <c r="P209" s="372" t="s">
        <v>1940</v>
      </c>
      <c r="Q209" s="73" t="str">
        <f t="shared" si="70"/>
        <v>electricity-sector-main.html#elec-imports</v>
      </c>
      <c r="R209" s="73" t="str">
        <f t="shared" si="70"/>
        <v>electricity-imports-exports.html</v>
      </c>
      <c r="S209" s="382" t="s">
        <v>2062</v>
      </c>
      <c r="T209" s="8"/>
    </row>
    <row r="210" spans="1:20" s="2" customFormat="1" ht="57" hidden="1">
      <c r="A210" s="73" t="str">
        <f t="shared" si="71"/>
        <v>Electricity Supply</v>
      </c>
      <c r="B210" s="73" t="str">
        <f t="shared" si="69"/>
        <v>Change Electricity Imports</v>
      </c>
      <c r="C210" s="73" t="str">
        <f t="shared" si="69"/>
        <v>Percent Change in Electricity Imports</v>
      </c>
      <c r="D210" s="8" t="s">
        <v>486</v>
      </c>
      <c r="E210" s="52"/>
      <c r="F210" s="8" t="s">
        <v>489</v>
      </c>
      <c r="G210" s="8"/>
      <c r="H210" s="377">
        <v>529</v>
      </c>
      <c r="I210" s="52" t="s">
        <v>47</v>
      </c>
      <c r="J210" s="73" t="str">
        <f t="shared" si="70"/>
        <v>Electricity Imports and Exports</v>
      </c>
      <c r="K210" s="73" t="str">
        <f t="shared" si="70"/>
        <v>elec change imports</v>
      </c>
      <c r="L210" s="103">
        <f t="shared" si="70"/>
        <v>-0.5</v>
      </c>
      <c r="M210" s="103">
        <f t="shared" si="70"/>
        <v>1</v>
      </c>
      <c r="N210" s="103">
        <f t="shared" si="70"/>
        <v>0.02</v>
      </c>
      <c r="O210" s="73" t="str">
        <f t="shared" si="70"/>
        <v>% change in imports</v>
      </c>
      <c r="P210"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10" s="73" t="str">
        <f t="shared" si="70"/>
        <v>electricity-sector-main.html#elec-imports</v>
      </c>
      <c r="R210" s="73" t="str">
        <f t="shared" si="70"/>
        <v>electricity-imports-exports.html</v>
      </c>
      <c r="S210" s="180" t="str">
        <f t="shared" si="70"/>
        <v>Energy Statistics 2019: http://www.mospi.gov.in/sites/default/files/publication_reports/Energy%20Statistics%202019-finall.pdf</v>
      </c>
      <c r="T210" s="8"/>
    </row>
    <row r="211" spans="1:20" s="2" customFormat="1" ht="57" hidden="1">
      <c r="A211" s="73" t="str">
        <f t="shared" si="71"/>
        <v>Electricity Supply</v>
      </c>
      <c r="B211" s="73" t="str">
        <f t="shared" si="69"/>
        <v>Change Electricity Imports</v>
      </c>
      <c r="C211" s="73" t="str">
        <f t="shared" si="69"/>
        <v>Percent Change in Electricity Imports</v>
      </c>
      <c r="D211" s="8" t="s">
        <v>82</v>
      </c>
      <c r="E211" s="52"/>
      <c r="F211" s="8" t="s">
        <v>96</v>
      </c>
      <c r="G211" s="8"/>
      <c r="H211" s="377">
        <v>530</v>
      </c>
      <c r="I211" s="52" t="s">
        <v>47</v>
      </c>
      <c r="J211" s="73" t="str">
        <f t="shared" si="70"/>
        <v>Electricity Imports and Exports</v>
      </c>
      <c r="K211" s="73" t="str">
        <f t="shared" si="70"/>
        <v>elec change imports</v>
      </c>
      <c r="L211" s="103">
        <f t="shared" si="70"/>
        <v>-0.5</v>
      </c>
      <c r="M211" s="103">
        <f t="shared" si="70"/>
        <v>1</v>
      </c>
      <c r="N211" s="103">
        <f t="shared" si="70"/>
        <v>0.02</v>
      </c>
      <c r="O211" s="73" t="str">
        <f t="shared" si="70"/>
        <v>% change in imports</v>
      </c>
      <c r="P211"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11" s="73" t="str">
        <f t="shared" si="70"/>
        <v>electricity-sector-main.html#elec-imports</v>
      </c>
      <c r="R211" s="73" t="str">
        <f t="shared" si="70"/>
        <v>electricity-imports-exports.html</v>
      </c>
      <c r="S211" s="180" t="str">
        <f t="shared" si="70"/>
        <v>Energy Statistics 2019: http://www.mospi.gov.in/sites/default/files/publication_reports/Energy%20Statistics%202019-finall.pdf</v>
      </c>
      <c r="T211" s="8"/>
    </row>
    <row r="212" spans="1:20" s="2" customFormat="1" ht="42.75" hidden="1">
      <c r="A212" s="73" t="str">
        <f t="shared" si="71"/>
        <v>Electricity Supply</v>
      </c>
      <c r="B212" s="73" t="str">
        <f t="shared" si="69"/>
        <v>Change Electricity Imports</v>
      </c>
      <c r="C212" s="73" t="str">
        <f t="shared" si="69"/>
        <v>Percent Change in Electricity Imports</v>
      </c>
      <c r="D212" s="8" t="s">
        <v>83</v>
      </c>
      <c r="E212" s="52"/>
      <c r="F212" s="8" t="s">
        <v>97</v>
      </c>
      <c r="G212" s="8"/>
      <c r="H212" s="55">
        <v>531</v>
      </c>
      <c r="I212" s="52" t="s">
        <v>47</v>
      </c>
      <c r="J212" s="73" t="str">
        <f t="shared" si="70"/>
        <v>Electricity Imports and Exports</v>
      </c>
      <c r="K212" s="73" t="str">
        <f t="shared" si="70"/>
        <v>elec change imports</v>
      </c>
      <c r="L212" s="103">
        <f t="shared" si="70"/>
        <v>-0.5</v>
      </c>
      <c r="M212" s="103">
        <f t="shared" si="70"/>
        <v>1</v>
      </c>
      <c r="N212" s="103">
        <f t="shared" si="70"/>
        <v>0.02</v>
      </c>
      <c r="O212" s="73" t="str">
        <f t="shared" si="70"/>
        <v>% change in imports</v>
      </c>
      <c r="P212" s="52"/>
      <c r="Q212" s="73" t="str">
        <f t="shared" si="70"/>
        <v>electricity-sector-main.html#elec-imports</v>
      </c>
      <c r="R212" s="73" t="str">
        <f t="shared" si="70"/>
        <v>electricity-imports-exports.html</v>
      </c>
      <c r="S212" s="180" t="str">
        <f t="shared" si="70"/>
        <v>Energy Statistics 2019: http://www.mospi.gov.in/sites/default/files/publication_reports/Energy%20Statistics%202019-finall.pdf</v>
      </c>
      <c r="T212" s="8"/>
    </row>
    <row r="213" spans="1:20" s="2" customFormat="1" ht="57" hidden="1">
      <c r="A213" s="73" t="str">
        <f t="shared" si="71"/>
        <v>Electricity Supply</v>
      </c>
      <c r="B213" s="73" t="str">
        <f t="shared" si="69"/>
        <v>Change Electricity Imports</v>
      </c>
      <c r="C213" s="73" t="str">
        <f t="shared" si="69"/>
        <v>Percent Change in Electricity Imports</v>
      </c>
      <c r="D213" s="8" t="s">
        <v>84</v>
      </c>
      <c r="E213" s="52"/>
      <c r="F213" s="8" t="s">
        <v>98</v>
      </c>
      <c r="G213" s="8"/>
      <c r="H213" s="377">
        <v>532</v>
      </c>
      <c r="I213" s="52" t="s">
        <v>47</v>
      </c>
      <c r="J213" s="73" t="str">
        <f t="shared" si="70"/>
        <v>Electricity Imports and Exports</v>
      </c>
      <c r="K213" s="73" t="str">
        <f t="shared" si="70"/>
        <v>elec change imports</v>
      </c>
      <c r="L213" s="103">
        <f t="shared" si="70"/>
        <v>-0.5</v>
      </c>
      <c r="M213" s="103">
        <f t="shared" si="70"/>
        <v>1</v>
      </c>
      <c r="N213" s="103">
        <f t="shared" si="70"/>
        <v>0.02</v>
      </c>
      <c r="O213" s="73" t="str">
        <f t="shared" si="70"/>
        <v>% change in imports</v>
      </c>
      <c r="P213"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13" s="73" t="str">
        <f t="shared" si="70"/>
        <v>electricity-sector-main.html#elec-imports</v>
      </c>
      <c r="R213" s="73" t="str">
        <f t="shared" si="70"/>
        <v>electricity-imports-exports.html</v>
      </c>
      <c r="S213" s="180" t="str">
        <f t="shared" si="70"/>
        <v>Energy Statistics 2019: http://www.mospi.gov.in/sites/default/files/publication_reports/Energy%20Statistics%202019-finall.pdf</v>
      </c>
      <c r="T213" s="8"/>
    </row>
    <row r="214" spans="1:20" s="2" customFormat="1" ht="42.75" hidden="1">
      <c r="A214" s="73" t="str">
        <f t="shared" si="71"/>
        <v>Electricity Supply</v>
      </c>
      <c r="B214" s="73" t="str">
        <f t="shared" si="69"/>
        <v>Change Electricity Imports</v>
      </c>
      <c r="C214" s="73" t="str">
        <f t="shared" si="69"/>
        <v>Percent Change in Electricity Imports</v>
      </c>
      <c r="D214" s="8" t="s">
        <v>847</v>
      </c>
      <c r="E214" s="52"/>
      <c r="F214" s="369" t="s">
        <v>1879</v>
      </c>
      <c r="G214" s="8"/>
      <c r="H214" s="55">
        <v>533</v>
      </c>
      <c r="I214" s="52" t="s">
        <v>47</v>
      </c>
      <c r="J214" s="73" t="str">
        <f t="shared" si="70"/>
        <v>Electricity Imports and Exports</v>
      </c>
      <c r="K214" s="73" t="str">
        <f t="shared" si="70"/>
        <v>elec change imports</v>
      </c>
      <c r="L214" s="103">
        <f t="shared" si="70"/>
        <v>-0.5</v>
      </c>
      <c r="M214" s="103">
        <f t="shared" si="70"/>
        <v>1</v>
      </c>
      <c r="N214" s="103">
        <f t="shared" si="70"/>
        <v>0.02</v>
      </c>
      <c r="O214" s="73" t="str">
        <f t="shared" si="70"/>
        <v>% change in imports</v>
      </c>
      <c r="P214" s="52"/>
      <c r="Q214" s="73" t="str">
        <f t="shared" si="70"/>
        <v>electricity-sector-main.html#elec-imports</v>
      </c>
      <c r="R214" s="73" t="str">
        <f t="shared" si="70"/>
        <v>electricity-imports-exports.html</v>
      </c>
      <c r="S214" s="180" t="str">
        <f t="shared" si="70"/>
        <v>Energy Statistics 2019: http://www.mospi.gov.in/sites/default/files/publication_reports/Energy%20Statistics%202019-finall.pdf</v>
      </c>
      <c r="T214" s="8"/>
    </row>
    <row r="215" spans="1:20" s="2" customFormat="1" ht="57" hidden="1">
      <c r="A215" s="73" t="str">
        <f t="shared" si="71"/>
        <v>Electricity Supply</v>
      </c>
      <c r="B215" s="73" t="str">
        <f t="shared" si="69"/>
        <v>Change Electricity Imports</v>
      </c>
      <c r="C215" s="73" t="str">
        <f t="shared" si="69"/>
        <v>Percent Change in Electricity Imports</v>
      </c>
      <c r="D215" s="8" t="s">
        <v>333</v>
      </c>
      <c r="E215" s="52"/>
      <c r="F215" s="8" t="s">
        <v>335</v>
      </c>
      <c r="G215" s="8"/>
      <c r="H215" s="377">
        <v>534</v>
      </c>
      <c r="I215" s="52" t="s">
        <v>47</v>
      </c>
      <c r="J215" s="73" t="str">
        <f t="shared" si="70"/>
        <v>Electricity Imports and Exports</v>
      </c>
      <c r="K215" s="73" t="str">
        <f t="shared" si="70"/>
        <v>elec change imports</v>
      </c>
      <c r="L215" s="103">
        <f t="shared" si="70"/>
        <v>-0.5</v>
      </c>
      <c r="M215" s="103">
        <f t="shared" si="70"/>
        <v>1</v>
      </c>
      <c r="N215" s="103">
        <f t="shared" si="70"/>
        <v>0.02</v>
      </c>
      <c r="O215" s="73" t="str">
        <f t="shared" si="70"/>
        <v>% change in imports</v>
      </c>
      <c r="P215"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15" s="73" t="str">
        <f t="shared" si="70"/>
        <v>electricity-sector-main.html#elec-imports</v>
      </c>
      <c r="R215" s="73" t="str">
        <f t="shared" si="70"/>
        <v>electricity-imports-exports.html</v>
      </c>
      <c r="S215" s="180" t="str">
        <f t="shared" si="70"/>
        <v>Energy Statistics 2019: http://www.mospi.gov.in/sites/default/files/publication_reports/Energy%20Statistics%202019-finall.pdf</v>
      </c>
      <c r="T215" s="8"/>
    </row>
    <row r="216" spans="1:20" s="2" customFormat="1" ht="42.75" hidden="1">
      <c r="A216" s="73" t="str">
        <f t="shared" si="71"/>
        <v>Electricity Supply</v>
      </c>
      <c r="B216" s="73" t="str">
        <f t="shared" si="69"/>
        <v>Change Electricity Imports</v>
      </c>
      <c r="C216" s="73" t="str">
        <f t="shared" si="69"/>
        <v>Percent Change in Electricity Imports</v>
      </c>
      <c r="D216" s="8" t="s">
        <v>334</v>
      </c>
      <c r="E216" s="52"/>
      <c r="F216" s="8" t="s">
        <v>336</v>
      </c>
      <c r="G216" s="8"/>
      <c r="H216" s="55">
        <v>535</v>
      </c>
      <c r="I216" s="52" t="s">
        <v>47</v>
      </c>
      <c r="J216" s="73" t="str">
        <f t="shared" si="70"/>
        <v>Electricity Imports and Exports</v>
      </c>
      <c r="K216" s="73" t="str">
        <f t="shared" si="70"/>
        <v>elec change imports</v>
      </c>
      <c r="L216" s="103">
        <f t="shared" si="70"/>
        <v>-0.5</v>
      </c>
      <c r="M216" s="103">
        <f t="shared" si="70"/>
        <v>1</v>
      </c>
      <c r="N216" s="103">
        <f t="shared" si="70"/>
        <v>0.02</v>
      </c>
      <c r="O216" s="73" t="str">
        <f t="shared" si="70"/>
        <v>% change in imports</v>
      </c>
      <c r="P216" s="52"/>
      <c r="Q216" s="73" t="str">
        <f t="shared" si="70"/>
        <v>electricity-sector-main.html#elec-imports</v>
      </c>
      <c r="R216" s="73" t="str">
        <f t="shared" si="70"/>
        <v>electricity-imports-exports.html</v>
      </c>
      <c r="S216" s="180" t="str">
        <f t="shared" si="70"/>
        <v>Energy Statistics 2019: http://www.mospi.gov.in/sites/default/files/publication_reports/Energy%20Statistics%202019-finall.pdf</v>
      </c>
      <c r="T216" s="8"/>
    </row>
    <row r="217" spans="1:20" s="2" customFormat="1" ht="42.75" hidden="1">
      <c r="A217" s="73" t="str">
        <f t="shared" si="71"/>
        <v>Electricity Supply</v>
      </c>
      <c r="B217" s="73" t="str">
        <f t="shared" si="69"/>
        <v>Change Electricity Imports</v>
      </c>
      <c r="C217" s="73" t="str">
        <f t="shared" si="69"/>
        <v>Percent Change in Electricity Imports</v>
      </c>
      <c r="D217" s="8" t="s">
        <v>482</v>
      </c>
      <c r="E217" s="52"/>
      <c r="F217" s="8" t="s">
        <v>481</v>
      </c>
      <c r="G217" s="8"/>
      <c r="H217" s="55">
        <v>536</v>
      </c>
      <c r="I217" s="52" t="s">
        <v>47</v>
      </c>
      <c r="J217" s="73" t="str">
        <f t="shared" si="70"/>
        <v>Electricity Imports and Exports</v>
      </c>
      <c r="K217" s="73" t="str">
        <f t="shared" si="70"/>
        <v>elec change imports</v>
      </c>
      <c r="L217" s="103">
        <f t="shared" si="70"/>
        <v>-0.5</v>
      </c>
      <c r="M217" s="103">
        <f t="shared" si="70"/>
        <v>1</v>
      </c>
      <c r="N217" s="103">
        <f t="shared" si="70"/>
        <v>0.02</v>
      </c>
      <c r="O217" s="73" t="str">
        <f t="shared" si="70"/>
        <v>% change in imports</v>
      </c>
      <c r="P217" s="52"/>
      <c r="Q217" s="73" t="str">
        <f t="shared" si="70"/>
        <v>electricity-sector-main.html#elec-imports</v>
      </c>
      <c r="R217" s="73" t="str">
        <f t="shared" si="70"/>
        <v>electricity-imports-exports.html</v>
      </c>
      <c r="S217" s="180" t="str">
        <f t="shared" si="70"/>
        <v>Energy Statistics 2019: http://www.mospi.gov.in/sites/default/files/publication_reports/Energy%20Statistics%202019-finall.pdf</v>
      </c>
      <c r="T217" s="8"/>
    </row>
    <row r="218" spans="1:20" s="2" customFormat="1" ht="42.75" hidden="1">
      <c r="A218" s="73" t="str">
        <f t="shared" si="71"/>
        <v>Electricity Supply</v>
      </c>
      <c r="B218" s="73" t="str">
        <f t="shared" si="69"/>
        <v>Change Electricity Imports</v>
      </c>
      <c r="C218" s="73" t="str">
        <f t="shared" si="69"/>
        <v>Percent Change in Electricity Imports</v>
      </c>
      <c r="D218" s="8" t="s">
        <v>491</v>
      </c>
      <c r="E218" s="52"/>
      <c r="F218" s="8" t="s">
        <v>492</v>
      </c>
      <c r="G218" s="8"/>
      <c r="H218" s="55">
        <v>537</v>
      </c>
      <c r="I218" s="52" t="s">
        <v>47</v>
      </c>
      <c r="J218" s="73" t="str">
        <f t="shared" si="70"/>
        <v>Electricity Imports and Exports</v>
      </c>
      <c r="K218" s="73" t="str">
        <f t="shared" si="70"/>
        <v>elec change imports</v>
      </c>
      <c r="L218" s="103">
        <f t="shared" si="70"/>
        <v>-0.5</v>
      </c>
      <c r="M218" s="103">
        <f t="shared" si="70"/>
        <v>1</v>
      </c>
      <c r="N218" s="103">
        <f t="shared" si="70"/>
        <v>0.02</v>
      </c>
      <c r="O218" s="73" t="str">
        <f t="shared" si="70"/>
        <v>% change in imports</v>
      </c>
      <c r="P218" s="52"/>
      <c r="Q218" s="73" t="str">
        <f t="shared" si="70"/>
        <v>electricity-sector-main.html#elec-imports</v>
      </c>
      <c r="R218" s="73" t="str">
        <f t="shared" si="70"/>
        <v>electricity-imports-exports.html</v>
      </c>
      <c r="S218" s="180" t="str">
        <f t="shared" si="70"/>
        <v>Energy Statistics 2019: http://www.mospi.gov.in/sites/default/files/publication_reports/Energy%20Statistics%202019-finall.pdf</v>
      </c>
      <c r="T218" s="8"/>
    </row>
    <row r="219" spans="1:20" s="2" customFormat="1" ht="42.75" hidden="1">
      <c r="A219" s="73" t="str">
        <f t="shared" si="71"/>
        <v>Electricity Supply</v>
      </c>
      <c r="B219" s="73" t="str">
        <f t="shared" si="69"/>
        <v>Change Electricity Imports</v>
      </c>
      <c r="C219" s="73" t="str">
        <f t="shared" si="69"/>
        <v>Percent Change in Electricity Imports</v>
      </c>
      <c r="D219" s="8" t="s">
        <v>1228</v>
      </c>
      <c r="E219" s="52"/>
      <c r="F219" s="8" t="s">
        <v>909</v>
      </c>
      <c r="G219" s="8"/>
      <c r="H219" s="55">
        <v>538</v>
      </c>
      <c r="I219" s="52" t="s">
        <v>47</v>
      </c>
      <c r="J219" s="73" t="str">
        <f t="shared" si="70"/>
        <v>Electricity Imports and Exports</v>
      </c>
      <c r="K219" s="73" t="str">
        <f t="shared" si="70"/>
        <v>elec change imports</v>
      </c>
      <c r="L219" s="103">
        <f t="shared" si="70"/>
        <v>-0.5</v>
      </c>
      <c r="M219" s="103">
        <f t="shared" si="70"/>
        <v>1</v>
      </c>
      <c r="N219" s="103">
        <f t="shared" si="70"/>
        <v>0.02</v>
      </c>
      <c r="O219" s="73" t="str">
        <f t="shared" si="70"/>
        <v>% change in imports</v>
      </c>
      <c r="P219" s="52"/>
      <c r="Q219" s="73" t="str">
        <f t="shared" si="70"/>
        <v>electricity-sector-main.html#elec-imports</v>
      </c>
      <c r="R219" s="73" t="str">
        <f t="shared" si="70"/>
        <v>electricity-imports-exports.html</v>
      </c>
      <c r="S219" s="180" t="str">
        <f t="shared" si="70"/>
        <v>Energy Statistics 2019: http://www.mospi.gov.in/sites/default/files/publication_reports/Energy%20Statistics%202019-finall.pdf</v>
      </c>
      <c r="T219" s="8"/>
    </row>
    <row r="220" spans="1:20" s="2" customFormat="1" ht="42.75" hidden="1">
      <c r="A220" s="73" t="str">
        <f t="shared" si="71"/>
        <v>Electricity Supply</v>
      </c>
      <c r="B220" s="73" t="str">
        <f t="shared" si="69"/>
        <v>Change Electricity Imports</v>
      </c>
      <c r="C220" s="73" t="str">
        <f t="shared" si="69"/>
        <v>Percent Change in Electricity Imports</v>
      </c>
      <c r="D220" s="8" t="s">
        <v>1229</v>
      </c>
      <c r="E220" s="52"/>
      <c r="F220" s="8" t="s">
        <v>1050</v>
      </c>
      <c r="G220" s="8"/>
      <c r="H220" s="55">
        <v>539</v>
      </c>
      <c r="I220" s="52" t="s">
        <v>47</v>
      </c>
      <c r="J220" s="73" t="str">
        <f t="shared" si="70"/>
        <v>Electricity Imports and Exports</v>
      </c>
      <c r="K220" s="73" t="str">
        <f t="shared" si="70"/>
        <v>elec change imports</v>
      </c>
      <c r="L220" s="103">
        <f t="shared" si="70"/>
        <v>-0.5</v>
      </c>
      <c r="M220" s="103">
        <f t="shared" si="70"/>
        <v>1</v>
      </c>
      <c r="N220" s="103">
        <f t="shared" si="70"/>
        <v>0.02</v>
      </c>
      <c r="O220" s="73" t="str">
        <f t="shared" si="70"/>
        <v>% change in imports</v>
      </c>
      <c r="P220" s="52"/>
      <c r="Q220" s="73" t="str">
        <f t="shared" si="70"/>
        <v>electricity-sector-main.html#elec-imports</v>
      </c>
      <c r="R220" s="73" t="str">
        <f t="shared" si="70"/>
        <v>electricity-imports-exports.html</v>
      </c>
      <c r="S220" s="180" t="str">
        <f t="shared" si="70"/>
        <v>Energy Statistics 2019: http://www.mospi.gov.in/sites/default/files/publication_reports/Energy%20Statistics%202019-finall.pdf</v>
      </c>
      <c r="T220" s="8"/>
    </row>
    <row r="221" spans="1:20" s="2" customFormat="1" ht="42.75" hidden="1">
      <c r="A221" s="73" t="str">
        <f t="shared" si="71"/>
        <v>Electricity Supply</v>
      </c>
      <c r="B221" s="73" t="str">
        <f t="shared" si="69"/>
        <v>Change Electricity Imports</v>
      </c>
      <c r="C221" s="73" t="str">
        <f t="shared" si="69"/>
        <v>Percent Change in Electricity Imports</v>
      </c>
      <c r="D221" s="8" t="s">
        <v>1230</v>
      </c>
      <c r="E221" s="52"/>
      <c r="F221" s="8" t="s">
        <v>911</v>
      </c>
      <c r="G221" s="8"/>
      <c r="H221" s="55">
        <v>540</v>
      </c>
      <c r="I221" s="52" t="s">
        <v>47</v>
      </c>
      <c r="J221" s="73" t="str">
        <f t="shared" si="70"/>
        <v>Electricity Imports and Exports</v>
      </c>
      <c r="K221" s="73" t="str">
        <f t="shared" si="70"/>
        <v>elec change imports</v>
      </c>
      <c r="L221" s="103">
        <f t="shared" si="70"/>
        <v>-0.5</v>
      </c>
      <c r="M221" s="103">
        <f t="shared" si="70"/>
        <v>1</v>
      </c>
      <c r="N221" s="103">
        <f t="shared" si="70"/>
        <v>0.02</v>
      </c>
      <c r="O221" s="73" t="str">
        <f t="shared" si="70"/>
        <v>% change in imports</v>
      </c>
      <c r="P221" s="52"/>
      <c r="Q221" s="73" t="str">
        <f t="shared" si="70"/>
        <v>electricity-sector-main.html#elec-imports</v>
      </c>
      <c r="R221" s="73" t="str">
        <f t="shared" si="70"/>
        <v>electricity-imports-exports.html</v>
      </c>
      <c r="S221" s="180" t="str">
        <f t="shared" si="70"/>
        <v>Energy Statistics 2019: http://www.mospi.gov.in/sites/default/files/publication_reports/Energy%20Statistics%202019-finall.pdf</v>
      </c>
      <c r="T221" s="8"/>
    </row>
    <row r="222" spans="1:20" ht="42.75" hidden="1">
      <c r="A222" s="93" t="s">
        <v>8</v>
      </c>
      <c r="B222" s="93" t="s">
        <v>328</v>
      </c>
      <c r="C222" s="93" t="s">
        <v>327</v>
      </c>
      <c r="D222" s="52"/>
      <c r="E222" s="52"/>
      <c r="F222" s="52"/>
      <c r="G222" s="52"/>
      <c r="H222" s="53">
        <v>619</v>
      </c>
      <c r="I222" s="52" t="s">
        <v>47</v>
      </c>
      <c r="J222" s="75" t="s">
        <v>328</v>
      </c>
      <c r="K222" s="75" t="s">
        <v>612</v>
      </c>
      <c r="L222" s="64"/>
      <c r="M222" s="64"/>
      <c r="N222" s="64"/>
      <c r="O222" s="52"/>
      <c r="P222" s="52"/>
      <c r="Q222" s="52"/>
      <c r="R222" s="8"/>
      <c r="S222" s="176"/>
      <c r="T222" s="52"/>
    </row>
    <row r="223" spans="1:20" ht="57" hidden="1">
      <c r="A223" s="93" t="s">
        <v>8</v>
      </c>
      <c r="B223" s="93" t="s">
        <v>17</v>
      </c>
      <c r="C223" s="93" t="s">
        <v>30</v>
      </c>
      <c r="D223" s="52"/>
      <c r="E223" s="52"/>
      <c r="F223" s="52"/>
      <c r="G223" s="52"/>
      <c r="H223" s="53">
        <v>30</v>
      </c>
      <c r="I223" s="52" t="s">
        <v>46</v>
      </c>
      <c r="J223" s="75" t="s">
        <v>17</v>
      </c>
      <c r="K223" s="75" t="s">
        <v>611</v>
      </c>
      <c r="L223" s="58">
        <v>0</v>
      </c>
      <c r="M223" s="59">
        <v>1</v>
      </c>
      <c r="N223" s="59">
        <v>0.01</v>
      </c>
      <c r="O223" s="52" t="s">
        <v>36</v>
      </c>
      <c r="P223" s="370" t="s">
        <v>2131</v>
      </c>
      <c r="Q223" s="52" t="s">
        <v>223</v>
      </c>
      <c r="R223" s="8" t="s">
        <v>224</v>
      </c>
      <c r="S223" s="372" t="s">
        <v>2063</v>
      </c>
      <c r="T223" s="52"/>
    </row>
    <row r="224" spans="1:20" ht="78" hidden="1" customHeight="1">
      <c r="A224" s="93" t="s">
        <v>8</v>
      </c>
      <c r="B224" s="93" t="s">
        <v>134</v>
      </c>
      <c r="C224" s="93" t="s">
        <v>133</v>
      </c>
      <c r="D224" s="52" t="s">
        <v>485</v>
      </c>
      <c r="E224" s="52"/>
      <c r="F224" s="52" t="s">
        <v>484</v>
      </c>
      <c r="G224" s="52"/>
      <c r="H224" s="53">
        <v>31</v>
      </c>
      <c r="I224" s="52" t="s">
        <v>46</v>
      </c>
      <c r="J224" s="75" t="s">
        <v>134</v>
      </c>
      <c r="K224" s="75" t="s">
        <v>610</v>
      </c>
      <c r="L224" s="69">
        <v>0</v>
      </c>
      <c r="M224" s="69">
        <v>25000</v>
      </c>
      <c r="N224" s="69">
        <v>500</v>
      </c>
      <c r="O224" s="52" t="s">
        <v>203</v>
      </c>
      <c r="P224" s="372" t="s">
        <v>1941</v>
      </c>
      <c r="Q224" s="52" t="s">
        <v>225</v>
      </c>
      <c r="R224" s="8" t="s">
        <v>226</v>
      </c>
      <c r="S224" s="372" t="s">
        <v>2064</v>
      </c>
      <c r="T224" s="52"/>
    </row>
    <row r="225" spans="1:20" ht="42.75" hidden="1">
      <c r="A225" s="73" t="str">
        <f t="shared" ref="A225:C239" si="72">A$224</f>
        <v>Electricity Supply</v>
      </c>
      <c r="B225" s="73" t="str">
        <f t="shared" si="72"/>
        <v>Early Retirement of Power Plants</v>
      </c>
      <c r="C225" s="73" t="str">
        <f t="shared" si="72"/>
        <v>Annual Additional Capacity Retired due to Early Retirement Policy</v>
      </c>
      <c r="D225" s="8" t="s">
        <v>331</v>
      </c>
      <c r="E225" s="52"/>
      <c r="F225" s="8" t="s">
        <v>332</v>
      </c>
      <c r="G225" s="52"/>
      <c r="H225" s="378">
        <v>620</v>
      </c>
      <c r="I225" s="52" t="s">
        <v>47</v>
      </c>
      <c r="J225" s="73" t="str">
        <f t="shared" ref="J225:K239" si="73">J$224</f>
        <v>Early Retirement of Power Plants</v>
      </c>
      <c r="K225" s="65" t="str">
        <f>K$224</f>
        <v>elec early retirement</v>
      </c>
      <c r="L225" s="186">
        <f>L224</f>
        <v>0</v>
      </c>
      <c r="M225" s="186">
        <f t="shared" ref="M225:O225" si="74">M224</f>
        <v>25000</v>
      </c>
      <c r="N225" s="186">
        <f t="shared" si="74"/>
        <v>500</v>
      </c>
      <c r="O225" s="186" t="str">
        <f t="shared" si="74"/>
        <v>MW/year</v>
      </c>
      <c r="P225" s="52" t="s">
        <v>1598</v>
      </c>
      <c r="Q225" s="52"/>
      <c r="R225" s="8"/>
      <c r="S225" s="176"/>
      <c r="T225" s="52"/>
    </row>
    <row r="226" spans="1:20" ht="42.75" hidden="1">
      <c r="A226" s="73" t="str">
        <f t="shared" si="72"/>
        <v>Electricity Supply</v>
      </c>
      <c r="B226" s="73" t="str">
        <f t="shared" si="72"/>
        <v>Early Retirement of Power Plants</v>
      </c>
      <c r="C226" s="73" t="str">
        <f t="shared" si="72"/>
        <v>Annual Additional Capacity Retired due to Early Retirement Policy</v>
      </c>
      <c r="D226" s="8" t="s">
        <v>80</v>
      </c>
      <c r="E226" s="52"/>
      <c r="F226" s="8" t="s">
        <v>94</v>
      </c>
      <c r="G226" s="52"/>
      <c r="H226" s="53">
        <v>32</v>
      </c>
      <c r="I226" s="52" t="s">
        <v>46</v>
      </c>
      <c r="J226" s="73" t="str">
        <f t="shared" si="73"/>
        <v>Early Retirement of Power Plants</v>
      </c>
      <c r="K226" s="65" t="str">
        <f>K$224</f>
        <v>elec early retirement</v>
      </c>
      <c r="L226" s="65">
        <f>L$224</f>
        <v>0</v>
      </c>
      <c r="M226" s="383">
        <v>10000</v>
      </c>
      <c r="N226" s="383">
        <v>100</v>
      </c>
      <c r="O226" s="54" t="str">
        <f>O$224</f>
        <v>MW/year</v>
      </c>
      <c r="P226" s="370" t="s">
        <v>1942</v>
      </c>
      <c r="Q226" s="54" t="str">
        <f t="shared" ref="Q226:R226" si="75">Q$224</f>
        <v>electricity-sector-main.html#early-ret</v>
      </c>
      <c r="R226" s="54" t="str">
        <f t="shared" si="75"/>
        <v>early-retirement-of-power-plants.html</v>
      </c>
      <c r="S226" s="372" t="s">
        <v>2064</v>
      </c>
      <c r="T226" s="52"/>
    </row>
    <row r="227" spans="1:20" ht="42.75" hidden="1">
      <c r="A227" s="73" t="str">
        <f t="shared" si="72"/>
        <v>Electricity Supply</v>
      </c>
      <c r="B227" s="73" t="str">
        <f t="shared" si="72"/>
        <v>Early Retirement of Power Plants</v>
      </c>
      <c r="C227" s="73" t="str">
        <f t="shared" si="72"/>
        <v>Annual Additional Capacity Retired due to Early Retirement Policy</v>
      </c>
      <c r="D227" s="8" t="s">
        <v>81</v>
      </c>
      <c r="E227" s="52"/>
      <c r="F227" s="8" t="s">
        <v>95</v>
      </c>
      <c r="G227" s="52"/>
      <c r="H227" s="53">
        <v>621</v>
      </c>
      <c r="I227" s="52" t="s">
        <v>47</v>
      </c>
      <c r="J227" s="73" t="str">
        <f t="shared" si="73"/>
        <v>Early Retirement of Power Plants</v>
      </c>
      <c r="K227" s="65" t="str">
        <f t="shared" si="73"/>
        <v>elec early retirement</v>
      </c>
      <c r="L227" s="69"/>
      <c r="M227" s="69"/>
      <c r="N227" s="69"/>
      <c r="O227" s="52"/>
      <c r="P227" s="52"/>
      <c r="Q227" s="52"/>
      <c r="R227" s="8"/>
      <c r="S227" s="176"/>
      <c r="T227" s="52"/>
    </row>
    <row r="228" spans="1:20" ht="42.75" hidden="1">
      <c r="A228" s="73" t="str">
        <f t="shared" si="72"/>
        <v>Electricity Supply</v>
      </c>
      <c r="B228" s="73" t="str">
        <f t="shared" si="72"/>
        <v>Early Retirement of Power Plants</v>
      </c>
      <c r="C228" s="73" t="str">
        <f t="shared" si="72"/>
        <v>Annual Additional Capacity Retired due to Early Retirement Policy</v>
      </c>
      <c r="D228" s="8" t="s">
        <v>486</v>
      </c>
      <c r="E228" s="52"/>
      <c r="F228" s="8" t="s">
        <v>489</v>
      </c>
      <c r="G228" s="52"/>
      <c r="H228" s="53">
        <v>622</v>
      </c>
      <c r="I228" s="52" t="s">
        <v>47</v>
      </c>
      <c r="J228" s="73" t="str">
        <f t="shared" si="73"/>
        <v>Early Retirement of Power Plants</v>
      </c>
      <c r="K228" s="65" t="str">
        <f t="shared" si="73"/>
        <v>elec early retirement</v>
      </c>
      <c r="L228" s="69"/>
      <c r="M228" s="69"/>
      <c r="N228" s="69"/>
      <c r="O228" s="52"/>
      <c r="P228" s="52"/>
      <c r="Q228" s="52"/>
      <c r="R228" s="8"/>
      <c r="S228" s="176"/>
      <c r="T228" s="52"/>
    </row>
    <row r="229" spans="1:20" ht="42.75" hidden="1">
      <c r="A229" s="73" t="str">
        <f t="shared" si="72"/>
        <v>Electricity Supply</v>
      </c>
      <c r="B229" s="73" t="str">
        <f t="shared" si="72"/>
        <v>Early Retirement of Power Plants</v>
      </c>
      <c r="C229" s="73" t="str">
        <f t="shared" si="72"/>
        <v>Annual Additional Capacity Retired due to Early Retirement Policy</v>
      </c>
      <c r="D229" s="8" t="s">
        <v>82</v>
      </c>
      <c r="E229" s="52"/>
      <c r="F229" s="8" t="s">
        <v>96</v>
      </c>
      <c r="G229" s="52"/>
      <c r="H229" s="53">
        <v>623</v>
      </c>
      <c r="I229" s="52" t="s">
        <v>47</v>
      </c>
      <c r="J229" s="73" t="str">
        <f t="shared" si="73"/>
        <v>Early Retirement of Power Plants</v>
      </c>
      <c r="K229" s="65" t="str">
        <f t="shared" si="73"/>
        <v>elec early retirement</v>
      </c>
      <c r="L229" s="69"/>
      <c r="M229" s="69"/>
      <c r="N229" s="69"/>
      <c r="O229" s="52"/>
      <c r="P229" s="52"/>
      <c r="Q229" s="52"/>
      <c r="R229" s="8"/>
      <c r="S229" s="176"/>
      <c r="T229" s="52"/>
    </row>
    <row r="230" spans="1:20" ht="42.75" hidden="1">
      <c r="A230" s="73" t="str">
        <f t="shared" si="72"/>
        <v>Electricity Supply</v>
      </c>
      <c r="B230" s="73" t="str">
        <f t="shared" si="72"/>
        <v>Early Retirement of Power Plants</v>
      </c>
      <c r="C230" s="73" t="str">
        <f t="shared" si="72"/>
        <v>Annual Additional Capacity Retired due to Early Retirement Policy</v>
      </c>
      <c r="D230" s="8" t="s">
        <v>83</v>
      </c>
      <c r="E230" s="52"/>
      <c r="F230" s="8" t="s">
        <v>97</v>
      </c>
      <c r="G230" s="52"/>
      <c r="H230" s="53">
        <v>624</v>
      </c>
      <c r="I230" s="52" t="s">
        <v>47</v>
      </c>
      <c r="J230" s="73" t="str">
        <f t="shared" si="73"/>
        <v>Early Retirement of Power Plants</v>
      </c>
      <c r="K230" s="65" t="str">
        <f t="shared" si="73"/>
        <v>elec early retirement</v>
      </c>
      <c r="L230" s="69"/>
      <c r="M230" s="69"/>
      <c r="N230" s="69"/>
      <c r="O230" s="52"/>
      <c r="P230" s="52"/>
      <c r="Q230" s="52"/>
      <c r="R230" s="8"/>
      <c r="S230" s="176"/>
      <c r="T230" s="52"/>
    </row>
    <row r="231" spans="1:20" ht="42.75" hidden="1">
      <c r="A231" s="73" t="str">
        <f t="shared" si="72"/>
        <v>Electricity Supply</v>
      </c>
      <c r="B231" s="73" t="str">
        <f t="shared" si="72"/>
        <v>Early Retirement of Power Plants</v>
      </c>
      <c r="C231" s="73" t="str">
        <f t="shared" si="72"/>
        <v>Annual Additional Capacity Retired due to Early Retirement Policy</v>
      </c>
      <c r="D231" s="8" t="s">
        <v>84</v>
      </c>
      <c r="E231" s="52"/>
      <c r="F231" s="8" t="s">
        <v>98</v>
      </c>
      <c r="G231" s="52"/>
      <c r="H231" s="53">
        <v>625</v>
      </c>
      <c r="I231" s="52" t="s">
        <v>47</v>
      </c>
      <c r="J231" s="73" t="str">
        <f t="shared" si="73"/>
        <v>Early Retirement of Power Plants</v>
      </c>
      <c r="K231" s="65" t="str">
        <f t="shared" si="73"/>
        <v>elec early retirement</v>
      </c>
      <c r="L231" s="69"/>
      <c r="M231" s="69"/>
      <c r="N231" s="69"/>
      <c r="O231" s="52"/>
      <c r="P231" s="52"/>
      <c r="Q231" s="52"/>
      <c r="R231" s="8"/>
      <c r="S231" s="176"/>
      <c r="T231" s="52"/>
    </row>
    <row r="232" spans="1:20" ht="42.75" hidden="1">
      <c r="A232" s="73" t="str">
        <f t="shared" si="72"/>
        <v>Electricity Supply</v>
      </c>
      <c r="B232" s="73" t="str">
        <f t="shared" si="72"/>
        <v>Early Retirement of Power Plants</v>
      </c>
      <c r="C232" s="73" t="str">
        <f t="shared" si="72"/>
        <v>Annual Additional Capacity Retired due to Early Retirement Policy</v>
      </c>
      <c r="D232" s="8" t="s">
        <v>847</v>
      </c>
      <c r="E232" s="52"/>
      <c r="F232" s="369" t="s">
        <v>1879</v>
      </c>
      <c r="G232" s="52"/>
      <c r="H232" s="53">
        <v>626</v>
      </c>
      <c r="I232" s="52" t="s">
        <v>47</v>
      </c>
      <c r="J232" s="73" t="str">
        <f t="shared" si="73"/>
        <v>Early Retirement of Power Plants</v>
      </c>
      <c r="K232" s="65" t="str">
        <f t="shared" si="73"/>
        <v>elec early retirement</v>
      </c>
      <c r="L232" s="69"/>
      <c r="M232" s="69"/>
      <c r="N232" s="69"/>
      <c r="O232" s="52"/>
      <c r="P232" s="52"/>
      <c r="Q232" s="52"/>
      <c r="R232" s="8"/>
      <c r="S232" s="176"/>
      <c r="T232" s="52"/>
    </row>
    <row r="233" spans="1:20" ht="42.75" hidden="1">
      <c r="A233" s="73" t="str">
        <f t="shared" si="72"/>
        <v>Electricity Supply</v>
      </c>
      <c r="B233" s="73" t="str">
        <f t="shared" si="72"/>
        <v>Early Retirement of Power Plants</v>
      </c>
      <c r="C233" s="73" t="str">
        <f t="shared" si="72"/>
        <v>Annual Additional Capacity Retired due to Early Retirement Policy</v>
      </c>
      <c r="D233" s="8" t="s">
        <v>333</v>
      </c>
      <c r="E233" s="52"/>
      <c r="F233" s="8" t="s">
        <v>335</v>
      </c>
      <c r="G233" s="52"/>
      <c r="H233" s="53">
        <v>627</v>
      </c>
      <c r="I233" s="52" t="s">
        <v>47</v>
      </c>
      <c r="J233" s="73" t="str">
        <f t="shared" si="73"/>
        <v>Early Retirement of Power Plants</v>
      </c>
      <c r="K233" s="65" t="str">
        <f t="shared" si="73"/>
        <v>elec early retirement</v>
      </c>
      <c r="L233" s="69"/>
      <c r="M233" s="69"/>
      <c r="N233" s="69"/>
      <c r="O233" s="52"/>
      <c r="P233" s="52"/>
      <c r="Q233" s="52"/>
      <c r="R233" s="8"/>
      <c r="S233" s="176"/>
      <c r="T233" s="52"/>
    </row>
    <row r="234" spans="1:20" ht="42.75" hidden="1">
      <c r="A234" s="73" t="str">
        <f t="shared" si="72"/>
        <v>Electricity Supply</v>
      </c>
      <c r="B234" s="73" t="str">
        <f t="shared" si="72"/>
        <v>Early Retirement of Power Plants</v>
      </c>
      <c r="C234" s="73" t="str">
        <f t="shared" si="72"/>
        <v>Annual Additional Capacity Retired due to Early Retirement Policy</v>
      </c>
      <c r="D234" s="8" t="s">
        <v>334</v>
      </c>
      <c r="E234" s="52"/>
      <c r="F234" s="8" t="s">
        <v>336</v>
      </c>
      <c r="G234" s="52"/>
      <c r="H234" s="53">
        <v>628</v>
      </c>
      <c r="I234" s="52" t="s">
        <v>47</v>
      </c>
      <c r="J234" s="73" t="str">
        <f t="shared" si="73"/>
        <v>Early Retirement of Power Plants</v>
      </c>
      <c r="K234" s="65" t="str">
        <f t="shared" si="73"/>
        <v>elec early retirement</v>
      </c>
      <c r="L234" s="186">
        <f>L224</f>
        <v>0</v>
      </c>
      <c r="M234" s="186">
        <f t="shared" ref="M234:O234" si="76">M224</f>
        <v>25000</v>
      </c>
      <c r="N234" s="186">
        <f t="shared" si="76"/>
        <v>500</v>
      </c>
      <c r="O234" s="186" t="str">
        <f t="shared" si="76"/>
        <v>MW/year</v>
      </c>
      <c r="P234" s="52" t="s">
        <v>1597</v>
      </c>
      <c r="Q234" s="52"/>
      <c r="R234" s="8"/>
      <c r="S234" s="176"/>
      <c r="T234" s="52"/>
    </row>
    <row r="235" spans="1:20" ht="42.75" hidden="1">
      <c r="A235" s="73" t="str">
        <f t="shared" si="72"/>
        <v>Electricity Supply</v>
      </c>
      <c r="B235" s="73" t="str">
        <f t="shared" si="72"/>
        <v>Early Retirement of Power Plants</v>
      </c>
      <c r="C235" s="73" t="str">
        <f t="shared" si="72"/>
        <v>Annual Additional Capacity Retired due to Early Retirement Policy</v>
      </c>
      <c r="D235" s="8" t="s">
        <v>482</v>
      </c>
      <c r="E235" s="52"/>
      <c r="F235" s="8" t="s">
        <v>481</v>
      </c>
      <c r="G235" s="52"/>
      <c r="H235" s="53">
        <v>590</v>
      </c>
      <c r="I235" s="52" t="s">
        <v>47</v>
      </c>
      <c r="J235" s="73" t="str">
        <f t="shared" si="73"/>
        <v>Early Retirement of Power Plants</v>
      </c>
      <c r="K235" s="65" t="str">
        <f t="shared" si="73"/>
        <v>elec early retirement</v>
      </c>
      <c r="L235" s="68">
        <v>0</v>
      </c>
      <c r="M235" s="68">
        <v>1000</v>
      </c>
      <c r="N235" s="68">
        <v>25</v>
      </c>
      <c r="O235" s="54" t="str">
        <f>O$224</f>
        <v>MW/year</v>
      </c>
      <c r="P235" s="52" t="s">
        <v>1558</v>
      </c>
      <c r="Q235" s="54" t="str">
        <f>Q$224</f>
        <v>electricity-sector-main.html#early-ret</v>
      </c>
      <c r="R235" s="54" t="str">
        <f>R$224</f>
        <v>early-retirement-of-power-plants.html</v>
      </c>
      <c r="S235" s="176" t="s">
        <v>167</v>
      </c>
      <c r="T235" s="52"/>
    </row>
    <row r="236" spans="1:20" ht="42.75" hidden="1">
      <c r="A236" s="73" t="str">
        <f t="shared" si="72"/>
        <v>Electricity Supply</v>
      </c>
      <c r="B236" s="73" t="str">
        <f t="shared" si="72"/>
        <v>Early Retirement of Power Plants</v>
      </c>
      <c r="C236" s="73" t="str">
        <f t="shared" si="72"/>
        <v>Annual Additional Capacity Retired due to Early Retirement Policy</v>
      </c>
      <c r="D236" s="8" t="s">
        <v>491</v>
      </c>
      <c r="E236" s="52"/>
      <c r="F236" s="8" t="s">
        <v>492</v>
      </c>
      <c r="G236" s="52"/>
      <c r="H236" s="53">
        <v>629</v>
      </c>
      <c r="I236" s="52" t="s">
        <v>47</v>
      </c>
      <c r="J236" s="73" t="str">
        <f t="shared" si="73"/>
        <v>Early Retirement of Power Plants</v>
      </c>
      <c r="K236" s="65" t="str">
        <f t="shared" si="73"/>
        <v>elec early retirement</v>
      </c>
      <c r="L236" s="63"/>
      <c r="M236" s="63"/>
      <c r="N236" s="63"/>
      <c r="O236" s="54"/>
      <c r="P236" s="52"/>
      <c r="Q236" s="52"/>
      <c r="R236" s="8"/>
      <c r="S236" s="176"/>
      <c r="T236" s="52"/>
    </row>
    <row r="237" spans="1:20" ht="42.75" hidden="1">
      <c r="A237" s="73" t="str">
        <f t="shared" si="72"/>
        <v>Electricity Supply</v>
      </c>
      <c r="B237" s="73" t="str">
        <f t="shared" si="72"/>
        <v>Early Retirement of Power Plants</v>
      </c>
      <c r="C237" s="73" t="str">
        <f t="shared" si="72"/>
        <v>Annual Additional Capacity Retired due to Early Retirement Policy</v>
      </c>
      <c r="D237" s="8" t="s">
        <v>1228</v>
      </c>
      <c r="E237" s="52"/>
      <c r="F237" s="8" t="s">
        <v>909</v>
      </c>
      <c r="G237" s="52"/>
      <c r="H237" s="53">
        <v>630</v>
      </c>
      <c r="I237" s="52" t="s">
        <v>47</v>
      </c>
      <c r="J237" s="73" t="str">
        <f t="shared" si="73"/>
        <v>Early Retirement of Power Plants</v>
      </c>
      <c r="K237" s="73" t="str">
        <f t="shared" si="73"/>
        <v>elec early retirement</v>
      </c>
      <c r="L237" s="63"/>
      <c r="M237" s="63"/>
      <c r="N237" s="63"/>
      <c r="O237" s="54"/>
      <c r="P237" s="52"/>
      <c r="Q237" s="52"/>
      <c r="R237" s="8"/>
      <c r="S237" s="176"/>
      <c r="T237" s="52"/>
    </row>
    <row r="238" spans="1:20" ht="42.75" hidden="1">
      <c r="A238" s="73" t="str">
        <f t="shared" si="72"/>
        <v>Electricity Supply</v>
      </c>
      <c r="B238" s="73" t="str">
        <f t="shared" si="72"/>
        <v>Early Retirement of Power Plants</v>
      </c>
      <c r="C238" s="73" t="str">
        <f t="shared" si="72"/>
        <v>Annual Additional Capacity Retired due to Early Retirement Policy</v>
      </c>
      <c r="D238" s="8" t="s">
        <v>1229</v>
      </c>
      <c r="E238" s="52"/>
      <c r="F238" s="8" t="s">
        <v>1050</v>
      </c>
      <c r="G238" s="52"/>
      <c r="H238" s="53">
        <v>631</v>
      </c>
      <c r="I238" s="52" t="s">
        <v>47</v>
      </c>
      <c r="J238" s="73" t="str">
        <f t="shared" si="73"/>
        <v>Early Retirement of Power Plants</v>
      </c>
      <c r="K238" s="73" t="str">
        <f t="shared" si="73"/>
        <v>elec early retirement</v>
      </c>
      <c r="L238" s="63"/>
      <c r="M238" s="63"/>
      <c r="N238" s="63"/>
      <c r="O238" s="54"/>
      <c r="P238" s="52"/>
      <c r="Q238" s="52"/>
      <c r="R238" s="8"/>
      <c r="S238" s="176"/>
      <c r="T238" s="52"/>
    </row>
    <row r="239" spans="1:20" ht="42.75" hidden="1">
      <c r="A239" s="73" t="str">
        <f t="shared" si="72"/>
        <v>Electricity Supply</v>
      </c>
      <c r="B239" s="73" t="str">
        <f t="shared" si="72"/>
        <v>Early Retirement of Power Plants</v>
      </c>
      <c r="C239" s="73" t="str">
        <f t="shared" si="72"/>
        <v>Annual Additional Capacity Retired due to Early Retirement Policy</v>
      </c>
      <c r="D239" s="8" t="s">
        <v>1230</v>
      </c>
      <c r="E239" s="52"/>
      <c r="F239" s="8" t="s">
        <v>911</v>
      </c>
      <c r="G239" s="52"/>
      <c r="H239" s="53">
        <v>632</v>
      </c>
      <c r="I239" s="52" t="s">
        <v>47</v>
      </c>
      <c r="J239" s="73" t="str">
        <f t="shared" si="73"/>
        <v>Early Retirement of Power Plants</v>
      </c>
      <c r="K239" s="73" t="str">
        <f t="shared" si="73"/>
        <v>elec early retirement</v>
      </c>
      <c r="L239" s="63"/>
      <c r="M239" s="63"/>
      <c r="N239" s="63"/>
      <c r="O239" s="54"/>
      <c r="P239" s="52"/>
      <c r="Q239" s="52"/>
      <c r="R239" s="8"/>
      <c r="S239" s="176"/>
      <c r="T239" s="52"/>
    </row>
    <row r="240" spans="1:20" ht="71.25" hidden="1">
      <c r="A240" s="93" t="s">
        <v>8</v>
      </c>
      <c r="B240" s="93" t="s">
        <v>19</v>
      </c>
      <c r="C240" s="93" t="s">
        <v>1553</v>
      </c>
      <c r="D240" s="52"/>
      <c r="E240" s="52"/>
      <c r="F240" s="52"/>
      <c r="G240" s="52"/>
      <c r="H240" s="53">
        <v>33</v>
      </c>
      <c r="I240" s="52" t="s">
        <v>46</v>
      </c>
      <c r="J240" s="75" t="s">
        <v>19</v>
      </c>
      <c r="K240" s="75" t="s">
        <v>609</v>
      </c>
      <c r="L240" s="58">
        <v>0</v>
      </c>
      <c r="M240" s="58">
        <v>1</v>
      </c>
      <c r="N240" s="67">
        <v>0.01</v>
      </c>
      <c r="O240" s="52" t="s">
        <v>36</v>
      </c>
      <c r="P240" s="370" t="s">
        <v>2136</v>
      </c>
      <c r="Q240" s="52" t="s">
        <v>227</v>
      </c>
      <c r="R240" s="8" t="s">
        <v>228</v>
      </c>
      <c r="S240" s="372" t="s">
        <v>2066</v>
      </c>
      <c r="T240" s="52"/>
    </row>
    <row r="241" spans="1:20" ht="71.25" hidden="1">
      <c r="A241" s="93" t="s">
        <v>8</v>
      </c>
      <c r="B241" s="93" t="s">
        <v>138</v>
      </c>
      <c r="C241" s="93" t="s">
        <v>305</v>
      </c>
      <c r="D241" s="52"/>
      <c r="E241" s="52"/>
      <c r="F241" s="52"/>
      <c r="G241" s="52"/>
      <c r="H241" s="53">
        <v>34</v>
      </c>
      <c r="I241" s="52" t="s">
        <v>46</v>
      </c>
      <c r="J241" s="75" t="s">
        <v>138</v>
      </c>
      <c r="K241" s="75" t="s">
        <v>608</v>
      </c>
      <c r="L241" s="58">
        <v>0</v>
      </c>
      <c r="M241" s="384">
        <v>1</v>
      </c>
      <c r="N241" s="58">
        <v>0.01</v>
      </c>
      <c r="O241" s="52" t="s">
        <v>139</v>
      </c>
      <c r="P241" s="370" t="s">
        <v>1943</v>
      </c>
      <c r="Q241" s="52" t="s">
        <v>229</v>
      </c>
      <c r="R241" s="8" t="s">
        <v>230</v>
      </c>
      <c r="S241" s="372" t="s">
        <v>2067</v>
      </c>
      <c r="T241" s="52"/>
    </row>
    <row r="242" spans="1:20" ht="28.5" hidden="1">
      <c r="A242" s="93" t="s">
        <v>8</v>
      </c>
      <c r="B242" s="93" t="s">
        <v>2025</v>
      </c>
      <c r="C242" s="93" t="s">
        <v>2026</v>
      </c>
      <c r="D242" s="52" t="s">
        <v>485</v>
      </c>
      <c r="E242" s="52"/>
      <c r="F242" s="52" t="s">
        <v>484</v>
      </c>
      <c r="G242" s="52"/>
      <c r="H242" s="53">
        <v>860</v>
      </c>
      <c r="I242" s="52" t="s">
        <v>47</v>
      </c>
      <c r="J242" s="93" t="s">
        <v>2025</v>
      </c>
      <c r="K242" s="85"/>
      <c r="L242" s="58"/>
      <c r="M242" s="58"/>
      <c r="N242" s="58"/>
      <c r="O242" s="52"/>
      <c r="P242" s="52"/>
      <c r="Q242" s="52"/>
      <c r="R242" s="8"/>
      <c r="S242" s="176"/>
      <c r="T242" s="52"/>
    </row>
    <row r="243" spans="1:20" ht="28.5" hidden="1">
      <c r="A243" s="73" t="str">
        <f>A$258</f>
        <v>Electricity Supply</v>
      </c>
      <c r="B243" s="73" t="str">
        <f t="shared" ref="B243:C257" si="77">B$258</f>
        <v>Non BAU Mandated Capacity Construction</v>
      </c>
      <c r="C243" s="73" t="str">
        <f t="shared" si="77"/>
        <v>Boolean Use Non BAU Mandated Capacity Construction Schedule</v>
      </c>
      <c r="D243" s="8" t="s">
        <v>331</v>
      </c>
      <c r="E243" s="52"/>
      <c r="F243" s="8" t="s">
        <v>332</v>
      </c>
      <c r="G243" s="52"/>
      <c r="H243" s="53">
        <v>861</v>
      </c>
      <c r="I243" s="52" t="s">
        <v>47</v>
      </c>
      <c r="J243" s="73" t="str">
        <f t="shared" ref="J243:J257" si="78">J$258</f>
        <v>Non BAU Mandated Capacity Construction</v>
      </c>
      <c r="K243" s="85"/>
      <c r="L243" s="58"/>
      <c r="M243" s="58"/>
      <c r="N243" s="58"/>
      <c r="O243" s="52"/>
      <c r="P243" s="52"/>
      <c r="Q243" s="52"/>
      <c r="R243" s="8"/>
      <c r="S243" s="176"/>
      <c r="T243" s="52"/>
    </row>
    <row r="244" spans="1:20" ht="28.5" hidden="1">
      <c r="A244" s="73" t="str">
        <f t="shared" ref="A244:A257" si="79">A$258</f>
        <v>Electricity Supply</v>
      </c>
      <c r="B244" s="73" t="str">
        <f t="shared" si="77"/>
        <v>Non BAU Mandated Capacity Construction</v>
      </c>
      <c r="C244" s="73" t="str">
        <f t="shared" si="77"/>
        <v>Boolean Use Non BAU Mandated Capacity Construction Schedule</v>
      </c>
      <c r="D244" s="8" t="s">
        <v>80</v>
      </c>
      <c r="E244" s="52"/>
      <c r="F244" s="8" t="s">
        <v>94</v>
      </c>
      <c r="G244" s="52"/>
      <c r="H244" s="53">
        <v>862</v>
      </c>
      <c r="I244" s="52" t="s">
        <v>47</v>
      </c>
      <c r="J244" s="73" t="str">
        <f t="shared" si="78"/>
        <v>Non BAU Mandated Capacity Construction</v>
      </c>
      <c r="K244" s="85"/>
      <c r="L244" s="58"/>
      <c r="M244" s="58"/>
      <c r="N244" s="58"/>
      <c r="O244" s="52"/>
      <c r="P244" s="52"/>
      <c r="Q244" s="52"/>
      <c r="R244" s="8"/>
      <c r="S244" s="176"/>
      <c r="T244" s="52"/>
    </row>
    <row r="245" spans="1:20" ht="28.5" hidden="1">
      <c r="A245" s="73" t="str">
        <f t="shared" si="79"/>
        <v>Electricity Supply</v>
      </c>
      <c r="B245" s="73" t="str">
        <f t="shared" si="77"/>
        <v>Non BAU Mandated Capacity Construction</v>
      </c>
      <c r="C245" s="73" t="str">
        <f t="shared" si="77"/>
        <v>Boolean Use Non BAU Mandated Capacity Construction Schedule</v>
      </c>
      <c r="D245" s="8" t="s">
        <v>81</v>
      </c>
      <c r="E245" s="52"/>
      <c r="F245" s="8" t="s">
        <v>95</v>
      </c>
      <c r="G245" s="52"/>
      <c r="H245" s="53">
        <v>863</v>
      </c>
      <c r="I245" s="52" t="s">
        <v>47</v>
      </c>
      <c r="J245" s="73" t="str">
        <f t="shared" si="78"/>
        <v>Non BAU Mandated Capacity Construction</v>
      </c>
      <c r="K245" s="85"/>
      <c r="L245" s="58"/>
      <c r="M245" s="58"/>
      <c r="N245" s="58"/>
      <c r="O245" s="52"/>
      <c r="P245" s="52"/>
      <c r="Q245" s="52"/>
      <c r="R245" s="8"/>
      <c r="S245" s="176"/>
      <c r="T245" s="52"/>
    </row>
    <row r="246" spans="1:20" ht="28.5" hidden="1">
      <c r="A246" s="73" t="str">
        <f t="shared" si="79"/>
        <v>Electricity Supply</v>
      </c>
      <c r="B246" s="73" t="str">
        <f t="shared" si="77"/>
        <v>Non BAU Mandated Capacity Construction</v>
      </c>
      <c r="C246" s="73" t="str">
        <f t="shared" si="77"/>
        <v>Boolean Use Non BAU Mandated Capacity Construction Schedule</v>
      </c>
      <c r="D246" s="8" t="s">
        <v>486</v>
      </c>
      <c r="E246" s="52"/>
      <c r="F246" s="8" t="s">
        <v>489</v>
      </c>
      <c r="G246" s="52"/>
      <c r="H246" s="53">
        <v>864</v>
      </c>
      <c r="I246" s="52" t="s">
        <v>47</v>
      </c>
      <c r="J246" s="73" t="str">
        <f t="shared" si="78"/>
        <v>Non BAU Mandated Capacity Construction</v>
      </c>
      <c r="K246" s="85"/>
      <c r="L246" s="58"/>
      <c r="M246" s="58"/>
      <c r="N246" s="58"/>
      <c r="O246" s="52"/>
      <c r="P246" s="52"/>
      <c r="Q246" s="52"/>
      <c r="R246" s="8"/>
      <c r="S246" s="176"/>
      <c r="T246" s="52"/>
    </row>
    <row r="247" spans="1:20" ht="28.5" hidden="1">
      <c r="A247" s="73" t="str">
        <f t="shared" si="79"/>
        <v>Electricity Supply</v>
      </c>
      <c r="B247" s="73" t="str">
        <f t="shared" si="77"/>
        <v>Non BAU Mandated Capacity Construction</v>
      </c>
      <c r="C247" s="73" t="str">
        <f t="shared" si="77"/>
        <v>Boolean Use Non BAU Mandated Capacity Construction Schedule</v>
      </c>
      <c r="D247" s="8" t="s">
        <v>82</v>
      </c>
      <c r="E247" s="52"/>
      <c r="F247" s="8" t="s">
        <v>96</v>
      </c>
      <c r="G247" s="52"/>
      <c r="H247" s="53">
        <v>865</v>
      </c>
      <c r="I247" s="52" t="s">
        <v>47</v>
      </c>
      <c r="J247" s="73" t="str">
        <f t="shared" si="78"/>
        <v>Non BAU Mandated Capacity Construction</v>
      </c>
      <c r="K247" s="85"/>
      <c r="L247" s="58"/>
      <c r="M247" s="58"/>
      <c r="N247" s="58"/>
      <c r="O247" s="52"/>
      <c r="P247" s="52"/>
      <c r="Q247" s="52"/>
      <c r="R247" s="8"/>
      <c r="S247" s="176"/>
      <c r="T247" s="52"/>
    </row>
    <row r="248" spans="1:20" ht="28.5" hidden="1">
      <c r="A248" s="73" t="str">
        <f t="shared" si="79"/>
        <v>Electricity Supply</v>
      </c>
      <c r="B248" s="73" t="str">
        <f t="shared" si="77"/>
        <v>Non BAU Mandated Capacity Construction</v>
      </c>
      <c r="C248" s="73" t="str">
        <f t="shared" si="77"/>
        <v>Boolean Use Non BAU Mandated Capacity Construction Schedule</v>
      </c>
      <c r="D248" s="8" t="s">
        <v>83</v>
      </c>
      <c r="E248" s="52"/>
      <c r="F248" s="8" t="s">
        <v>97</v>
      </c>
      <c r="G248" s="52"/>
      <c r="H248" s="53">
        <v>866</v>
      </c>
      <c r="I248" s="52" t="s">
        <v>47</v>
      </c>
      <c r="J248" s="73" t="str">
        <f t="shared" si="78"/>
        <v>Non BAU Mandated Capacity Construction</v>
      </c>
      <c r="K248" s="85"/>
      <c r="L248" s="58"/>
      <c r="M248" s="58"/>
      <c r="N248" s="58"/>
      <c r="O248" s="52"/>
      <c r="P248" s="52"/>
      <c r="Q248" s="52"/>
      <c r="R248" s="8"/>
      <c r="S248" s="176"/>
      <c r="T248" s="52"/>
    </row>
    <row r="249" spans="1:20" ht="28.5" hidden="1">
      <c r="A249" s="73" t="str">
        <f t="shared" si="79"/>
        <v>Electricity Supply</v>
      </c>
      <c r="B249" s="73" t="str">
        <f t="shared" si="77"/>
        <v>Non BAU Mandated Capacity Construction</v>
      </c>
      <c r="C249" s="73" t="str">
        <f t="shared" si="77"/>
        <v>Boolean Use Non BAU Mandated Capacity Construction Schedule</v>
      </c>
      <c r="D249" s="8" t="s">
        <v>84</v>
      </c>
      <c r="E249" s="52"/>
      <c r="F249" s="8" t="s">
        <v>98</v>
      </c>
      <c r="G249" s="52"/>
      <c r="H249" s="53">
        <v>867</v>
      </c>
      <c r="I249" s="52" t="s">
        <v>47</v>
      </c>
      <c r="J249" s="73" t="str">
        <f t="shared" si="78"/>
        <v>Non BAU Mandated Capacity Construction</v>
      </c>
      <c r="K249" s="85"/>
      <c r="L249" s="58"/>
      <c r="M249" s="58"/>
      <c r="N249" s="58"/>
      <c r="O249" s="52"/>
      <c r="P249" s="52"/>
      <c r="Q249" s="52"/>
      <c r="R249" s="8"/>
      <c r="S249" s="176"/>
      <c r="T249" s="52"/>
    </row>
    <row r="250" spans="1:20" ht="28.5" hidden="1">
      <c r="A250" s="73" t="str">
        <f t="shared" si="79"/>
        <v>Electricity Supply</v>
      </c>
      <c r="B250" s="73" t="str">
        <f t="shared" si="77"/>
        <v>Non BAU Mandated Capacity Construction</v>
      </c>
      <c r="C250" s="73" t="str">
        <f t="shared" si="77"/>
        <v>Boolean Use Non BAU Mandated Capacity Construction Schedule</v>
      </c>
      <c r="D250" s="8" t="s">
        <v>847</v>
      </c>
      <c r="E250" s="52"/>
      <c r="F250" s="8" t="s">
        <v>473</v>
      </c>
      <c r="G250" s="52"/>
      <c r="H250" s="53">
        <v>868</v>
      </c>
      <c r="I250" s="52" t="s">
        <v>47</v>
      </c>
      <c r="J250" s="73" t="str">
        <f t="shared" si="78"/>
        <v>Non BAU Mandated Capacity Construction</v>
      </c>
      <c r="K250" s="85"/>
      <c r="L250" s="58"/>
      <c r="M250" s="58"/>
      <c r="N250" s="58"/>
      <c r="O250" s="52"/>
      <c r="P250" s="52"/>
      <c r="Q250" s="52"/>
      <c r="R250" s="8"/>
      <c r="S250" s="176"/>
      <c r="T250" s="52"/>
    </row>
    <row r="251" spans="1:20" ht="28.5" hidden="1">
      <c r="A251" s="73" t="str">
        <f t="shared" si="79"/>
        <v>Electricity Supply</v>
      </c>
      <c r="B251" s="73" t="str">
        <f t="shared" si="77"/>
        <v>Non BAU Mandated Capacity Construction</v>
      </c>
      <c r="C251" s="73" t="str">
        <f t="shared" si="77"/>
        <v>Boolean Use Non BAU Mandated Capacity Construction Schedule</v>
      </c>
      <c r="D251" s="8" t="s">
        <v>333</v>
      </c>
      <c r="E251" s="52"/>
      <c r="F251" s="8" t="s">
        <v>335</v>
      </c>
      <c r="G251" s="52"/>
      <c r="H251" s="53">
        <v>869</v>
      </c>
      <c r="I251" s="52" t="s">
        <v>47</v>
      </c>
      <c r="J251" s="73" t="str">
        <f t="shared" si="78"/>
        <v>Non BAU Mandated Capacity Construction</v>
      </c>
      <c r="K251" s="85"/>
      <c r="L251" s="58"/>
      <c r="M251" s="58"/>
      <c r="N251" s="58"/>
      <c r="O251" s="52"/>
      <c r="P251" s="52"/>
      <c r="Q251" s="52"/>
      <c r="R251" s="8"/>
      <c r="S251" s="176"/>
      <c r="T251" s="52"/>
    </row>
    <row r="252" spans="1:20" ht="28.5" hidden="1">
      <c r="A252" s="73" t="str">
        <f t="shared" si="79"/>
        <v>Electricity Supply</v>
      </c>
      <c r="B252" s="73" t="str">
        <f t="shared" si="77"/>
        <v>Non BAU Mandated Capacity Construction</v>
      </c>
      <c r="C252" s="73" t="str">
        <f t="shared" si="77"/>
        <v>Boolean Use Non BAU Mandated Capacity Construction Schedule</v>
      </c>
      <c r="D252" s="8" t="s">
        <v>334</v>
      </c>
      <c r="E252" s="52"/>
      <c r="F252" s="8" t="s">
        <v>336</v>
      </c>
      <c r="G252" s="52"/>
      <c r="H252" s="53">
        <v>870</v>
      </c>
      <c r="I252" s="52" t="s">
        <v>47</v>
      </c>
      <c r="J252" s="73" t="str">
        <f t="shared" si="78"/>
        <v>Non BAU Mandated Capacity Construction</v>
      </c>
      <c r="K252" s="85"/>
      <c r="L252" s="58"/>
      <c r="M252" s="58"/>
      <c r="N252" s="58"/>
      <c r="O252" s="52"/>
      <c r="P252" s="52"/>
      <c r="Q252" s="52"/>
      <c r="R252" s="8"/>
      <c r="S252" s="176"/>
      <c r="T252" s="52"/>
    </row>
    <row r="253" spans="1:20" ht="28.5" hidden="1">
      <c r="A253" s="73" t="str">
        <f t="shared" si="79"/>
        <v>Electricity Supply</v>
      </c>
      <c r="B253" s="73" t="str">
        <f t="shared" si="77"/>
        <v>Non BAU Mandated Capacity Construction</v>
      </c>
      <c r="C253" s="73" t="str">
        <f t="shared" si="77"/>
        <v>Boolean Use Non BAU Mandated Capacity Construction Schedule</v>
      </c>
      <c r="D253" s="8" t="s">
        <v>482</v>
      </c>
      <c r="E253" s="52"/>
      <c r="F253" s="8" t="s">
        <v>481</v>
      </c>
      <c r="G253" s="52"/>
      <c r="H253" s="53">
        <v>871</v>
      </c>
      <c r="I253" s="52" t="s">
        <v>47</v>
      </c>
      <c r="J253" s="73" t="str">
        <f t="shared" si="78"/>
        <v>Non BAU Mandated Capacity Construction</v>
      </c>
      <c r="K253" s="85"/>
      <c r="L253" s="58"/>
      <c r="M253" s="58"/>
      <c r="N253" s="58"/>
      <c r="O253" s="52"/>
      <c r="P253" s="52"/>
      <c r="Q253" s="52"/>
      <c r="R253" s="8"/>
      <c r="S253" s="176"/>
      <c r="T253" s="52"/>
    </row>
    <row r="254" spans="1:20" ht="28.5" hidden="1">
      <c r="A254" s="73" t="str">
        <f t="shared" si="79"/>
        <v>Electricity Supply</v>
      </c>
      <c r="B254" s="73" t="str">
        <f t="shared" si="77"/>
        <v>Non BAU Mandated Capacity Construction</v>
      </c>
      <c r="C254" s="73" t="str">
        <f t="shared" si="77"/>
        <v>Boolean Use Non BAU Mandated Capacity Construction Schedule</v>
      </c>
      <c r="D254" s="8" t="s">
        <v>491</v>
      </c>
      <c r="E254" s="52"/>
      <c r="F254" s="8" t="s">
        <v>492</v>
      </c>
      <c r="G254" s="52"/>
      <c r="H254" s="53">
        <v>872</v>
      </c>
      <c r="I254" s="52" t="s">
        <v>47</v>
      </c>
      <c r="J254" s="73" t="str">
        <f t="shared" si="78"/>
        <v>Non BAU Mandated Capacity Construction</v>
      </c>
      <c r="K254" s="85"/>
      <c r="L254" s="58"/>
      <c r="M254" s="58"/>
      <c r="N254" s="58"/>
      <c r="O254" s="52"/>
      <c r="P254" s="52"/>
      <c r="Q254" s="52"/>
      <c r="R254" s="8"/>
      <c r="S254" s="176"/>
      <c r="T254" s="52"/>
    </row>
    <row r="255" spans="1:20" ht="28.5" hidden="1">
      <c r="A255" s="73" t="str">
        <f t="shared" si="79"/>
        <v>Electricity Supply</v>
      </c>
      <c r="B255" s="73" t="str">
        <f t="shared" si="77"/>
        <v>Non BAU Mandated Capacity Construction</v>
      </c>
      <c r="C255" s="73" t="str">
        <f t="shared" si="77"/>
        <v>Boolean Use Non BAU Mandated Capacity Construction Schedule</v>
      </c>
      <c r="D255" s="8" t="s">
        <v>1228</v>
      </c>
      <c r="E255" s="52"/>
      <c r="F255" s="8" t="s">
        <v>909</v>
      </c>
      <c r="G255" s="52"/>
      <c r="H255" s="53">
        <v>873</v>
      </c>
      <c r="I255" s="52" t="s">
        <v>47</v>
      </c>
      <c r="J255" s="73" t="str">
        <f t="shared" si="78"/>
        <v>Non BAU Mandated Capacity Construction</v>
      </c>
      <c r="K255" s="85"/>
      <c r="L255" s="58"/>
      <c r="M255" s="58"/>
      <c r="N255" s="58"/>
      <c r="O255" s="52"/>
      <c r="P255" s="52"/>
      <c r="Q255" s="52"/>
      <c r="R255" s="8"/>
      <c r="S255" s="176"/>
      <c r="T255" s="52"/>
    </row>
    <row r="256" spans="1:20" ht="28.5" hidden="1">
      <c r="A256" s="73" t="str">
        <f t="shared" si="79"/>
        <v>Electricity Supply</v>
      </c>
      <c r="B256" s="73" t="str">
        <f t="shared" si="77"/>
        <v>Non BAU Mandated Capacity Construction</v>
      </c>
      <c r="C256" s="73" t="str">
        <f t="shared" si="77"/>
        <v>Boolean Use Non BAU Mandated Capacity Construction Schedule</v>
      </c>
      <c r="D256" s="8" t="s">
        <v>1229</v>
      </c>
      <c r="E256" s="52"/>
      <c r="F256" s="8" t="s">
        <v>1050</v>
      </c>
      <c r="G256" s="52"/>
      <c r="H256" s="53">
        <v>874</v>
      </c>
      <c r="I256" s="52" t="s">
        <v>47</v>
      </c>
      <c r="J256" s="73" t="str">
        <f t="shared" si="78"/>
        <v>Non BAU Mandated Capacity Construction</v>
      </c>
      <c r="K256" s="85"/>
      <c r="L256" s="58"/>
      <c r="M256" s="58"/>
      <c r="N256" s="58"/>
      <c r="O256" s="52"/>
      <c r="P256" s="52"/>
      <c r="Q256" s="52"/>
      <c r="R256" s="8"/>
      <c r="S256" s="176"/>
      <c r="T256" s="52"/>
    </row>
    <row r="257" spans="1:20" ht="28.5" hidden="1">
      <c r="A257" s="73" t="str">
        <f t="shared" si="79"/>
        <v>Electricity Supply</v>
      </c>
      <c r="B257" s="73" t="str">
        <f t="shared" si="77"/>
        <v>Non BAU Mandated Capacity Construction</v>
      </c>
      <c r="C257" s="73" t="str">
        <f t="shared" si="77"/>
        <v>Boolean Use Non BAU Mandated Capacity Construction Schedule</v>
      </c>
      <c r="D257" s="8" t="s">
        <v>1230</v>
      </c>
      <c r="E257" s="52"/>
      <c r="F257" s="8" t="s">
        <v>911</v>
      </c>
      <c r="G257" s="52"/>
      <c r="H257" s="53">
        <v>875</v>
      </c>
      <c r="I257" s="52" t="s">
        <v>47</v>
      </c>
      <c r="J257" s="73" t="str">
        <f t="shared" si="78"/>
        <v>Non BAU Mandated Capacity Construction</v>
      </c>
      <c r="K257" s="85"/>
      <c r="L257" s="58"/>
      <c r="M257" s="58"/>
      <c r="N257" s="58"/>
      <c r="O257" s="52"/>
      <c r="P257" s="52"/>
      <c r="Q257" s="52"/>
      <c r="R257" s="8"/>
      <c r="S257" s="176"/>
      <c r="T257" s="52"/>
    </row>
    <row r="258" spans="1:20" s="4" customFormat="1" ht="28.5" hidden="1">
      <c r="A258" s="93" t="s">
        <v>8</v>
      </c>
      <c r="B258" s="93" t="s">
        <v>62</v>
      </c>
      <c r="C258" s="93" t="s">
        <v>135</v>
      </c>
      <c r="D258" s="52" t="s">
        <v>485</v>
      </c>
      <c r="E258" s="52"/>
      <c r="F258" s="52" t="s">
        <v>484</v>
      </c>
      <c r="G258" s="52"/>
      <c r="H258" s="53">
        <v>633</v>
      </c>
      <c r="I258" s="52" t="s">
        <v>47</v>
      </c>
      <c r="J258" s="75" t="s">
        <v>62</v>
      </c>
      <c r="K258" s="85"/>
      <c r="L258" s="64"/>
      <c r="M258" s="64"/>
      <c r="N258" s="64"/>
      <c r="O258" s="52"/>
      <c r="P258" s="52"/>
      <c r="Q258" s="54"/>
      <c r="R258" s="8"/>
      <c r="S258" s="179"/>
      <c r="T258" s="54"/>
    </row>
    <row r="259" spans="1:20" s="4" customFormat="1" ht="28.5" hidden="1">
      <c r="A259" s="73" t="str">
        <f t="shared" ref="A259:C273" si="80">A$258</f>
        <v>Electricity Supply</v>
      </c>
      <c r="B259" s="73" t="str">
        <f t="shared" si="80"/>
        <v>Non BAU Mandated Capacity Construction</v>
      </c>
      <c r="C259" s="73" t="str">
        <f t="shared" si="80"/>
        <v>Boolean Use Non BAU Mandated Capacity Construction Schedule</v>
      </c>
      <c r="D259" s="8" t="s">
        <v>331</v>
      </c>
      <c r="E259" s="52"/>
      <c r="F259" s="8" t="s">
        <v>332</v>
      </c>
      <c r="G259" s="52"/>
      <c r="H259" s="53">
        <v>634</v>
      </c>
      <c r="I259" s="52" t="s">
        <v>47</v>
      </c>
      <c r="J259" s="73" t="str">
        <f>J$258</f>
        <v>Non BAU Mandated Capacity Construction</v>
      </c>
      <c r="K259" s="85"/>
      <c r="L259" s="64"/>
      <c r="M259" s="64"/>
      <c r="N259" s="64"/>
      <c r="O259" s="52"/>
      <c r="P259" s="52"/>
      <c r="Q259" s="54"/>
      <c r="R259" s="8"/>
      <c r="S259" s="179"/>
      <c r="T259" s="54"/>
    </row>
    <row r="260" spans="1:20" s="4" customFormat="1" ht="28.5" hidden="1">
      <c r="A260" s="73" t="str">
        <f t="shared" si="80"/>
        <v>Electricity Supply</v>
      </c>
      <c r="B260" s="73" t="str">
        <f t="shared" si="80"/>
        <v>Non BAU Mandated Capacity Construction</v>
      </c>
      <c r="C260" s="73" t="str">
        <f t="shared" si="80"/>
        <v>Boolean Use Non BAU Mandated Capacity Construction Schedule</v>
      </c>
      <c r="D260" s="8" t="s">
        <v>80</v>
      </c>
      <c r="E260" s="52"/>
      <c r="F260" s="8" t="s">
        <v>94</v>
      </c>
      <c r="G260" s="52"/>
      <c r="H260" s="53">
        <v>635</v>
      </c>
      <c r="I260" s="52" t="s">
        <v>47</v>
      </c>
      <c r="J260" s="73" t="str">
        <f t="shared" ref="J260:J273" si="81">J$258</f>
        <v>Non BAU Mandated Capacity Construction</v>
      </c>
      <c r="K260" s="85"/>
      <c r="L260" s="64"/>
      <c r="M260" s="64"/>
      <c r="N260" s="64"/>
      <c r="O260" s="52"/>
      <c r="P260" s="52"/>
      <c r="Q260" s="54"/>
      <c r="R260" s="8"/>
      <c r="S260" s="179"/>
      <c r="T260" s="54"/>
    </row>
    <row r="261" spans="1:20" s="4" customFormat="1" ht="28.5" hidden="1">
      <c r="A261" s="73" t="str">
        <f t="shared" si="80"/>
        <v>Electricity Supply</v>
      </c>
      <c r="B261" s="73" t="str">
        <f t="shared" si="80"/>
        <v>Non BAU Mandated Capacity Construction</v>
      </c>
      <c r="C261" s="73" t="str">
        <f t="shared" si="80"/>
        <v>Boolean Use Non BAU Mandated Capacity Construction Schedule</v>
      </c>
      <c r="D261" s="8" t="s">
        <v>81</v>
      </c>
      <c r="E261" s="52"/>
      <c r="F261" s="8" t="s">
        <v>95</v>
      </c>
      <c r="G261" s="52"/>
      <c r="H261" s="53">
        <v>636</v>
      </c>
      <c r="I261" s="52" t="s">
        <v>47</v>
      </c>
      <c r="J261" s="73" t="str">
        <f t="shared" si="81"/>
        <v>Non BAU Mandated Capacity Construction</v>
      </c>
      <c r="K261" s="85"/>
      <c r="L261" s="64"/>
      <c r="M261" s="64"/>
      <c r="N261" s="64"/>
      <c r="O261" s="52"/>
      <c r="P261" s="52"/>
      <c r="Q261" s="54"/>
      <c r="R261" s="8"/>
      <c r="S261" s="179"/>
      <c r="T261" s="54"/>
    </row>
    <row r="262" spans="1:20" s="4" customFormat="1" ht="28.5" hidden="1">
      <c r="A262" s="73" t="str">
        <f t="shared" si="80"/>
        <v>Electricity Supply</v>
      </c>
      <c r="B262" s="73" t="str">
        <f t="shared" si="80"/>
        <v>Non BAU Mandated Capacity Construction</v>
      </c>
      <c r="C262" s="73" t="str">
        <f t="shared" si="80"/>
        <v>Boolean Use Non BAU Mandated Capacity Construction Schedule</v>
      </c>
      <c r="D262" s="8" t="s">
        <v>486</v>
      </c>
      <c r="E262" s="52"/>
      <c r="F262" s="8" t="s">
        <v>489</v>
      </c>
      <c r="G262" s="52"/>
      <c r="H262" s="53">
        <v>637</v>
      </c>
      <c r="I262" s="52" t="s">
        <v>47</v>
      </c>
      <c r="J262" s="73" t="str">
        <f t="shared" si="81"/>
        <v>Non BAU Mandated Capacity Construction</v>
      </c>
      <c r="K262" s="85"/>
      <c r="L262" s="64"/>
      <c r="M262" s="64"/>
      <c r="N262" s="64"/>
      <c r="O262" s="52"/>
      <c r="P262" s="52"/>
      <c r="Q262" s="54"/>
      <c r="R262" s="8"/>
      <c r="S262" s="179"/>
      <c r="T262" s="54"/>
    </row>
    <row r="263" spans="1:20" s="4" customFormat="1" ht="28.5" hidden="1">
      <c r="A263" s="73" t="str">
        <f t="shared" si="80"/>
        <v>Electricity Supply</v>
      </c>
      <c r="B263" s="73" t="str">
        <f t="shared" si="80"/>
        <v>Non BAU Mandated Capacity Construction</v>
      </c>
      <c r="C263" s="73" t="str">
        <f t="shared" si="80"/>
        <v>Boolean Use Non BAU Mandated Capacity Construction Schedule</v>
      </c>
      <c r="D263" s="8" t="s">
        <v>82</v>
      </c>
      <c r="E263" s="52"/>
      <c r="F263" s="8" t="s">
        <v>96</v>
      </c>
      <c r="G263" s="52"/>
      <c r="H263" s="53">
        <v>638</v>
      </c>
      <c r="I263" s="52" t="s">
        <v>47</v>
      </c>
      <c r="J263" s="73" t="str">
        <f t="shared" si="81"/>
        <v>Non BAU Mandated Capacity Construction</v>
      </c>
      <c r="K263" s="85"/>
      <c r="L263" s="64"/>
      <c r="M263" s="64"/>
      <c r="N263" s="64"/>
      <c r="O263" s="52"/>
      <c r="P263" s="52"/>
      <c r="Q263" s="54"/>
      <c r="R263" s="8"/>
      <c r="S263" s="179"/>
      <c r="T263" s="54"/>
    </row>
    <row r="264" spans="1:20" s="4" customFormat="1" ht="28.5" hidden="1">
      <c r="A264" s="73" t="str">
        <f t="shared" si="80"/>
        <v>Electricity Supply</v>
      </c>
      <c r="B264" s="73" t="str">
        <f t="shared" si="80"/>
        <v>Non BAU Mandated Capacity Construction</v>
      </c>
      <c r="C264" s="73" t="str">
        <f t="shared" si="80"/>
        <v>Boolean Use Non BAU Mandated Capacity Construction Schedule</v>
      </c>
      <c r="D264" s="8" t="s">
        <v>83</v>
      </c>
      <c r="E264" s="52"/>
      <c r="F264" s="8" t="s">
        <v>97</v>
      </c>
      <c r="G264" s="52"/>
      <c r="H264" s="53">
        <v>639</v>
      </c>
      <c r="I264" s="52" t="s">
        <v>47</v>
      </c>
      <c r="J264" s="73" t="str">
        <f t="shared" si="81"/>
        <v>Non BAU Mandated Capacity Construction</v>
      </c>
      <c r="K264" s="85"/>
      <c r="L264" s="64"/>
      <c r="M264" s="64"/>
      <c r="N264" s="64"/>
      <c r="O264" s="52"/>
      <c r="P264" s="52"/>
      <c r="Q264" s="54"/>
      <c r="R264" s="8"/>
      <c r="S264" s="179"/>
      <c r="T264" s="54"/>
    </row>
    <row r="265" spans="1:20" s="4" customFormat="1" ht="28.5" hidden="1">
      <c r="A265" s="73" t="str">
        <f t="shared" si="80"/>
        <v>Electricity Supply</v>
      </c>
      <c r="B265" s="73" t="str">
        <f t="shared" si="80"/>
        <v>Non BAU Mandated Capacity Construction</v>
      </c>
      <c r="C265" s="73" t="str">
        <f t="shared" si="80"/>
        <v>Boolean Use Non BAU Mandated Capacity Construction Schedule</v>
      </c>
      <c r="D265" s="8" t="s">
        <v>84</v>
      </c>
      <c r="E265" s="52"/>
      <c r="F265" s="8" t="s">
        <v>98</v>
      </c>
      <c r="G265" s="52"/>
      <c r="H265" s="53">
        <v>640</v>
      </c>
      <c r="I265" s="52" t="s">
        <v>47</v>
      </c>
      <c r="J265" s="73" t="str">
        <f t="shared" si="81"/>
        <v>Non BAU Mandated Capacity Construction</v>
      </c>
      <c r="K265" s="85"/>
      <c r="L265" s="64"/>
      <c r="M265" s="64"/>
      <c r="N265" s="64"/>
      <c r="O265" s="52"/>
      <c r="P265" s="52"/>
      <c r="Q265" s="54"/>
      <c r="R265" s="8"/>
      <c r="S265" s="179"/>
      <c r="T265" s="54"/>
    </row>
    <row r="266" spans="1:20" s="4" customFormat="1" ht="28.5" hidden="1">
      <c r="A266" s="73" t="str">
        <f t="shared" si="80"/>
        <v>Electricity Supply</v>
      </c>
      <c r="B266" s="73" t="str">
        <f t="shared" si="80"/>
        <v>Non BAU Mandated Capacity Construction</v>
      </c>
      <c r="C266" s="73" t="str">
        <f t="shared" si="80"/>
        <v>Boolean Use Non BAU Mandated Capacity Construction Schedule</v>
      </c>
      <c r="D266" s="8" t="s">
        <v>847</v>
      </c>
      <c r="E266" s="52"/>
      <c r="F266" s="369" t="s">
        <v>1879</v>
      </c>
      <c r="G266" s="52"/>
      <c r="H266" s="53">
        <v>641</v>
      </c>
      <c r="I266" s="52" t="s">
        <v>47</v>
      </c>
      <c r="J266" s="73" t="str">
        <f t="shared" si="81"/>
        <v>Non BAU Mandated Capacity Construction</v>
      </c>
      <c r="K266" s="85"/>
      <c r="L266" s="64"/>
      <c r="M266" s="64"/>
      <c r="N266" s="64"/>
      <c r="O266" s="52"/>
      <c r="P266" s="52"/>
      <c r="Q266" s="54"/>
      <c r="R266" s="8"/>
      <c r="S266" s="179"/>
      <c r="T266" s="54"/>
    </row>
    <row r="267" spans="1:20" s="4" customFormat="1" ht="28.5" hidden="1">
      <c r="A267" s="73" t="str">
        <f t="shared" si="80"/>
        <v>Electricity Supply</v>
      </c>
      <c r="B267" s="73" t="str">
        <f t="shared" si="80"/>
        <v>Non BAU Mandated Capacity Construction</v>
      </c>
      <c r="C267" s="73" t="str">
        <f t="shared" si="80"/>
        <v>Boolean Use Non BAU Mandated Capacity Construction Schedule</v>
      </c>
      <c r="D267" s="8" t="s">
        <v>333</v>
      </c>
      <c r="E267" s="52"/>
      <c r="F267" s="8" t="s">
        <v>335</v>
      </c>
      <c r="G267" s="52"/>
      <c r="H267" s="53">
        <v>642</v>
      </c>
      <c r="I267" s="52" t="s">
        <v>47</v>
      </c>
      <c r="J267" s="73" t="str">
        <f t="shared" si="81"/>
        <v>Non BAU Mandated Capacity Construction</v>
      </c>
      <c r="K267" s="85"/>
      <c r="L267" s="64"/>
      <c r="M267" s="64"/>
      <c r="N267" s="64"/>
      <c r="O267" s="52"/>
      <c r="P267" s="52"/>
      <c r="Q267" s="54"/>
      <c r="R267" s="8"/>
      <c r="S267" s="179"/>
      <c r="T267" s="54"/>
    </row>
    <row r="268" spans="1:20" s="4" customFormat="1" ht="28.5" hidden="1">
      <c r="A268" s="73" t="str">
        <f t="shared" si="80"/>
        <v>Electricity Supply</v>
      </c>
      <c r="B268" s="73" t="str">
        <f t="shared" si="80"/>
        <v>Non BAU Mandated Capacity Construction</v>
      </c>
      <c r="C268" s="73" t="str">
        <f t="shared" si="80"/>
        <v>Boolean Use Non BAU Mandated Capacity Construction Schedule</v>
      </c>
      <c r="D268" s="8" t="s">
        <v>334</v>
      </c>
      <c r="E268" s="52"/>
      <c r="F268" s="8" t="s">
        <v>336</v>
      </c>
      <c r="G268" s="52"/>
      <c r="H268" s="53">
        <v>643</v>
      </c>
      <c r="I268" s="52" t="s">
        <v>47</v>
      </c>
      <c r="J268" s="73" t="str">
        <f t="shared" si="81"/>
        <v>Non BAU Mandated Capacity Construction</v>
      </c>
      <c r="K268" s="85"/>
      <c r="L268" s="64"/>
      <c r="M268" s="64"/>
      <c r="N268" s="64"/>
      <c r="O268" s="52"/>
      <c r="P268" s="52"/>
      <c r="Q268" s="54"/>
      <c r="R268" s="8"/>
      <c r="S268" s="179"/>
      <c r="T268" s="54"/>
    </row>
    <row r="269" spans="1:20" s="4" customFormat="1" ht="28.5" hidden="1">
      <c r="A269" s="73" t="str">
        <f t="shared" si="80"/>
        <v>Electricity Supply</v>
      </c>
      <c r="B269" s="73" t="str">
        <f t="shared" si="80"/>
        <v>Non BAU Mandated Capacity Construction</v>
      </c>
      <c r="C269" s="73" t="str">
        <f t="shared" si="80"/>
        <v>Boolean Use Non BAU Mandated Capacity Construction Schedule</v>
      </c>
      <c r="D269" s="8" t="s">
        <v>482</v>
      </c>
      <c r="E269" s="52"/>
      <c r="F269" s="8" t="s">
        <v>481</v>
      </c>
      <c r="G269" s="52"/>
      <c r="H269" s="53">
        <v>644</v>
      </c>
      <c r="I269" s="52" t="s">
        <v>47</v>
      </c>
      <c r="J269" s="73" t="str">
        <f t="shared" si="81"/>
        <v>Non BAU Mandated Capacity Construction</v>
      </c>
      <c r="K269" s="85"/>
      <c r="L269" s="64"/>
      <c r="M269" s="64"/>
      <c r="N269" s="64"/>
      <c r="O269" s="52"/>
      <c r="P269" s="52"/>
      <c r="Q269" s="54"/>
      <c r="R269" s="8"/>
      <c r="S269" s="179"/>
      <c r="T269" s="54"/>
    </row>
    <row r="270" spans="1:20" s="4" customFormat="1" ht="28.5" hidden="1">
      <c r="A270" s="73" t="str">
        <f t="shared" si="80"/>
        <v>Electricity Supply</v>
      </c>
      <c r="B270" s="73" t="str">
        <f t="shared" si="80"/>
        <v>Non BAU Mandated Capacity Construction</v>
      </c>
      <c r="C270" s="73" t="str">
        <f t="shared" si="80"/>
        <v>Boolean Use Non BAU Mandated Capacity Construction Schedule</v>
      </c>
      <c r="D270" s="8" t="s">
        <v>491</v>
      </c>
      <c r="E270" s="52"/>
      <c r="F270" s="8" t="s">
        <v>492</v>
      </c>
      <c r="G270" s="52"/>
      <c r="H270" s="53">
        <v>645</v>
      </c>
      <c r="I270" s="52" t="s">
        <v>47</v>
      </c>
      <c r="J270" s="73" t="str">
        <f t="shared" si="81"/>
        <v>Non BAU Mandated Capacity Construction</v>
      </c>
      <c r="K270" s="85"/>
      <c r="L270" s="64"/>
      <c r="M270" s="64"/>
      <c r="N270" s="64"/>
      <c r="O270" s="52"/>
      <c r="P270" s="52"/>
      <c r="Q270" s="54"/>
      <c r="R270" s="8"/>
      <c r="S270" s="179"/>
      <c r="T270" s="54"/>
    </row>
    <row r="271" spans="1:20" s="4" customFormat="1" ht="28.5" hidden="1">
      <c r="A271" s="73" t="str">
        <f t="shared" si="80"/>
        <v>Electricity Supply</v>
      </c>
      <c r="B271" s="73" t="str">
        <f t="shared" si="80"/>
        <v>Non BAU Mandated Capacity Construction</v>
      </c>
      <c r="C271" s="73" t="str">
        <f t="shared" si="80"/>
        <v>Boolean Use Non BAU Mandated Capacity Construction Schedule</v>
      </c>
      <c r="D271" s="8" t="s">
        <v>1228</v>
      </c>
      <c r="E271" s="52"/>
      <c r="F271" s="8" t="s">
        <v>909</v>
      </c>
      <c r="G271" s="52"/>
      <c r="H271" s="53">
        <v>646</v>
      </c>
      <c r="I271" s="52" t="s">
        <v>47</v>
      </c>
      <c r="J271" s="73" t="str">
        <f t="shared" si="81"/>
        <v>Non BAU Mandated Capacity Construction</v>
      </c>
      <c r="K271" s="85"/>
      <c r="L271" s="64"/>
      <c r="M271" s="64"/>
      <c r="N271" s="64"/>
      <c r="O271" s="52"/>
      <c r="P271" s="52"/>
      <c r="Q271" s="54"/>
      <c r="R271" s="8"/>
      <c r="S271" s="179"/>
      <c r="T271" s="54"/>
    </row>
    <row r="272" spans="1:20" s="4" customFormat="1" ht="28.5" hidden="1">
      <c r="A272" s="73" t="str">
        <f t="shared" si="80"/>
        <v>Electricity Supply</v>
      </c>
      <c r="B272" s="73" t="str">
        <f t="shared" si="80"/>
        <v>Non BAU Mandated Capacity Construction</v>
      </c>
      <c r="C272" s="73" t="str">
        <f t="shared" si="80"/>
        <v>Boolean Use Non BAU Mandated Capacity Construction Schedule</v>
      </c>
      <c r="D272" s="8" t="s">
        <v>1229</v>
      </c>
      <c r="E272" s="52"/>
      <c r="F272" s="8" t="s">
        <v>1050</v>
      </c>
      <c r="G272" s="52"/>
      <c r="H272" s="53">
        <v>647</v>
      </c>
      <c r="I272" s="52" t="s">
        <v>47</v>
      </c>
      <c r="J272" s="73" t="str">
        <f t="shared" si="81"/>
        <v>Non BAU Mandated Capacity Construction</v>
      </c>
      <c r="K272" s="85"/>
      <c r="L272" s="64"/>
      <c r="M272" s="64"/>
      <c r="N272" s="64"/>
      <c r="O272" s="52"/>
      <c r="P272" s="52"/>
      <c r="Q272" s="54"/>
      <c r="R272" s="8"/>
      <c r="S272" s="179"/>
      <c r="T272" s="54"/>
    </row>
    <row r="273" spans="1:20" s="4" customFormat="1" ht="28.5" hidden="1">
      <c r="A273" s="73" t="str">
        <f t="shared" si="80"/>
        <v>Electricity Supply</v>
      </c>
      <c r="B273" s="73" t="str">
        <f t="shared" si="80"/>
        <v>Non BAU Mandated Capacity Construction</v>
      </c>
      <c r="C273" s="73" t="str">
        <f t="shared" si="80"/>
        <v>Boolean Use Non BAU Mandated Capacity Construction Schedule</v>
      </c>
      <c r="D273" s="8" t="s">
        <v>1230</v>
      </c>
      <c r="E273" s="52"/>
      <c r="F273" s="8" t="s">
        <v>911</v>
      </c>
      <c r="G273" s="52"/>
      <c r="H273" s="53">
        <v>648</v>
      </c>
      <c r="I273" s="52" t="s">
        <v>47</v>
      </c>
      <c r="J273" s="73" t="str">
        <f t="shared" si="81"/>
        <v>Non BAU Mandated Capacity Construction</v>
      </c>
      <c r="K273" s="85"/>
      <c r="L273" s="64"/>
      <c r="M273" s="64"/>
      <c r="N273" s="64"/>
      <c r="O273" s="52"/>
      <c r="P273" s="52"/>
      <c r="Q273" s="54"/>
      <c r="R273" s="8"/>
      <c r="S273" s="179"/>
      <c r="T273" s="54"/>
    </row>
    <row r="274" spans="1:20" s="4" customFormat="1" ht="42.75" hidden="1">
      <c r="A274" s="93" t="s">
        <v>8</v>
      </c>
      <c r="B274" s="93" t="s">
        <v>391</v>
      </c>
      <c r="C274" s="93" t="s">
        <v>392</v>
      </c>
      <c r="D274" s="52"/>
      <c r="E274" s="52"/>
      <c r="F274" s="52"/>
      <c r="G274" s="52"/>
      <c r="H274" s="53">
        <v>649</v>
      </c>
      <c r="I274" s="370" t="s">
        <v>46</v>
      </c>
      <c r="J274" s="370" t="s">
        <v>1215</v>
      </c>
      <c r="K274" s="75" t="s">
        <v>607</v>
      </c>
      <c r="L274" s="371">
        <v>0</v>
      </c>
      <c r="M274" s="371">
        <v>1</v>
      </c>
      <c r="N274" s="371">
        <v>1</v>
      </c>
      <c r="O274" s="370" t="s">
        <v>32</v>
      </c>
      <c r="P274" s="372" t="s">
        <v>2065</v>
      </c>
      <c r="Q274" s="54"/>
      <c r="R274" s="8"/>
      <c r="S274" s="179"/>
      <c r="T274" s="54"/>
    </row>
    <row r="275" spans="1:20" s="4" customFormat="1" ht="85.5" hidden="1">
      <c r="A275" s="93" t="s">
        <v>8</v>
      </c>
      <c r="B275" s="93" t="s">
        <v>573</v>
      </c>
      <c r="C275" s="93" t="s">
        <v>572</v>
      </c>
      <c r="D275" s="8"/>
      <c r="E275" s="54"/>
      <c r="F275" s="8"/>
      <c r="G275" s="54"/>
      <c r="H275" s="53">
        <v>35</v>
      </c>
      <c r="I275" s="8" t="s">
        <v>47</v>
      </c>
      <c r="J275" s="75" t="s">
        <v>574</v>
      </c>
      <c r="K275" s="85"/>
      <c r="L275" s="58">
        <v>0</v>
      </c>
      <c r="M275" s="64">
        <v>20</v>
      </c>
      <c r="N275" s="64">
        <v>1</v>
      </c>
      <c r="O275" s="8" t="s">
        <v>136</v>
      </c>
      <c r="P275" s="52" t="s">
        <v>1303</v>
      </c>
      <c r="Q275" s="52" t="s">
        <v>231</v>
      </c>
      <c r="R275" s="8" t="s">
        <v>575</v>
      </c>
      <c r="S275" s="177" t="s">
        <v>165</v>
      </c>
      <c r="T275" s="8" t="s">
        <v>165</v>
      </c>
    </row>
    <row r="276" spans="1:20" s="2" customFormat="1" ht="28.5" hidden="1">
      <c r="A276" s="94" t="s">
        <v>8</v>
      </c>
      <c r="B276" s="94" t="s">
        <v>274</v>
      </c>
      <c r="C276" s="94" t="s">
        <v>275</v>
      </c>
      <c r="D276" s="8" t="s">
        <v>485</v>
      </c>
      <c r="E276" s="8" t="s">
        <v>276</v>
      </c>
      <c r="F276" s="52"/>
      <c r="G276" s="8"/>
      <c r="H276" s="55">
        <v>650</v>
      </c>
      <c r="I276" s="8" t="s">
        <v>47</v>
      </c>
      <c r="J276" s="74" t="s">
        <v>274</v>
      </c>
      <c r="K276" s="75" t="s">
        <v>606</v>
      </c>
      <c r="L276" s="62"/>
      <c r="M276" s="62"/>
      <c r="N276" s="62"/>
      <c r="O276" s="8"/>
      <c r="P276" s="52"/>
      <c r="Q276" s="8"/>
      <c r="R276" s="8"/>
      <c r="S276" s="177"/>
      <c r="T276" s="8"/>
    </row>
    <row r="277" spans="1:20" s="2" customFormat="1" ht="28.5" hidden="1">
      <c r="A277" s="86" t="str">
        <f t="shared" ref="A277:C306" si="82">A$276</f>
        <v>Electricity Supply</v>
      </c>
      <c r="B277" s="86" t="str">
        <f t="shared" si="82"/>
        <v>Reduce Plant Downtime</v>
      </c>
      <c r="C277" s="86" t="str">
        <f t="shared" si="82"/>
        <v>Percentage Reduction in Plant Downtime</v>
      </c>
      <c r="D277" s="8" t="s">
        <v>485</v>
      </c>
      <c r="E277" s="8" t="s">
        <v>277</v>
      </c>
      <c r="F277" s="52"/>
      <c r="G277" s="8"/>
      <c r="H277" s="55">
        <v>651</v>
      </c>
      <c r="I277" s="8" t="s">
        <v>47</v>
      </c>
      <c r="J277" s="86" t="str">
        <f>J$276</f>
        <v>Reduce Plant Downtime</v>
      </c>
      <c r="K277" s="86" t="str">
        <f>K$276</f>
        <v>elec reduce plant downtime</v>
      </c>
      <c r="L277" s="62"/>
      <c r="M277" s="62"/>
      <c r="N277" s="62"/>
      <c r="O277" s="8"/>
      <c r="P277" s="52"/>
      <c r="Q277" s="8"/>
      <c r="R277" s="8"/>
      <c r="S277" s="177"/>
      <c r="T277" s="8"/>
    </row>
    <row r="278" spans="1:20" s="2" customFormat="1" ht="28.5" hidden="1">
      <c r="A278" s="86" t="str">
        <f t="shared" si="82"/>
        <v>Electricity Supply</v>
      </c>
      <c r="B278" s="86" t="str">
        <f t="shared" si="82"/>
        <v>Reduce Plant Downtime</v>
      </c>
      <c r="C278" s="86" t="str">
        <f t="shared" si="82"/>
        <v>Percentage Reduction in Plant Downtime</v>
      </c>
      <c r="D278" s="8" t="s">
        <v>485</v>
      </c>
      <c r="E278" s="8" t="s">
        <v>278</v>
      </c>
      <c r="F278" s="52"/>
      <c r="G278" s="8"/>
      <c r="H278" s="55">
        <v>652</v>
      </c>
      <c r="I278" s="8" t="s">
        <v>47</v>
      </c>
      <c r="J278" s="86" t="str">
        <f t="shared" ref="J278:K310" si="83">J$276</f>
        <v>Reduce Plant Downtime</v>
      </c>
      <c r="K278" s="86" t="str">
        <f t="shared" si="83"/>
        <v>elec reduce plant downtime</v>
      </c>
      <c r="L278" s="68"/>
      <c r="M278" s="68"/>
      <c r="N278" s="68"/>
      <c r="O278" s="8"/>
      <c r="P278" s="8"/>
      <c r="Q278" s="8"/>
      <c r="R278" s="8"/>
      <c r="S278" s="177"/>
      <c r="T278" s="8"/>
    </row>
    <row r="279" spans="1:20" s="2" customFormat="1" ht="71.25" hidden="1">
      <c r="A279" s="86" t="str">
        <f t="shared" si="82"/>
        <v>Electricity Supply</v>
      </c>
      <c r="B279" s="86" t="str">
        <f t="shared" si="82"/>
        <v>Reduce Plant Downtime</v>
      </c>
      <c r="C279" s="86" t="str">
        <f t="shared" si="82"/>
        <v>Percentage Reduction in Plant Downtime</v>
      </c>
      <c r="D279" s="8" t="s">
        <v>331</v>
      </c>
      <c r="E279" s="8" t="s">
        <v>276</v>
      </c>
      <c r="F279" s="8" t="s">
        <v>330</v>
      </c>
      <c r="G279" s="8" t="s">
        <v>332</v>
      </c>
      <c r="H279" s="55">
        <v>141</v>
      </c>
      <c r="I279" s="8" t="s">
        <v>46</v>
      </c>
      <c r="J279" s="86" t="str">
        <f t="shared" si="83"/>
        <v>Reduce Plant Downtime</v>
      </c>
      <c r="K279" s="86" t="str">
        <f t="shared" si="83"/>
        <v>elec reduce plant downtime</v>
      </c>
      <c r="L279" s="62">
        <v>0</v>
      </c>
      <c r="M279" s="62">
        <v>0.6</v>
      </c>
      <c r="N279" s="62">
        <v>0.01</v>
      </c>
      <c r="O279" s="8" t="s">
        <v>279</v>
      </c>
      <c r="P279" s="370" t="s">
        <v>1944</v>
      </c>
      <c r="Q279" s="8" t="s">
        <v>554</v>
      </c>
      <c r="R279" s="8" t="s">
        <v>280</v>
      </c>
      <c r="S279" s="177" t="s">
        <v>337</v>
      </c>
      <c r="T279" s="8"/>
    </row>
    <row r="280" spans="1:20" s="2" customFormat="1" ht="28.5" hidden="1">
      <c r="A280" s="86" t="str">
        <f t="shared" si="82"/>
        <v>Electricity Supply</v>
      </c>
      <c r="B280" s="86" t="str">
        <f t="shared" si="82"/>
        <v>Reduce Plant Downtime</v>
      </c>
      <c r="C280" s="86" t="str">
        <f t="shared" si="82"/>
        <v>Percentage Reduction in Plant Downtime</v>
      </c>
      <c r="D280" s="8" t="s">
        <v>331</v>
      </c>
      <c r="E280" s="8" t="s">
        <v>277</v>
      </c>
      <c r="F280" s="8"/>
      <c r="G280" s="8"/>
      <c r="H280" s="55">
        <v>653</v>
      </c>
      <c r="I280" s="8" t="s">
        <v>47</v>
      </c>
      <c r="J280" s="86" t="str">
        <f t="shared" si="83"/>
        <v>Reduce Plant Downtime</v>
      </c>
      <c r="K280" s="86" t="str">
        <f t="shared" si="83"/>
        <v>elec reduce plant downtime</v>
      </c>
      <c r="L280" s="62"/>
      <c r="M280" s="62"/>
      <c r="N280" s="62"/>
      <c r="O280" s="8"/>
      <c r="P280" s="52"/>
      <c r="Q280" s="8"/>
      <c r="R280" s="8"/>
      <c r="S280" s="177"/>
      <c r="T280" s="8"/>
    </row>
    <row r="281" spans="1:20" s="2" customFormat="1" ht="28.5" hidden="1">
      <c r="A281" s="86" t="str">
        <f t="shared" si="82"/>
        <v>Electricity Supply</v>
      </c>
      <c r="B281" s="86" t="str">
        <f t="shared" si="82"/>
        <v>Reduce Plant Downtime</v>
      </c>
      <c r="C281" s="86" t="str">
        <f t="shared" si="82"/>
        <v>Percentage Reduction in Plant Downtime</v>
      </c>
      <c r="D281" s="8" t="s">
        <v>331</v>
      </c>
      <c r="E281" s="8" t="s">
        <v>278</v>
      </c>
      <c r="F281" s="8"/>
      <c r="G281" s="8"/>
      <c r="H281" s="55">
        <v>654</v>
      </c>
      <c r="I281" s="8" t="s">
        <v>47</v>
      </c>
      <c r="J281" s="86" t="str">
        <f t="shared" si="83"/>
        <v>Reduce Plant Downtime</v>
      </c>
      <c r="K281" s="86" t="str">
        <f t="shared" si="83"/>
        <v>elec reduce plant downtime</v>
      </c>
      <c r="L281" s="68"/>
      <c r="M281" s="68"/>
      <c r="N281" s="68"/>
      <c r="O281" s="8"/>
      <c r="P281" s="8"/>
      <c r="Q281" s="8"/>
      <c r="R281" s="8"/>
      <c r="S281" s="177"/>
      <c r="T281" s="8"/>
    </row>
    <row r="282" spans="1:20" s="2" customFormat="1" ht="28.5" hidden="1">
      <c r="A282" s="86" t="str">
        <f t="shared" si="82"/>
        <v>Electricity Supply</v>
      </c>
      <c r="B282" s="86" t="str">
        <f t="shared" si="82"/>
        <v>Reduce Plant Downtime</v>
      </c>
      <c r="C282" s="86" t="str">
        <f t="shared" si="82"/>
        <v>Percentage Reduction in Plant Downtime</v>
      </c>
      <c r="D282" s="8" t="s">
        <v>80</v>
      </c>
      <c r="E282" s="8" t="s">
        <v>276</v>
      </c>
      <c r="F282" s="8"/>
      <c r="G282" s="8"/>
      <c r="H282" s="55">
        <v>655</v>
      </c>
      <c r="I282" s="8" t="s">
        <v>47</v>
      </c>
      <c r="J282" s="86" t="str">
        <f t="shared" si="83"/>
        <v>Reduce Plant Downtime</v>
      </c>
      <c r="K282" s="86" t="str">
        <f t="shared" si="83"/>
        <v>elec reduce plant downtime</v>
      </c>
      <c r="L282" s="68"/>
      <c r="M282" s="68"/>
      <c r="N282" s="68"/>
      <c r="O282" s="8"/>
      <c r="P282" s="8"/>
      <c r="Q282" s="8"/>
      <c r="R282" s="8"/>
      <c r="S282" s="177"/>
      <c r="T282" s="8"/>
    </row>
    <row r="283" spans="1:20" s="2" customFormat="1" ht="28.5" hidden="1">
      <c r="A283" s="86" t="str">
        <f t="shared" si="82"/>
        <v>Electricity Supply</v>
      </c>
      <c r="B283" s="86" t="str">
        <f t="shared" si="82"/>
        <v>Reduce Plant Downtime</v>
      </c>
      <c r="C283" s="86" t="str">
        <f t="shared" si="82"/>
        <v>Percentage Reduction in Plant Downtime</v>
      </c>
      <c r="D283" s="8" t="s">
        <v>80</v>
      </c>
      <c r="E283" s="8" t="s">
        <v>277</v>
      </c>
      <c r="F283" s="8"/>
      <c r="G283" s="8"/>
      <c r="H283" s="55">
        <v>656</v>
      </c>
      <c r="I283" s="8" t="s">
        <v>47</v>
      </c>
      <c r="J283" s="86" t="str">
        <f t="shared" si="83"/>
        <v>Reduce Plant Downtime</v>
      </c>
      <c r="K283" s="86" t="str">
        <f t="shared" si="83"/>
        <v>elec reduce plant downtime</v>
      </c>
      <c r="L283" s="68"/>
      <c r="M283" s="68"/>
      <c r="N283" s="68"/>
      <c r="O283" s="8"/>
      <c r="P283" s="8"/>
      <c r="Q283" s="8"/>
      <c r="R283" s="8"/>
      <c r="S283" s="177"/>
      <c r="T283" s="8"/>
    </row>
    <row r="284" spans="1:20" s="2" customFormat="1" ht="28.5" hidden="1">
      <c r="A284" s="86" t="str">
        <f t="shared" si="82"/>
        <v>Electricity Supply</v>
      </c>
      <c r="B284" s="86" t="str">
        <f t="shared" si="82"/>
        <v>Reduce Plant Downtime</v>
      </c>
      <c r="C284" s="86" t="str">
        <f t="shared" si="82"/>
        <v>Percentage Reduction in Plant Downtime</v>
      </c>
      <c r="D284" s="8" t="s">
        <v>80</v>
      </c>
      <c r="E284" s="8" t="s">
        <v>278</v>
      </c>
      <c r="F284" s="8"/>
      <c r="G284" s="8"/>
      <c r="H284" s="55">
        <v>657</v>
      </c>
      <c r="I284" s="8" t="s">
        <v>47</v>
      </c>
      <c r="J284" s="86" t="str">
        <f t="shared" si="83"/>
        <v>Reduce Plant Downtime</v>
      </c>
      <c r="K284" s="86" t="str">
        <f t="shared" si="83"/>
        <v>elec reduce plant downtime</v>
      </c>
      <c r="L284" s="68"/>
      <c r="M284" s="68"/>
      <c r="N284" s="68"/>
      <c r="O284" s="8"/>
      <c r="P284" s="8"/>
      <c r="Q284" s="8"/>
      <c r="R284" s="8"/>
      <c r="S284" s="177"/>
      <c r="T284" s="8"/>
    </row>
    <row r="285" spans="1:20" s="2" customFormat="1" ht="28.5" hidden="1">
      <c r="A285" s="86" t="str">
        <f t="shared" si="82"/>
        <v>Electricity Supply</v>
      </c>
      <c r="B285" s="86" t="str">
        <f t="shared" si="82"/>
        <v>Reduce Plant Downtime</v>
      </c>
      <c r="C285" s="86" t="str">
        <f t="shared" si="82"/>
        <v>Percentage Reduction in Plant Downtime</v>
      </c>
      <c r="D285" s="8" t="s">
        <v>81</v>
      </c>
      <c r="E285" s="8" t="s">
        <v>276</v>
      </c>
      <c r="F285" s="8"/>
      <c r="G285" s="8"/>
      <c r="H285" s="55">
        <v>658</v>
      </c>
      <c r="I285" s="8" t="s">
        <v>47</v>
      </c>
      <c r="J285" s="86" t="str">
        <f t="shared" si="83"/>
        <v>Reduce Plant Downtime</v>
      </c>
      <c r="K285" s="86" t="str">
        <f t="shared" si="83"/>
        <v>elec reduce plant downtime</v>
      </c>
      <c r="L285" s="68"/>
      <c r="M285" s="68"/>
      <c r="N285" s="68"/>
      <c r="O285" s="8"/>
      <c r="P285" s="8"/>
      <c r="Q285" s="8"/>
      <c r="R285" s="8"/>
      <c r="S285" s="177"/>
      <c r="T285" s="8"/>
    </row>
    <row r="286" spans="1:20" s="2" customFormat="1" ht="28.5" hidden="1">
      <c r="A286" s="86" t="str">
        <f t="shared" si="82"/>
        <v>Electricity Supply</v>
      </c>
      <c r="B286" s="86" t="str">
        <f t="shared" si="82"/>
        <v>Reduce Plant Downtime</v>
      </c>
      <c r="C286" s="86" t="str">
        <f t="shared" si="82"/>
        <v>Percentage Reduction in Plant Downtime</v>
      </c>
      <c r="D286" s="8" t="s">
        <v>81</v>
      </c>
      <c r="E286" s="8" t="s">
        <v>277</v>
      </c>
      <c r="F286" s="8"/>
      <c r="G286" s="8"/>
      <c r="H286" s="55">
        <v>659</v>
      </c>
      <c r="I286" s="8" t="s">
        <v>47</v>
      </c>
      <c r="J286" s="86" t="str">
        <f t="shared" si="83"/>
        <v>Reduce Plant Downtime</v>
      </c>
      <c r="K286" s="86" t="str">
        <f t="shared" si="83"/>
        <v>elec reduce plant downtime</v>
      </c>
      <c r="L286" s="68"/>
      <c r="M286" s="68"/>
      <c r="N286" s="68"/>
      <c r="O286" s="8"/>
      <c r="P286" s="8"/>
      <c r="Q286" s="8"/>
      <c r="R286" s="8"/>
      <c r="S286" s="177"/>
      <c r="T286" s="8"/>
    </row>
    <row r="287" spans="1:20" s="2" customFormat="1" ht="28.5" hidden="1">
      <c r="A287" s="86" t="str">
        <f t="shared" si="82"/>
        <v>Electricity Supply</v>
      </c>
      <c r="B287" s="86" t="str">
        <f t="shared" si="82"/>
        <v>Reduce Plant Downtime</v>
      </c>
      <c r="C287" s="86" t="str">
        <f t="shared" si="82"/>
        <v>Percentage Reduction in Plant Downtime</v>
      </c>
      <c r="D287" s="8" t="s">
        <v>81</v>
      </c>
      <c r="E287" s="8" t="s">
        <v>278</v>
      </c>
      <c r="F287" s="8"/>
      <c r="G287" s="8"/>
      <c r="H287" s="55">
        <v>660</v>
      </c>
      <c r="I287" s="8" t="s">
        <v>47</v>
      </c>
      <c r="J287" s="86" t="str">
        <f t="shared" si="83"/>
        <v>Reduce Plant Downtime</v>
      </c>
      <c r="K287" s="86" t="str">
        <f t="shared" si="83"/>
        <v>elec reduce plant downtime</v>
      </c>
      <c r="L287" s="68"/>
      <c r="M287" s="68"/>
      <c r="N287" s="68"/>
      <c r="O287" s="8"/>
      <c r="P287" s="8"/>
      <c r="Q287" s="8"/>
      <c r="R287" s="8"/>
      <c r="S287" s="177"/>
      <c r="T287" s="8"/>
    </row>
    <row r="288" spans="1:20" s="2" customFormat="1" ht="28.5" hidden="1">
      <c r="A288" s="86" t="str">
        <f t="shared" si="82"/>
        <v>Electricity Supply</v>
      </c>
      <c r="B288" s="86" t="str">
        <f t="shared" si="82"/>
        <v>Reduce Plant Downtime</v>
      </c>
      <c r="C288" s="86" t="str">
        <f t="shared" si="82"/>
        <v>Percentage Reduction in Plant Downtime</v>
      </c>
      <c r="D288" s="8" t="s">
        <v>486</v>
      </c>
      <c r="E288" s="8" t="s">
        <v>276</v>
      </c>
      <c r="F288" s="8"/>
      <c r="G288" s="8"/>
      <c r="H288" s="55">
        <v>661</v>
      </c>
      <c r="I288" s="8" t="s">
        <v>47</v>
      </c>
      <c r="J288" s="86" t="str">
        <f t="shared" si="83"/>
        <v>Reduce Plant Downtime</v>
      </c>
      <c r="K288" s="86" t="str">
        <f t="shared" si="83"/>
        <v>elec reduce plant downtime</v>
      </c>
      <c r="L288" s="68"/>
      <c r="M288" s="68"/>
      <c r="N288" s="68"/>
      <c r="O288" s="8"/>
      <c r="P288" s="8"/>
      <c r="Q288" s="8"/>
      <c r="R288" s="8"/>
      <c r="S288" s="177"/>
      <c r="T288" s="8"/>
    </row>
    <row r="289" spans="1:20" s="2" customFormat="1" ht="28.5" hidden="1">
      <c r="A289" s="86" t="str">
        <f t="shared" si="82"/>
        <v>Electricity Supply</v>
      </c>
      <c r="B289" s="86" t="str">
        <f t="shared" si="82"/>
        <v>Reduce Plant Downtime</v>
      </c>
      <c r="C289" s="86" t="str">
        <f t="shared" si="82"/>
        <v>Percentage Reduction in Plant Downtime</v>
      </c>
      <c r="D289" s="8" t="s">
        <v>486</v>
      </c>
      <c r="E289" s="8" t="s">
        <v>277</v>
      </c>
      <c r="F289" s="8"/>
      <c r="G289" s="8"/>
      <c r="H289" s="55">
        <v>662</v>
      </c>
      <c r="I289" s="8" t="s">
        <v>47</v>
      </c>
      <c r="J289" s="86" t="str">
        <f t="shared" si="83"/>
        <v>Reduce Plant Downtime</v>
      </c>
      <c r="K289" s="86" t="str">
        <f t="shared" si="83"/>
        <v>elec reduce plant downtime</v>
      </c>
      <c r="L289" s="68"/>
      <c r="M289" s="68"/>
      <c r="N289" s="68"/>
      <c r="O289" s="8"/>
      <c r="P289" s="8"/>
      <c r="Q289" s="8"/>
      <c r="R289" s="8"/>
      <c r="S289" s="177"/>
      <c r="T289" s="8"/>
    </row>
    <row r="290" spans="1:20" s="2" customFormat="1" ht="85.5" hidden="1">
      <c r="A290" s="86" t="str">
        <f t="shared" si="82"/>
        <v>Electricity Supply</v>
      </c>
      <c r="B290" s="86" t="str">
        <f t="shared" si="82"/>
        <v>Reduce Plant Downtime</v>
      </c>
      <c r="C290" s="86" t="str">
        <f t="shared" si="82"/>
        <v>Percentage Reduction in Plant Downtime</v>
      </c>
      <c r="D290" s="8" t="s">
        <v>486</v>
      </c>
      <c r="E290" s="8" t="s">
        <v>278</v>
      </c>
      <c r="F290" s="8" t="s">
        <v>338</v>
      </c>
      <c r="G290" s="8" t="s">
        <v>489</v>
      </c>
      <c r="H290" s="55">
        <v>143</v>
      </c>
      <c r="I290" s="8" t="s">
        <v>46</v>
      </c>
      <c r="J290" s="86" t="str">
        <f t="shared" si="83"/>
        <v>Reduce Plant Downtime</v>
      </c>
      <c r="K290" s="86" t="str">
        <f t="shared" si="83"/>
        <v>elec reduce plant downtime</v>
      </c>
      <c r="L290" s="62">
        <v>0</v>
      </c>
      <c r="M290" s="385">
        <v>0.45</v>
      </c>
      <c r="N290" s="62">
        <v>0.01</v>
      </c>
      <c r="O290" s="8" t="s">
        <v>279</v>
      </c>
      <c r="P290" s="370" t="s">
        <v>2070</v>
      </c>
      <c r="Q290" s="8" t="s">
        <v>554</v>
      </c>
      <c r="R290" s="8" t="s">
        <v>280</v>
      </c>
      <c r="S290" s="397" t="s">
        <v>2069</v>
      </c>
      <c r="T290" s="369" t="s">
        <v>2068</v>
      </c>
    </row>
    <row r="291" spans="1:20" s="2" customFormat="1" ht="28.5" hidden="1">
      <c r="A291" s="86" t="str">
        <f t="shared" si="82"/>
        <v>Electricity Supply</v>
      </c>
      <c r="B291" s="86" t="str">
        <f t="shared" si="82"/>
        <v>Reduce Plant Downtime</v>
      </c>
      <c r="C291" s="86" t="str">
        <f t="shared" si="82"/>
        <v>Percentage Reduction in Plant Downtime</v>
      </c>
      <c r="D291" s="8" t="s">
        <v>82</v>
      </c>
      <c r="E291" s="8" t="s">
        <v>276</v>
      </c>
      <c r="F291" s="8"/>
      <c r="G291" s="8"/>
      <c r="H291" s="55">
        <v>663</v>
      </c>
      <c r="I291" s="8" t="s">
        <v>47</v>
      </c>
      <c r="J291" s="86" t="str">
        <f t="shared" si="83"/>
        <v>Reduce Plant Downtime</v>
      </c>
      <c r="K291" s="86" t="str">
        <f t="shared" si="83"/>
        <v>elec reduce plant downtime</v>
      </c>
      <c r="L291" s="68"/>
      <c r="M291" s="68"/>
      <c r="N291" s="68"/>
      <c r="O291" s="8"/>
      <c r="P291" s="8"/>
      <c r="Q291" s="8"/>
      <c r="R291" s="8"/>
      <c r="S291" s="177"/>
      <c r="T291" s="8"/>
    </row>
    <row r="292" spans="1:20" s="2" customFormat="1" ht="28.5" hidden="1">
      <c r="A292" s="86" t="str">
        <f t="shared" si="82"/>
        <v>Electricity Supply</v>
      </c>
      <c r="B292" s="86" t="str">
        <f t="shared" si="82"/>
        <v>Reduce Plant Downtime</v>
      </c>
      <c r="C292" s="86" t="str">
        <f t="shared" si="82"/>
        <v>Percentage Reduction in Plant Downtime</v>
      </c>
      <c r="D292" s="8" t="s">
        <v>82</v>
      </c>
      <c r="E292" s="8" t="s">
        <v>277</v>
      </c>
      <c r="F292" s="8"/>
      <c r="G292" s="8"/>
      <c r="H292" s="55">
        <v>664</v>
      </c>
      <c r="I292" s="8" t="s">
        <v>47</v>
      </c>
      <c r="J292" s="86" t="str">
        <f t="shared" si="83"/>
        <v>Reduce Plant Downtime</v>
      </c>
      <c r="K292" s="86" t="str">
        <f t="shared" si="83"/>
        <v>elec reduce plant downtime</v>
      </c>
      <c r="L292" s="68"/>
      <c r="M292" s="68"/>
      <c r="N292" s="68"/>
      <c r="O292" s="8"/>
      <c r="P292" s="8"/>
      <c r="Q292" s="8"/>
      <c r="R292" s="8"/>
      <c r="S292" s="177"/>
      <c r="T292" s="8"/>
    </row>
    <row r="293" spans="1:20" s="2" customFormat="1" ht="71.25" hidden="1">
      <c r="A293" s="86" t="str">
        <f t="shared" si="82"/>
        <v>Electricity Supply</v>
      </c>
      <c r="B293" s="86" t="str">
        <f t="shared" si="82"/>
        <v>Reduce Plant Downtime</v>
      </c>
      <c r="C293" s="86" t="str">
        <f t="shared" si="82"/>
        <v>Percentage Reduction in Plant Downtime</v>
      </c>
      <c r="D293" s="8" t="s">
        <v>82</v>
      </c>
      <c r="E293" s="8" t="s">
        <v>278</v>
      </c>
      <c r="F293" s="8" t="s">
        <v>338</v>
      </c>
      <c r="G293" s="8" t="s">
        <v>96</v>
      </c>
      <c r="H293" s="55">
        <v>144</v>
      </c>
      <c r="I293" s="8" t="s">
        <v>46</v>
      </c>
      <c r="J293" s="86" t="str">
        <f t="shared" si="83"/>
        <v>Reduce Plant Downtime</v>
      </c>
      <c r="K293" s="86" t="str">
        <f t="shared" si="83"/>
        <v>elec reduce plant downtime</v>
      </c>
      <c r="L293" s="62">
        <v>0</v>
      </c>
      <c r="M293" s="62">
        <v>0.3</v>
      </c>
      <c r="N293" s="62">
        <v>0.01</v>
      </c>
      <c r="O293" s="8" t="s">
        <v>279</v>
      </c>
      <c r="P293" s="52" t="s">
        <v>877</v>
      </c>
      <c r="Q293" s="8" t="s">
        <v>554</v>
      </c>
      <c r="R293" s="8" t="s">
        <v>280</v>
      </c>
      <c r="S293" s="177" t="s">
        <v>339</v>
      </c>
      <c r="T293" s="8"/>
    </row>
    <row r="294" spans="1:20" s="2" customFormat="1" ht="28.5" hidden="1">
      <c r="A294" s="86" t="str">
        <f t="shared" si="82"/>
        <v>Electricity Supply</v>
      </c>
      <c r="B294" s="86" t="str">
        <f t="shared" si="82"/>
        <v>Reduce Plant Downtime</v>
      </c>
      <c r="C294" s="86" t="str">
        <f t="shared" si="82"/>
        <v>Percentage Reduction in Plant Downtime</v>
      </c>
      <c r="D294" s="8" t="s">
        <v>83</v>
      </c>
      <c r="E294" s="8" t="s">
        <v>276</v>
      </c>
      <c r="F294" s="8"/>
      <c r="G294" s="8"/>
      <c r="H294" s="55">
        <v>665</v>
      </c>
      <c r="I294" s="8" t="s">
        <v>47</v>
      </c>
      <c r="J294" s="86" t="str">
        <f t="shared" si="83"/>
        <v>Reduce Plant Downtime</v>
      </c>
      <c r="K294" s="86" t="str">
        <f t="shared" si="83"/>
        <v>elec reduce plant downtime</v>
      </c>
      <c r="L294" s="68"/>
      <c r="M294" s="68"/>
      <c r="N294" s="68"/>
      <c r="O294" s="8"/>
      <c r="P294" s="8"/>
      <c r="Q294" s="8"/>
      <c r="R294" s="8"/>
      <c r="S294" s="177"/>
      <c r="T294" s="8"/>
    </row>
    <row r="295" spans="1:20" s="2" customFormat="1" ht="28.5" hidden="1">
      <c r="A295" s="86" t="str">
        <f t="shared" si="82"/>
        <v>Electricity Supply</v>
      </c>
      <c r="B295" s="86" t="str">
        <f t="shared" si="82"/>
        <v>Reduce Plant Downtime</v>
      </c>
      <c r="C295" s="86" t="str">
        <f t="shared" si="82"/>
        <v>Percentage Reduction in Plant Downtime</v>
      </c>
      <c r="D295" s="8" t="s">
        <v>83</v>
      </c>
      <c r="E295" s="8" t="s">
        <v>277</v>
      </c>
      <c r="F295" s="8"/>
      <c r="G295" s="8"/>
      <c r="H295" s="55">
        <v>666</v>
      </c>
      <c r="I295" s="8" t="s">
        <v>47</v>
      </c>
      <c r="J295" s="86" t="str">
        <f t="shared" si="83"/>
        <v>Reduce Plant Downtime</v>
      </c>
      <c r="K295" s="86" t="str">
        <f t="shared" si="83"/>
        <v>elec reduce plant downtime</v>
      </c>
      <c r="L295" s="68"/>
      <c r="M295" s="68"/>
      <c r="N295" s="68"/>
      <c r="O295" s="8"/>
      <c r="P295" s="8"/>
      <c r="Q295" s="8"/>
      <c r="R295" s="8"/>
      <c r="S295" s="177"/>
      <c r="T295" s="8"/>
    </row>
    <row r="296" spans="1:20" s="2" customFormat="1" ht="28.5" hidden="1">
      <c r="A296" s="86" t="str">
        <f t="shared" si="82"/>
        <v>Electricity Supply</v>
      </c>
      <c r="B296" s="86" t="str">
        <f t="shared" si="82"/>
        <v>Reduce Plant Downtime</v>
      </c>
      <c r="C296" s="86" t="str">
        <f t="shared" si="82"/>
        <v>Percentage Reduction in Plant Downtime</v>
      </c>
      <c r="D296" s="8" t="s">
        <v>83</v>
      </c>
      <c r="E296" s="8" t="s">
        <v>278</v>
      </c>
      <c r="F296" s="8"/>
      <c r="G296" s="8"/>
      <c r="H296" s="55">
        <v>667</v>
      </c>
      <c r="I296" s="8" t="s">
        <v>47</v>
      </c>
      <c r="J296" s="86" t="str">
        <f t="shared" si="83"/>
        <v>Reduce Plant Downtime</v>
      </c>
      <c r="K296" s="86" t="str">
        <f t="shared" si="83"/>
        <v>elec reduce plant downtime</v>
      </c>
      <c r="L296" s="68"/>
      <c r="M296" s="68"/>
      <c r="N296" s="68"/>
      <c r="O296" s="8"/>
      <c r="P296" s="8"/>
      <c r="Q296" s="8"/>
      <c r="R296" s="8"/>
      <c r="S296" s="177"/>
      <c r="T296" s="8"/>
    </row>
    <row r="297" spans="1:20" s="2" customFormat="1" ht="28.5" hidden="1">
      <c r="A297" s="86" t="str">
        <f t="shared" si="82"/>
        <v>Electricity Supply</v>
      </c>
      <c r="B297" s="86" t="str">
        <f t="shared" si="82"/>
        <v>Reduce Plant Downtime</v>
      </c>
      <c r="C297" s="86" t="str">
        <f t="shared" si="82"/>
        <v>Percentage Reduction in Plant Downtime</v>
      </c>
      <c r="D297" s="8" t="s">
        <v>84</v>
      </c>
      <c r="E297" s="8" t="s">
        <v>276</v>
      </c>
      <c r="F297" s="8"/>
      <c r="G297" s="8"/>
      <c r="H297" s="55">
        <v>668</v>
      </c>
      <c r="I297" s="8" t="s">
        <v>47</v>
      </c>
      <c r="J297" s="86" t="str">
        <f t="shared" si="83"/>
        <v>Reduce Plant Downtime</v>
      </c>
      <c r="K297" s="86" t="str">
        <f t="shared" si="83"/>
        <v>elec reduce plant downtime</v>
      </c>
      <c r="L297" s="68"/>
      <c r="M297" s="68"/>
      <c r="N297" s="68"/>
      <c r="O297" s="8"/>
      <c r="P297" s="8"/>
      <c r="Q297" s="8"/>
      <c r="R297" s="8"/>
      <c r="S297" s="177"/>
      <c r="T297" s="8"/>
    </row>
    <row r="298" spans="1:20" s="2" customFormat="1" ht="28.5" hidden="1">
      <c r="A298" s="86" t="str">
        <f t="shared" si="82"/>
        <v>Electricity Supply</v>
      </c>
      <c r="B298" s="86" t="str">
        <f t="shared" si="82"/>
        <v>Reduce Plant Downtime</v>
      </c>
      <c r="C298" s="86" t="str">
        <f t="shared" si="82"/>
        <v>Percentage Reduction in Plant Downtime</v>
      </c>
      <c r="D298" s="8" t="s">
        <v>84</v>
      </c>
      <c r="E298" s="8" t="s">
        <v>277</v>
      </c>
      <c r="F298" s="8"/>
      <c r="G298" s="8"/>
      <c r="H298" s="55">
        <v>669</v>
      </c>
      <c r="I298" s="8" t="s">
        <v>47</v>
      </c>
      <c r="J298" s="86" t="str">
        <f t="shared" si="83"/>
        <v>Reduce Plant Downtime</v>
      </c>
      <c r="K298" s="86" t="str">
        <f t="shared" si="83"/>
        <v>elec reduce plant downtime</v>
      </c>
      <c r="L298" s="68"/>
      <c r="M298" s="68"/>
      <c r="N298" s="68"/>
      <c r="O298" s="8"/>
      <c r="P298" s="8"/>
      <c r="Q298" s="8"/>
      <c r="R298" s="8"/>
      <c r="S298" s="177"/>
      <c r="T298" s="8"/>
    </row>
    <row r="299" spans="1:20" s="2" customFormat="1" ht="28.5" hidden="1">
      <c r="A299" s="86" t="str">
        <f t="shared" si="82"/>
        <v>Electricity Supply</v>
      </c>
      <c r="B299" s="86" t="str">
        <f t="shared" si="82"/>
        <v>Reduce Plant Downtime</v>
      </c>
      <c r="C299" s="86" t="str">
        <f t="shared" si="82"/>
        <v>Percentage Reduction in Plant Downtime</v>
      </c>
      <c r="D299" s="8" t="s">
        <v>84</v>
      </c>
      <c r="E299" s="8" t="s">
        <v>278</v>
      </c>
      <c r="F299" s="8"/>
      <c r="G299" s="8"/>
      <c r="H299" s="55">
        <v>670</v>
      </c>
      <c r="I299" s="8" t="s">
        <v>47</v>
      </c>
      <c r="J299" s="86" t="str">
        <f t="shared" si="83"/>
        <v>Reduce Plant Downtime</v>
      </c>
      <c r="K299" s="86" t="str">
        <f t="shared" si="83"/>
        <v>elec reduce plant downtime</v>
      </c>
      <c r="L299" s="68"/>
      <c r="M299" s="68"/>
      <c r="N299" s="68"/>
      <c r="O299" s="8"/>
      <c r="P299" s="8"/>
      <c r="Q299" s="8"/>
      <c r="R299" s="8"/>
      <c r="S299" s="177"/>
      <c r="T299" s="8"/>
    </row>
    <row r="300" spans="1:20" s="2" customFormat="1" ht="28.5" hidden="1">
      <c r="A300" s="86" t="str">
        <f t="shared" si="82"/>
        <v>Electricity Supply</v>
      </c>
      <c r="B300" s="86" t="str">
        <f t="shared" si="82"/>
        <v>Reduce Plant Downtime</v>
      </c>
      <c r="C300" s="86" t="str">
        <f t="shared" si="82"/>
        <v>Percentage Reduction in Plant Downtime</v>
      </c>
      <c r="D300" s="8" t="s">
        <v>333</v>
      </c>
      <c r="E300" s="8" t="s">
        <v>276</v>
      </c>
      <c r="F300" s="8"/>
      <c r="G300" s="8"/>
      <c r="H300" s="55">
        <v>671</v>
      </c>
      <c r="I300" s="8" t="s">
        <v>47</v>
      </c>
      <c r="J300" s="86" t="str">
        <f t="shared" si="83"/>
        <v>Reduce Plant Downtime</v>
      </c>
      <c r="K300" s="86" t="str">
        <f t="shared" si="83"/>
        <v>elec reduce plant downtime</v>
      </c>
      <c r="L300" s="68"/>
      <c r="M300" s="68"/>
      <c r="N300" s="68"/>
      <c r="O300" s="8"/>
      <c r="P300" s="8"/>
      <c r="Q300" s="8"/>
      <c r="R300" s="8"/>
      <c r="S300" s="177"/>
      <c r="T300" s="8"/>
    </row>
    <row r="301" spans="1:20" s="2" customFormat="1" ht="28.5" hidden="1">
      <c r="A301" s="86" t="str">
        <f t="shared" si="82"/>
        <v>Electricity Supply</v>
      </c>
      <c r="B301" s="86" t="str">
        <f t="shared" si="82"/>
        <v>Reduce Plant Downtime</v>
      </c>
      <c r="C301" s="86" t="str">
        <f t="shared" si="82"/>
        <v>Percentage Reduction in Plant Downtime</v>
      </c>
      <c r="D301" s="8" t="s">
        <v>333</v>
      </c>
      <c r="E301" s="8" t="s">
        <v>277</v>
      </c>
      <c r="F301" s="8"/>
      <c r="G301" s="8"/>
      <c r="H301" s="55">
        <v>672</v>
      </c>
      <c r="I301" s="8" t="s">
        <v>47</v>
      </c>
      <c r="J301" s="86" t="str">
        <f t="shared" si="83"/>
        <v>Reduce Plant Downtime</v>
      </c>
      <c r="K301" s="86" t="str">
        <f t="shared" si="83"/>
        <v>elec reduce plant downtime</v>
      </c>
      <c r="L301" s="68"/>
      <c r="M301" s="68"/>
      <c r="N301" s="68"/>
      <c r="O301" s="8"/>
      <c r="P301" s="8"/>
      <c r="Q301" s="8"/>
      <c r="R301" s="8"/>
      <c r="S301" s="177"/>
      <c r="T301" s="8"/>
    </row>
    <row r="302" spans="1:20" s="2" customFormat="1" ht="28.5" hidden="1">
      <c r="A302" s="86" t="str">
        <f t="shared" si="82"/>
        <v>Electricity Supply</v>
      </c>
      <c r="B302" s="86" t="str">
        <f t="shared" si="82"/>
        <v>Reduce Plant Downtime</v>
      </c>
      <c r="C302" s="86" t="str">
        <f t="shared" si="82"/>
        <v>Percentage Reduction in Plant Downtime</v>
      </c>
      <c r="D302" s="8" t="s">
        <v>333</v>
      </c>
      <c r="E302" s="8" t="s">
        <v>278</v>
      </c>
      <c r="F302" s="8"/>
      <c r="G302" s="8"/>
      <c r="H302" s="55">
        <v>673</v>
      </c>
      <c r="I302" s="8" t="s">
        <v>47</v>
      </c>
      <c r="J302" s="86" t="str">
        <f t="shared" si="83"/>
        <v>Reduce Plant Downtime</v>
      </c>
      <c r="K302" s="86" t="str">
        <f t="shared" si="83"/>
        <v>elec reduce plant downtime</v>
      </c>
      <c r="L302" s="68"/>
      <c r="M302" s="68"/>
      <c r="N302" s="68"/>
      <c r="O302" s="8"/>
      <c r="P302" s="8"/>
      <c r="Q302" s="8"/>
      <c r="R302" s="8"/>
      <c r="S302" s="177"/>
      <c r="T302" s="8"/>
    </row>
    <row r="303" spans="1:20" s="2" customFormat="1" ht="28.5" hidden="1">
      <c r="A303" s="86" t="str">
        <f t="shared" si="82"/>
        <v>Electricity Supply</v>
      </c>
      <c r="B303" s="86" t="str">
        <f t="shared" si="82"/>
        <v>Reduce Plant Downtime</v>
      </c>
      <c r="C303" s="86" t="str">
        <f t="shared" si="82"/>
        <v>Percentage Reduction in Plant Downtime</v>
      </c>
      <c r="D303" s="8" t="s">
        <v>334</v>
      </c>
      <c r="E303" s="8" t="s">
        <v>276</v>
      </c>
      <c r="F303" s="8"/>
      <c r="G303" s="8"/>
      <c r="H303" s="55">
        <v>674</v>
      </c>
      <c r="I303" s="8" t="s">
        <v>47</v>
      </c>
      <c r="J303" s="86" t="str">
        <f t="shared" si="83"/>
        <v>Reduce Plant Downtime</v>
      </c>
      <c r="K303" s="86" t="str">
        <f t="shared" si="83"/>
        <v>elec reduce plant downtime</v>
      </c>
      <c r="L303" s="68"/>
      <c r="M303" s="68"/>
      <c r="N303" s="68"/>
      <c r="O303" s="8"/>
      <c r="P303" s="8"/>
      <c r="Q303" s="8"/>
      <c r="R303" s="8"/>
      <c r="S303" s="177"/>
      <c r="T303" s="8"/>
    </row>
    <row r="304" spans="1:20" s="2" customFormat="1" ht="28.5" hidden="1">
      <c r="A304" s="86" t="str">
        <f t="shared" si="82"/>
        <v>Electricity Supply</v>
      </c>
      <c r="B304" s="86" t="str">
        <f t="shared" si="82"/>
        <v>Reduce Plant Downtime</v>
      </c>
      <c r="C304" s="86" t="str">
        <f t="shared" si="82"/>
        <v>Percentage Reduction in Plant Downtime</v>
      </c>
      <c r="D304" s="8" t="s">
        <v>334</v>
      </c>
      <c r="E304" s="8" t="s">
        <v>277</v>
      </c>
      <c r="F304" s="8"/>
      <c r="G304" s="8"/>
      <c r="H304" s="55">
        <v>675</v>
      </c>
      <c r="I304" s="8" t="s">
        <v>47</v>
      </c>
      <c r="J304" s="86" t="str">
        <f t="shared" si="83"/>
        <v>Reduce Plant Downtime</v>
      </c>
      <c r="K304" s="86" t="str">
        <f t="shared" si="83"/>
        <v>elec reduce plant downtime</v>
      </c>
      <c r="L304" s="68"/>
      <c r="M304" s="68"/>
      <c r="N304" s="68"/>
      <c r="O304" s="8"/>
      <c r="P304" s="8"/>
      <c r="Q304" s="8"/>
      <c r="R304" s="8"/>
      <c r="S304" s="177"/>
      <c r="T304" s="8"/>
    </row>
    <row r="305" spans="1:20" s="2" customFormat="1" ht="28.5" hidden="1">
      <c r="A305" s="86" t="str">
        <f t="shared" si="82"/>
        <v>Electricity Supply</v>
      </c>
      <c r="B305" s="86" t="str">
        <f t="shared" si="82"/>
        <v>Reduce Plant Downtime</v>
      </c>
      <c r="C305" s="86" t="str">
        <f t="shared" si="82"/>
        <v>Percentage Reduction in Plant Downtime</v>
      </c>
      <c r="D305" s="8" t="s">
        <v>334</v>
      </c>
      <c r="E305" s="8" t="s">
        <v>278</v>
      </c>
      <c r="F305" s="8"/>
      <c r="G305" s="8"/>
      <c r="H305" s="55">
        <v>676</v>
      </c>
      <c r="I305" s="8" t="s">
        <v>47</v>
      </c>
      <c r="J305" s="86" t="str">
        <f t="shared" si="83"/>
        <v>Reduce Plant Downtime</v>
      </c>
      <c r="K305" s="86" t="str">
        <f t="shared" si="83"/>
        <v>elec reduce plant downtime</v>
      </c>
      <c r="L305" s="68"/>
      <c r="M305" s="68"/>
      <c r="N305" s="68"/>
      <c r="O305" s="8"/>
      <c r="P305" s="8"/>
      <c r="Q305" s="8"/>
      <c r="R305" s="8"/>
      <c r="S305" s="177"/>
      <c r="T305" s="8"/>
    </row>
    <row r="306" spans="1:20" s="2" customFormat="1" ht="28.5" hidden="1">
      <c r="A306" s="86" t="str">
        <f t="shared" si="82"/>
        <v>Electricity Supply</v>
      </c>
      <c r="B306" s="86" t="str">
        <f t="shared" si="82"/>
        <v>Reduce Plant Downtime</v>
      </c>
      <c r="C306" s="86" t="str">
        <f t="shared" si="82"/>
        <v>Percentage Reduction in Plant Downtime</v>
      </c>
      <c r="D306" s="8" t="s">
        <v>482</v>
      </c>
      <c r="E306" s="8" t="s">
        <v>276</v>
      </c>
      <c r="F306" s="8"/>
      <c r="G306" s="8"/>
      <c r="H306" s="55">
        <v>677</v>
      </c>
      <c r="I306" s="8" t="s">
        <v>47</v>
      </c>
      <c r="J306" s="86" t="str">
        <f t="shared" si="83"/>
        <v>Reduce Plant Downtime</v>
      </c>
      <c r="K306" s="86" t="str">
        <f t="shared" si="83"/>
        <v>elec reduce plant downtime</v>
      </c>
      <c r="L306" s="63"/>
      <c r="M306" s="63"/>
      <c r="N306" s="63"/>
      <c r="O306" s="54"/>
      <c r="P306" s="8"/>
      <c r="Q306" s="8"/>
      <c r="R306" s="8"/>
      <c r="S306" s="177"/>
      <c r="T306" s="8"/>
    </row>
    <row r="307" spans="1:20" s="2" customFormat="1" ht="28.5" hidden="1">
      <c r="A307" s="86" t="str">
        <f t="shared" ref="A307:C320" si="84">A$276</f>
        <v>Electricity Supply</v>
      </c>
      <c r="B307" s="86" t="str">
        <f t="shared" si="84"/>
        <v>Reduce Plant Downtime</v>
      </c>
      <c r="C307" s="86" t="str">
        <f t="shared" si="84"/>
        <v>Percentage Reduction in Plant Downtime</v>
      </c>
      <c r="D307" s="8" t="s">
        <v>482</v>
      </c>
      <c r="E307" s="8" t="s">
        <v>277</v>
      </c>
      <c r="F307" s="8"/>
      <c r="G307" s="8"/>
      <c r="H307" s="55">
        <v>678</v>
      </c>
      <c r="I307" s="8" t="s">
        <v>47</v>
      </c>
      <c r="J307" s="86" t="str">
        <f t="shared" si="83"/>
        <v>Reduce Plant Downtime</v>
      </c>
      <c r="K307" s="86" t="str">
        <f t="shared" si="83"/>
        <v>elec reduce plant downtime</v>
      </c>
      <c r="L307" s="63"/>
      <c r="M307" s="63"/>
      <c r="N307" s="63"/>
      <c r="O307" s="54"/>
      <c r="P307" s="8"/>
      <c r="Q307" s="8"/>
      <c r="R307" s="8"/>
      <c r="S307" s="177"/>
      <c r="T307" s="8"/>
    </row>
    <row r="308" spans="1:20" s="2" customFormat="1" ht="28.5" hidden="1">
      <c r="A308" s="86" t="str">
        <f t="shared" si="84"/>
        <v>Electricity Supply</v>
      </c>
      <c r="B308" s="86" t="str">
        <f t="shared" si="84"/>
        <v>Reduce Plant Downtime</v>
      </c>
      <c r="C308" s="86" t="str">
        <f t="shared" si="84"/>
        <v>Percentage Reduction in Plant Downtime</v>
      </c>
      <c r="D308" s="8" t="s">
        <v>482</v>
      </c>
      <c r="E308" s="8" t="s">
        <v>278</v>
      </c>
      <c r="F308" s="8"/>
      <c r="G308" s="8"/>
      <c r="H308" s="55">
        <v>679</v>
      </c>
      <c r="I308" s="8" t="s">
        <v>47</v>
      </c>
      <c r="J308" s="86" t="str">
        <f t="shared" si="83"/>
        <v>Reduce Plant Downtime</v>
      </c>
      <c r="K308" s="86" t="str">
        <f t="shared" si="83"/>
        <v>elec reduce plant downtime</v>
      </c>
      <c r="L308" s="63"/>
      <c r="M308" s="63"/>
      <c r="N308" s="63"/>
      <c r="O308" s="54"/>
      <c r="P308" s="8"/>
      <c r="Q308" s="8"/>
      <c r="R308" s="8"/>
      <c r="S308" s="177"/>
      <c r="T308" s="8"/>
    </row>
    <row r="309" spans="1:20" s="2" customFormat="1" ht="28.5" hidden="1">
      <c r="A309" s="86" t="str">
        <f t="shared" si="84"/>
        <v>Electricity Supply</v>
      </c>
      <c r="B309" s="86" t="str">
        <f t="shared" si="84"/>
        <v>Reduce Plant Downtime</v>
      </c>
      <c r="C309" s="86" t="str">
        <f t="shared" si="84"/>
        <v>Percentage Reduction in Plant Downtime</v>
      </c>
      <c r="D309" s="8" t="s">
        <v>491</v>
      </c>
      <c r="E309" s="8" t="s">
        <v>276</v>
      </c>
      <c r="F309" s="8"/>
      <c r="G309" s="8"/>
      <c r="H309" s="55">
        <v>680</v>
      </c>
      <c r="I309" s="8" t="s">
        <v>47</v>
      </c>
      <c r="J309" s="86" t="str">
        <f t="shared" si="83"/>
        <v>Reduce Plant Downtime</v>
      </c>
      <c r="K309" s="86" t="str">
        <f t="shared" si="83"/>
        <v>elec reduce plant downtime</v>
      </c>
      <c r="L309" s="63"/>
      <c r="M309" s="63"/>
      <c r="N309" s="63"/>
      <c r="O309" s="54"/>
      <c r="P309" s="8"/>
      <c r="Q309" s="8"/>
      <c r="R309" s="8"/>
      <c r="S309" s="177"/>
      <c r="T309" s="8"/>
    </row>
    <row r="310" spans="1:20" s="2" customFormat="1" ht="28.5" hidden="1">
      <c r="A310" s="86" t="str">
        <f t="shared" si="84"/>
        <v>Electricity Supply</v>
      </c>
      <c r="B310" s="86" t="str">
        <f t="shared" si="84"/>
        <v>Reduce Plant Downtime</v>
      </c>
      <c r="C310" s="86" t="str">
        <f t="shared" si="84"/>
        <v>Percentage Reduction in Plant Downtime</v>
      </c>
      <c r="D310" s="8" t="s">
        <v>491</v>
      </c>
      <c r="E310" s="8" t="s">
        <v>277</v>
      </c>
      <c r="F310" s="8"/>
      <c r="G310" s="8"/>
      <c r="H310" s="55">
        <v>681</v>
      </c>
      <c r="I310" s="8" t="s">
        <v>47</v>
      </c>
      <c r="J310" s="86" t="str">
        <f t="shared" si="83"/>
        <v>Reduce Plant Downtime</v>
      </c>
      <c r="K310" s="86" t="str">
        <f t="shared" si="83"/>
        <v>elec reduce plant downtime</v>
      </c>
      <c r="L310" s="63"/>
      <c r="M310" s="63"/>
      <c r="N310" s="63"/>
      <c r="O310" s="54"/>
      <c r="P310" s="8"/>
      <c r="Q310" s="8"/>
      <c r="R310" s="8"/>
      <c r="S310" s="177"/>
      <c r="T310" s="8"/>
    </row>
    <row r="311" spans="1:20" s="2" customFormat="1" ht="85.5" hidden="1">
      <c r="A311" s="86" t="str">
        <f t="shared" si="84"/>
        <v>Electricity Supply</v>
      </c>
      <c r="B311" s="86" t="str">
        <f t="shared" si="84"/>
        <v>Reduce Plant Downtime</v>
      </c>
      <c r="C311" s="86" t="str">
        <f t="shared" si="84"/>
        <v>Percentage Reduction in Plant Downtime</v>
      </c>
      <c r="D311" s="8" t="s">
        <v>491</v>
      </c>
      <c r="E311" s="8" t="s">
        <v>278</v>
      </c>
      <c r="F311" s="8" t="s">
        <v>338</v>
      </c>
      <c r="G311" s="8" t="s">
        <v>492</v>
      </c>
      <c r="H311" s="55">
        <v>182</v>
      </c>
      <c r="I311" s="8" t="s">
        <v>46</v>
      </c>
      <c r="J311" s="86" t="str">
        <f t="shared" ref="J311:J320" si="85">J$276</f>
        <v>Reduce Plant Downtime</v>
      </c>
      <c r="K311" s="73" t="str">
        <f>K$279</f>
        <v>elec reduce plant downtime</v>
      </c>
      <c r="L311" s="62">
        <v>0</v>
      </c>
      <c r="M311" s="385">
        <v>0.4</v>
      </c>
      <c r="N311" s="62">
        <v>0.01</v>
      </c>
      <c r="O311" s="8" t="s">
        <v>279</v>
      </c>
      <c r="P311" s="370" t="s">
        <v>2071</v>
      </c>
      <c r="Q311" s="8" t="s">
        <v>554</v>
      </c>
      <c r="R311" s="8" t="s">
        <v>280</v>
      </c>
      <c r="S311" s="397" t="s">
        <v>2072</v>
      </c>
      <c r="T311" s="369" t="s">
        <v>2068</v>
      </c>
    </row>
    <row r="312" spans="1:20" s="2" customFormat="1" ht="28.5" hidden="1">
      <c r="A312" s="86" t="str">
        <f t="shared" si="84"/>
        <v>Electricity Supply</v>
      </c>
      <c r="B312" s="86" t="str">
        <f t="shared" si="84"/>
        <v>Reduce Plant Downtime</v>
      </c>
      <c r="C312" s="86" t="str">
        <f t="shared" si="84"/>
        <v>Percentage Reduction in Plant Downtime</v>
      </c>
      <c r="D312" s="8" t="s">
        <v>1228</v>
      </c>
      <c r="E312" s="8" t="s">
        <v>276</v>
      </c>
      <c r="G312" s="8"/>
      <c r="H312" s="55">
        <v>682</v>
      </c>
      <c r="I312" s="8" t="s">
        <v>47</v>
      </c>
      <c r="J312" s="86" t="str">
        <f t="shared" si="85"/>
        <v>Reduce Plant Downtime</v>
      </c>
      <c r="K312" s="73" t="str">
        <f t="shared" ref="K312:K320" si="86">K$279</f>
        <v>elec reduce plant downtime</v>
      </c>
      <c r="L312" s="62"/>
      <c r="M312" s="62"/>
      <c r="N312" s="62"/>
      <c r="O312" s="8"/>
      <c r="P312" s="52"/>
      <c r="Q312" s="8"/>
      <c r="R312" s="8"/>
      <c r="S312" s="177"/>
      <c r="T312" s="8"/>
    </row>
    <row r="313" spans="1:20" s="2" customFormat="1" ht="28.5" hidden="1">
      <c r="A313" s="86" t="str">
        <f t="shared" si="84"/>
        <v>Electricity Supply</v>
      </c>
      <c r="B313" s="86" t="str">
        <f t="shared" si="84"/>
        <v>Reduce Plant Downtime</v>
      </c>
      <c r="C313" s="86" t="str">
        <f t="shared" si="84"/>
        <v>Percentage Reduction in Plant Downtime</v>
      </c>
      <c r="D313" s="8" t="s">
        <v>1228</v>
      </c>
      <c r="E313" s="8" t="s">
        <v>277</v>
      </c>
      <c r="H313" s="55">
        <v>683</v>
      </c>
      <c r="I313" s="8" t="s">
        <v>47</v>
      </c>
      <c r="J313" s="86" t="str">
        <f t="shared" si="85"/>
        <v>Reduce Plant Downtime</v>
      </c>
      <c r="K313" s="73" t="str">
        <f t="shared" si="86"/>
        <v>elec reduce plant downtime</v>
      </c>
      <c r="L313" s="62"/>
      <c r="M313" s="62"/>
      <c r="N313" s="62"/>
      <c r="O313" s="8"/>
      <c r="P313" s="52"/>
      <c r="Q313" s="8"/>
      <c r="R313" s="8"/>
      <c r="S313" s="177"/>
      <c r="T313" s="8"/>
    </row>
    <row r="314" spans="1:20" s="2" customFormat="1" ht="28.5" hidden="1">
      <c r="A314" s="86" t="str">
        <f t="shared" si="84"/>
        <v>Electricity Supply</v>
      </c>
      <c r="B314" s="86" t="str">
        <f t="shared" si="84"/>
        <v>Reduce Plant Downtime</v>
      </c>
      <c r="C314" s="86" t="str">
        <f t="shared" si="84"/>
        <v>Percentage Reduction in Plant Downtime</v>
      </c>
      <c r="D314" s="8" t="s">
        <v>1228</v>
      </c>
      <c r="E314" s="8" t="s">
        <v>278</v>
      </c>
      <c r="H314" s="55">
        <v>684</v>
      </c>
      <c r="I314" s="8" t="s">
        <v>47</v>
      </c>
      <c r="J314" s="86" t="str">
        <f t="shared" si="85"/>
        <v>Reduce Plant Downtime</v>
      </c>
      <c r="K314" s="73" t="str">
        <f t="shared" si="86"/>
        <v>elec reduce plant downtime</v>
      </c>
      <c r="L314" s="62"/>
      <c r="M314" s="62"/>
      <c r="N314" s="62"/>
      <c r="O314" s="8"/>
      <c r="P314" s="52"/>
      <c r="Q314" s="8"/>
      <c r="R314" s="8"/>
      <c r="S314" s="177"/>
      <c r="T314" s="8"/>
    </row>
    <row r="315" spans="1:20" s="2" customFormat="1" ht="28.5" hidden="1">
      <c r="A315" s="86" t="str">
        <f t="shared" si="84"/>
        <v>Electricity Supply</v>
      </c>
      <c r="B315" s="86" t="str">
        <f t="shared" si="84"/>
        <v>Reduce Plant Downtime</v>
      </c>
      <c r="C315" s="86" t="str">
        <f t="shared" si="84"/>
        <v>Percentage Reduction in Plant Downtime</v>
      </c>
      <c r="D315" s="8" t="s">
        <v>1229</v>
      </c>
      <c r="E315" s="8" t="s">
        <v>276</v>
      </c>
      <c r="G315" s="8"/>
      <c r="H315" s="55">
        <v>685</v>
      </c>
      <c r="I315" s="8" t="s">
        <v>47</v>
      </c>
      <c r="J315" s="86" t="str">
        <f t="shared" si="85"/>
        <v>Reduce Plant Downtime</v>
      </c>
      <c r="K315" s="73" t="str">
        <f t="shared" si="86"/>
        <v>elec reduce plant downtime</v>
      </c>
      <c r="L315" s="62"/>
      <c r="M315" s="62"/>
      <c r="N315" s="62"/>
      <c r="O315" s="8"/>
      <c r="P315" s="52"/>
      <c r="Q315" s="8"/>
      <c r="R315" s="8"/>
      <c r="S315" s="177"/>
      <c r="T315" s="8"/>
    </row>
    <row r="316" spans="1:20" s="2" customFormat="1" ht="28.5" hidden="1">
      <c r="A316" s="86" t="str">
        <f t="shared" si="84"/>
        <v>Electricity Supply</v>
      </c>
      <c r="B316" s="86" t="str">
        <f t="shared" si="84"/>
        <v>Reduce Plant Downtime</v>
      </c>
      <c r="C316" s="86" t="str">
        <f t="shared" si="84"/>
        <v>Percentage Reduction in Plant Downtime</v>
      </c>
      <c r="D316" s="8" t="s">
        <v>1229</v>
      </c>
      <c r="E316" s="8" t="s">
        <v>277</v>
      </c>
      <c r="H316" s="55">
        <v>686</v>
      </c>
      <c r="I316" s="8" t="s">
        <v>47</v>
      </c>
      <c r="J316" s="86" t="str">
        <f t="shared" si="85"/>
        <v>Reduce Plant Downtime</v>
      </c>
      <c r="K316" s="73" t="str">
        <f t="shared" si="86"/>
        <v>elec reduce plant downtime</v>
      </c>
      <c r="L316" s="62"/>
      <c r="M316" s="62"/>
      <c r="N316" s="62"/>
      <c r="O316" s="8"/>
      <c r="P316" s="52"/>
      <c r="Q316" s="8"/>
      <c r="R316" s="8"/>
      <c r="S316" s="177"/>
      <c r="T316" s="8"/>
    </row>
    <row r="317" spans="1:20" s="2" customFormat="1" ht="28.5" hidden="1">
      <c r="A317" s="86" t="str">
        <f t="shared" si="84"/>
        <v>Electricity Supply</v>
      </c>
      <c r="B317" s="86" t="str">
        <f t="shared" si="84"/>
        <v>Reduce Plant Downtime</v>
      </c>
      <c r="C317" s="86" t="str">
        <f t="shared" si="84"/>
        <v>Percentage Reduction in Plant Downtime</v>
      </c>
      <c r="D317" s="8" t="s">
        <v>1229</v>
      </c>
      <c r="E317" s="8" t="s">
        <v>278</v>
      </c>
      <c r="G317" s="8"/>
      <c r="H317" s="55">
        <v>687</v>
      </c>
      <c r="I317" s="8" t="s">
        <v>47</v>
      </c>
      <c r="J317" s="86" t="str">
        <f t="shared" si="85"/>
        <v>Reduce Plant Downtime</v>
      </c>
      <c r="K317" s="73" t="str">
        <f t="shared" si="86"/>
        <v>elec reduce plant downtime</v>
      </c>
      <c r="L317" s="62"/>
      <c r="M317" s="62"/>
      <c r="N317" s="62"/>
      <c r="O317" s="8"/>
      <c r="P317" s="52"/>
      <c r="Q317" s="8"/>
      <c r="R317" s="8"/>
      <c r="S317" s="177"/>
      <c r="T317" s="8"/>
    </row>
    <row r="318" spans="1:20" s="2" customFormat="1" ht="28.5" hidden="1">
      <c r="A318" s="86" t="str">
        <f t="shared" si="84"/>
        <v>Electricity Supply</v>
      </c>
      <c r="B318" s="86" t="str">
        <f t="shared" si="84"/>
        <v>Reduce Plant Downtime</v>
      </c>
      <c r="C318" s="86" t="str">
        <f t="shared" si="84"/>
        <v>Percentage Reduction in Plant Downtime</v>
      </c>
      <c r="D318" s="8" t="s">
        <v>1230</v>
      </c>
      <c r="E318" s="8" t="s">
        <v>276</v>
      </c>
      <c r="G318" s="8"/>
      <c r="H318" s="55">
        <v>688</v>
      </c>
      <c r="I318" s="8" t="s">
        <v>47</v>
      </c>
      <c r="J318" s="86" t="str">
        <f t="shared" si="85"/>
        <v>Reduce Plant Downtime</v>
      </c>
      <c r="K318" s="73" t="str">
        <f t="shared" si="86"/>
        <v>elec reduce plant downtime</v>
      </c>
      <c r="L318" s="62"/>
      <c r="M318" s="62"/>
      <c r="N318" s="62"/>
      <c r="O318" s="8"/>
      <c r="P318" s="52"/>
      <c r="Q318" s="8"/>
      <c r="R318" s="8"/>
      <c r="S318" s="177"/>
      <c r="T318" s="8"/>
    </row>
    <row r="319" spans="1:20" s="2" customFormat="1" ht="28.5" hidden="1">
      <c r="A319" s="86" t="str">
        <f t="shared" si="84"/>
        <v>Electricity Supply</v>
      </c>
      <c r="B319" s="86" t="str">
        <f t="shared" si="84"/>
        <v>Reduce Plant Downtime</v>
      </c>
      <c r="C319" s="86" t="str">
        <f t="shared" si="84"/>
        <v>Percentage Reduction in Plant Downtime</v>
      </c>
      <c r="D319" s="8" t="s">
        <v>1230</v>
      </c>
      <c r="E319" s="8" t="s">
        <v>277</v>
      </c>
      <c r="F319" s="8"/>
      <c r="G319" s="8"/>
      <c r="H319" s="55">
        <v>689</v>
      </c>
      <c r="I319" s="8" t="s">
        <v>47</v>
      </c>
      <c r="J319" s="86" t="str">
        <f t="shared" si="85"/>
        <v>Reduce Plant Downtime</v>
      </c>
      <c r="K319" s="73" t="str">
        <f t="shared" si="86"/>
        <v>elec reduce plant downtime</v>
      </c>
      <c r="L319" s="62"/>
      <c r="M319" s="62"/>
      <c r="N319" s="62"/>
      <c r="O319" s="8"/>
      <c r="P319" s="52"/>
      <c r="Q319" s="8"/>
      <c r="R319" s="8"/>
      <c r="S319" s="177"/>
      <c r="T319" s="8"/>
    </row>
    <row r="320" spans="1:20" s="2" customFormat="1" ht="28.5" hidden="1">
      <c r="A320" s="86" t="str">
        <f t="shared" si="84"/>
        <v>Electricity Supply</v>
      </c>
      <c r="B320" s="86" t="str">
        <f t="shared" si="84"/>
        <v>Reduce Plant Downtime</v>
      </c>
      <c r="C320" s="86" t="str">
        <f t="shared" si="84"/>
        <v>Percentage Reduction in Plant Downtime</v>
      </c>
      <c r="D320" s="8" t="s">
        <v>1230</v>
      </c>
      <c r="E320" s="8" t="s">
        <v>278</v>
      </c>
      <c r="F320" s="8"/>
      <c r="G320" s="8"/>
      <c r="H320" s="55">
        <v>690</v>
      </c>
      <c r="I320" s="8" t="s">
        <v>47</v>
      </c>
      <c r="J320" s="86" t="str">
        <f t="shared" si="85"/>
        <v>Reduce Plant Downtime</v>
      </c>
      <c r="K320" s="73" t="str">
        <f t="shared" si="86"/>
        <v>elec reduce plant downtime</v>
      </c>
      <c r="L320" s="62"/>
      <c r="M320" s="62"/>
      <c r="N320" s="62"/>
      <c r="O320" s="8"/>
      <c r="P320" s="52"/>
      <c r="Q320" s="8"/>
      <c r="R320" s="8"/>
      <c r="S320" s="177"/>
      <c r="T320" s="8"/>
    </row>
    <row r="321" spans="1:20" s="2" customFormat="1" ht="57" hidden="1">
      <c r="A321" s="94" t="s">
        <v>8</v>
      </c>
      <c r="B321" s="55" t="s">
        <v>727</v>
      </c>
      <c r="C321" s="55" t="s">
        <v>728</v>
      </c>
      <c r="D321" s="8" t="s">
        <v>486</v>
      </c>
      <c r="E321" s="8"/>
      <c r="F321" s="8" t="s">
        <v>489</v>
      </c>
      <c r="G321" s="8"/>
      <c r="H321" s="55">
        <v>194</v>
      </c>
      <c r="I321" s="8" t="s">
        <v>46</v>
      </c>
      <c r="J321" s="55" t="s">
        <v>727</v>
      </c>
      <c r="K321" s="74" t="s">
        <v>729</v>
      </c>
      <c r="L321" s="62">
        <v>0</v>
      </c>
      <c r="M321" s="62">
        <v>0.9</v>
      </c>
      <c r="N321" s="62">
        <v>0.01</v>
      </c>
      <c r="O321" s="8" t="s">
        <v>730</v>
      </c>
      <c r="P321" s="8" t="s">
        <v>731</v>
      </c>
      <c r="Q321" s="8" t="s">
        <v>792</v>
      </c>
      <c r="R321" s="8" t="s">
        <v>791</v>
      </c>
      <c r="S321" s="177"/>
      <c r="T321" s="8"/>
    </row>
    <row r="322" spans="1:20" s="2" customFormat="1" ht="57" hidden="1">
      <c r="A322" s="86" t="str">
        <f>A$321</f>
        <v>Electricity Supply</v>
      </c>
      <c r="B322" s="86" t="str">
        <f t="shared" ref="B322:C323" si="87">B$321</f>
        <v>Reduce Soft Costs</v>
      </c>
      <c r="C322" s="86" t="str">
        <f t="shared" si="87"/>
        <v>Percent Reduction in Soft Costs of Capacity Construction</v>
      </c>
      <c r="D322" s="8" t="s">
        <v>82</v>
      </c>
      <c r="E322" s="8"/>
      <c r="F322" s="8" t="s">
        <v>96</v>
      </c>
      <c r="G322" s="8"/>
      <c r="H322" s="55">
        <v>195</v>
      </c>
      <c r="I322" s="8" t="s">
        <v>46</v>
      </c>
      <c r="J322" s="56" t="str">
        <f t="shared" ref="J322:Q323" si="88">J$321</f>
        <v>Reduce Soft Costs</v>
      </c>
      <c r="K322" s="56" t="str">
        <f t="shared" si="88"/>
        <v>elec reduce soft costs</v>
      </c>
      <c r="L322" s="91">
        <f t="shared" si="88"/>
        <v>0</v>
      </c>
      <c r="M322" s="91">
        <f t="shared" si="88"/>
        <v>0.9</v>
      </c>
      <c r="N322" s="91">
        <f t="shared" si="88"/>
        <v>0.01</v>
      </c>
      <c r="O322" s="56" t="str">
        <f t="shared" si="88"/>
        <v>% reduction in soft costs</v>
      </c>
      <c r="P322" s="8" t="s">
        <v>732</v>
      </c>
      <c r="Q322" s="56" t="str">
        <f t="shared" si="88"/>
        <v>endogenous-learning.html#red-soft-costs</v>
      </c>
      <c r="R322" s="56" t="str">
        <f t="shared" ref="R322:R323" si="89">R$321</f>
        <v>reduce-soft-costs.html</v>
      </c>
      <c r="S322" s="177"/>
      <c r="T322" s="8"/>
    </row>
    <row r="323" spans="1:20" s="2" customFormat="1" ht="57" hidden="1">
      <c r="A323" s="86" t="str">
        <f>A$321</f>
        <v>Electricity Supply</v>
      </c>
      <c r="B323" s="86" t="str">
        <f t="shared" si="87"/>
        <v>Reduce Soft Costs</v>
      </c>
      <c r="C323" s="86" t="str">
        <f t="shared" si="87"/>
        <v>Percent Reduction in Soft Costs of Capacity Construction</v>
      </c>
      <c r="D323" s="8" t="s">
        <v>491</v>
      </c>
      <c r="E323" s="8"/>
      <c r="F323" s="8" t="s">
        <v>492</v>
      </c>
      <c r="G323" s="8"/>
      <c r="H323" s="55">
        <v>196</v>
      </c>
      <c r="I323" s="8" t="s">
        <v>46</v>
      </c>
      <c r="J323" s="56" t="str">
        <f t="shared" si="88"/>
        <v>Reduce Soft Costs</v>
      </c>
      <c r="K323" s="56" t="str">
        <f t="shared" si="88"/>
        <v>elec reduce soft costs</v>
      </c>
      <c r="L323" s="91">
        <f t="shared" si="88"/>
        <v>0</v>
      </c>
      <c r="M323" s="91">
        <f t="shared" si="88"/>
        <v>0.9</v>
      </c>
      <c r="N323" s="91">
        <f t="shared" si="88"/>
        <v>0.01</v>
      </c>
      <c r="O323" s="56" t="str">
        <f t="shared" si="88"/>
        <v>% reduction in soft costs</v>
      </c>
      <c r="P323" s="8" t="s">
        <v>733</v>
      </c>
      <c r="Q323" s="56" t="str">
        <f t="shared" si="88"/>
        <v>endogenous-learning.html#red-soft-costs</v>
      </c>
      <c r="R323" s="56" t="str">
        <f t="shared" si="89"/>
        <v>reduce-soft-costs.html</v>
      </c>
      <c r="S323" s="177"/>
      <c r="T323" s="8"/>
    </row>
    <row r="324" spans="1:20" s="2" customFormat="1" ht="85.5" hidden="1">
      <c r="A324" s="94" t="s">
        <v>8</v>
      </c>
      <c r="B324" s="94" t="s">
        <v>271</v>
      </c>
      <c r="C324" s="94" t="s">
        <v>306</v>
      </c>
      <c r="D324" s="8"/>
      <c r="E324" s="8"/>
      <c r="F324" s="8"/>
      <c r="G324" s="8"/>
      <c r="H324" s="55">
        <v>145</v>
      </c>
      <c r="I324" s="8" t="s">
        <v>46</v>
      </c>
      <c r="J324" s="74" t="s">
        <v>381</v>
      </c>
      <c r="K324" s="75" t="s">
        <v>605</v>
      </c>
      <c r="L324" s="62">
        <v>0</v>
      </c>
      <c r="M324" s="385">
        <v>0.8</v>
      </c>
      <c r="N324" s="62">
        <v>0.01</v>
      </c>
      <c r="O324" s="8" t="s">
        <v>272</v>
      </c>
      <c r="P324" s="370" t="s">
        <v>1945</v>
      </c>
      <c r="Q324" s="8" t="s">
        <v>555</v>
      </c>
      <c r="R324" s="8" t="s">
        <v>273</v>
      </c>
      <c r="S324" s="382" t="s">
        <v>2073</v>
      </c>
      <c r="T324" s="8"/>
    </row>
    <row r="325" spans="1:20" s="2" customFormat="1" ht="42.75" hidden="1">
      <c r="A325" s="94" t="s">
        <v>8</v>
      </c>
      <c r="B325" s="93" t="s">
        <v>1274</v>
      </c>
      <c r="C325" s="94" t="s">
        <v>1276</v>
      </c>
      <c r="D325" s="52" t="s">
        <v>485</v>
      </c>
      <c r="E325" s="52"/>
      <c r="F325" s="8" t="s">
        <v>484</v>
      </c>
      <c r="G325" s="8"/>
      <c r="H325" s="55">
        <v>691</v>
      </c>
      <c r="I325" s="8" t="s">
        <v>47</v>
      </c>
      <c r="J325" s="93" t="s">
        <v>1274</v>
      </c>
      <c r="K325" s="93" t="s">
        <v>1277</v>
      </c>
      <c r="L325" s="62">
        <v>0</v>
      </c>
      <c r="M325" s="62">
        <v>1</v>
      </c>
      <c r="N325" s="62">
        <v>0.01</v>
      </c>
      <c r="O325" s="8" t="s">
        <v>1278</v>
      </c>
      <c r="P325" s="52"/>
      <c r="Q325" s="52" t="s">
        <v>232</v>
      </c>
      <c r="R325" s="8"/>
      <c r="S325" s="177"/>
      <c r="T325" s="8"/>
    </row>
    <row r="326" spans="1:20" s="2" customFormat="1" ht="42.75" hidden="1">
      <c r="A326" s="86" t="str">
        <f>A$325</f>
        <v>Electricity Supply</v>
      </c>
      <c r="B326" s="86" t="str">
        <f t="shared" ref="B326:C337" si="90">B$325</f>
        <v>Subsidy for Capacity Construction</v>
      </c>
      <c r="C326" s="86" t="str">
        <f t="shared" si="90"/>
        <v>Perc Subsidy for Elec Capacity Construction</v>
      </c>
      <c r="D326" s="8" t="s">
        <v>79</v>
      </c>
      <c r="E326" s="54"/>
      <c r="F326" s="8" t="s">
        <v>93</v>
      </c>
      <c r="G326" s="8"/>
      <c r="H326" s="55">
        <v>692</v>
      </c>
      <c r="I326" s="8" t="s">
        <v>47</v>
      </c>
      <c r="J326" s="86" t="str">
        <f t="shared" ref="J326:Q337" si="91">J$325</f>
        <v>Subsidy for Capacity Construction</v>
      </c>
      <c r="K326" s="86" t="str">
        <f t="shared" si="91"/>
        <v>elec capacity construction subsidy</v>
      </c>
      <c r="L326" s="103">
        <f t="shared" si="91"/>
        <v>0</v>
      </c>
      <c r="M326" s="103">
        <f t="shared" si="91"/>
        <v>1</v>
      </c>
      <c r="N326" s="103">
        <f t="shared" si="91"/>
        <v>0.01</v>
      </c>
      <c r="O326" s="86" t="str">
        <f t="shared" si="91"/>
        <v>% of construction cost</v>
      </c>
      <c r="P326" s="52"/>
      <c r="Q326" s="86" t="str">
        <f t="shared" si="91"/>
        <v>electricity-sector-main.html#subsidies</v>
      </c>
      <c r="R326" s="8"/>
      <c r="S326" s="177"/>
      <c r="T326" s="8"/>
    </row>
    <row r="327" spans="1:20" s="2" customFormat="1" ht="85.5" hidden="1">
      <c r="A327" s="86" t="str">
        <f t="shared" ref="A327:A337" si="92">A$325</f>
        <v>Electricity Supply</v>
      </c>
      <c r="B327" s="86" t="str">
        <f t="shared" si="90"/>
        <v>Subsidy for Capacity Construction</v>
      </c>
      <c r="C327" s="86" t="str">
        <f t="shared" si="90"/>
        <v>Perc Subsidy for Elec Capacity Construction</v>
      </c>
      <c r="D327" s="8" t="s">
        <v>80</v>
      </c>
      <c r="E327" s="54"/>
      <c r="F327" s="8" t="s">
        <v>94</v>
      </c>
      <c r="G327" s="8"/>
      <c r="H327" s="377">
        <v>517</v>
      </c>
      <c r="I327" s="8" t="s">
        <v>47</v>
      </c>
      <c r="J327" s="86" t="str">
        <f t="shared" si="91"/>
        <v>Subsidy for Capacity Construction</v>
      </c>
      <c r="K327" s="86" t="str">
        <f t="shared" si="91"/>
        <v>elec capacity construction subsidy</v>
      </c>
      <c r="L327" s="103">
        <f t="shared" si="91"/>
        <v>0</v>
      </c>
      <c r="M327" s="103">
        <f t="shared" si="91"/>
        <v>1</v>
      </c>
      <c r="N327" s="103">
        <f t="shared" si="91"/>
        <v>0.01</v>
      </c>
      <c r="O327" s="86" t="str">
        <f t="shared" si="91"/>
        <v>% of construction cost</v>
      </c>
      <c r="P327" s="52" t="s">
        <v>1280</v>
      </c>
      <c r="Q327" s="86" t="str">
        <f t="shared" si="91"/>
        <v>electricity-sector-main.html#subsidies</v>
      </c>
      <c r="R327" s="8"/>
      <c r="S327" s="181" t="s">
        <v>1279</v>
      </c>
      <c r="T327" s="8"/>
    </row>
    <row r="328" spans="1:20" s="2" customFormat="1" ht="42.75" hidden="1">
      <c r="A328" s="86" t="str">
        <f t="shared" si="92"/>
        <v>Electricity Supply</v>
      </c>
      <c r="B328" s="86" t="str">
        <f t="shared" si="90"/>
        <v>Subsidy for Capacity Construction</v>
      </c>
      <c r="C328" s="86" t="str">
        <f t="shared" si="90"/>
        <v>Perc Subsidy for Elec Capacity Construction</v>
      </c>
      <c r="D328" s="8" t="s">
        <v>81</v>
      </c>
      <c r="E328" s="54"/>
      <c r="F328" s="8" t="s">
        <v>95</v>
      </c>
      <c r="G328" s="8"/>
      <c r="H328" s="55">
        <v>693</v>
      </c>
      <c r="I328" s="8" t="s">
        <v>47</v>
      </c>
      <c r="J328" s="86" t="str">
        <f t="shared" si="91"/>
        <v>Subsidy for Capacity Construction</v>
      </c>
      <c r="K328" s="86" t="str">
        <f t="shared" si="91"/>
        <v>elec capacity construction subsidy</v>
      </c>
      <c r="L328" s="103">
        <f t="shared" si="91"/>
        <v>0</v>
      </c>
      <c r="M328" s="103">
        <f t="shared" si="91"/>
        <v>1</v>
      </c>
      <c r="N328" s="103">
        <f t="shared" si="91"/>
        <v>0.01</v>
      </c>
      <c r="O328" s="86" t="str">
        <f t="shared" si="91"/>
        <v>% of construction cost</v>
      </c>
      <c r="P328" s="52"/>
      <c r="Q328" s="86" t="str">
        <f t="shared" si="91"/>
        <v>electricity-sector-main.html#subsidies</v>
      </c>
      <c r="R328" s="8"/>
      <c r="S328" s="177"/>
      <c r="T328" s="8"/>
    </row>
    <row r="329" spans="1:20" s="2" customFormat="1" ht="85.5" hidden="1">
      <c r="A329" s="86" t="str">
        <f t="shared" si="92"/>
        <v>Electricity Supply</v>
      </c>
      <c r="B329" s="86" t="str">
        <f t="shared" si="90"/>
        <v>Subsidy for Capacity Construction</v>
      </c>
      <c r="C329" s="86" t="str">
        <f t="shared" si="90"/>
        <v>Perc Subsidy for Elec Capacity Construction</v>
      </c>
      <c r="D329" s="8" t="s">
        <v>486</v>
      </c>
      <c r="E329" s="54"/>
      <c r="F329" s="8" t="s">
        <v>489</v>
      </c>
      <c r="G329" s="8"/>
      <c r="H329" s="55">
        <v>518</v>
      </c>
      <c r="I329" s="8" t="s">
        <v>46</v>
      </c>
      <c r="J329" s="86" t="str">
        <f t="shared" si="91"/>
        <v>Subsidy for Capacity Construction</v>
      </c>
      <c r="K329" s="86" t="str">
        <f t="shared" si="91"/>
        <v>elec capacity construction subsidy</v>
      </c>
      <c r="L329" s="103">
        <f t="shared" si="91"/>
        <v>0</v>
      </c>
      <c r="M329" s="103">
        <f t="shared" si="91"/>
        <v>1</v>
      </c>
      <c r="N329" s="103">
        <f t="shared" si="91"/>
        <v>0.01</v>
      </c>
      <c r="O329" s="86" t="str">
        <f t="shared" si="91"/>
        <v>% of construction cost</v>
      </c>
      <c r="P329" s="370" t="s">
        <v>1946</v>
      </c>
      <c r="Q329" s="86" t="str">
        <f t="shared" si="91"/>
        <v>electricity-sector-main.html#subsidies</v>
      </c>
      <c r="R329" s="8"/>
      <c r="S329" s="398" t="s">
        <v>2074</v>
      </c>
      <c r="T329" s="8"/>
    </row>
    <row r="330" spans="1:20" s="2" customFormat="1" ht="99.75" hidden="1">
      <c r="A330" s="86" t="str">
        <f t="shared" si="92"/>
        <v>Electricity Supply</v>
      </c>
      <c r="B330" s="86" t="str">
        <f t="shared" si="90"/>
        <v>Subsidy for Capacity Construction</v>
      </c>
      <c r="C330" s="86" t="str">
        <f t="shared" si="90"/>
        <v>Perc Subsidy for Elec Capacity Construction</v>
      </c>
      <c r="D330" s="8" t="s">
        <v>82</v>
      </c>
      <c r="E330" s="54"/>
      <c r="F330" s="8" t="s">
        <v>96</v>
      </c>
      <c r="G330" s="8"/>
      <c r="H330" s="55">
        <v>519</v>
      </c>
      <c r="I330" s="8" t="s">
        <v>46</v>
      </c>
      <c r="J330" s="86" t="str">
        <f t="shared" si="91"/>
        <v>Subsidy for Capacity Construction</v>
      </c>
      <c r="K330" s="86" t="str">
        <f t="shared" si="91"/>
        <v>elec capacity construction subsidy</v>
      </c>
      <c r="L330" s="103">
        <f t="shared" si="91"/>
        <v>0</v>
      </c>
      <c r="M330" s="103">
        <f t="shared" si="91"/>
        <v>1</v>
      </c>
      <c r="N330" s="103">
        <f t="shared" si="91"/>
        <v>0.01</v>
      </c>
      <c r="O330" s="86" t="str">
        <f t="shared" si="91"/>
        <v>% of construction cost</v>
      </c>
      <c r="P330" s="370" t="s">
        <v>1947</v>
      </c>
      <c r="Q330" s="86" t="str">
        <f t="shared" si="91"/>
        <v>electricity-sector-main.html#subsidies</v>
      </c>
      <c r="R330" s="8"/>
      <c r="S330" s="398" t="s">
        <v>2075</v>
      </c>
      <c r="T330" s="8"/>
    </row>
    <row r="331" spans="1:20" s="2" customFormat="1" ht="71.25" hidden="1">
      <c r="A331" s="86" t="str">
        <f t="shared" si="92"/>
        <v>Electricity Supply</v>
      </c>
      <c r="B331" s="86" t="str">
        <f t="shared" si="90"/>
        <v>Subsidy for Capacity Construction</v>
      </c>
      <c r="C331" s="86" t="str">
        <f t="shared" si="90"/>
        <v>Perc Subsidy for Elec Capacity Construction</v>
      </c>
      <c r="D331" s="8" t="s">
        <v>83</v>
      </c>
      <c r="E331" s="54"/>
      <c r="F331" s="8" t="s">
        <v>97</v>
      </c>
      <c r="G331" s="8"/>
      <c r="H331" s="55">
        <v>520</v>
      </c>
      <c r="I331" s="8" t="s">
        <v>46</v>
      </c>
      <c r="J331" s="86" t="str">
        <f t="shared" si="91"/>
        <v>Subsidy for Capacity Construction</v>
      </c>
      <c r="K331" s="86" t="str">
        <f t="shared" si="91"/>
        <v>elec capacity construction subsidy</v>
      </c>
      <c r="L331" s="103">
        <f t="shared" si="91"/>
        <v>0</v>
      </c>
      <c r="M331" s="103">
        <f t="shared" si="91"/>
        <v>1</v>
      </c>
      <c r="N331" s="103">
        <f t="shared" si="91"/>
        <v>0.01</v>
      </c>
      <c r="O331" s="86" t="str">
        <f t="shared" si="91"/>
        <v>% of construction cost</v>
      </c>
      <c r="P331" s="370" t="s">
        <v>1948</v>
      </c>
      <c r="Q331" s="86" t="str">
        <f t="shared" si="91"/>
        <v>electricity-sector-main.html#subsidies</v>
      </c>
      <c r="R331" s="8"/>
      <c r="S331" s="398" t="s">
        <v>2076</v>
      </c>
      <c r="T331" s="8"/>
    </row>
    <row r="332" spans="1:20" s="2" customFormat="1" ht="85.5" hidden="1">
      <c r="A332" s="86" t="str">
        <f t="shared" si="92"/>
        <v>Electricity Supply</v>
      </c>
      <c r="B332" s="86" t="str">
        <f t="shared" si="90"/>
        <v>Subsidy for Capacity Construction</v>
      </c>
      <c r="C332" s="86" t="str">
        <f t="shared" si="90"/>
        <v>Perc Subsidy for Elec Capacity Construction</v>
      </c>
      <c r="D332" s="8" t="s">
        <v>84</v>
      </c>
      <c r="E332" s="54"/>
      <c r="F332" s="8" t="s">
        <v>98</v>
      </c>
      <c r="G332" s="8"/>
      <c r="H332" s="55">
        <v>521</v>
      </c>
      <c r="I332" s="8" t="s">
        <v>46</v>
      </c>
      <c r="J332" s="86" t="str">
        <f t="shared" si="91"/>
        <v>Subsidy for Capacity Construction</v>
      </c>
      <c r="K332" s="86" t="str">
        <f t="shared" si="91"/>
        <v>elec capacity construction subsidy</v>
      </c>
      <c r="L332" s="103">
        <f t="shared" si="91"/>
        <v>0</v>
      </c>
      <c r="M332" s="103">
        <f t="shared" si="91"/>
        <v>1</v>
      </c>
      <c r="N332" s="103">
        <f t="shared" si="91"/>
        <v>0.01</v>
      </c>
      <c r="O332" s="86" t="str">
        <f t="shared" si="91"/>
        <v>% of construction cost</v>
      </c>
      <c r="P332" s="370" t="s">
        <v>1949</v>
      </c>
      <c r="Q332" s="86" t="str">
        <f t="shared" si="91"/>
        <v>electricity-sector-main.html#subsidies</v>
      </c>
      <c r="R332" s="8"/>
      <c r="S332" s="398" t="s">
        <v>2076</v>
      </c>
      <c r="T332" s="8"/>
    </row>
    <row r="333" spans="1:20" s="2" customFormat="1" ht="42.75" hidden="1">
      <c r="A333" s="86" t="str">
        <f t="shared" si="92"/>
        <v>Electricity Supply</v>
      </c>
      <c r="B333" s="86" t="str">
        <f t="shared" si="90"/>
        <v>Subsidy for Capacity Construction</v>
      </c>
      <c r="C333" s="86" t="str">
        <f t="shared" si="90"/>
        <v>Perc Subsidy for Elec Capacity Construction</v>
      </c>
      <c r="D333" s="8" t="s">
        <v>482</v>
      </c>
      <c r="E333" s="54"/>
      <c r="F333" s="8" t="s">
        <v>481</v>
      </c>
      <c r="G333" s="8"/>
      <c r="H333" s="55">
        <v>694</v>
      </c>
      <c r="I333" s="8" t="s">
        <v>47</v>
      </c>
      <c r="J333" s="86" t="str">
        <f t="shared" si="91"/>
        <v>Subsidy for Capacity Construction</v>
      </c>
      <c r="K333" s="86" t="str">
        <f t="shared" si="91"/>
        <v>elec capacity construction subsidy</v>
      </c>
      <c r="L333" s="103">
        <f t="shared" si="91"/>
        <v>0</v>
      </c>
      <c r="M333" s="103">
        <f t="shared" si="91"/>
        <v>1</v>
      </c>
      <c r="N333" s="103">
        <f t="shared" si="91"/>
        <v>0.01</v>
      </c>
      <c r="O333" s="86" t="str">
        <f t="shared" si="91"/>
        <v>% of construction cost</v>
      </c>
      <c r="P333" s="52"/>
      <c r="Q333" s="86" t="str">
        <f t="shared" si="91"/>
        <v>electricity-sector-main.html#subsidies</v>
      </c>
      <c r="R333" s="8"/>
      <c r="S333" s="177"/>
      <c r="T333" s="8"/>
    </row>
    <row r="334" spans="1:20" s="2" customFormat="1" ht="99.75" hidden="1">
      <c r="A334" s="86" t="str">
        <f t="shared" si="92"/>
        <v>Electricity Supply</v>
      </c>
      <c r="B334" s="86" t="str">
        <f t="shared" si="90"/>
        <v>Subsidy for Capacity Construction</v>
      </c>
      <c r="C334" s="86" t="str">
        <f t="shared" si="90"/>
        <v>Perc Subsidy for Elec Capacity Construction</v>
      </c>
      <c r="D334" s="8" t="s">
        <v>491</v>
      </c>
      <c r="E334" s="54"/>
      <c r="F334" s="8" t="s">
        <v>492</v>
      </c>
      <c r="G334" s="8"/>
      <c r="H334" s="55">
        <v>522</v>
      </c>
      <c r="I334" s="8" t="s">
        <v>46</v>
      </c>
      <c r="J334" s="86" t="str">
        <f t="shared" si="91"/>
        <v>Subsidy for Capacity Construction</v>
      </c>
      <c r="K334" s="86" t="str">
        <f t="shared" si="91"/>
        <v>elec capacity construction subsidy</v>
      </c>
      <c r="L334" s="103">
        <f t="shared" si="91"/>
        <v>0</v>
      </c>
      <c r="M334" s="103">
        <f t="shared" si="91"/>
        <v>1</v>
      </c>
      <c r="N334" s="103">
        <f t="shared" si="91"/>
        <v>0.01</v>
      </c>
      <c r="O334" s="86" t="str">
        <f t="shared" si="91"/>
        <v>% of construction cost</v>
      </c>
      <c r="P334" s="370" t="s">
        <v>1950</v>
      </c>
      <c r="Q334" s="86" t="str">
        <f t="shared" si="91"/>
        <v>electricity-sector-main.html#subsidies</v>
      </c>
      <c r="R334" s="8"/>
      <c r="S334" s="398" t="s">
        <v>2077</v>
      </c>
      <c r="T334" s="8"/>
    </row>
    <row r="335" spans="1:20" s="2" customFormat="1" ht="42.75" hidden="1">
      <c r="A335" s="86" t="str">
        <f t="shared" si="92"/>
        <v>Electricity Supply</v>
      </c>
      <c r="B335" s="86" t="str">
        <f t="shared" si="90"/>
        <v>Subsidy for Capacity Construction</v>
      </c>
      <c r="C335" s="86" t="str">
        <f t="shared" si="90"/>
        <v>Perc Subsidy for Elec Capacity Construction</v>
      </c>
      <c r="D335" s="8" t="s">
        <v>1228</v>
      </c>
      <c r="E335" s="52"/>
      <c r="F335" s="8" t="s">
        <v>909</v>
      </c>
      <c r="G335" s="8"/>
      <c r="H335" s="55">
        <v>695</v>
      </c>
      <c r="I335" s="8" t="s">
        <v>47</v>
      </c>
      <c r="J335" s="86" t="str">
        <f t="shared" si="91"/>
        <v>Subsidy for Capacity Construction</v>
      </c>
      <c r="K335" s="86" t="str">
        <f t="shared" si="91"/>
        <v>elec capacity construction subsidy</v>
      </c>
      <c r="L335" s="103">
        <f t="shared" si="91"/>
        <v>0</v>
      </c>
      <c r="M335" s="103">
        <f t="shared" si="91"/>
        <v>1</v>
      </c>
      <c r="N335" s="103">
        <f t="shared" si="91"/>
        <v>0.01</v>
      </c>
      <c r="O335" s="86" t="str">
        <f t="shared" si="91"/>
        <v>% of construction cost</v>
      </c>
      <c r="P335" s="52"/>
      <c r="Q335" s="86" t="str">
        <f t="shared" si="91"/>
        <v>electricity-sector-main.html#subsidies</v>
      </c>
      <c r="R335" s="8"/>
      <c r="S335" s="177"/>
      <c r="T335" s="8"/>
    </row>
    <row r="336" spans="1:20" s="2" customFormat="1" ht="42.75" hidden="1">
      <c r="A336" s="86" t="str">
        <f t="shared" si="92"/>
        <v>Electricity Supply</v>
      </c>
      <c r="B336" s="86" t="str">
        <f t="shared" si="90"/>
        <v>Subsidy for Capacity Construction</v>
      </c>
      <c r="C336" s="86" t="str">
        <f t="shared" si="90"/>
        <v>Perc Subsidy for Elec Capacity Construction</v>
      </c>
      <c r="D336" s="8" t="s">
        <v>1229</v>
      </c>
      <c r="E336" s="52"/>
      <c r="F336" s="8" t="s">
        <v>1050</v>
      </c>
      <c r="G336" s="8"/>
      <c r="H336" s="55">
        <v>696</v>
      </c>
      <c r="I336" s="8" t="s">
        <v>47</v>
      </c>
      <c r="J336" s="86" t="str">
        <f t="shared" si="91"/>
        <v>Subsidy for Capacity Construction</v>
      </c>
      <c r="K336" s="86" t="str">
        <f t="shared" si="91"/>
        <v>elec capacity construction subsidy</v>
      </c>
      <c r="L336" s="103">
        <f t="shared" si="91"/>
        <v>0</v>
      </c>
      <c r="M336" s="103">
        <f t="shared" si="91"/>
        <v>1</v>
      </c>
      <c r="N336" s="103">
        <f t="shared" si="91"/>
        <v>0.01</v>
      </c>
      <c r="O336" s="86" t="str">
        <f t="shared" si="91"/>
        <v>% of construction cost</v>
      </c>
      <c r="P336" s="52"/>
      <c r="Q336" s="86" t="str">
        <f t="shared" si="91"/>
        <v>electricity-sector-main.html#subsidies</v>
      </c>
      <c r="R336" s="8"/>
      <c r="S336" s="177"/>
      <c r="T336" s="8"/>
    </row>
    <row r="337" spans="1:20" s="2" customFormat="1" ht="42.75" hidden="1">
      <c r="A337" s="86" t="str">
        <f t="shared" si="92"/>
        <v>Electricity Supply</v>
      </c>
      <c r="B337" s="86" t="str">
        <f t="shared" si="90"/>
        <v>Subsidy for Capacity Construction</v>
      </c>
      <c r="C337" s="86" t="str">
        <f t="shared" si="90"/>
        <v>Perc Subsidy for Elec Capacity Construction</v>
      </c>
      <c r="D337" s="8" t="s">
        <v>1230</v>
      </c>
      <c r="E337" s="52"/>
      <c r="F337" s="8" t="s">
        <v>911</v>
      </c>
      <c r="G337" s="8"/>
      <c r="H337" s="55">
        <v>697</v>
      </c>
      <c r="I337" s="8" t="s">
        <v>47</v>
      </c>
      <c r="J337" s="86" t="str">
        <f t="shared" si="91"/>
        <v>Subsidy for Capacity Construction</v>
      </c>
      <c r="K337" s="86" t="str">
        <f t="shared" si="91"/>
        <v>elec capacity construction subsidy</v>
      </c>
      <c r="L337" s="103">
        <f t="shared" si="91"/>
        <v>0</v>
      </c>
      <c r="M337" s="103">
        <f t="shared" si="91"/>
        <v>1</v>
      </c>
      <c r="N337" s="103">
        <f t="shared" si="91"/>
        <v>0.01</v>
      </c>
      <c r="O337" s="86" t="str">
        <f t="shared" si="91"/>
        <v>% of construction cost</v>
      </c>
      <c r="P337" s="52"/>
      <c r="Q337" s="86" t="str">
        <f t="shared" si="91"/>
        <v>electricity-sector-main.html#subsidies</v>
      </c>
      <c r="R337" s="8"/>
      <c r="S337" s="177"/>
      <c r="T337" s="8"/>
    </row>
    <row r="338" spans="1:20" s="4" customFormat="1" ht="28.5" hidden="1">
      <c r="A338" s="93" t="s">
        <v>8</v>
      </c>
      <c r="B338" s="93" t="s">
        <v>18</v>
      </c>
      <c r="C338" s="93" t="s">
        <v>137</v>
      </c>
      <c r="D338" s="52" t="s">
        <v>485</v>
      </c>
      <c r="E338" s="52"/>
      <c r="F338" s="8" t="s">
        <v>484</v>
      </c>
      <c r="G338" s="52"/>
      <c r="H338" s="55">
        <v>698</v>
      </c>
      <c r="I338" s="8" t="s">
        <v>47</v>
      </c>
      <c r="J338" s="75" t="s">
        <v>18</v>
      </c>
      <c r="K338" s="75" t="s">
        <v>1275</v>
      </c>
      <c r="L338" s="64"/>
      <c r="M338" s="64"/>
      <c r="N338" s="64"/>
      <c r="O338" s="52"/>
      <c r="P338" s="52"/>
      <c r="Q338" s="54"/>
      <c r="R338" s="8"/>
      <c r="S338" s="177"/>
      <c r="T338" s="54"/>
    </row>
    <row r="339" spans="1:20" s="4" customFormat="1" ht="28.5" hidden="1">
      <c r="A339" s="73" t="str">
        <f t="shared" ref="A339:C350" si="93">A$338</f>
        <v>Electricity Supply</v>
      </c>
      <c r="B339" s="73" t="str">
        <f t="shared" si="93"/>
        <v>Subsidy for Electricity Production</v>
      </c>
      <c r="C339" s="73" t="str">
        <f t="shared" si="93"/>
        <v>Subsidy for Elec Production by Fuel</v>
      </c>
      <c r="D339" s="8" t="s">
        <v>79</v>
      </c>
      <c r="E339" s="54"/>
      <c r="F339" s="8" t="s">
        <v>93</v>
      </c>
      <c r="G339" s="54"/>
      <c r="H339" s="55">
        <v>699</v>
      </c>
      <c r="I339" s="8" t="s">
        <v>47</v>
      </c>
      <c r="J339" s="73" t="str">
        <f t="shared" ref="J339:K350" si="94">J$338</f>
        <v>Subsidy for Electricity Production</v>
      </c>
      <c r="K339" s="73" t="str">
        <f t="shared" si="94"/>
        <v>elec generation subsidy</v>
      </c>
      <c r="L339" s="65"/>
      <c r="M339" s="65"/>
      <c r="N339" s="65"/>
      <c r="O339" s="54"/>
      <c r="P339" s="52"/>
      <c r="Q339" s="54"/>
      <c r="R339" s="8"/>
      <c r="S339" s="177"/>
      <c r="T339" s="54"/>
    </row>
    <row r="340" spans="1:20" s="4" customFormat="1" ht="128.25" hidden="1">
      <c r="A340" s="73" t="str">
        <f t="shared" si="93"/>
        <v>Electricity Supply</v>
      </c>
      <c r="B340" s="73" t="str">
        <f t="shared" si="93"/>
        <v>Subsidy for Electricity Production</v>
      </c>
      <c r="C340" s="73" t="str">
        <f t="shared" si="93"/>
        <v>Subsidy for Elec Production by Fuel</v>
      </c>
      <c r="D340" s="8" t="s">
        <v>80</v>
      </c>
      <c r="E340" s="54"/>
      <c r="F340" s="8" t="s">
        <v>94</v>
      </c>
      <c r="G340" s="54"/>
      <c r="H340" s="378">
        <v>37</v>
      </c>
      <c r="I340" s="8" t="s">
        <v>47</v>
      </c>
      <c r="J340" s="73" t="str">
        <f t="shared" si="94"/>
        <v>Subsidy for Electricity Production</v>
      </c>
      <c r="K340" s="73" t="str">
        <f t="shared" si="94"/>
        <v>elec generation subsidy</v>
      </c>
      <c r="L340" s="68">
        <v>0</v>
      </c>
      <c r="M340" s="386">
        <v>1000</v>
      </c>
      <c r="N340" s="386">
        <v>20</v>
      </c>
      <c r="O340" s="156" t="str">
        <f>UnitControlCenter!B45</f>
        <v>2018 INR / MWh</v>
      </c>
      <c r="P340" s="370" t="s">
        <v>1951</v>
      </c>
      <c r="Q340" s="52" t="s">
        <v>232</v>
      </c>
      <c r="R340" s="8" t="s">
        <v>233</v>
      </c>
      <c r="S340" s="176" t="s">
        <v>166</v>
      </c>
      <c r="T340" s="52"/>
    </row>
    <row r="341" spans="1:20" s="4" customFormat="1" ht="28.5" hidden="1">
      <c r="A341" s="73" t="str">
        <f t="shared" si="93"/>
        <v>Electricity Supply</v>
      </c>
      <c r="B341" s="73" t="str">
        <f t="shared" si="93"/>
        <v>Subsidy for Electricity Production</v>
      </c>
      <c r="C341" s="73" t="str">
        <f t="shared" si="93"/>
        <v>Subsidy for Elec Production by Fuel</v>
      </c>
      <c r="D341" s="8" t="s">
        <v>81</v>
      </c>
      <c r="E341" s="54"/>
      <c r="F341" s="8" t="s">
        <v>95</v>
      </c>
      <c r="G341" s="54"/>
      <c r="H341" s="53">
        <v>700</v>
      </c>
      <c r="I341" s="8" t="s">
        <v>47</v>
      </c>
      <c r="J341" s="73" t="str">
        <f t="shared" si="94"/>
        <v>Subsidy for Electricity Production</v>
      </c>
      <c r="K341" s="73" t="str">
        <f t="shared" si="94"/>
        <v>elec generation subsidy</v>
      </c>
      <c r="L341" s="65"/>
      <c r="M341" s="65"/>
      <c r="N341" s="65"/>
      <c r="O341" s="54"/>
      <c r="P341" s="52"/>
      <c r="Q341" s="54"/>
      <c r="R341" s="8"/>
      <c r="S341" s="179"/>
      <c r="T341" s="54"/>
    </row>
    <row r="342" spans="1:20" ht="85.5" hidden="1">
      <c r="A342" s="73" t="str">
        <f t="shared" si="93"/>
        <v>Electricity Supply</v>
      </c>
      <c r="B342" s="73" t="str">
        <f t="shared" si="93"/>
        <v>Subsidy for Electricity Production</v>
      </c>
      <c r="C342" s="73" t="str">
        <f t="shared" si="93"/>
        <v>Subsidy for Elec Production by Fuel</v>
      </c>
      <c r="D342" s="8" t="s">
        <v>486</v>
      </c>
      <c r="E342" s="54"/>
      <c r="F342" s="8" t="s">
        <v>489</v>
      </c>
      <c r="G342" s="54"/>
      <c r="H342" s="53">
        <v>39</v>
      </c>
      <c r="I342" s="8" t="s">
        <v>46</v>
      </c>
      <c r="J342" s="73" t="str">
        <f t="shared" si="94"/>
        <v>Subsidy for Electricity Production</v>
      </c>
      <c r="K342" s="73" t="str">
        <f t="shared" si="94"/>
        <v>elec generation subsidy</v>
      </c>
      <c r="L342" s="65">
        <f t="shared" ref="L342:O347" si="95">L$340</f>
        <v>0</v>
      </c>
      <c r="M342" s="65">
        <f t="shared" si="95"/>
        <v>1000</v>
      </c>
      <c r="N342" s="65">
        <f t="shared" si="95"/>
        <v>20</v>
      </c>
      <c r="O342" s="54" t="str">
        <f t="shared" si="95"/>
        <v>2018 INR / MWh</v>
      </c>
      <c r="P342" s="370" t="s">
        <v>2079</v>
      </c>
      <c r="Q342" s="52" t="s">
        <v>232</v>
      </c>
      <c r="R342" s="8" t="s">
        <v>233</v>
      </c>
      <c r="S342" s="372" t="s">
        <v>2078</v>
      </c>
      <c r="T342" s="52"/>
    </row>
    <row r="343" spans="1:20" ht="85.5" hidden="1">
      <c r="A343" s="73" t="str">
        <f t="shared" si="93"/>
        <v>Electricity Supply</v>
      </c>
      <c r="B343" s="73" t="str">
        <f t="shared" si="93"/>
        <v>Subsidy for Electricity Production</v>
      </c>
      <c r="C343" s="73" t="str">
        <f t="shared" si="93"/>
        <v>Subsidy for Elec Production by Fuel</v>
      </c>
      <c r="D343" s="8" t="s">
        <v>82</v>
      </c>
      <c r="E343" s="54"/>
      <c r="F343" s="8" t="s">
        <v>96</v>
      </c>
      <c r="G343" s="54"/>
      <c r="H343" s="53">
        <v>40</v>
      </c>
      <c r="I343" s="8" t="s">
        <v>46</v>
      </c>
      <c r="J343" s="73" t="str">
        <f t="shared" si="94"/>
        <v>Subsidy for Electricity Production</v>
      </c>
      <c r="K343" s="73" t="str">
        <f t="shared" si="94"/>
        <v>elec generation subsidy</v>
      </c>
      <c r="L343" s="65">
        <f t="shared" si="95"/>
        <v>0</v>
      </c>
      <c r="M343" s="65">
        <f t="shared" si="95"/>
        <v>1000</v>
      </c>
      <c r="N343" s="65">
        <f t="shared" si="95"/>
        <v>20</v>
      </c>
      <c r="O343" s="54" t="str">
        <f t="shared" si="95"/>
        <v>2018 INR / MWh</v>
      </c>
      <c r="P343" s="370" t="s">
        <v>1952</v>
      </c>
      <c r="Q343" s="52" t="s">
        <v>232</v>
      </c>
      <c r="R343" s="8" t="s">
        <v>233</v>
      </c>
      <c r="S343" s="372" t="s">
        <v>2078</v>
      </c>
      <c r="T343" s="52"/>
    </row>
    <row r="344" spans="1:20" ht="85.5" hidden="1">
      <c r="A344" s="73" t="str">
        <f t="shared" si="93"/>
        <v>Electricity Supply</v>
      </c>
      <c r="B344" s="73" t="str">
        <f t="shared" si="93"/>
        <v>Subsidy for Electricity Production</v>
      </c>
      <c r="C344" s="73" t="str">
        <f t="shared" si="93"/>
        <v>Subsidy for Elec Production by Fuel</v>
      </c>
      <c r="D344" s="8" t="s">
        <v>83</v>
      </c>
      <c r="E344" s="54"/>
      <c r="F344" s="8" t="s">
        <v>97</v>
      </c>
      <c r="G344" s="54"/>
      <c r="H344" s="53">
        <v>41</v>
      </c>
      <c r="I344" s="8" t="s">
        <v>46</v>
      </c>
      <c r="J344" s="73" t="str">
        <f t="shared" si="94"/>
        <v>Subsidy for Electricity Production</v>
      </c>
      <c r="K344" s="73" t="str">
        <f t="shared" si="94"/>
        <v>elec generation subsidy</v>
      </c>
      <c r="L344" s="65">
        <f t="shared" si="95"/>
        <v>0</v>
      </c>
      <c r="M344" s="65">
        <f t="shared" si="95"/>
        <v>1000</v>
      </c>
      <c r="N344" s="65">
        <f t="shared" si="95"/>
        <v>20</v>
      </c>
      <c r="O344" s="54" t="str">
        <f t="shared" si="95"/>
        <v>2018 INR / MWh</v>
      </c>
      <c r="P344" s="370" t="s">
        <v>1953</v>
      </c>
      <c r="Q344" s="52" t="s">
        <v>232</v>
      </c>
      <c r="R344" s="8" t="s">
        <v>233</v>
      </c>
      <c r="S344" s="372" t="s">
        <v>2078</v>
      </c>
      <c r="T344" s="52"/>
    </row>
    <row r="345" spans="1:20" ht="85.5" hidden="1">
      <c r="A345" s="73" t="str">
        <f t="shared" si="93"/>
        <v>Electricity Supply</v>
      </c>
      <c r="B345" s="73" t="str">
        <f t="shared" si="93"/>
        <v>Subsidy for Electricity Production</v>
      </c>
      <c r="C345" s="73" t="str">
        <f t="shared" si="93"/>
        <v>Subsidy for Elec Production by Fuel</v>
      </c>
      <c r="D345" s="8" t="s">
        <v>84</v>
      </c>
      <c r="E345" s="54"/>
      <c r="F345" s="8" t="s">
        <v>98</v>
      </c>
      <c r="G345" s="54"/>
      <c r="H345" s="53">
        <v>42</v>
      </c>
      <c r="I345" s="8" t="s">
        <v>46</v>
      </c>
      <c r="J345" s="73" t="str">
        <f t="shared" si="94"/>
        <v>Subsidy for Electricity Production</v>
      </c>
      <c r="K345" s="73" t="str">
        <f t="shared" si="94"/>
        <v>elec generation subsidy</v>
      </c>
      <c r="L345" s="65">
        <f t="shared" si="95"/>
        <v>0</v>
      </c>
      <c r="M345" s="65">
        <f t="shared" si="95"/>
        <v>1000</v>
      </c>
      <c r="N345" s="65">
        <f t="shared" si="95"/>
        <v>20</v>
      </c>
      <c r="O345" s="54" t="str">
        <f t="shared" si="95"/>
        <v>2018 INR / MWh</v>
      </c>
      <c r="P345" s="370" t="s">
        <v>1954</v>
      </c>
      <c r="Q345" s="52" t="s">
        <v>232</v>
      </c>
      <c r="R345" s="8" t="s">
        <v>233</v>
      </c>
      <c r="S345" s="372" t="s">
        <v>2078</v>
      </c>
      <c r="T345" s="52"/>
    </row>
    <row r="346" spans="1:20" ht="28.5" hidden="1">
      <c r="A346" s="73" t="str">
        <f t="shared" si="93"/>
        <v>Electricity Supply</v>
      </c>
      <c r="B346" s="73" t="str">
        <f t="shared" si="93"/>
        <v>Subsidy for Electricity Production</v>
      </c>
      <c r="C346" s="73" t="str">
        <f t="shared" si="93"/>
        <v>Subsidy for Elec Production by Fuel</v>
      </c>
      <c r="D346" s="8" t="s">
        <v>482</v>
      </c>
      <c r="E346" s="54"/>
      <c r="F346" s="8" t="s">
        <v>481</v>
      </c>
      <c r="G346" s="54"/>
      <c r="H346" s="53">
        <v>701</v>
      </c>
      <c r="I346" s="8" t="s">
        <v>47</v>
      </c>
      <c r="J346" s="73" t="str">
        <f t="shared" si="94"/>
        <v>Subsidy for Electricity Production</v>
      </c>
      <c r="K346" s="73" t="str">
        <f t="shared" si="94"/>
        <v>elec generation subsidy</v>
      </c>
      <c r="L346" s="63"/>
      <c r="M346" s="63"/>
      <c r="N346" s="63"/>
      <c r="O346" s="54"/>
      <c r="P346" s="52"/>
      <c r="Q346" s="52"/>
      <c r="R346" s="8"/>
      <c r="S346" s="179"/>
      <c r="T346" s="52"/>
    </row>
    <row r="347" spans="1:20" ht="85.5" hidden="1">
      <c r="A347" s="73" t="str">
        <f t="shared" si="93"/>
        <v>Electricity Supply</v>
      </c>
      <c r="B347" s="73" t="str">
        <f t="shared" si="93"/>
        <v>Subsidy for Electricity Production</v>
      </c>
      <c r="C347" s="73" t="str">
        <f t="shared" si="93"/>
        <v>Subsidy for Elec Production by Fuel</v>
      </c>
      <c r="D347" s="8" t="s">
        <v>491</v>
      </c>
      <c r="E347" s="54"/>
      <c r="F347" s="8" t="s">
        <v>492</v>
      </c>
      <c r="G347" s="54"/>
      <c r="H347" s="53">
        <v>184</v>
      </c>
      <c r="I347" s="8" t="s">
        <v>46</v>
      </c>
      <c r="J347" s="73" t="str">
        <f t="shared" si="94"/>
        <v>Subsidy for Electricity Production</v>
      </c>
      <c r="K347" s="73" t="str">
        <f t="shared" si="94"/>
        <v>elec generation subsidy</v>
      </c>
      <c r="L347" s="65">
        <f t="shared" si="95"/>
        <v>0</v>
      </c>
      <c r="M347" s="65">
        <f t="shared" si="95"/>
        <v>1000</v>
      </c>
      <c r="N347" s="65">
        <f t="shared" si="95"/>
        <v>20</v>
      </c>
      <c r="O347" s="54" t="str">
        <f t="shared" si="95"/>
        <v>2018 INR / MWh</v>
      </c>
      <c r="P347" s="370" t="s">
        <v>1955</v>
      </c>
      <c r="Q347" s="52" t="s">
        <v>232</v>
      </c>
      <c r="R347" s="8" t="s">
        <v>233</v>
      </c>
      <c r="S347" s="372" t="s">
        <v>2078</v>
      </c>
      <c r="T347" s="52"/>
    </row>
    <row r="348" spans="1:20" ht="28.5" hidden="1">
      <c r="A348" s="73" t="str">
        <f t="shared" si="93"/>
        <v>Electricity Supply</v>
      </c>
      <c r="B348" s="73" t="str">
        <f t="shared" si="93"/>
        <v>Subsidy for Electricity Production</v>
      </c>
      <c r="C348" s="73" t="str">
        <f t="shared" si="93"/>
        <v>Subsidy for Elec Production by Fuel</v>
      </c>
      <c r="D348" s="8" t="s">
        <v>1228</v>
      </c>
      <c r="E348" s="52"/>
      <c r="F348" s="8" t="s">
        <v>909</v>
      </c>
      <c r="G348" s="54"/>
      <c r="H348" s="53">
        <v>702</v>
      </c>
      <c r="I348" s="8" t="s">
        <v>47</v>
      </c>
      <c r="J348" s="73" t="str">
        <f t="shared" si="94"/>
        <v>Subsidy for Electricity Production</v>
      </c>
      <c r="K348" s="73" t="str">
        <f t="shared" si="94"/>
        <v>elec generation subsidy</v>
      </c>
      <c r="L348" s="65"/>
      <c r="M348" s="65"/>
      <c r="N348" s="65"/>
      <c r="O348" s="54"/>
      <c r="P348" s="52"/>
      <c r="Q348" s="52"/>
      <c r="R348" s="8"/>
      <c r="S348" s="179"/>
      <c r="T348" s="52"/>
    </row>
    <row r="349" spans="1:20" ht="28.5" hidden="1">
      <c r="A349" s="73" t="str">
        <f t="shared" si="93"/>
        <v>Electricity Supply</v>
      </c>
      <c r="B349" s="73" t="str">
        <f t="shared" si="93"/>
        <v>Subsidy for Electricity Production</v>
      </c>
      <c r="C349" s="73" t="str">
        <f t="shared" si="93"/>
        <v>Subsidy for Elec Production by Fuel</v>
      </c>
      <c r="D349" s="8" t="s">
        <v>1229</v>
      </c>
      <c r="E349" s="52"/>
      <c r="F349" s="8" t="s">
        <v>1050</v>
      </c>
      <c r="G349" s="54"/>
      <c r="H349" s="53">
        <v>703</v>
      </c>
      <c r="I349" s="8" t="s">
        <v>47</v>
      </c>
      <c r="J349" s="73" t="str">
        <f t="shared" si="94"/>
        <v>Subsidy for Electricity Production</v>
      </c>
      <c r="K349" s="73" t="str">
        <f t="shared" si="94"/>
        <v>elec generation subsidy</v>
      </c>
      <c r="L349" s="65"/>
      <c r="M349" s="65"/>
      <c r="N349" s="65"/>
      <c r="O349" s="54"/>
      <c r="P349" s="52"/>
      <c r="Q349" s="52"/>
      <c r="R349" s="8"/>
      <c r="S349" s="179"/>
      <c r="T349" s="52"/>
    </row>
    <row r="350" spans="1:20" ht="28.5" hidden="1">
      <c r="A350" s="73" t="str">
        <f t="shared" si="93"/>
        <v>Electricity Supply</v>
      </c>
      <c r="B350" s="73" t="str">
        <f t="shared" si="93"/>
        <v>Subsidy for Electricity Production</v>
      </c>
      <c r="C350" s="73" t="str">
        <f t="shared" si="93"/>
        <v>Subsidy for Elec Production by Fuel</v>
      </c>
      <c r="D350" s="8" t="s">
        <v>1230</v>
      </c>
      <c r="E350" s="52"/>
      <c r="F350" s="8" t="s">
        <v>911</v>
      </c>
      <c r="G350" s="54"/>
      <c r="H350" s="53">
        <v>704</v>
      </c>
      <c r="I350" s="8" t="s">
        <v>47</v>
      </c>
      <c r="J350" s="73" t="str">
        <f t="shared" si="94"/>
        <v>Subsidy for Electricity Production</v>
      </c>
      <c r="K350" s="73" t="str">
        <f t="shared" si="94"/>
        <v>elec generation subsidy</v>
      </c>
      <c r="L350" s="65"/>
      <c r="M350" s="65"/>
      <c r="N350" s="65"/>
      <c r="O350" s="54"/>
      <c r="P350" s="52"/>
      <c r="Q350" s="52"/>
      <c r="R350" s="8"/>
      <c r="S350" s="179"/>
      <c r="T350" s="52"/>
    </row>
    <row r="351" spans="1:20" ht="85.5" hidden="1">
      <c r="A351" s="93" t="s">
        <v>9</v>
      </c>
      <c r="B351" s="93" t="s">
        <v>29</v>
      </c>
      <c r="C351" s="93" t="s">
        <v>2030</v>
      </c>
      <c r="D351" s="392" t="s">
        <v>140</v>
      </c>
      <c r="E351" s="393" t="s">
        <v>2031</v>
      </c>
      <c r="F351" s="393" t="s">
        <v>827</v>
      </c>
      <c r="G351" s="52" t="s">
        <v>2032</v>
      </c>
      <c r="H351" s="53">
        <v>892</v>
      </c>
      <c r="I351" s="52" t="s">
        <v>46</v>
      </c>
      <c r="J351" s="93" t="s">
        <v>2033</v>
      </c>
      <c r="K351" s="93" t="s">
        <v>2034</v>
      </c>
      <c r="L351" s="58">
        <v>0</v>
      </c>
      <c r="M351" s="59">
        <v>1</v>
      </c>
      <c r="N351" s="59">
        <v>0.01</v>
      </c>
      <c r="O351" s="52" t="s">
        <v>1310</v>
      </c>
      <c r="P351" s="370" t="s">
        <v>2080</v>
      </c>
      <c r="Q351" s="52" t="s">
        <v>259</v>
      </c>
      <c r="R351" s="8" t="s">
        <v>260</v>
      </c>
      <c r="S351" s="372" t="s">
        <v>2052</v>
      </c>
      <c r="T351" s="52"/>
    </row>
    <row r="352" spans="1:20" ht="85.5" hidden="1">
      <c r="A352" s="73" t="str">
        <f t="shared" ref="A352:C366" si="96">A$351</f>
        <v>Industry</v>
      </c>
      <c r="B352" s="73" t="str">
        <f t="shared" si="96"/>
        <v>Carbon Capture and Sequestration</v>
      </c>
      <c r="C352" s="73" t="str">
        <f t="shared" si="96"/>
        <v>Industry Sector Fraction of Potential Additional CCS Achieved</v>
      </c>
      <c r="D352" s="392" t="s">
        <v>140</v>
      </c>
      <c r="E352" s="393" t="s">
        <v>988</v>
      </c>
      <c r="F352" s="393" t="s">
        <v>827</v>
      </c>
      <c r="G352" s="52" t="s">
        <v>2035</v>
      </c>
      <c r="H352" s="53">
        <v>893</v>
      </c>
      <c r="I352" s="52" t="s">
        <v>46</v>
      </c>
      <c r="J352" s="73" t="str">
        <f t="shared" ref="J352:R366" si="97">J$351</f>
        <v>Industry CCS</v>
      </c>
      <c r="K352" s="73" t="str">
        <f t="shared" si="97"/>
        <v>indst CCS</v>
      </c>
      <c r="L352" s="60">
        <f>L$351</f>
        <v>0</v>
      </c>
      <c r="M352" s="60">
        <f t="shared" ref="M352:N366" si="98">M$351</f>
        <v>1</v>
      </c>
      <c r="N352" s="60">
        <f t="shared" si="98"/>
        <v>0.01</v>
      </c>
      <c r="O352" s="73" t="str">
        <f t="shared" si="97"/>
        <v>% of CO2 captured</v>
      </c>
      <c r="P352" s="370" t="s">
        <v>2080</v>
      </c>
      <c r="Q352" s="73" t="str">
        <f t="shared" si="97"/>
        <v>ccs.html#ccs</v>
      </c>
      <c r="R352" s="73" t="str">
        <f t="shared" si="97"/>
        <v>carbon-capture-and-sequestration.html</v>
      </c>
      <c r="S352" s="372" t="s">
        <v>2052</v>
      </c>
      <c r="T352" s="52"/>
    </row>
    <row r="353" spans="1:20" ht="85.5" hidden="1">
      <c r="A353" s="73" t="str">
        <f t="shared" si="96"/>
        <v>Industry</v>
      </c>
      <c r="B353" s="73" t="str">
        <f t="shared" si="96"/>
        <v>Carbon Capture and Sequestration</v>
      </c>
      <c r="C353" s="73" t="str">
        <f t="shared" si="96"/>
        <v>Industry Sector Fraction of Potential Additional CCS Achieved</v>
      </c>
      <c r="D353" s="393" t="s">
        <v>141</v>
      </c>
      <c r="E353" s="393" t="s">
        <v>2031</v>
      </c>
      <c r="F353" s="393" t="s">
        <v>828</v>
      </c>
      <c r="G353" s="52" t="s">
        <v>2032</v>
      </c>
      <c r="H353" s="53">
        <v>894</v>
      </c>
      <c r="I353" s="52" t="s">
        <v>46</v>
      </c>
      <c r="J353" s="73" t="str">
        <f t="shared" si="97"/>
        <v>Industry CCS</v>
      </c>
      <c r="K353" s="73" t="str">
        <f t="shared" si="97"/>
        <v>indst CCS</v>
      </c>
      <c r="L353" s="60">
        <f t="shared" si="97"/>
        <v>0</v>
      </c>
      <c r="M353" s="60">
        <f t="shared" si="98"/>
        <v>1</v>
      </c>
      <c r="N353" s="60">
        <f t="shared" si="98"/>
        <v>0.01</v>
      </c>
      <c r="O353" s="73" t="str">
        <f t="shared" si="97"/>
        <v>% of CO2 captured</v>
      </c>
      <c r="P353" s="370" t="s">
        <v>2081</v>
      </c>
      <c r="Q353" s="73" t="str">
        <f t="shared" si="97"/>
        <v>ccs.html#ccs</v>
      </c>
      <c r="R353" s="73" t="str">
        <f t="shared" si="97"/>
        <v>carbon-capture-and-sequestration.html</v>
      </c>
      <c r="S353" s="372" t="s">
        <v>2052</v>
      </c>
      <c r="T353" s="52"/>
    </row>
    <row r="354" spans="1:20" ht="85.5" hidden="1">
      <c r="A354" s="73" t="str">
        <f t="shared" si="96"/>
        <v>Industry</v>
      </c>
      <c r="B354" s="73" t="str">
        <f t="shared" si="96"/>
        <v>Carbon Capture and Sequestration</v>
      </c>
      <c r="C354" s="73" t="str">
        <f t="shared" si="96"/>
        <v>Industry Sector Fraction of Potential Additional CCS Achieved</v>
      </c>
      <c r="D354" s="393" t="s">
        <v>141</v>
      </c>
      <c r="E354" s="393" t="s">
        <v>988</v>
      </c>
      <c r="F354" s="393" t="s">
        <v>828</v>
      </c>
      <c r="G354" s="52" t="s">
        <v>2035</v>
      </c>
      <c r="H354" s="53">
        <v>895</v>
      </c>
      <c r="I354" s="52" t="s">
        <v>46</v>
      </c>
      <c r="J354" s="73" t="str">
        <f t="shared" si="97"/>
        <v>Industry CCS</v>
      </c>
      <c r="K354" s="73" t="str">
        <f t="shared" si="97"/>
        <v>indst CCS</v>
      </c>
      <c r="L354" s="60">
        <f t="shared" si="97"/>
        <v>0</v>
      </c>
      <c r="M354" s="60">
        <f t="shared" si="98"/>
        <v>1</v>
      </c>
      <c r="N354" s="60">
        <f t="shared" si="98"/>
        <v>0.01</v>
      </c>
      <c r="O354" s="73" t="str">
        <f t="shared" si="97"/>
        <v>% of CO2 captured</v>
      </c>
      <c r="P354" s="370" t="s">
        <v>2081</v>
      </c>
      <c r="Q354" s="73" t="str">
        <f t="shared" si="97"/>
        <v>ccs.html#ccs</v>
      </c>
      <c r="R354" s="73" t="str">
        <f t="shared" si="97"/>
        <v>carbon-capture-and-sequestration.html</v>
      </c>
      <c r="S354" s="372" t="s">
        <v>2052</v>
      </c>
      <c r="T354" s="52"/>
    </row>
    <row r="355" spans="1:20" ht="85.5" hidden="1">
      <c r="A355" s="73" t="str">
        <f t="shared" si="96"/>
        <v>Industry</v>
      </c>
      <c r="B355" s="73" t="str">
        <f t="shared" si="96"/>
        <v>Carbon Capture and Sequestration</v>
      </c>
      <c r="C355" s="73" t="str">
        <f t="shared" si="96"/>
        <v>Industry Sector Fraction of Potential Additional CCS Achieved</v>
      </c>
      <c r="D355" s="393" t="s">
        <v>142</v>
      </c>
      <c r="E355" s="393" t="s">
        <v>2031</v>
      </c>
      <c r="F355" s="393" t="s">
        <v>829</v>
      </c>
      <c r="G355" s="52" t="s">
        <v>2032</v>
      </c>
      <c r="H355" s="53">
        <v>896</v>
      </c>
      <c r="I355" s="52" t="s">
        <v>46</v>
      </c>
      <c r="J355" s="73" t="str">
        <f t="shared" si="97"/>
        <v>Industry CCS</v>
      </c>
      <c r="K355" s="73" t="str">
        <f t="shared" si="97"/>
        <v>indst CCS</v>
      </c>
      <c r="L355" s="60">
        <f t="shared" si="97"/>
        <v>0</v>
      </c>
      <c r="M355" s="60">
        <f t="shared" si="98"/>
        <v>1</v>
      </c>
      <c r="N355" s="60">
        <f t="shared" si="98"/>
        <v>0.01</v>
      </c>
      <c r="O355" s="73" t="str">
        <f t="shared" si="97"/>
        <v>% of CO2 captured</v>
      </c>
      <c r="P355" s="370" t="s">
        <v>2082</v>
      </c>
      <c r="Q355" s="73" t="str">
        <f t="shared" si="97"/>
        <v>ccs.html#ccs</v>
      </c>
      <c r="R355" s="73" t="str">
        <f t="shared" si="97"/>
        <v>carbon-capture-and-sequestration.html</v>
      </c>
      <c r="S355" s="372" t="s">
        <v>2052</v>
      </c>
      <c r="T355" s="52"/>
    </row>
    <row r="356" spans="1:20" ht="85.5" hidden="1">
      <c r="A356" s="73" t="str">
        <f t="shared" si="96"/>
        <v>Industry</v>
      </c>
      <c r="B356" s="73" t="str">
        <f t="shared" si="96"/>
        <v>Carbon Capture and Sequestration</v>
      </c>
      <c r="C356" s="73" t="str">
        <f t="shared" si="96"/>
        <v>Industry Sector Fraction of Potential Additional CCS Achieved</v>
      </c>
      <c r="D356" s="393" t="s">
        <v>142</v>
      </c>
      <c r="E356" s="393" t="s">
        <v>988</v>
      </c>
      <c r="F356" s="393" t="s">
        <v>829</v>
      </c>
      <c r="G356" s="52" t="s">
        <v>2035</v>
      </c>
      <c r="H356" s="53">
        <v>897</v>
      </c>
      <c r="I356" s="52" t="s">
        <v>46</v>
      </c>
      <c r="J356" s="73" t="str">
        <f t="shared" si="97"/>
        <v>Industry CCS</v>
      </c>
      <c r="K356" s="73" t="str">
        <f t="shared" si="97"/>
        <v>indst CCS</v>
      </c>
      <c r="L356" s="60">
        <f t="shared" si="97"/>
        <v>0</v>
      </c>
      <c r="M356" s="60">
        <f t="shared" si="98"/>
        <v>1</v>
      </c>
      <c r="N356" s="60">
        <f t="shared" si="98"/>
        <v>0.01</v>
      </c>
      <c r="O356" s="73" t="str">
        <f t="shared" si="97"/>
        <v>% of CO2 captured</v>
      </c>
      <c r="P356" s="370" t="s">
        <v>2082</v>
      </c>
      <c r="Q356" s="73" t="str">
        <f t="shared" si="97"/>
        <v>ccs.html#ccs</v>
      </c>
      <c r="R356" s="73" t="str">
        <f t="shared" si="97"/>
        <v>carbon-capture-and-sequestration.html</v>
      </c>
      <c r="S356" s="372" t="s">
        <v>2052</v>
      </c>
      <c r="T356" s="52"/>
    </row>
    <row r="357" spans="1:20" ht="85.5" hidden="1">
      <c r="A357" s="73" t="str">
        <f t="shared" si="96"/>
        <v>Industry</v>
      </c>
      <c r="B357" s="73" t="str">
        <f t="shared" si="96"/>
        <v>Carbon Capture and Sequestration</v>
      </c>
      <c r="C357" s="73" t="str">
        <f t="shared" si="96"/>
        <v>Industry Sector Fraction of Potential Additional CCS Achieved</v>
      </c>
      <c r="D357" s="393" t="s">
        <v>143</v>
      </c>
      <c r="E357" s="393" t="s">
        <v>2031</v>
      </c>
      <c r="F357" s="393" t="s">
        <v>830</v>
      </c>
      <c r="G357" s="52" t="s">
        <v>2032</v>
      </c>
      <c r="H357" s="53">
        <v>898</v>
      </c>
      <c r="I357" s="52" t="s">
        <v>46</v>
      </c>
      <c r="J357" s="73" t="str">
        <f t="shared" si="97"/>
        <v>Industry CCS</v>
      </c>
      <c r="K357" s="73" t="str">
        <f t="shared" si="97"/>
        <v>indst CCS</v>
      </c>
      <c r="L357" s="60">
        <f t="shared" si="97"/>
        <v>0</v>
      </c>
      <c r="M357" s="60">
        <f t="shared" si="98"/>
        <v>1</v>
      </c>
      <c r="N357" s="60">
        <f t="shared" si="98"/>
        <v>0.01</v>
      </c>
      <c r="O357" s="73" t="str">
        <f t="shared" si="97"/>
        <v>% of CO2 captured</v>
      </c>
      <c r="P357" s="370" t="s">
        <v>2083</v>
      </c>
      <c r="Q357" s="73" t="str">
        <f t="shared" si="97"/>
        <v>ccs.html#ccs</v>
      </c>
      <c r="R357" s="73" t="str">
        <f t="shared" si="97"/>
        <v>carbon-capture-and-sequestration.html</v>
      </c>
      <c r="S357" s="372" t="s">
        <v>2052</v>
      </c>
      <c r="T357" s="52"/>
    </row>
    <row r="358" spans="1:20" ht="85.5" hidden="1">
      <c r="A358" s="73" t="str">
        <f t="shared" si="96"/>
        <v>Industry</v>
      </c>
      <c r="B358" s="73" t="str">
        <f t="shared" si="96"/>
        <v>Carbon Capture and Sequestration</v>
      </c>
      <c r="C358" s="73" t="str">
        <f t="shared" si="96"/>
        <v>Industry Sector Fraction of Potential Additional CCS Achieved</v>
      </c>
      <c r="D358" s="393" t="s">
        <v>143</v>
      </c>
      <c r="E358" s="393" t="s">
        <v>988</v>
      </c>
      <c r="F358" s="393" t="s">
        <v>830</v>
      </c>
      <c r="G358" s="52" t="s">
        <v>2035</v>
      </c>
      <c r="H358" s="53">
        <v>899</v>
      </c>
      <c r="I358" s="52" t="s">
        <v>46</v>
      </c>
      <c r="J358" s="73" t="str">
        <f t="shared" si="97"/>
        <v>Industry CCS</v>
      </c>
      <c r="K358" s="73" t="str">
        <f t="shared" si="97"/>
        <v>indst CCS</v>
      </c>
      <c r="L358" s="60">
        <f t="shared" si="97"/>
        <v>0</v>
      </c>
      <c r="M358" s="60">
        <f t="shared" si="98"/>
        <v>1</v>
      </c>
      <c r="N358" s="60">
        <f t="shared" si="98"/>
        <v>0.01</v>
      </c>
      <c r="O358" s="73" t="str">
        <f t="shared" si="97"/>
        <v>% of CO2 captured</v>
      </c>
      <c r="P358" s="370" t="s">
        <v>2083</v>
      </c>
      <c r="Q358" s="73" t="str">
        <f t="shared" si="97"/>
        <v>ccs.html#ccs</v>
      </c>
      <c r="R358" s="73" t="str">
        <f t="shared" si="97"/>
        <v>carbon-capture-and-sequestration.html</v>
      </c>
      <c r="S358" s="372" t="s">
        <v>2052</v>
      </c>
      <c r="T358" s="52"/>
    </row>
    <row r="359" spans="1:20" ht="28.5" hidden="1">
      <c r="A359" s="73" t="str">
        <f t="shared" si="96"/>
        <v>Industry</v>
      </c>
      <c r="B359" s="73" t="str">
        <f t="shared" si="96"/>
        <v>Carbon Capture and Sequestration</v>
      </c>
      <c r="C359" s="73" t="str">
        <f t="shared" si="96"/>
        <v>Industry Sector Fraction of Potential Additional CCS Achieved</v>
      </c>
      <c r="D359" s="393" t="s">
        <v>860</v>
      </c>
      <c r="E359" s="393" t="s">
        <v>2031</v>
      </c>
      <c r="F359" s="392" t="s">
        <v>1250</v>
      </c>
      <c r="G359" s="52" t="s">
        <v>2032</v>
      </c>
      <c r="H359" s="53">
        <v>900</v>
      </c>
      <c r="I359" s="8" t="s">
        <v>47</v>
      </c>
      <c r="J359" s="73" t="str">
        <f t="shared" si="97"/>
        <v>Industry CCS</v>
      </c>
      <c r="K359" s="73" t="str">
        <f t="shared" si="97"/>
        <v>indst CCS</v>
      </c>
      <c r="L359" s="60"/>
      <c r="M359" s="60"/>
      <c r="N359" s="60"/>
      <c r="O359" s="73"/>
      <c r="P359" s="73"/>
      <c r="Q359" s="73"/>
      <c r="R359" s="73"/>
      <c r="S359" s="179"/>
      <c r="T359" s="52"/>
    </row>
    <row r="360" spans="1:20" ht="28.5" hidden="1">
      <c r="A360" s="73" t="str">
        <f t="shared" si="96"/>
        <v>Industry</v>
      </c>
      <c r="B360" s="73" t="str">
        <f t="shared" si="96"/>
        <v>Carbon Capture and Sequestration</v>
      </c>
      <c r="C360" s="73" t="str">
        <f t="shared" si="96"/>
        <v>Industry Sector Fraction of Potential Additional CCS Achieved</v>
      </c>
      <c r="D360" s="393" t="s">
        <v>860</v>
      </c>
      <c r="E360" s="393" t="s">
        <v>988</v>
      </c>
      <c r="F360" s="392" t="s">
        <v>1250</v>
      </c>
      <c r="G360" s="52" t="s">
        <v>2035</v>
      </c>
      <c r="H360" s="53">
        <v>901</v>
      </c>
      <c r="I360" s="8" t="s">
        <v>47</v>
      </c>
      <c r="J360" s="73" t="str">
        <f t="shared" si="97"/>
        <v>Industry CCS</v>
      </c>
      <c r="K360" s="73" t="str">
        <f t="shared" si="97"/>
        <v>indst CCS</v>
      </c>
      <c r="L360" s="60"/>
      <c r="M360" s="60"/>
      <c r="N360" s="60"/>
      <c r="O360" s="73"/>
      <c r="P360" s="73"/>
      <c r="Q360" s="73"/>
      <c r="R360" s="73"/>
      <c r="S360" s="179"/>
      <c r="T360" s="52"/>
    </row>
    <row r="361" spans="1:20" ht="28.5" hidden="1">
      <c r="A361" s="73" t="str">
        <f t="shared" si="96"/>
        <v>Industry</v>
      </c>
      <c r="B361" s="73" t="str">
        <f t="shared" si="96"/>
        <v>Carbon Capture and Sequestration</v>
      </c>
      <c r="C361" s="73" t="str">
        <f t="shared" si="96"/>
        <v>Industry Sector Fraction of Potential Additional CCS Achieved</v>
      </c>
      <c r="D361" s="393" t="s">
        <v>144</v>
      </c>
      <c r="E361" s="393" t="s">
        <v>2031</v>
      </c>
      <c r="F361" s="393" t="s">
        <v>859</v>
      </c>
      <c r="G361" s="52" t="s">
        <v>2032</v>
      </c>
      <c r="H361" s="53">
        <v>902</v>
      </c>
      <c r="I361" s="8" t="s">
        <v>47</v>
      </c>
      <c r="J361" s="73" t="str">
        <f t="shared" si="97"/>
        <v>Industry CCS</v>
      </c>
      <c r="K361" s="73" t="str">
        <f t="shared" si="97"/>
        <v>indst CCS</v>
      </c>
      <c r="L361" s="60"/>
      <c r="M361" s="60"/>
      <c r="N361" s="60"/>
      <c r="O361" s="73"/>
      <c r="P361" s="73"/>
      <c r="Q361" s="73"/>
      <c r="R361" s="73"/>
      <c r="S361" s="179"/>
      <c r="T361" s="52"/>
    </row>
    <row r="362" spans="1:20" ht="28.5" hidden="1">
      <c r="A362" s="73" t="str">
        <f t="shared" si="96"/>
        <v>Industry</v>
      </c>
      <c r="B362" s="73" t="str">
        <f t="shared" si="96"/>
        <v>Carbon Capture and Sequestration</v>
      </c>
      <c r="C362" s="73" t="str">
        <f t="shared" si="96"/>
        <v>Industry Sector Fraction of Potential Additional CCS Achieved</v>
      </c>
      <c r="D362" s="393" t="s">
        <v>144</v>
      </c>
      <c r="E362" s="393" t="s">
        <v>988</v>
      </c>
      <c r="F362" s="393" t="s">
        <v>859</v>
      </c>
      <c r="G362" s="52" t="s">
        <v>2035</v>
      </c>
      <c r="H362" s="53">
        <v>903</v>
      </c>
      <c r="I362" s="8" t="s">
        <v>47</v>
      </c>
      <c r="J362" s="73" t="str">
        <f t="shared" si="97"/>
        <v>Industry CCS</v>
      </c>
      <c r="K362" s="73" t="str">
        <f t="shared" si="97"/>
        <v>indst CCS</v>
      </c>
      <c r="L362" s="60"/>
      <c r="M362" s="60"/>
      <c r="N362" s="60"/>
      <c r="O362" s="73"/>
      <c r="P362" s="73"/>
      <c r="Q362" s="73"/>
      <c r="R362" s="73"/>
      <c r="S362" s="179"/>
      <c r="T362" s="52"/>
    </row>
    <row r="363" spans="1:20" ht="28.5" hidden="1">
      <c r="A363" s="73" t="str">
        <f t="shared" si="96"/>
        <v>Industry</v>
      </c>
      <c r="B363" s="73" t="str">
        <f t="shared" si="96"/>
        <v>Carbon Capture and Sequestration</v>
      </c>
      <c r="C363" s="73" t="str">
        <f t="shared" si="96"/>
        <v>Industry Sector Fraction of Potential Additional CCS Achieved</v>
      </c>
      <c r="D363" s="393" t="s">
        <v>145</v>
      </c>
      <c r="E363" s="393" t="s">
        <v>2031</v>
      </c>
      <c r="F363" s="393" t="s">
        <v>147</v>
      </c>
      <c r="G363" s="52" t="s">
        <v>2032</v>
      </c>
      <c r="H363" s="53">
        <v>904</v>
      </c>
      <c r="I363" s="8" t="s">
        <v>47</v>
      </c>
      <c r="J363" s="73" t="str">
        <f t="shared" si="97"/>
        <v>Industry CCS</v>
      </c>
      <c r="K363" s="73" t="str">
        <f t="shared" si="97"/>
        <v>indst CCS</v>
      </c>
      <c r="L363" s="60"/>
      <c r="M363" s="60"/>
      <c r="N363" s="60"/>
      <c r="O363" s="73"/>
      <c r="P363" s="73"/>
      <c r="Q363" s="73"/>
      <c r="R363" s="73"/>
      <c r="S363" s="179"/>
      <c r="T363" s="52"/>
    </row>
    <row r="364" spans="1:20" ht="28.5" hidden="1">
      <c r="A364" s="73" t="str">
        <f t="shared" si="96"/>
        <v>Industry</v>
      </c>
      <c r="B364" s="73" t="str">
        <f t="shared" si="96"/>
        <v>Carbon Capture and Sequestration</v>
      </c>
      <c r="C364" s="73" t="str">
        <f t="shared" si="96"/>
        <v>Industry Sector Fraction of Potential Additional CCS Achieved</v>
      </c>
      <c r="D364" s="393" t="s">
        <v>145</v>
      </c>
      <c r="E364" s="393" t="s">
        <v>988</v>
      </c>
      <c r="F364" s="393" t="s">
        <v>147</v>
      </c>
      <c r="G364" s="52" t="s">
        <v>2035</v>
      </c>
      <c r="H364" s="53">
        <v>905</v>
      </c>
      <c r="I364" s="8" t="s">
        <v>47</v>
      </c>
      <c r="J364" s="73" t="str">
        <f t="shared" si="97"/>
        <v>Industry CCS</v>
      </c>
      <c r="K364" s="73" t="str">
        <f t="shared" si="97"/>
        <v>indst CCS</v>
      </c>
      <c r="L364" s="60"/>
      <c r="M364" s="60"/>
      <c r="N364" s="60"/>
      <c r="O364" s="73"/>
      <c r="P364" s="73"/>
      <c r="Q364" s="73"/>
      <c r="R364" s="73"/>
      <c r="S364" s="179"/>
      <c r="T364" s="52"/>
    </row>
    <row r="365" spans="1:20" ht="85.5" hidden="1">
      <c r="A365" s="73" t="str">
        <f t="shared" si="96"/>
        <v>Industry</v>
      </c>
      <c r="B365" s="73" t="str">
        <f t="shared" si="96"/>
        <v>Carbon Capture and Sequestration</v>
      </c>
      <c r="C365" s="73" t="str">
        <f t="shared" si="96"/>
        <v>Industry Sector Fraction of Potential Additional CCS Achieved</v>
      </c>
      <c r="D365" s="393" t="s">
        <v>146</v>
      </c>
      <c r="E365" s="393" t="s">
        <v>2031</v>
      </c>
      <c r="F365" s="393" t="s">
        <v>148</v>
      </c>
      <c r="G365" s="52" t="s">
        <v>2032</v>
      </c>
      <c r="H365" s="53">
        <v>906</v>
      </c>
      <c r="I365" s="52" t="s">
        <v>46</v>
      </c>
      <c r="J365" s="73" t="str">
        <f t="shared" si="97"/>
        <v>Industry CCS</v>
      </c>
      <c r="K365" s="73" t="str">
        <f t="shared" si="97"/>
        <v>indst CCS</v>
      </c>
      <c r="L365" s="60">
        <f t="shared" si="97"/>
        <v>0</v>
      </c>
      <c r="M365" s="60">
        <f t="shared" si="98"/>
        <v>1</v>
      </c>
      <c r="N365" s="60">
        <f t="shared" si="98"/>
        <v>0.01</v>
      </c>
      <c r="O365" s="73" t="str">
        <f t="shared" si="97"/>
        <v>% of CO2 captured</v>
      </c>
      <c r="P365" s="370" t="s">
        <v>2084</v>
      </c>
      <c r="Q365" s="73" t="str">
        <f t="shared" si="97"/>
        <v>ccs.html#ccs</v>
      </c>
      <c r="R365" s="73" t="str">
        <f t="shared" si="97"/>
        <v>carbon-capture-and-sequestration.html</v>
      </c>
      <c r="S365" s="372" t="s">
        <v>2052</v>
      </c>
      <c r="T365" s="52"/>
    </row>
    <row r="366" spans="1:20" ht="85.5" hidden="1">
      <c r="A366" s="73" t="str">
        <f t="shared" si="96"/>
        <v>Industry</v>
      </c>
      <c r="B366" s="73" t="str">
        <f t="shared" si="96"/>
        <v>Carbon Capture and Sequestration</v>
      </c>
      <c r="C366" s="73" t="str">
        <f t="shared" si="96"/>
        <v>Industry Sector Fraction of Potential Additional CCS Achieved</v>
      </c>
      <c r="D366" s="393" t="s">
        <v>146</v>
      </c>
      <c r="E366" s="393" t="s">
        <v>988</v>
      </c>
      <c r="F366" s="393" t="s">
        <v>148</v>
      </c>
      <c r="G366" s="52" t="s">
        <v>2035</v>
      </c>
      <c r="H366" s="53">
        <v>907</v>
      </c>
      <c r="I366" s="52" t="s">
        <v>46</v>
      </c>
      <c r="J366" s="73" t="str">
        <f t="shared" si="97"/>
        <v>Industry CCS</v>
      </c>
      <c r="K366" s="73" t="str">
        <f t="shared" si="97"/>
        <v>indst CCS</v>
      </c>
      <c r="L366" s="60">
        <f t="shared" si="97"/>
        <v>0</v>
      </c>
      <c r="M366" s="60">
        <f t="shared" si="98"/>
        <v>1</v>
      </c>
      <c r="N366" s="60">
        <f t="shared" si="98"/>
        <v>0.01</v>
      </c>
      <c r="O366" s="73" t="str">
        <f t="shared" si="97"/>
        <v>% of CO2 captured</v>
      </c>
      <c r="P366" s="370" t="s">
        <v>2084</v>
      </c>
      <c r="Q366" s="73" t="str">
        <f t="shared" si="97"/>
        <v>ccs.html#ccs</v>
      </c>
      <c r="R366" s="73" t="str">
        <f t="shared" si="97"/>
        <v>carbon-capture-and-sequestration.html</v>
      </c>
      <c r="S366" s="372" t="s">
        <v>2052</v>
      </c>
      <c r="T366" s="52"/>
    </row>
    <row r="367" spans="1:20" ht="42.75" hidden="1">
      <c r="A367" s="93" t="s">
        <v>9</v>
      </c>
      <c r="B367" s="93" t="s">
        <v>21</v>
      </c>
      <c r="C367" s="93" t="s">
        <v>1256</v>
      </c>
      <c r="D367" s="52"/>
      <c r="E367" s="52"/>
      <c r="F367" s="52"/>
      <c r="G367" s="52"/>
      <c r="H367" s="53">
        <v>43</v>
      </c>
      <c r="I367" s="52" t="s">
        <v>46</v>
      </c>
      <c r="J367" s="75" t="s">
        <v>21</v>
      </c>
      <c r="K367" s="75" t="s">
        <v>1257</v>
      </c>
      <c r="L367" s="58">
        <v>0</v>
      </c>
      <c r="M367" s="59">
        <v>1</v>
      </c>
      <c r="N367" s="59">
        <v>0.01</v>
      </c>
      <c r="O367" s="52" t="s">
        <v>36</v>
      </c>
      <c r="P367" s="370" t="s">
        <v>1956</v>
      </c>
      <c r="Q367" s="52" t="s">
        <v>234</v>
      </c>
      <c r="R367" s="8" t="s">
        <v>235</v>
      </c>
      <c r="S367" s="372" t="s">
        <v>2085</v>
      </c>
      <c r="T367" s="52"/>
    </row>
    <row r="368" spans="1:20" s="4" customFormat="1" ht="57" hidden="1">
      <c r="A368" s="93" t="s">
        <v>9</v>
      </c>
      <c r="B368" s="93" t="s">
        <v>25</v>
      </c>
      <c r="C368" s="93" t="s">
        <v>307</v>
      </c>
      <c r="D368" s="52"/>
      <c r="E368" s="52"/>
      <c r="F368" s="52"/>
      <c r="G368" s="52"/>
      <c r="H368" s="53">
        <v>44</v>
      </c>
      <c r="I368" s="52" t="s">
        <v>46</v>
      </c>
      <c r="J368" s="75" t="s">
        <v>25</v>
      </c>
      <c r="K368" s="75" t="s">
        <v>603</v>
      </c>
      <c r="L368" s="58">
        <v>0</v>
      </c>
      <c r="M368" s="59">
        <v>1</v>
      </c>
      <c r="N368" s="59">
        <v>0.01</v>
      </c>
      <c r="O368" s="52" t="s">
        <v>36</v>
      </c>
      <c r="P368" s="370" t="s">
        <v>1957</v>
      </c>
      <c r="Q368" s="52" t="s">
        <v>236</v>
      </c>
      <c r="R368" s="8" t="s">
        <v>237</v>
      </c>
      <c r="S368" s="372" t="s">
        <v>2086</v>
      </c>
      <c r="T368" s="54"/>
    </row>
    <row r="369" spans="1:20" s="4" customFormat="1" ht="57" hidden="1">
      <c r="A369" s="93" t="s">
        <v>9</v>
      </c>
      <c r="B369" s="93" t="s">
        <v>23</v>
      </c>
      <c r="C369" s="93" t="s">
        <v>61</v>
      </c>
      <c r="D369" s="52"/>
      <c r="E369" s="52"/>
      <c r="F369" s="52"/>
      <c r="G369" s="52"/>
      <c r="H369" s="53">
        <v>45</v>
      </c>
      <c r="I369" s="52" t="s">
        <v>46</v>
      </c>
      <c r="J369" s="75" t="s">
        <v>23</v>
      </c>
      <c r="K369" s="75" t="s">
        <v>602</v>
      </c>
      <c r="L369" s="58">
        <v>0</v>
      </c>
      <c r="M369" s="59">
        <v>1</v>
      </c>
      <c r="N369" s="59">
        <v>0.01</v>
      </c>
      <c r="O369" s="52" t="s">
        <v>36</v>
      </c>
      <c r="P369" s="370" t="s">
        <v>635</v>
      </c>
      <c r="Q369" s="52" t="s">
        <v>238</v>
      </c>
      <c r="R369" s="8" t="s">
        <v>239</v>
      </c>
      <c r="S369" s="372" t="s">
        <v>2087</v>
      </c>
      <c r="T369" s="54"/>
    </row>
    <row r="370" spans="1:20" s="4" customFormat="1" ht="71.25" hidden="1">
      <c r="A370" s="93" t="s">
        <v>9</v>
      </c>
      <c r="B370" s="93" t="s">
        <v>107</v>
      </c>
      <c r="C370" s="93" t="s">
        <v>308</v>
      </c>
      <c r="D370" s="52" t="s">
        <v>140</v>
      </c>
      <c r="E370" s="52" t="s">
        <v>813</v>
      </c>
      <c r="F370" s="8" t="s">
        <v>827</v>
      </c>
      <c r="G370" s="52" t="s">
        <v>819</v>
      </c>
      <c r="H370" s="53">
        <v>756</v>
      </c>
      <c r="I370" s="52" t="s">
        <v>46</v>
      </c>
      <c r="J370" s="75" t="s">
        <v>107</v>
      </c>
      <c r="K370" s="75" t="s">
        <v>601</v>
      </c>
      <c r="L370" s="59">
        <v>0</v>
      </c>
      <c r="M370" s="59">
        <f>ROUND(MaxBoundCalculations!B189,2)</f>
        <v>0.33</v>
      </c>
      <c r="N370" s="59">
        <v>0.01</v>
      </c>
      <c r="O370" s="52" t="s">
        <v>33</v>
      </c>
      <c r="P370" s="370" t="s">
        <v>2089</v>
      </c>
      <c r="Q370" s="52" t="s">
        <v>240</v>
      </c>
      <c r="R370" s="8" t="s">
        <v>241</v>
      </c>
      <c r="S370" s="382" t="s">
        <v>2090</v>
      </c>
      <c r="T370" s="8" t="s">
        <v>567</v>
      </c>
    </row>
    <row r="371" spans="1:20" s="4" customFormat="1" ht="71.25" hidden="1">
      <c r="A371" s="73" t="str">
        <f>A$370</f>
        <v>Industry</v>
      </c>
      <c r="B371" s="73" t="str">
        <f t="shared" ref="B371:C386" si="99">B$370</f>
        <v>Industry Energy Efficiency Standards</v>
      </c>
      <c r="C371" s="73" t="str">
        <f t="shared" si="99"/>
        <v>Percentage Improvement in Eqpt Efficiency Standards above BAU</v>
      </c>
      <c r="D371" s="52" t="s">
        <v>140</v>
      </c>
      <c r="E371" s="52" t="s">
        <v>814</v>
      </c>
      <c r="F371" s="8" t="s">
        <v>827</v>
      </c>
      <c r="G371" s="52" t="s">
        <v>822</v>
      </c>
      <c r="H371" s="53">
        <v>757</v>
      </c>
      <c r="I371" s="52" t="s">
        <v>46</v>
      </c>
      <c r="J371" s="73" t="str">
        <f t="shared" ref="J371:O387" si="100">J$370</f>
        <v>Industry Energy Efficiency Standards</v>
      </c>
      <c r="K371" s="60" t="str">
        <f t="shared" ref="K371:R386" si="101">K$370</f>
        <v>indst efficiency standards</v>
      </c>
      <c r="L371" s="60">
        <f t="shared" si="101"/>
        <v>0</v>
      </c>
      <c r="M371" s="60">
        <f t="shared" si="101"/>
        <v>0.33</v>
      </c>
      <c r="N371" s="60">
        <f t="shared" si="101"/>
        <v>0.01</v>
      </c>
      <c r="O371" s="54" t="str">
        <f t="shared" si="101"/>
        <v>% reduction in energy use</v>
      </c>
      <c r="P371" s="370" t="s">
        <v>2089</v>
      </c>
      <c r="Q371" s="54" t="str">
        <f t="shared" si="101"/>
        <v>industry-ag-main.html#eff-stds</v>
      </c>
      <c r="R371" s="54" t="str">
        <f t="shared" si="101"/>
        <v>industry-energy-efficiency-standards.html</v>
      </c>
      <c r="S371" s="382" t="s">
        <v>2090</v>
      </c>
      <c r="T371" s="54" t="str">
        <f t="shared" ref="S371:T379" si="102">T$370</f>
        <v>U.S. DOE, 2016, Industrial Energy Efficiency Potential Analysis, https://energy.gov/sites/prod/files/2017/04/f34/energy-savings-by-state-industrial-methodology.pdf</v>
      </c>
    </row>
    <row r="372" spans="1:20" s="4" customFormat="1" ht="71.25" hidden="1">
      <c r="A372" s="73" t="str">
        <f t="shared" ref="A372:C387" si="103">A$370</f>
        <v>Industry</v>
      </c>
      <c r="B372" s="73" t="str">
        <f t="shared" si="99"/>
        <v>Industry Energy Efficiency Standards</v>
      </c>
      <c r="C372" s="73" t="str">
        <f t="shared" si="99"/>
        <v>Percentage Improvement in Eqpt Efficiency Standards above BAU</v>
      </c>
      <c r="D372" s="52" t="s">
        <v>140</v>
      </c>
      <c r="E372" s="52" t="s">
        <v>815</v>
      </c>
      <c r="F372" s="8" t="s">
        <v>827</v>
      </c>
      <c r="G372" s="52" t="s">
        <v>823</v>
      </c>
      <c r="H372" s="53">
        <v>758</v>
      </c>
      <c r="I372" s="52" t="s">
        <v>47</v>
      </c>
      <c r="J372" s="73" t="str">
        <f t="shared" si="100"/>
        <v>Industry Energy Efficiency Standards</v>
      </c>
      <c r="K372" s="60" t="str">
        <f t="shared" si="101"/>
        <v>indst efficiency standards</v>
      </c>
      <c r="L372" s="60">
        <f t="shared" si="101"/>
        <v>0</v>
      </c>
      <c r="M372" s="60">
        <f t="shared" si="101"/>
        <v>0.33</v>
      </c>
      <c r="N372" s="60">
        <f t="shared" si="101"/>
        <v>0.01</v>
      </c>
      <c r="O372" s="54" t="str">
        <f t="shared" si="101"/>
        <v>% reduction in energy use</v>
      </c>
      <c r="P372" s="370" t="s">
        <v>2089</v>
      </c>
      <c r="Q372" s="54" t="str">
        <f t="shared" si="101"/>
        <v>industry-ag-main.html#eff-stds</v>
      </c>
      <c r="R372" s="54" t="str">
        <f t="shared" si="101"/>
        <v>industry-energy-efficiency-standards.html</v>
      </c>
      <c r="S372" s="399" t="str">
        <f t="shared" si="102"/>
        <v>https://www.beeindia.gov.in/sites/default/files/press_releases/Consolidated%20Report.pdf</v>
      </c>
      <c r="T372" s="54" t="str">
        <f t="shared" si="102"/>
        <v>U.S. DOE, 2016, Industrial Energy Efficiency Potential Analysis, https://energy.gov/sites/prod/files/2017/04/f34/energy-savings-by-state-industrial-methodology.pdf</v>
      </c>
    </row>
    <row r="373" spans="1:20" s="4" customFormat="1" ht="71.25" hidden="1">
      <c r="A373" s="73" t="str">
        <f t="shared" si="103"/>
        <v>Industry</v>
      </c>
      <c r="B373" s="73" t="str">
        <f t="shared" si="99"/>
        <v>Industry Energy Efficiency Standards</v>
      </c>
      <c r="C373" s="73" t="str">
        <f t="shared" si="99"/>
        <v>Percentage Improvement in Eqpt Efficiency Standards above BAU</v>
      </c>
      <c r="D373" s="52" t="s">
        <v>140</v>
      </c>
      <c r="E373" s="52" t="s">
        <v>816</v>
      </c>
      <c r="F373" s="8" t="s">
        <v>827</v>
      </c>
      <c r="G373" s="52" t="s">
        <v>820</v>
      </c>
      <c r="H373" s="53">
        <v>759</v>
      </c>
      <c r="I373" s="52" t="s">
        <v>46</v>
      </c>
      <c r="J373" s="73" t="str">
        <f t="shared" si="100"/>
        <v>Industry Energy Efficiency Standards</v>
      </c>
      <c r="K373" s="60" t="str">
        <f t="shared" si="101"/>
        <v>indst efficiency standards</v>
      </c>
      <c r="L373" s="60">
        <f t="shared" si="101"/>
        <v>0</v>
      </c>
      <c r="M373" s="60">
        <f t="shared" si="101"/>
        <v>0.33</v>
      </c>
      <c r="N373" s="60">
        <f t="shared" si="101"/>
        <v>0.01</v>
      </c>
      <c r="O373" s="54" t="str">
        <f t="shared" si="101"/>
        <v>% reduction in energy use</v>
      </c>
      <c r="P373" s="370" t="s">
        <v>2089</v>
      </c>
      <c r="Q373" s="54" t="str">
        <f t="shared" si="101"/>
        <v>industry-ag-main.html#eff-stds</v>
      </c>
      <c r="R373" s="54" t="str">
        <f t="shared" si="101"/>
        <v>industry-energy-efficiency-standards.html</v>
      </c>
      <c r="S373" s="399" t="str">
        <f t="shared" si="102"/>
        <v>https://www.beeindia.gov.in/sites/default/files/press_releases/Consolidated%20Report.pdf</v>
      </c>
      <c r="T373" s="54" t="str">
        <f t="shared" si="102"/>
        <v>U.S. DOE, 2016, Industrial Energy Efficiency Potential Analysis, https://energy.gov/sites/prod/files/2017/04/f34/energy-savings-by-state-industrial-methodology.pdf</v>
      </c>
    </row>
    <row r="374" spans="1:20" s="4" customFormat="1" ht="71.25" hidden="1">
      <c r="A374" s="73" t="str">
        <f t="shared" si="103"/>
        <v>Industry</v>
      </c>
      <c r="B374" s="73" t="str">
        <f t="shared" si="99"/>
        <v>Industry Energy Efficiency Standards</v>
      </c>
      <c r="C374" s="73" t="str">
        <f t="shared" si="99"/>
        <v>Percentage Improvement in Eqpt Efficiency Standards above BAU</v>
      </c>
      <c r="D374" s="52" t="s">
        <v>140</v>
      </c>
      <c r="E374" s="52" t="s">
        <v>817</v>
      </c>
      <c r="F374" s="8" t="s">
        <v>827</v>
      </c>
      <c r="G374" s="52" t="s">
        <v>821</v>
      </c>
      <c r="H374" s="53">
        <v>760</v>
      </c>
      <c r="I374" s="52" t="s">
        <v>46</v>
      </c>
      <c r="J374" s="73" t="str">
        <f t="shared" si="100"/>
        <v>Industry Energy Efficiency Standards</v>
      </c>
      <c r="K374" s="60" t="str">
        <f t="shared" si="101"/>
        <v>indst efficiency standards</v>
      </c>
      <c r="L374" s="60">
        <f t="shared" si="101"/>
        <v>0</v>
      </c>
      <c r="M374" s="60">
        <f t="shared" si="101"/>
        <v>0.33</v>
      </c>
      <c r="N374" s="60">
        <f t="shared" si="101"/>
        <v>0.01</v>
      </c>
      <c r="O374" s="54" t="str">
        <f t="shared" si="101"/>
        <v>% reduction in energy use</v>
      </c>
      <c r="P374" s="370" t="s">
        <v>2089</v>
      </c>
      <c r="Q374" s="54" t="str">
        <f t="shared" si="101"/>
        <v>industry-ag-main.html#eff-stds</v>
      </c>
      <c r="R374" s="54" t="str">
        <f t="shared" si="101"/>
        <v>industry-energy-efficiency-standards.html</v>
      </c>
      <c r="S374" s="399" t="str">
        <f t="shared" si="102"/>
        <v>https://www.beeindia.gov.in/sites/default/files/press_releases/Consolidated%20Report.pdf</v>
      </c>
      <c r="T374" s="54" t="str">
        <f t="shared" si="102"/>
        <v>U.S. DOE, 2016, Industrial Energy Efficiency Potential Analysis, https://energy.gov/sites/prod/files/2017/04/f34/energy-savings-by-state-industrial-methodology.pdf</v>
      </c>
    </row>
    <row r="375" spans="1:20" s="4" customFormat="1" ht="71.25" hidden="1">
      <c r="A375" s="73" t="str">
        <f t="shared" si="103"/>
        <v>Industry</v>
      </c>
      <c r="B375" s="73" t="str">
        <f t="shared" si="99"/>
        <v>Industry Energy Efficiency Standards</v>
      </c>
      <c r="C375" s="73" t="str">
        <f t="shared" si="99"/>
        <v>Percentage Improvement in Eqpt Efficiency Standards above BAU</v>
      </c>
      <c r="D375" s="52" t="s">
        <v>140</v>
      </c>
      <c r="E375" s="52" t="s">
        <v>818</v>
      </c>
      <c r="F375" s="8" t="s">
        <v>827</v>
      </c>
      <c r="G375" s="52" t="s">
        <v>824</v>
      </c>
      <c r="H375" s="53">
        <v>761</v>
      </c>
      <c r="I375" s="52" t="s">
        <v>47</v>
      </c>
      <c r="J375" s="73" t="str">
        <f t="shared" si="100"/>
        <v>Industry Energy Efficiency Standards</v>
      </c>
      <c r="K375" s="60" t="str">
        <f t="shared" si="101"/>
        <v>indst efficiency standards</v>
      </c>
      <c r="L375" s="60">
        <f t="shared" si="101"/>
        <v>0</v>
      </c>
      <c r="M375" s="60">
        <f t="shared" si="101"/>
        <v>0.33</v>
      </c>
      <c r="N375" s="60">
        <f t="shared" si="101"/>
        <v>0.01</v>
      </c>
      <c r="O375" s="54" t="str">
        <f t="shared" si="101"/>
        <v>% reduction in energy use</v>
      </c>
      <c r="P375" s="370" t="s">
        <v>2089</v>
      </c>
      <c r="Q375" s="54" t="str">
        <f t="shared" si="101"/>
        <v>industry-ag-main.html#eff-stds</v>
      </c>
      <c r="R375" s="54" t="str">
        <f t="shared" si="101"/>
        <v>industry-energy-efficiency-standards.html</v>
      </c>
      <c r="S375" s="399" t="str">
        <f t="shared" si="102"/>
        <v>https://www.beeindia.gov.in/sites/default/files/press_releases/Consolidated%20Report.pdf</v>
      </c>
      <c r="T375" s="54" t="str">
        <f t="shared" si="102"/>
        <v>U.S. DOE, 2016, Industrial Energy Efficiency Potential Analysis, https://energy.gov/sites/prod/files/2017/04/f34/energy-savings-by-state-industrial-methodology.pdf</v>
      </c>
    </row>
    <row r="376" spans="1:20" ht="71.25" hidden="1">
      <c r="A376" s="73" t="str">
        <f t="shared" si="103"/>
        <v>Industry</v>
      </c>
      <c r="B376" s="73" t="str">
        <f>B$370</f>
        <v>Industry Energy Efficiency Standards</v>
      </c>
      <c r="C376" s="73" t="str">
        <f>C$370</f>
        <v>Percentage Improvement in Eqpt Efficiency Standards above BAU</v>
      </c>
      <c r="D376" s="52" t="s">
        <v>140</v>
      </c>
      <c r="E376" s="52" t="s">
        <v>1172</v>
      </c>
      <c r="F376" s="8" t="s">
        <v>827</v>
      </c>
      <c r="G376" s="52" t="s">
        <v>1175</v>
      </c>
      <c r="H376" s="53">
        <v>762</v>
      </c>
      <c r="I376" s="52" t="s">
        <v>47</v>
      </c>
      <c r="J376" s="73" t="str">
        <f t="shared" si="100"/>
        <v>Industry Energy Efficiency Standards</v>
      </c>
      <c r="K376" s="60" t="str">
        <f t="shared" si="101"/>
        <v>indst efficiency standards</v>
      </c>
      <c r="L376" s="60">
        <f>L$370</f>
        <v>0</v>
      </c>
      <c r="M376" s="60">
        <f>M$370</f>
        <v>0.33</v>
      </c>
      <c r="N376" s="60">
        <f>N$370</f>
        <v>0.01</v>
      </c>
      <c r="O376" s="54" t="str">
        <f>O$370</f>
        <v>% reduction in energy use</v>
      </c>
      <c r="P376" s="370" t="s">
        <v>2089</v>
      </c>
      <c r="Q376" s="54" t="str">
        <f t="shared" si="101"/>
        <v>industry-ag-main.html#eff-stds</v>
      </c>
      <c r="R376" s="54" t="str">
        <f t="shared" si="101"/>
        <v>industry-energy-efficiency-standards.html</v>
      </c>
      <c r="S376" s="399" t="str">
        <f t="shared" si="102"/>
        <v>https://www.beeindia.gov.in/sites/default/files/press_releases/Consolidated%20Report.pdf</v>
      </c>
      <c r="T376" s="54" t="str">
        <f t="shared" si="102"/>
        <v>U.S. DOE, 2016, Industrial Energy Efficiency Potential Analysis, https://energy.gov/sites/prod/files/2017/04/f34/energy-savings-by-state-industrial-methodology.pdf</v>
      </c>
    </row>
    <row r="377" spans="1:20" s="4" customFormat="1" ht="71.25" hidden="1">
      <c r="A377" s="73" t="str">
        <f t="shared" si="103"/>
        <v>Industry</v>
      </c>
      <c r="B377" s="73" t="str">
        <f t="shared" si="99"/>
        <v>Industry Energy Efficiency Standards</v>
      </c>
      <c r="C377" s="73" t="str">
        <f t="shared" si="99"/>
        <v>Percentage Improvement in Eqpt Efficiency Standards above BAU</v>
      </c>
      <c r="D377" s="52" t="s">
        <v>140</v>
      </c>
      <c r="E377" s="52" t="s">
        <v>1173</v>
      </c>
      <c r="F377" s="8" t="s">
        <v>827</v>
      </c>
      <c r="G377" s="52" t="s">
        <v>1177</v>
      </c>
      <c r="H377" s="53">
        <v>763</v>
      </c>
      <c r="I377" s="52" t="s">
        <v>46</v>
      </c>
      <c r="J377" s="73" t="str">
        <f t="shared" si="100"/>
        <v>Industry Energy Efficiency Standards</v>
      </c>
      <c r="K377" s="60" t="str">
        <f t="shared" si="101"/>
        <v>indst efficiency standards</v>
      </c>
      <c r="L377" s="60">
        <f t="shared" si="101"/>
        <v>0</v>
      </c>
      <c r="M377" s="60">
        <f t="shared" si="101"/>
        <v>0.33</v>
      </c>
      <c r="N377" s="60">
        <f t="shared" si="101"/>
        <v>0.01</v>
      </c>
      <c r="O377" s="54" t="str">
        <f t="shared" si="101"/>
        <v>% reduction in energy use</v>
      </c>
      <c r="P377" s="370" t="s">
        <v>2089</v>
      </c>
      <c r="Q377" s="54" t="str">
        <f t="shared" si="101"/>
        <v>industry-ag-main.html#eff-stds</v>
      </c>
      <c r="R377" s="54" t="str">
        <f t="shared" si="101"/>
        <v>industry-energy-efficiency-standards.html</v>
      </c>
      <c r="S377" s="399" t="str">
        <f t="shared" si="102"/>
        <v>https://www.beeindia.gov.in/sites/default/files/press_releases/Consolidated%20Report.pdf</v>
      </c>
      <c r="T377" s="54" t="str">
        <f t="shared" si="102"/>
        <v>U.S. DOE, 2016, Industrial Energy Efficiency Potential Analysis, https://energy.gov/sites/prod/files/2017/04/f34/energy-savings-by-state-industrial-methodology.pdf</v>
      </c>
    </row>
    <row r="378" spans="1:20" s="4" customFormat="1" ht="71.25" hidden="1">
      <c r="A378" s="73" t="str">
        <f t="shared" si="103"/>
        <v>Industry</v>
      </c>
      <c r="B378" s="73" t="str">
        <f t="shared" si="99"/>
        <v>Industry Energy Efficiency Standards</v>
      </c>
      <c r="C378" s="73" t="str">
        <f t="shared" si="99"/>
        <v>Percentage Improvement in Eqpt Efficiency Standards above BAU</v>
      </c>
      <c r="D378" s="52" t="s">
        <v>140</v>
      </c>
      <c r="E378" s="52" t="s">
        <v>1174</v>
      </c>
      <c r="F378" s="8" t="s">
        <v>827</v>
      </c>
      <c r="G378" s="52" t="s">
        <v>1178</v>
      </c>
      <c r="H378" s="53">
        <v>764</v>
      </c>
      <c r="I378" s="52" t="s">
        <v>46</v>
      </c>
      <c r="J378" s="73" t="str">
        <f t="shared" si="100"/>
        <v>Industry Energy Efficiency Standards</v>
      </c>
      <c r="K378" s="60" t="str">
        <f t="shared" si="101"/>
        <v>indst efficiency standards</v>
      </c>
      <c r="L378" s="60">
        <f t="shared" si="101"/>
        <v>0</v>
      </c>
      <c r="M378" s="60">
        <f t="shared" si="101"/>
        <v>0.33</v>
      </c>
      <c r="N378" s="60">
        <f t="shared" si="101"/>
        <v>0.01</v>
      </c>
      <c r="O378" s="54" t="str">
        <f t="shared" si="101"/>
        <v>% reduction in energy use</v>
      </c>
      <c r="P378" s="370" t="s">
        <v>2089</v>
      </c>
      <c r="Q378" s="54" t="str">
        <f t="shared" si="101"/>
        <v>industry-ag-main.html#eff-stds</v>
      </c>
      <c r="R378" s="54" t="str">
        <f t="shared" si="101"/>
        <v>industry-energy-efficiency-standards.html</v>
      </c>
      <c r="S378" s="399" t="str">
        <f t="shared" si="102"/>
        <v>https://www.beeindia.gov.in/sites/default/files/press_releases/Consolidated%20Report.pdf</v>
      </c>
      <c r="T378" s="54" t="str">
        <f t="shared" si="102"/>
        <v>U.S. DOE, 2016, Industrial Energy Efficiency Potential Analysis, https://energy.gov/sites/prod/files/2017/04/f34/energy-savings-by-state-industrial-methodology.pdf</v>
      </c>
    </row>
    <row r="379" spans="1:20" s="4" customFormat="1" ht="71.25" hidden="1">
      <c r="A379" s="73" t="str">
        <f t="shared" si="103"/>
        <v>Industry</v>
      </c>
      <c r="B379" s="73" t="str">
        <f t="shared" si="99"/>
        <v>Industry Energy Efficiency Standards</v>
      </c>
      <c r="C379" s="73" t="str">
        <f t="shared" si="99"/>
        <v>Percentage Improvement in Eqpt Efficiency Standards above BAU</v>
      </c>
      <c r="D379" s="52" t="s">
        <v>140</v>
      </c>
      <c r="E379" s="52" t="s">
        <v>1171</v>
      </c>
      <c r="F379" s="8" t="s">
        <v>827</v>
      </c>
      <c r="G379" s="52" t="s">
        <v>1176</v>
      </c>
      <c r="H379" s="53">
        <v>765</v>
      </c>
      <c r="I379" s="52" t="s">
        <v>47</v>
      </c>
      <c r="J379" s="73" t="str">
        <f t="shared" si="100"/>
        <v>Industry Energy Efficiency Standards</v>
      </c>
      <c r="K379" s="60" t="str">
        <f t="shared" si="101"/>
        <v>indst efficiency standards</v>
      </c>
      <c r="L379" s="60">
        <f t="shared" si="101"/>
        <v>0</v>
      </c>
      <c r="M379" s="60">
        <f t="shared" si="101"/>
        <v>0.33</v>
      </c>
      <c r="N379" s="60">
        <f t="shared" si="101"/>
        <v>0.01</v>
      </c>
      <c r="O379" s="54" t="str">
        <f t="shared" si="101"/>
        <v>% reduction in energy use</v>
      </c>
      <c r="P379" s="370" t="s">
        <v>2089</v>
      </c>
      <c r="Q379" s="54" t="str">
        <f t="shared" si="101"/>
        <v>industry-ag-main.html#eff-stds</v>
      </c>
      <c r="R379" s="54" t="str">
        <f t="shared" si="101"/>
        <v>industry-energy-efficiency-standards.html</v>
      </c>
      <c r="S379" s="399" t="str">
        <f t="shared" si="102"/>
        <v>https://www.beeindia.gov.in/sites/default/files/press_releases/Consolidated%20Report.pdf</v>
      </c>
      <c r="T379" s="54" t="str">
        <f t="shared" si="102"/>
        <v>U.S. DOE, 2016, Industrial Energy Efficiency Potential Analysis, https://energy.gov/sites/prod/files/2017/04/f34/energy-savings-by-state-industrial-methodology.pdf</v>
      </c>
    </row>
    <row r="380" spans="1:20" s="4" customFormat="1" ht="142.5" hidden="1">
      <c r="A380" s="73" t="str">
        <f t="shared" si="103"/>
        <v>Industry</v>
      </c>
      <c r="B380" s="73" t="str">
        <f t="shared" si="99"/>
        <v>Industry Energy Efficiency Standards</v>
      </c>
      <c r="C380" s="73" t="str">
        <f t="shared" si="99"/>
        <v>Percentage Improvement in Eqpt Efficiency Standards above BAU</v>
      </c>
      <c r="D380" s="8" t="s">
        <v>141</v>
      </c>
      <c r="E380" s="52" t="s">
        <v>813</v>
      </c>
      <c r="F380" s="8" t="s">
        <v>828</v>
      </c>
      <c r="G380" s="52" t="s">
        <v>819</v>
      </c>
      <c r="H380" s="53">
        <v>766</v>
      </c>
      <c r="I380" s="52" t="s">
        <v>46</v>
      </c>
      <c r="J380" s="73" t="str">
        <f t="shared" si="100"/>
        <v>Industry Energy Efficiency Standards</v>
      </c>
      <c r="K380" s="60" t="str">
        <f t="shared" si="101"/>
        <v>indst efficiency standards</v>
      </c>
      <c r="L380" s="60">
        <f t="shared" si="101"/>
        <v>0</v>
      </c>
      <c r="M380" s="380">
        <v>0.5</v>
      </c>
      <c r="N380" s="60">
        <f t="shared" si="101"/>
        <v>0.01</v>
      </c>
      <c r="O380" s="54" t="str">
        <f t="shared" si="101"/>
        <v>% reduction in energy use</v>
      </c>
      <c r="P380" s="370" t="s">
        <v>2012</v>
      </c>
      <c r="Q380" s="54" t="str">
        <f t="shared" si="101"/>
        <v>industry-ag-main.html#eff-stds</v>
      </c>
      <c r="R380" s="54" t="str">
        <f t="shared" si="101"/>
        <v>industry-energy-efficiency-standards.html</v>
      </c>
      <c r="S380" s="390" t="s">
        <v>2091</v>
      </c>
      <c r="T380" s="390" t="s">
        <v>2092</v>
      </c>
    </row>
    <row r="381" spans="1:20" s="4" customFormat="1" ht="142.5" hidden="1">
      <c r="A381" s="73" t="str">
        <f t="shared" si="103"/>
        <v>Industry</v>
      </c>
      <c r="B381" s="73" t="str">
        <f t="shared" si="99"/>
        <v>Industry Energy Efficiency Standards</v>
      </c>
      <c r="C381" s="73" t="str">
        <f t="shared" si="99"/>
        <v>Percentage Improvement in Eqpt Efficiency Standards above BAU</v>
      </c>
      <c r="D381" s="8" t="s">
        <v>141</v>
      </c>
      <c r="E381" s="52" t="s">
        <v>814</v>
      </c>
      <c r="F381" s="8" t="s">
        <v>828</v>
      </c>
      <c r="G381" s="52" t="s">
        <v>822</v>
      </c>
      <c r="H381" s="53">
        <v>767</v>
      </c>
      <c r="I381" s="52" t="s">
        <v>47</v>
      </c>
      <c r="J381" s="73" t="str">
        <f t="shared" si="100"/>
        <v>Industry Energy Efficiency Standards</v>
      </c>
      <c r="K381" s="60" t="str">
        <f t="shared" si="101"/>
        <v>indst efficiency standards</v>
      </c>
      <c r="L381" s="60">
        <f t="shared" si="101"/>
        <v>0</v>
      </c>
      <c r="M381" s="380">
        <v>0.5</v>
      </c>
      <c r="N381" s="60">
        <f t="shared" si="101"/>
        <v>0.01</v>
      </c>
      <c r="O381" s="54" t="str">
        <f t="shared" si="101"/>
        <v>% reduction in energy use</v>
      </c>
      <c r="P381" s="370" t="s">
        <v>2012</v>
      </c>
      <c r="Q381" s="54" t="str">
        <f t="shared" si="101"/>
        <v>industry-ag-main.html#eff-stds</v>
      </c>
      <c r="R381" s="54" t="str">
        <f t="shared" si="101"/>
        <v>industry-energy-efficiency-standards.html</v>
      </c>
      <c r="S381" s="390" t="s">
        <v>2091</v>
      </c>
      <c r="T381" s="390" t="s">
        <v>2092</v>
      </c>
    </row>
    <row r="382" spans="1:20" s="4" customFormat="1" ht="142.5" hidden="1">
      <c r="A382" s="73" t="str">
        <f t="shared" si="103"/>
        <v>Industry</v>
      </c>
      <c r="B382" s="73" t="str">
        <f t="shared" si="99"/>
        <v>Industry Energy Efficiency Standards</v>
      </c>
      <c r="C382" s="73" t="str">
        <f t="shared" si="99"/>
        <v>Percentage Improvement in Eqpt Efficiency Standards above BAU</v>
      </c>
      <c r="D382" s="8" t="s">
        <v>141</v>
      </c>
      <c r="E382" s="52" t="s">
        <v>815</v>
      </c>
      <c r="F382" s="8" t="s">
        <v>828</v>
      </c>
      <c r="G382" s="52" t="s">
        <v>823</v>
      </c>
      <c r="H382" s="53">
        <v>768</v>
      </c>
      <c r="I382" s="52" t="s">
        <v>46</v>
      </c>
      <c r="J382" s="73" t="str">
        <f t="shared" si="100"/>
        <v>Industry Energy Efficiency Standards</v>
      </c>
      <c r="K382" s="60" t="str">
        <f t="shared" si="101"/>
        <v>indst efficiency standards</v>
      </c>
      <c r="L382" s="60">
        <f t="shared" si="101"/>
        <v>0</v>
      </c>
      <c r="M382" s="380">
        <v>0.5</v>
      </c>
      <c r="N382" s="60">
        <f t="shared" si="101"/>
        <v>0.01</v>
      </c>
      <c r="O382" s="54" t="str">
        <f t="shared" si="101"/>
        <v>% reduction in energy use</v>
      </c>
      <c r="P382" s="370" t="s">
        <v>2012</v>
      </c>
      <c r="Q382" s="54" t="str">
        <f t="shared" si="101"/>
        <v>industry-ag-main.html#eff-stds</v>
      </c>
      <c r="R382" s="54" t="str">
        <f t="shared" si="101"/>
        <v>industry-energy-efficiency-standards.html</v>
      </c>
      <c r="S382" s="390" t="s">
        <v>2091</v>
      </c>
      <c r="T382" s="390" t="s">
        <v>2092</v>
      </c>
    </row>
    <row r="383" spans="1:20" s="4" customFormat="1" ht="142.5" hidden="1">
      <c r="A383" s="73" t="str">
        <f t="shared" si="103"/>
        <v>Industry</v>
      </c>
      <c r="B383" s="73" t="str">
        <f t="shared" si="99"/>
        <v>Industry Energy Efficiency Standards</v>
      </c>
      <c r="C383" s="73" t="str">
        <f t="shared" si="99"/>
        <v>Percentage Improvement in Eqpt Efficiency Standards above BAU</v>
      </c>
      <c r="D383" s="8" t="s">
        <v>141</v>
      </c>
      <c r="E383" s="52" t="s">
        <v>816</v>
      </c>
      <c r="F383" s="8" t="s">
        <v>828</v>
      </c>
      <c r="G383" s="52" t="s">
        <v>820</v>
      </c>
      <c r="H383" s="53">
        <v>769</v>
      </c>
      <c r="I383" s="52" t="s">
        <v>46</v>
      </c>
      <c r="J383" s="73" t="str">
        <f t="shared" si="100"/>
        <v>Industry Energy Efficiency Standards</v>
      </c>
      <c r="K383" s="60" t="str">
        <f t="shared" si="101"/>
        <v>indst efficiency standards</v>
      </c>
      <c r="L383" s="60">
        <f t="shared" si="101"/>
        <v>0</v>
      </c>
      <c r="M383" s="380">
        <v>0.5</v>
      </c>
      <c r="N383" s="60">
        <f t="shared" si="101"/>
        <v>0.01</v>
      </c>
      <c r="O383" s="54" t="str">
        <f t="shared" si="101"/>
        <v>% reduction in energy use</v>
      </c>
      <c r="P383" s="370" t="s">
        <v>2012</v>
      </c>
      <c r="Q383" s="54" t="str">
        <f t="shared" si="101"/>
        <v>industry-ag-main.html#eff-stds</v>
      </c>
      <c r="R383" s="54" t="str">
        <f t="shared" si="101"/>
        <v>industry-energy-efficiency-standards.html</v>
      </c>
      <c r="S383" s="390" t="s">
        <v>2091</v>
      </c>
      <c r="T383" s="390" t="s">
        <v>2092</v>
      </c>
    </row>
    <row r="384" spans="1:20" s="4" customFormat="1" ht="142.5" hidden="1">
      <c r="A384" s="73" t="str">
        <f t="shared" si="103"/>
        <v>Industry</v>
      </c>
      <c r="B384" s="73" t="str">
        <f t="shared" si="99"/>
        <v>Industry Energy Efficiency Standards</v>
      </c>
      <c r="C384" s="73" t="str">
        <f t="shared" si="99"/>
        <v>Percentage Improvement in Eqpt Efficiency Standards above BAU</v>
      </c>
      <c r="D384" s="8" t="s">
        <v>141</v>
      </c>
      <c r="E384" s="52" t="s">
        <v>817</v>
      </c>
      <c r="F384" s="8" t="s">
        <v>828</v>
      </c>
      <c r="G384" s="52" t="s">
        <v>821</v>
      </c>
      <c r="H384" s="53">
        <v>770</v>
      </c>
      <c r="I384" s="52" t="s">
        <v>47</v>
      </c>
      <c r="J384" s="73" t="str">
        <f t="shared" si="100"/>
        <v>Industry Energy Efficiency Standards</v>
      </c>
      <c r="K384" s="60" t="str">
        <f t="shared" si="101"/>
        <v>indst efficiency standards</v>
      </c>
      <c r="L384" s="60">
        <f t="shared" si="101"/>
        <v>0</v>
      </c>
      <c r="M384" s="380">
        <v>0.5</v>
      </c>
      <c r="N384" s="60">
        <f t="shared" si="101"/>
        <v>0.01</v>
      </c>
      <c r="O384" s="54" t="str">
        <f t="shared" si="101"/>
        <v>% reduction in energy use</v>
      </c>
      <c r="P384" s="370" t="s">
        <v>2012</v>
      </c>
      <c r="Q384" s="54" t="str">
        <f t="shared" si="101"/>
        <v>industry-ag-main.html#eff-stds</v>
      </c>
      <c r="R384" s="54" t="str">
        <f t="shared" si="101"/>
        <v>industry-energy-efficiency-standards.html</v>
      </c>
      <c r="S384" s="390" t="s">
        <v>2091</v>
      </c>
      <c r="T384" s="390" t="s">
        <v>2092</v>
      </c>
    </row>
    <row r="385" spans="1:20" s="4" customFormat="1" ht="142.5" hidden="1">
      <c r="A385" s="73" t="str">
        <f t="shared" si="103"/>
        <v>Industry</v>
      </c>
      <c r="B385" s="73" t="str">
        <f t="shared" si="99"/>
        <v>Industry Energy Efficiency Standards</v>
      </c>
      <c r="C385" s="73" t="str">
        <f t="shared" si="99"/>
        <v>Percentage Improvement in Eqpt Efficiency Standards above BAU</v>
      </c>
      <c r="D385" s="8" t="s">
        <v>141</v>
      </c>
      <c r="E385" s="52" t="s">
        <v>818</v>
      </c>
      <c r="F385" s="8" t="s">
        <v>828</v>
      </c>
      <c r="G385" s="52" t="s">
        <v>824</v>
      </c>
      <c r="H385" s="53">
        <v>771</v>
      </c>
      <c r="I385" s="52" t="s">
        <v>47</v>
      </c>
      <c r="J385" s="73" t="str">
        <f t="shared" si="100"/>
        <v>Industry Energy Efficiency Standards</v>
      </c>
      <c r="K385" s="60" t="str">
        <f t="shared" si="101"/>
        <v>indst efficiency standards</v>
      </c>
      <c r="L385" s="60">
        <f t="shared" si="101"/>
        <v>0</v>
      </c>
      <c r="M385" s="380">
        <v>0.5</v>
      </c>
      <c r="N385" s="60">
        <f t="shared" si="101"/>
        <v>0.01</v>
      </c>
      <c r="O385" s="54" t="str">
        <f t="shared" si="101"/>
        <v>% reduction in energy use</v>
      </c>
      <c r="P385" s="370" t="s">
        <v>2012</v>
      </c>
      <c r="Q385" s="54" t="str">
        <f t="shared" si="101"/>
        <v>industry-ag-main.html#eff-stds</v>
      </c>
      <c r="R385" s="54" t="str">
        <f t="shared" si="101"/>
        <v>industry-energy-efficiency-standards.html</v>
      </c>
      <c r="S385" s="390" t="s">
        <v>2091</v>
      </c>
      <c r="T385" s="390" t="s">
        <v>2092</v>
      </c>
    </row>
    <row r="386" spans="1:20" s="4" customFormat="1" ht="142.5" hidden="1">
      <c r="A386" s="73" t="str">
        <f t="shared" si="103"/>
        <v>Industry</v>
      </c>
      <c r="B386" s="73" t="str">
        <f t="shared" si="99"/>
        <v>Industry Energy Efficiency Standards</v>
      </c>
      <c r="C386" s="73" t="str">
        <f t="shared" si="99"/>
        <v>Percentage Improvement in Eqpt Efficiency Standards above BAU</v>
      </c>
      <c r="D386" s="8" t="s">
        <v>141</v>
      </c>
      <c r="E386" s="52" t="s">
        <v>1172</v>
      </c>
      <c r="F386" s="8" t="s">
        <v>828</v>
      </c>
      <c r="G386" s="52" t="s">
        <v>1175</v>
      </c>
      <c r="H386" s="53">
        <v>772</v>
      </c>
      <c r="I386" s="52" t="s">
        <v>46</v>
      </c>
      <c r="J386" s="73" t="str">
        <f t="shared" si="100"/>
        <v>Industry Energy Efficiency Standards</v>
      </c>
      <c r="K386" s="60" t="str">
        <f t="shared" si="101"/>
        <v>indst efficiency standards</v>
      </c>
      <c r="L386" s="60">
        <f t="shared" si="101"/>
        <v>0</v>
      </c>
      <c r="M386" s="380">
        <v>0.5</v>
      </c>
      <c r="N386" s="60">
        <f t="shared" si="101"/>
        <v>0.01</v>
      </c>
      <c r="O386" s="54" t="str">
        <f t="shared" si="101"/>
        <v>% reduction in energy use</v>
      </c>
      <c r="P386" s="370" t="s">
        <v>2012</v>
      </c>
      <c r="Q386" s="54" t="str">
        <f t="shared" si="101"/>
        <v>industry-ag-main.html#eff-stds</v>
      </c>
      <c r="R386" s="54" t="str">
        <f t="shared" si="101"/>
        <v>industry-energy-efficiency-standards.html</v>
      </c>
      <c r="S386" s="390" t="s">
        <v>2091</v>
      </c>
      <c r="T386" s="390" t="s">
        <v>2092</v>
      </c>
    </row>
    <row r="387" spans="1:20" s="4" customFormat="1" ht="142.5" hidden="1">
      <c r="A387" s="73" t="str">
        <f t="shared" si="103"/>
        <v>Industry</v>
      </c>
      <c r="B387" s="73" t="str">
        <f t="shared" si="103"/>
        <v>Industry Energy Efficiency Standards</v>
      </c>
      <c r="C387" s="73" t="str">
        <f t="shared" si="103"/>
        <v>Percentage Improvement in Eqpt Efficiency Standards above BAU</v>
      </c>
      <c r="D387" s="8" t="s">
        <v>141</v>
      </c>
      <c r="E387" s="52" t="s">
        <v>1173</v>
      </c>
      <c r="F387" s="8" t="s">
        <v>828</v>
      </c>
      <c r="G387" s="52" t="s">
        <v>1177</v>
      </c>
      <c r="H387" s="53">
        <v>773</v>
      </c>
      <c r="I387" s="52" t="s">
        <v>47</v>
      </c>
      <c r="J387" s="73" t="str">
        <f t="shared" si="100"/>
        <v>Industry Energy Efficiency Standards</v>
      </c>
      <c r="K387" s="60" t="str">
        <f t="shared" si="100"/>
        <v>indst efficiency standards</v>
      </c>
      <c r="L387" s="60">
        <f t="shared" si="100"/>
        <v>0</v>
      </c>
      <c r="M387" s="380">
        <v>0.5</v>
      </c>
      <c r="N387" s="60">
        <f t="shared" si="100"/>
        <v>0.01</v>
      </c>
      <c r="O387" s="54" t="str">
        <f t="shared" si="100"/>
        <v>% reduction in energy use</v>
      </c>
      <c r="P387" s="370" t="s">
        <v>2012</v>
      </c>
      <c r="Q387" s="54" t="str">
        <f t="shared" ref="Q387:T449" si="104">Q$370</f>
        <v>industry-ag-main.html#eff-stds</v>
      </c>
      <c r="R387" s="54" t="str">
        <f t="shared" si="104"/>
        <v>industry-energy-efficiency-standards.html</v>
      </c>
      <c r="S387" s="390" t="s">
        <v>2091</v>
      </c>
      <c r="T387" s="390" t="s">
        <v>2092</v>
      </c>
    </row>
    <row r="388" spans="1:20" s="4" customFormat="1" ht="142.5" hidden="1">
      <c r="A388" s="73" t="str">
        <f t="shared" ref="A388:C449" si="105">A$370</f>
        <v>Industry</v>
      </c>
      <c r="B388" s="73" t="str">
        <f t="shared" si="105"/>
        <v>Industry Energy Efficiency Standards</v>
      </c>
      <c r="C388" s="73" t="str">
        <f t="shared" si="105"/>
        <v>Percentage Improvement in Eqpt Efficiency Standards above BAU</v>
      </c>
      <c r="D388" s="8" t="s">
        <v>141</v>
      </c>
      <c r="E388" s="52" t="s">
        <v>1174</v>
      </c>
      <c r="F388" s="8" t="s">
        <v>828</v>
      </c>
      <c r="G388" s="52" t="s">
        <v>1178</v>
      </c>
      <c r="H388" s="53">
        <v>774</v>
      </c>
      <c r="I388" s="52" t="s">
        <v>47</v>
      </c>
      <c r="J388" s="73" t="str">
        <f t="shared" ref="J388:O430" si="106">J$370</f>
        <v>Industry Energy Efficiency Standards</v>
      </c>
      <c r="K388" s="60" t="str">
        <f t="shared" si="106"/>
        <v>indst efficiency standards</v>
      </c>
      <c r="L388" s="60">
        <f t="shared" si="106"/>
        <v>0</v>
      </c>
      <c r="M388" s="380">
        <v>0.5</v>
      </c>
      <c r="N388" s="60">
        <f t="shared" si="106"/>
        <v>0.01</v>
      </c>
      <c r="O388" s="54" t="str">
        <f t="shared" si="106"/>
        <v>% reduction in energy use</v>
      </c>
      <c r="P388" s="370" t="s">
        <v>2012</v>
      </c>
      <c r="Q388" s="54" t="str">
        <f t="shared" si="104"/>
        <v>industry-ag-main.html#eff-stds</v>
      </c>
      <c r="R388" s="54" t="str">
        <f t="shared" si="104"/>
        <v>industry-energy-efficiency-standards.html</v>
      </c>
      <c r="S388" s="390" t="s">
        <v>2091</v>
      </c>
      <c r="T388" s="390" t="s">
        <v>2092</v>
      </c>
    </row>
    <row r="389" spans="1:20" s="4" customFormat="1" ht="142.5" hidden="1">
      <c r="A389" s="73" t="str">
        <f t="shared" si="105"/>
        <v>Industry</v>
      </c>
      <c r="B389" s="73" t="str">
        <f t="shared" si="105"/>
        <v>Industry Energy Efficiency Standards</v>
      </c>
      <c r="C389" s="73" t="str">
        <f t="shared" si="105"/>
        <v>Percentage Improvement in Eqpt Efficiency Standards above BAU</v>
      </c>
      <c r="D389" s="8" t="s">
        <v>141</v>
      </c>
      <c r="E389" s="52" t="s">
        <v>1171</v>
      </c>
      <c r="F389" s="8" t="s">
        <v>828</v>
      </c>
      <c r="G389" s="52" t="s">
        <v>1176</v>
      </c>
      <c r="H389" s="53">
        <v>775</v>
      </c>
      <c r="I389" s="52" t="s">
        <v>47</v>
      </c>
      <c r="J389" s="73" t="str">
        <f t="shared" si="106"/>
        <v>Industry Energy Efficiency Standards</v>
      </c>
      <c r="K389" s="60" t="str">
        <f t="shared" si="106"/>
        <v>indst efficiency standards</v>
      </c>
      <c r="L389" s="60">
        <f t="shared" si="106"/>
        <v>0</v>
      </c>
      <c r="M389" s="380">
        <v>0.5</v>
      </c>
      <c r="N389" s="60">
        <f t="shared" si="106"/>
        <v>0.01</v>
      </c>
      <c r="O389" s="54" t="str">
        <f t="shared" si="106"/>
        <v>% reduction in energy use</v>
      </c>
      <c r="P389" s="370" t="s">
        <v>2012</v>
      </c>
      <c r="Q389" s="54" t="str">
        <f t="shared" si="104"/>
        <v>industry-ag-main.html#eff-stds</v>
      </c>
      <c r="R389" s="54" t="str">
        <f t="shared" si="104"/>
        <v>industry-energy-efficiency-standards.html</v>
      </c>
      <c r="S389" s="390" t="s">
        <v>2091</v>
      </c>
      <c r="T389" s="390" t="s">
        <v>2092</v>
      </c>
    </row>
    <row r="390" spans="1:20" s="4" customFormat="1" ht="71.25" hidden="1">
      <c r="A390" s="73" t="str">
        <f t="shared" si="105"/>
        <v>Industry</v>
      </c>
      <c r="B390" s="73" t="str">
        <f t="shared" si="105"/>
        <v>Industry Energy Efficiency Standards</v>
      </c>
      <c r="C390" s="73" t="str">
        <f t="shared" si="105"/>
        <v>Percentage Improvement in Eqpt Efficiency Standards above BAU</v>
      </c>
      <c r="D390" s="8" t="s">
        <v>142</v>
      </c>
      <c r="E390" s="52" t="s">
        <v>813</v>
      </c>
      <c r="F390" s="8" t="s">
        <v>829</v>
      </c>
      <c r="G390" s="52" t="s">
        <v>819</v>
      </c>
      <c r="H390" s="53">
        <v>776</v>
      </c>
      <c r="I390" s="52" t="s">
        <v>46</v>
      </c>
      <c r="J390" s="73" t="str">
        <f t="shared" si="106"/>
        <v>Industry Energy Efficiency Standards</v>
      </c>
      <c r="K390" s="60" t="str">
        <f t="shared" si="106"/>
        <v>indst efficiency standards</v>
      </c>
      <c r="L390" s="60">
        <f t="shared" si="106"/>
        <v>0</v>
      </c>
      <c r="M390" s="60">
        <f t="shared" si="106"/>
        <v>0.33</v>
      </c>
      <c r="N390" s="60">
        <f t="shared" si="106"/>
        <v>0.01</v>
      </c>
      <c r="O390" s="54" t="str">
        <f t="shared" si="106"/>
        <v>% reduction in energy use</v>
      </c>
      <c r="P390" s="370" t="s">
        <v>2013</v>
      </c>
      <c r="Q390" s="54" t="str">
        <f t="shared" si="104"/>
        <v>industry-ag-main.html#eff-stds</v>
      </c>
      <c r="R390" s="54" t="str">
        <f t="shared" si="104"/>
        <v>industry-energy-efficiency-standards.html</v>
      </c>
      <c r="S390" s="390" t="s">
        <v>2093</v>
      </c>
      <c r="T390" s="54" t="str">
        <f t="shared" si="104"/>
        <v>U.S. DOE, 2016, Industrial Energy Efficiency Potential Analysis, https://energy.gov/sites/prod/files/2017/04/f34/energy-savings-by-state-industrial-methodology.pdf</v>
      </c>
    </row>
    <row r="391" spans="1:20" s="4" customFormat="1" ht="71.25" hidden="1">
      <c r="A391" s="73" t="str">
        <f t="shared" si="105"/>
        <v>Industry</v>
      </c>
      <c r="B391" s="73" t="str">
        <f t="shared" si="105"/>
        <v>Industry Energy Efficiency Standards</v>
      </c>
      <c r="C391" s="73" t="str">
        <f t="shared" si="105"/>
        <v>Percentage Improvement in Eqpt Efficiency Standards above BAU</v>
      </c>
      <c r="D391" s="8" t="s">
        <v>142</v>
      </c>
      <c r="E391" s="52" t="s">
        <v>814</v>
      </c>
      <c r="F391" s="8" t="s">
        <v>829</v>
      </c>
      <c r="G391" s="52" t="s">
        <v>822</v>
      </c>
      <c r="H391" s="53">
        <v>777</v>
      </c>
      <c r="I391" s="52" t="s">
        <v>46</v>
      </c>
      <c r="J391" s="73" t="str">
        <f t="shared" si="106"/>
        <v>Industry Energy Efficiency Standards</v>
      </c>
      <c r="K391" s="60" t="str">
        <f t="shared" si="106"/>
        <v>indst efficiency standards</v>
      </c>
      <c r="L391" s="60">
        <f t="shared" si="106"/>
        <v>0</v>
      </c>
      <c r="M391" s="60">
        <f t="shared" si="106"/>
        <v>0.33</v>
      </c>
      <c r="N391" s="60">
        <f t="shared" si="106"/>
        <v>0.01</v>
      </c>
      <c r="O391" s="54" t="str">
        <f t="shared" si="106"/>
        <v>% reduction in energy use</v>
      </c>
      <c r="P391" s="370" t="s">
        <v>2013</v>
      </c>
      <c r="Q391" s="54" t="str">
        <f t="shared" si="104"/>
        <v>industry-ag-main.html#eff-stds</v>
      </c>
      <c r="R391" s="54" t="str">
        <f t="shared" si="104"/>
        <v>industry-energy-efficiency-standards.html</v>
      </c>
      <c r="S391" s="390" t="s">
        <v>2093</v>
      </c>
      <c r="T391" s="54" t="str">
        <f t="shared" si="104"/>
        <v>U.S. DOE, 2016, Industrial Energy Efficiency Potential Analysis, https://energy.gov/sites/prod/files/2017/04/f34/energy-savings-by-state-industrial-methodology.pdf</v>
      </c>
    </row>
    <row r="392" spans="1:20" s="4" customFormat="1" ht="71.25" hidden="1">
      <c r="A392" s="73" t="str">
        <f t="shared" si="105"/>
        <v>Industry</v>
      </c>
      <c r="B392" s="73" t="str">
        <f t="shared" si="105"/>
        <v>Industry Energy Efficiency Standards</v>
      </c>
      <c r="C392" s="73" t="str">
        <f t="shared" si="105"/>
        <v>Percentage Improvement in Eqpt Efficiency Standards above BAU</v>
      </c>
      <c r="D392" s="8" t="s">
        <v>142</v>
      </c>
      <c r="E392" s="52" t="s">
        <v>815</v>
      </c>
      <c r="F392" s="8" t="s">
        <v>829</v>
      </c>
      <c r="G392" s="52" t="s">
        <v>823</v>
      </c>
      <c r="H392" s="53">
        <v>778</v>
      </c>
      <c r="I392" s="52" t="s">
        <v>46</v>
      </c>
      <c r="J392" s="73" t="str">
        <f t="shared" si="106"/>
        <v>Industry Energy Efficiency Standards</v>
      </c>
      <c r="K392" s="60" t="str">
        <f t="shared" si="106"/>
        <v>indst efficiency standards</v>
      </c>
      <c r="L392" s="60">
        <f t="shared" si="106"/>
        <v>0</v>
      </c>
      <c r="M392" s="60">
        <f t="shared" si="106"/>
        <v>0.33</v>
      </c>
      <c r="N392" s="60">
        <f t="shared" si="106"/>
        <v>0.01</v>
      </c>
      <c r="O392" s="54" t="str">
        <f t="shared" si="106"/>
        <v>% reduction in energy use</v>
      </c>
      <c r="P392" s="370" t="s">
        <v>2013</v>
      </c>
      <c r="Q392" s="54" t="str">
        <f t="shared" si="104"/>
        <v>industry-ag-main.html#eff-stds</v>
      </c>
      <c r="R392" s="54" t="str">
        <f t="shared" si="104"/>
        <v>industry-energy-efficiency-standards.html</v>
      </c>
      <c r="S392" s="390" t="s">
        <v>2093</v>
      </c>
      <c r="T392" s="54" t="str">
        <f t="shared" si="104"/>
        <v>U.S. DOE, 2016, Industrial Energy Efficiency Potential Analysis, https://energy.gov/sites/prod/files/2017/04/f34/energy-savings-by-state-industrial-methodology.pdf</v>
      </c>
    </row>
    <row r="393" spans="1:20" s="4" customFormat="1" ht="71.25" hidden="1">
      <c r="A393" s="73" t="str">
        <f t="shared" si="105"/>
        <v>Industry</v>
      </c>
      <c r="B393" s="73" t="str">
        <f t="shared" si="105"/>
        <v>Industry Energy Efficiency Standards</v>
      </c>
      <c r="C393" s="73" t="str">
        <f t="shared" si="105"/>
        <v>Percentage Improvement in Eqpt Efficiency Standards above BAU</v>
      </c>
      <c r="D393" s="8" t="s">
        <v>142</v>
      </c>
      <c r="E393" s="52" t="s">
        <v>816</v>
      </c>
      <c r="F393" s="8" t="s">
        <v>829</v>
      </c>
      <c r="G393" s="52" t="s">
        <v>820</v>
      </c>
      <c r="H393" s="53">
        <v>779</v>
      </c>
      <c r="I393" s="52" t="s">
        <v>47</v>
      </c>
      <c r="J393" s="73" t="str">
        <f t="shared" si="106"/>
        <v>Industry Energy Efficiency Standards</v>
      </c>
      <c r="K393" s="60" t="str">
        <f t="shared" si="106"/>
        <v>indst efficiency standards</v>
      </c>
      <c r="L393" s="60">
        <f t="shared" si="106"/>
        <v>0</v>
      </c>
      <c r="M393" s="60">
        <f t="shared" si="106"/>
        <v>0.33</v>
      </c>
      <c r="N393" s="60">
        <f t="shared" si="106"/>
        <v>0.01</v>
      </c>
      <c r="O393" s="54" t="str">
        <f t="shared" si="106"/>
        <v>% reduction in energy use</v>
      </c>
      <c r="P393" s="370" t="s">
        <v>2013</v>
      </c>
      <c r="Q393" s="54" t="str">
        <f t="shared" si="104"/>
        <v>industry-ag-main.html#eff-stds</v>
      </c>
      <c r="R393" s="54" t="str">
        <f t="shared" si="104"/>
        <v>industry-energy-efficiency-standards.html</v>
      </c>
      <c r="S393" s="390" t="s">
        <v>2093</v>
      </c>
      <c r="T393" s="54" t="str">
        <f t="shared" si="104"/>
        <v>U.S. DOE, 2016, Industrial Energy Efficiency Potential Analysis, https://energy.gov/sites/prod/files/2017/04/f34/energy-savings-by-state-industrial-methodology.pdf</v>
      </c>
    </row>
    <row r="394" spans="1:20" s="4" customFormat="1" ht="71.25" hidden="1">
      <c r="A394" s="73" t="str">
        <f t="shared" si="105"/>
        <v>Industry</v>
      </c>
      <c r="B394" s="73" t="str">
        <f t="shared" si="105"/>
        <v>Industry Energy Efficiency Standards</v>
      </c>
      <c r="C394" s="73" t="str">
        <f t="shared" si="105"/>
        <v>Percentage Improvement in Eqpt Efficiency Standards above BAU</v>
      </c>
      <c r="D394" s="8" t="s">
        <v>142</v>
      </c>
      <c r="E394" s="52" t="s">
        <v>817</v>
      </c>
      <c r="F394" s="8" t="s">
        <v>829</v>
      </c>
      <c r="G394" s="52" t="s">
        <v>821</v>
      </c>
      <c r="H394" s="53">
        <v>780</v>
      </c>
      <c r="I394" s="52" t="s">
        <v>46</v>
      </c>
      <c r="J394" s="73" t="str">
        <f t="shared" si="106"/>
        <v>Industry Energy Efficiency Standards</v>
      </c>
      <c r="K394" s="60" t="str">
        <f t="shared" si="106"/>
        <v>indst efficiency standards</v>
      </c>
      <c r="L394" s="60">
        <f t="shared" si="106"/>
        <v>0</v>
      </c>
      <c r="M394" s="60">
        <f t="shared" si="106"/>
        <v>0.33</v>
      </c>
      <c r="N394" s="60">
        <f t="shared" si="106"/>
        <v>0.01</v>
      </c>
      <c r="O394" s="54" t="str">
        <f t="shared" si="106"/>
        <v>% reduction in energy use</v>
      </c>
      <c r="P394" s="370" t="s">
        <v>2013</v>
      </c>
      <c r="Q394" s="54" t="str">
        <f t="shared" si="104"/>
        <v>industry-ag-main.html#eff-stds</v>
      </c>
      <c r="R394" s="54" t="str">
        <f t="shared" si="104"/>
        <v>industry-energy-efficiency-standards.html</v>
      </c>
      <c r="S394" s="390" t="s">
        <v>2093</v>
      </c>
      <c r="T394" s="54" t="str">
        <f t="shared" si="104"/>
        <v>U.S. DOE, 2016, Industrial Energy Efficiency Potential Analysis, https://energy.gov/sites/prod/files/2017/04/f34/energy-savings-by-state-industrial-methodology.pdf</v>
      </c>
    </row>
    <row r="395" spans="1:20" s="4" customFormat="1" ht="71.25" hidden="1">
      <c r="A395" s="73" t="str">
        <f t="shared" si="105"/>
        <v>Industry</v>
      </c>
      <c r="B395" s="73" t="str">
        <f t="shared" si="105"/>
        <v>Industry Energy Efficiency Standards</v>
      </c>
      <c r="C395" s="73" t="str">
        <f t="shared" si="105"/>
        <v>Percentage Improvement in Eqpt Efficiency Standards above BAU</v>
      </c>
      <c r="D395" s="8" t="s">
        <v>142</v>
      </c>
      <c r="E395" s="52" t="s">
        <v>818</v>
      </c>
      <c r="F395" s="8" t="s">
        <v>829</v>
      </c>
      <c r="G395" s="52" t="s">
        <v>824</v>
      </c>
      <c r="H395" s="53">
        <v>781</v>
      </c>
      <c r="I395" s="52" t="s">
        <v>47</v>
      </c>
      <c r="J395" s="73" t="str">
        <f t="shared" si="106"/>
        <v>Industry Energy Efficiency Standards</v>
      </c>
      <c r="K395" s="60" t="str">
        <f t="shared" si="106"/>
        <v>indst efficiency standards</v>
      </c>
      <c r="L395" s="60">
        <f t="shared" si="106"/>
        <v>0</v>
      </c>
      <c r="M395" s="60">
        <f t="shared" si="106"/>
        <v>0.33</v>
      </c>
      <c r="N395" s="60">
        <f t="shared" si="106"/>
        <v>0.01</v>
      </c>
      <c r="O395" s="54" t="str">
        <f t="shared" si="106"/>
        <v>% reduction in energy use</v>
      </c>
      <c r="P395" s="370" t="s">
        <v>2013</v>
      </c>
      <c r="Q395" s="54" t="str">
        <f t="shared" si="104"/>
        <v>industry-ag-main.html#eff-stds</v>
      </c>
      <c r="R395" s="54" t="str">
        <f t="shared" si="104"/>
        <v>industry-energy-efficiency-standards.html</v>
      </c>
      <c r="S395" s="390" t="s">
        <v>2093</v>
      </c>
      <c r="T395" s="54" t="str">
        <f t="shared" si="104"/>
        <v>U.S. DOE, 2016, Industrial Energy Efficiency Potential Analysis, https://energy.gov/sites/prod/files/2017/04/f34/energy-savings-by-state-industrial-methodology.pdf</v>
      </c>
    </row>
    <row r="396" spans="1:20" s="4" customFormat="1" ht="71.25" hidden="1">
      <c r="A396" s="73" t="str">
        <f t="shared" si="105"/>
        <v>Industry</v>
      </c>
      <c r="B396" s="73" t="str">
        <f t="shared" si="105"/>
        <v>Industry Energy Efficiency Standards</v>
      </c>
      <c r="C396" s="73" t="str">
        <f t="shared" si="105"/>
        <v>Percentage Improvement in Eqpt Efficiency Standards above BAU</v>
      </c>
      <c r="D396" s="8" t="s">
        <v>142</v>
      </c>
      <c r="E396" s="52" t="s">
        <v>1172</v>
      </c>
      <c r="F396" s="8" t="s">
        <v>829</v>
      </c>
      <c r="G396" s="52" t="s">
        <v>1175</v>
      </c>
      <c r="H396" s="53">
        <v>782</v>
      </c>
      <c r="I396" s="52" t="s">
        <v>47</v>
      </c>
      <c r="J396" s="73" t="str">
        <f t="shared" si="106"/>
        <v>Industry Energy Efficiency Standards</v>
      </c>
      <c r="K396" s="60" t="str">
        <f t="shared" si="106"/>
        <v>indst efficiency standards</v>
      </c>
      <c r="L396" s="60">
        <f t="shared" si="106"/>
        <v>0</v>
      </c>
      <c r="M396" s="60">
        <f t="shared" si="106"/>
        <v>0.33</v>
      </c>
      <c r="N396" s="60">
        <f t="shared" si="106"/>
        <v>0.01</v>
      </c>
      <c r="O396" s="54" t="str">
        <f t="shared" si="106"/>
        <v>% reduction in energy use</v>
      </c>
      <c r="P396" s="370" t="s">
        <v>2013</v>
      </c>
      <c r="Q396" s="54" t="str">
        <f t="shared" si="104"/>
        <v>industry-ag-main.html#eff-stds</v>
      </c>
      <c r="R396" s="54" t="str">
        <f t="shared" si="104"/>
        <v>industry-energy-efficiency-standards.html</v>
      </c>
      <c r="S396" s="390" t="s">
        <v>2093</v>
      </c>
      <c r="T396" s="54" t="str">
        <f t="shared" si="104"/>
        <v>U.S. DOE, 2016, Industrial Energy Efficiency Potential Analysis, https://energy.gov/sites/prod/files/2017/04/f34/energy-savings-by-state-industrial-methodology.pdf</v>
      </c>
    </row>
    <row r="397" spans="1:20" s="4" customFormat="1" ht="71.25" hidden="1">
      <c r="A397" s="73" t="str">
        <f t="shared" si="105"/>
        <v>Industry</v>
      </c>
      <c r="B397" s="73" t="str">
        <f t="shared" si="105"/>
        <v>Industry Energy Efficiency Standards</v>
      </c>
      <c r="C397" s="73" t="str">
        <f t="shared" si="105"/>
        <v>Percentage Improvement in Eqpt Efficiency Standards above BAU</v>
      </c>
      <c r="D397" s="8" t="s">
        <v>142</v>
      </c>
      <c r="E397" s="52" t="s">
        <v>1173</v>
      </c>
      <c r="F397" s="8" t="s">
        <v>829</v>
      </c>
      <c r="G397" s="52" t="s">
        <v>1177</v>
      </c>
      <c r="H397" s="53">
        <v>783</v>
      </c>
      <c r="I397" s="52" t="s">
        <v>46</v>
      </c>
      <c r="J397" s="73" t="str">
        <f t="shared" si="106"/>
        <v>Industry Energy Efficiency Standards</v>
      </c>
      <c r="K397" s="60" t="str">
        <f t="shared" si="106"/>
        <v>indst efficiency standards</v>
      </c>
      <c r="L397" s="60">
        <f t="shared" si="106"/>
        <v>0</v>
      </c>
      <c r="M397" s="60">
        <f t="shared" si="106"/>
        <v>0.33</v>
      </c>
      <c r="N397" s="60">
        <f t="shared" si="106"/>
        <v>0.01</v>
      </c>
      <c r="O397" s="54" t="str">
        <f t="shared" si="106"/>
        <v>% reduction in energy use</v>
      </c>
      <c r="P397" s="370" t="s">
        <v>2013</v>
      </c>
      <c r="Q397" s="54" t="str">
        <f t="shared" si="104"/>
        <v>industry-ag-main.html#eff-stds</v>
      </c>
      <c r="R397" s="54" t="str">
        <f t="shared" si="104"/>
        <v>industry-energy-efficiency-standards.html</v>
      </c>
      <c r="S397" s="390" t="s">
        <v>2093</v>
      </c>
      <c r="T397" s="54" t="str">
        <f t="shared" si="104"/>
        <v>U.S. DOE, 2016, Industrial Energy Efficiency Potential Analysis, https://energy.gov/sites/prod/files/2017/04/f34/energy-savings-by-state-industrial-methodology.pdf</v>
      </c>
    </row>
    <row r="398" spans="1:20" s="4" customFormat="1" ht="71.25" hidden="1">
      <c r="A398" s="73" t="str">
        <f t="shared" si="105"/>
        <v>Industry</v>
      </c>
      <c r="B398" s="73" t="str">
        <f t="shared" si="105"/>
        <v>Industry Energy Efficiency Standards</v>
      </c>
      <c r="C398" s="73" t="str">
        <f t="shared" si="105"/>
        <v>Percentage Improvement in Eqpt Efficiency Standards above BAU</v>
      </c>
      <c r="D398" s="8" t="s">
        <v>142</v>
      </c>
      <c r="E398" s="52" t="s">
        <v>1174</v>
      </c>
      <c r="F398" s="8" t="s">
        <v>829</v>
      </c>
      <c r="G398" s="52" t="s">
        <v>1178</v>
      </c>
      <c r="H398" s="53">
        <v>784</v>
      </c>
      <c r="I398" s="52" t="s">
        <v>46</v>
      </c>
      <c r="J398" s="73" t="str">
        <f t="shared" si="106"/>
        <v>Industry Energy Efficiency Standards</v>
      </c>
      <c r="K398" s="60" t="str">
        <f t="shared" si="106"/>
        <v>indst efficiency standards</v>
      </c>
      <c r="L398" s="60">
        <f t="shared" si="106"/>
        <v>0</v>
      </c>
      <c r="M398" s="60">
        <f t="shared" si="106"/>
        <v>0.33</v>
      </c>
      <c r="N398" s="60">
        <f t="shared" si="106"/>
        <v>0.01</v>
      </c>
      <c r="O398" s="54" t="str">
        <f t="shared" si="106"/>
        <v>% reduction in energy use</v>
      </c>
      <c r="P398" s="370" t="s">
        <v>2013</v>
      </c>
      <c r="Q398" s="54" t="str">
        <f t="shared" si="104"/>
        <v>industry-ag-main.html#eff-stds</v>
      </c>
      <c r="R398" s="54" t="str">
        <f t="shared" si="104"/>
        <v>industry-energy-efficiency-standards.html</v>
      </c>
      <c r="S398" s="390" t="s">
        <v>2093</v>
      </c>
      <c r="T398" s="54" t="str">
        <f t="shared" si="104"/>
        <v>U.S. DOE, 2016, Industrial Energy Efficiency Potential Analysis, https://energy.gov/sites/prod/files/2017/04/f34/energy-savings-by-state-industrial-methodology.pdf</v>
      </c>
    </row>
    <row r="399" spans="1:20" s="4" customFormat="1" ht="71.25" hidden="1">
      <c r="A399" s="73" t="str">
        <f t="shared" si="105"/>
        <v>Industry</v>
      </c>
      <c r="B399" s="73" t="str">
        <f t="shared" si="105"/>
        <v>Industry Energy Efficiency Standards</v>
      </c>
      <c r="C399" s="73" t="str">
        <f t="shared" si="105"/>
        <v>Percentage Improvement in Eqpt Efficiency Standards above BAU</v>
      </c>
      <c r="D399" s="8" t="s">
        <v>142</v>
      </c>
      <c r="E399" s="52" t="s">
        <v>1171</v>
      </c>
      <c r="F399" s="8" t="s">
        <v>829</v>
      </c>
      <c r="G399" s="52" t="s">
        <v>1176</v>
      </c>
      <c r="H399" s="53">
        <v>785</v>
      </c>
      <c r="I399" s="52" t="s">
        <v>47</v>
      </c>
      <c r="J399" s="73" t="str">
        <f t="shared" si="106"/>
        <v>Industry Energy Efficiency Standards</v>
      </c>
      <c r="K399" s="60" t="str">
        <f t="shared" si="106"/>
        <v>indst efficiency standards</v>
      </c>
      <c r="L399" s="60">
        <f t="shared" si="106"/>
        <v>0</v>
      </c>
      <c r="M399" s="60">
        <f t="shared" si="106"/>
        <v>0.33</v>
      </c>
      <c r="N399" s="60">
        <f t="shared" si="106"/>
        <v>0.01</v>
      </c>
      <c r="O399" s="54" t="str">
        <f t="shared" si="106"/>
        <v>% reduction in energy use</v>
      </c>
      <c r="P399" s="370" t="s">
        <v>2013</v>
      </c>
      <c r="Q399" s="54" t="str">
        <f t="shared" si="104"/>
        <v>industry-ag-main.html#eff-stds</v>
      </c>
      <c r="R399" s="54" t="str">
        <f t="shared" si="104"/>
        <v>industry-energy-efficiency-standards.html</v>
      </c>
      <c r="S399" s="390" t="s">
        <v>2093</v>
      </c>
      <c r="T399" s="54" t="str">
        <f t="shared" si="104"/>
        <v>U.S. DOE, 2016, Industrial Energy Efficiency Potential Analysis, https://energy.gov/sites/prod/files/2017/04/f34/energy-savings-by-state-industrial-methodology.pdf</v>
      </c>
    </row>
    <row r="400" spans="1:20" s="4" customFormat="1" ht="71.25" hidden="1">
      <c r="A400" s="73" t="str">
        <f t="shared" si="105"/>
        <v>Industry</v>
      </c>
      <c r="B400" s="73" t="str">
        <f t="shared" si="105"/>
        <v>Industry Energy Efficiency Standards</v>
      </c>
      <c r="C400" s="73" t="str">
        <f t="shared" si="105"/>
        <v>Percentage Improvement in Eqpt Efficiency Standards above BAU</v>
      </c>
      <c r="D400" s="8" t="s">
        <v>143</v>
      </c>
      <c r="E400" s="52" t="s">
        <v>813</v>
      </c>
      <c r="F400" s="8" t="s">
        <v>830</v>
      </c>
      <c r="G400" s="52" t="s">
        <v>819</v>
      </c>
      <c r="H400" s="53">
        <v>786</v>
      </c>
      <c r="I400" s="52" t="s">
        <v>46</v>
      </c>
      <c r="J400" s="73" t="str">
        <f t="shared" si="106"/>
        <v>Industry Energy Efficiency Standards</v>
      </c>
      <c r="K400" s="60" t="str">
        <f t="shared" si="106"/>
        <v>indst efficiency standards</v>
      </c>
      <c r="L400" s="60">
        <f t="shared" si="106"/>
        <v>0</v>
      </c>
      <c r="M400" s="60">
        <f t="shared" si="106"/>
        <v>0.33</v>
      </c>
      <c r="N400" s="60">
        <f t="shared" si="106"/>
        <v>0.01</v>
      </c>
      <c r="O400" s="54" t="str">
        <f t="shared" si="106"/>
        <v>% reduction in energy use</v>
      </c>
      <c r="P400" s="370" t="s">
        <v>2014</v>
      </c>
      <c r="Q400" s="54" t="str">
        <f t="shared" si="104"/>
        <v>industry-ag-main.html#eff-stds</v>
      </c>
      <c r="R400" s="54" t="str">
        <f t="shared" si="104"/>
        <v>industry-energy-efficiency-standards.html</v>
      </c>
      <c r="S400" s="390" t="s">
        <v>2093</v>
      </c>
      <c r="T400" s="54" t="str">
        <f t="shared" si="104"/>
        <v>U.S. DOE, 2016, Industrial Energy Efficiency Potential Analysis, https://energy.gov/sites/prod/files/2017/04/f34/energy-savings-by-state-industrial-methodology.pdf</v>
      </c>
    </row>
    <row r="401" spans="1:20" s="4" customFormat="1" ht="71.25" hidden="1">
      <c r="A401" s="73" t="str">
        <f t="shared" si="105"/>
        <v>Industry</v>
      </c>
      <c r="B401" s="73" t="str">
        <f t="shared" si="105"/>
        <v>Industry Energy Efficiency Standards</v>
      </c>
      <c r="C401" s="73" t="str">
        <f t="shared" si="105"/>
        <v>Percentage Improvement in Eqpt Efficiency Standards above BAU</v>
      </c>
      <c r="D401" s="8" t="s">
        <v>143</v>
      </c>
      <c r="E401" s="52" t="s">
        <v>814</v>
      </c>
      <c r="F401" s="8" t="s">
        <v>830</v>
      </c>
      <c r="G401" s="52" t="s">
        <v>822</v>
      </c>
      <c r="H401" s="53">
        <v>787</v>
      </c>
      <c r="I401" s="52" t="s">
        <v>46</v>
      </c>
      <c r="J401" s="73" t="str">
        <f t="shared" si="106"/>
        <v>Industry Energy Efficiency Standards</v>
      </c>
      <c r="K401" s="60" t="str">
        <f t="shared" si="106"/>
        <v>indst efficiency standards</v>
      </c>
      <c r="L401" s="60">
        <f t="shared" si="106"/>
        <v>0</v>
      </c>
      <c r="M401" s="60">
        <f t="shared" si="106"/>
        <v>0.33</v>
      </c>
      <c r="N401" s="60">
        <f t="shared" si="106"/>
        <v>0.01</v>
      </c>
      <c r="O401" s="54" t="str">
        <f t="shared" si="106"/>
        <v>% reduction in energy use</v>
      </c>
      <c r="P401" s="370" t="s">
        <v>2014</v>
      </c>
      <c r="Q401" s="54" t="str">
        <f t="shared" si="104"/>
        <v>industry-ag-main.html#eff-stds</v>
      </c>
      <c r="R401" s="54" t="str">
        <f t="shared" si="104"/>
        <v>industry-energy-efficiency-standards.html</v>
      </c>
      <c r="S401" s="390" t="s">
        <v>2093</v>
      </c>
      <c r="T401" s="54" t="str">
        <f t="shared" si="104"/>
        <v>U.S. DOE, 2016, Industrial Energy Efficiency Potential Analysis, https://energy.gov/sites/prod/files/2017/04/f34/energy-savings-by-state-industrial-methodology.pdf</v>
      </c>
    </row>
    <row r="402" spans="1:20" s="4" customFormat="1" ht="71.25" hidden="1">
      <c r="A402" s="73" t="str">
        <f t="shared" si="105"/>
        <v>Industry</v>
      </c>
      <c r="B402" s="73" t="str">
        <f t="shared" si="105"/>
        <v>Industry Energy Efficiency Standards</v>
      </c>
      <c r="C402" s="73" t="str">
        <f t="shared" si="105"/>
        <v>Percentage Improvement in Eqpt Efficiency Standards above BAU</v>
      </c>
      <c r="D402" s="8" t="s">
        <v>143</v>
      </c>
      <c r="E402" s="52" t="s">
        <v>815</v>
      </c>
      <c r="F402" s="8" t="s">
        <v>830</v>
      </c>
      <c r="G402" s="52" t="s">
        <v>823</v>
      </c>
      <c r="H402" s="53">
        <v>788</v>
      </c>
      <c r="I402" s="52" t="s">
        <v>46</v>
      </c>
      <c r="J402" s="73" t="str">
        <f t="shared" si="106"/>
        <v>Industry Energy Efficiency Standards</v>
      </c>
      <c r="K402" s="60" t="str">
        <f t="shared" si="106"/>
        <v>indst efficiency standards</v>
      </c>
      <c r="L402" s="60">
        <f t="shared" si="106"/>
        <v>0</v>
      </c>
      <c r="M402" s="60">
        <f t="shared" si="106"/>
        <v>0.33</v>
      </c>
      <c r="N402" s="60">
        <f t="shared" si="106"/>
        <v>0.01</v>
      </c>
      <c r="O402" s="54" t="str">
        <f t="shared" si="106"/>
        <v>% reduction in energy use</v>
      </c>
      <c r="P402" s="370" t="s">
        <v>2014</v>
      </c>
      <c r="Q402" s="54" t="str">
        <f t="shared" si="104"/>
        <v>industry-ag-main.html#eff-stds</v>
      </c>
      <c r="R402" s="54" t="str">
        <f t="shared" si="104"/>
        <v>industry-energy-efficiency-standards.html</v>
      </c>
      <c r="S402" s="390" t="s">
        <v>2093</v>
      </c>
      <c r="T402" s="54" t="str">
        <f t="shared" si="104"/>
        <v>U.S. DOE, 2016, Industrial Energy Efficiency Potential Analysis, https://energy.gov/sites/prod/files/2017/04/f34/energy-savings-by-state-industrial-methodology.pdf</v>
      </c>
    </row>
    <row r="403" spans="1:20" s="4" customFormat="1" ht="71.25" hidden="1">
      <c r="A403" s="73" t="str">
        <f t="shared" si="105"/>
        <v>Industry</v>
      </c>
      <c r="B403" s="73" t="str">
        <f t="shared" si="105"/>
        <v>Industry Energy Efficiency Standards</v>
      </c>
      <c r="C403" s="73" t="str">
        <f t="shared" si="105"/>
        <v>Percentage Improvement in Eqpt Efficiency Standards above BAU</v>
      </c>
      <c r="D403" s="8" t="s">
        <v>143</v>
      </c>
      <c r="E403" s="52" t="s">
        <v>816</v>
      </c>
      <c r="F403" s="8" t="s">
        <v>830</v>
      </c>
      <c r="G403" s="52" t="s">
        <v>820</v>
      </c>
      <c r="H403" s="53">
        <v>789</v>
      </c>
      <c r="I403" s="52" t="s">
        <v>47</v>
      </c>
      <c r="J403" s="73" t="str">
        <f t="shared" si="106"/>
        <v>Industry Energy Efficiency Standards</v>
      </c>
      <c r="K403" s="60" t="str">
        <f t="shared" si="106"/>
        <v>indst efficiency standards</v>
      </c>
      <c r="L403" s="60">
        <f t="shared" si="106"/>
        <v>0</v>
      </c>
      <c r="M403" s="60">
        <f t="shared" si="106"/>
        <v>0.33</v>
      </c>
      <c r="N403" s="60">
        <f t="shared" si="106"/>
        <v>0.01</v>
      </c>
      <c r="O403" s="54" t="str">
        <f t="shared" si="106"/>
        <v>% reduction in energy use</v>
      </c>
      <c r="P403" s="370" t="s">
        <v>2014</v>
      </c>
      <c r="Q403" s="54" t="str">
        <f t="shared" si="104"/>
        <v>industry-ag-main.html#eff-stds</v>
      </c>
      <c r="R403" s="54" t="str">
        <f t="shared" si="104"/>
        <v>industry-energy-efficiency-standards.html</v>
      </c>
      <c r="S403" s="390" t="s">
        <v>2093</v>
      </c>
      <c r="T403" s="54" t="str">
        <f t="shared" si="104"/>
        <v>U.S. DOE, 2016, Industrial Energy Efficiency Potential Analysis, https://energy.gov/sites/prod/files/2017/04/f34/energy-savings-by-state-industrial-methodology.pdf</v>
      </c>
    </row>
    <row r="404" spans="1:20" s="4" customFormat="1" ht="71.25" hidden="1">
      <c r="A404" s="73" t="str">
        <f t="shared" si="105"/>
        <v>Industry</v>
      </c>
      <c r="B404" s="73" t="str">
        <f t="shared" si="105"/>
        <v>Industry Energy Efficiency Standards</v>
      </c>
      <c r="C404" s="73" t="str">
        <f t="shared" si="105"/>
        <v>Percentage Improvement in Eqpt Efficiency Standards above BAU</v>
      </c>
      <c r="D404" s="8" t="s">
        <v>143</v>
      </c>
      <c r="E404" s="52" t="s">
        <v>817</v>
      </c>
      <c r="F404" s="8" t="s">
        <v>830</v>
      </c>
      <c r="G404" s="52" t="s">
        <v>821</v>
      </c>
      <c r="H404" s="53">
        <v>790</v>
      </c>
      <c r="I404" s="52" t="s">
        <v>46</v>
      </c>
      <c r="J404" s="73" t="str">
        <f t="shared" si="106"/>
        <v>Industry Energy Efficiency Standards</v>
      </c>
      <c r="K404" s="60" t="str">
        <f t="shared" si="106"/>
        <v>indst efficiency standards</v>
      </c>
      <c r="L404" s="60">
        <f t="shared" si="106"/>
        <v>0</v>
      </c>
      <c r="M404" s="60">
        <f t="shared" si="106"/>
        <v>0.33</v>
      </c>
      <c r="N404" s="60">
        <f t="shared" si="106"/>
        <v>0.01</v>
      </c>
      <c r="O404" s="54" t="str">
        <f t="shared" si="106"/>
        <v>% reduction in energy use</v>
      </c>
      <c r="P404" s="370" t="s">
        <v>2014</v>
      </c>
      <c r="Q404" s="54" t="str">
        <f t="shared" si="104"/>
        <v>industry-ag-main.html#eff-stds</v>
      </c>
      <c r="R404" s="54" t="str">
        <f t="shared" si="104"/>
        <v>industry-energy-efficiency-standards.html</v>
      </c>
      <c r="S404" s="390" t="s">
        <v>2093</v>
      </c>
      <c r="T404" s="54" t="str">
        <f t="shared" si="104"/>
        <v>U.S. DOE, 2016, Industrial Energy Efficiency Potential Analysis, https://energy.gov/sites/prod/files/2017/04/f34/energy-savings-by-state-industrial-methodology.pdf</v>
      </c>
    </row>
    <row r="405" spans="1:20" s="4" customFormat="1" ht="71.25" hidden="1">
      <c r="A405" s="73" t="str">
        <f t="shared" si="105"/>
        <v>Industry</v>
      </c>
      <c r="B405" s="73" t="str">
        <f t="shared" si="105"/>
        <v>Industry Energy Efficiency Standards</v>
      </c>
      <c r="C405" s="73" t="str">
        <f t="shared" si="105"/>
        <v>Percentage Improvement in Eqpt Efficiency Standards above BAU</v>
      </c>
      <c r="D405" s="8" t="s">
        <v>143</v>
      </c>
      <c r="E405" s="52" t="s">
        <v>818</v>
      </c>
      <c r="F405" s="8" t="s">
        <v>830</v>
      </c>
      <c r="G405" s="52" t="s">
        <v>824</v>
      </c>
      <c r="H405" s="53">
        <v>791</v>
      </c>
      <c r="I405" s="52" t="s">
        <v>47</v>
      </c>
      <c r="J405" s="73" t="str">
        <f t="shared" si="106"/>
        <v>Industry Energy Efficiency Standards</v>
      </c>
      <c r="K405" s="60" t="str">
        <f t="shared" si="106"/>
        <v>indst efficiency standards</v>
      </c>
      <c r="L405" s="60">
        <f t="shared" si="106"/>
        <v>0</v>
      </c>
      <c r="M405" s="60">
        <f t="shared" si="106"/>
        <v>0.33</v>
      </c>
      <c r="N405" s="60">
        <f t="shared" si="106"/>
        <v>0.01</v>
      </c>
      <c r="O405" s="54" t="str">
        <f t="shared" si="106"/>
        <v>% reduction in energy use</v>
      </c>
      <c r="P405" s="370" t="s">
        <v>2014</v>
      </c>
      <c r="Q405" s="54" t="str">
        <f t="shared" si="104"/>
        <v>industry-ag-main.html#eff-stds</v>
      </c>
      <c r="R405" s="54" t="str">
        <f t="shared" si="104"/>
        <v>industry-energy-efficiency-standards.html</v>
      </c>
      <c r="S405" s="390" t="s">
        <v>2093</v>
      </c>
      <c r="T405" s="54" t="str">
        <f t="shared" si="104"/>
        <v>U.S. DOE, 2016, Industrial Energy Efficiency Potential Analysis, https://energy.gov/sites/prod/files/2017/04/f34/energy-savings-by-state-industrial-methodology.pdf</v>
      </c>
    </row>
    <row r="406" spans="1:20" s="4" customFormat="1" ht="71.25" hidden="1">
      <c r="A406" s="73" t="str">
        <f t="shared" si="105"/>
        <v>Industry</v>
      </c>
      <c r="B406" s="73" t="str">
        <f t="shared" si="105"/>
        <v>Industry Energy Efficiency Standards</v>
      </c>
      <c r="C406" s="73" t="str">
        <f t="shared" si="105"/>
        <v>Percentage Improvement in Eqpt Efficiency Standards above BAU</v>
      </c>
      <c r="D406" s="8" t="s">
        <v>143</v>
      </c>
      <c r="E406" s="52" t="s">
        <v>1172</v>
      </c>
      <c r="F406" s="8" t="s">
        <v>830</v>
      </c>
      <c r="G406" s="52" t="s">
        <v>1175</v>
      </c>
      <c r="H406" s="53">
        <v>792</v>
      </c>
      <c r="I406" s="52" t="s">
        <v>47</v>
      </c>
      <c r="J406" s="73" t="str">
        <f t="shared" si="106"/>
        <v>Industry Energy Efficiency Standards</v>
      </c>
      <c r="K406" s="60" t="str">
        <f t="shared" si="106"/>
        <v>indst efficiency standards</v>
      </c>
      <c r="L406" s="60">
        <f t="shared" si="106"/>
        <v>0</v>
      </c>
      <c r="M406" s="60">
        <f t="shared" si="106"/>
        <v>0.33</v>
      </c>
      <c r="N406" s="60">
        <f t="shared" si="106"/>
        <v>0.01</v>
      </c>
      <c r="O406" s="54" t="str">
        <f t="shared" si="106"/>
        <v>% reduction in energy use</v>
      </c>
      <c r="P406" s="370" t="s">
        <v>2014</v>
      </c>
      <c r="Q406" s="54" t="str">
        <f t="shared" si="104"/>
        <v>industry-ag-main.html#eff-stds</v>
      </c>
      <c r="R406" s="54" t="str">
        <f t="shared" si="104"/>
        <v>industry-energy-efficiency-standards.html</v>
      </c>
      <c r="S406" s="390" t="s">
        <v>2093</v>
      </c>
      <c r="T406" s="54" t="str">
        <f t="shared" si="104"/>
        <v>U.S. DOE, 2016, Industrial Energy Efficiency Potential Analysis, https://energy.gov/sites/prod/files/2017/04/f34/energy-savings-by-state-industrial-methodology.pdf</v>
      </c>
    </row>
    <row r="407" spans="1:20" s="4" customFormat="1" ht="71.25" hidden="1">
      <c r="A407" s="73" t="str">
        <f t="shared" si="105"/>
        <v>Industry</v>
      </c>
      <c r="B407" s="73" t="str">
        <f t="shared" si="105"/>
        <v>Industry Energy Efficiency Standards</v>
      </c>
      <c r="C407" s="73" t="str">
        <f t="shared" si="105"/>
        <v>Percentage Improvement in Eqpt Efficiency Standards above BAU</v>
      </c>
      <c r="D407" s="8" t="s">
        <v>143</v>
      </c>
      <c r="E407" s="52" t="s">
        <v>1173</v>
      </c>
      <c r="F407" s="8" t="s">
        <v>830</v>
      </c>
      <c r="G407" s="52" t="s">
        <v>1177</v>
      </c>
      <c r="H407" s="53">
        <v>793</v>
      </c>
      <c r="I407" s="52" t="s">
        <v>46</v>
      </c>
      <c r="J407" s="73" t="str">
        <f t="shared" si="106"/>
        <v>Industry Energy Efficiency Standards</v>
      </c>
      <c r="K407" s="60" t="str">
        <f t="shared" si="106"/>
        <v>indst efficiency standards</v>
      </c>
      <c r="L407" s="60">
        <f t="shared" si="106"/>
        <v>0</v>
      </c>
      <c r="M407" s="60">
        <f t="shared" si="106"/>
        <v>0.33</v>
      </c>
      <c r="N407" s="60">
        <f t="shared" si="106"/>
        <v>0.01</v>
      </c>
      <c r="O407" s="54" t="str">
        <f t="shared" si="106"/>
        <v>% reduction in energy use</v>
      </c>
      <c r="P407" s="370" t="s">
        <v>2014</v>
      </c>
      <c r="Q407" s="54" t="str">
        <f t="shared" si="104"/>
        <v>industry-ag-main.html#eff-stds</v>
      </c>
      <c r="R407" s="54" t="str">
        <f t="shared" si="104"/>
        <v>industry-energy-efficiency-standards.html</v>
      </c>
      <c r="S407" s="390" t="s">
        <v>2093</v>
      </c>
      <c r="T407" s="54" t="str">
        <f t="shared" si="104"/>
        <v>U.S. DOE, 2016, Industrial Energy Efficiency Potential Analysis, https://energy.gov/sites/prod/files/2017/04/f34/energy-savings-by-state-industrial-methodology.pdf</v>
      </c>
    </row>
    <row r="408" spans="1:20" s="4" customFormat="1" ht="71.25" hidden="1">
      <c r="A408" s="73" t="str">
        <f t="shared" si="105"/>
        <v>Industry</v>
      </c>
      <c r="B408" s="73" t="str">
        <f t="shared" si="105"/>
        <v>Industry Energy Efficiency Standards</v>
      </c>
      <c r="C408" s="73" t="str">
        <f t="shared" si="105"/>
        <v>Percentage Improvement in Eqpt Efficiency Standards above BAU</v>
      </c>
      <c r="D408" s="8" t="s">
        <v>143</v>
      </c>
      <c r="E408" s="52" t="s">
        <v>1174</v>
      </c>
      <c r="F408" s="8" t="s">
        <v>830</v>
      </c>
      <c r="G408" s="52" t="s">
        <v>1178</v>
      </c>
      <c r="H408" s="53">
        <v>794</v>
      </c>
      <c r="I408" s="52" t="s">
        <v>46</v>
      </c>
      <c r="J408" s="73" t="str">
        <f t="shared" si="106"/>
        <v>Industry Energy Efficiency Standards</v>
      </c>
      <c r="K408" s="60" t="str">
        <f t="shared" si="106"/>
        <v>indst efficiency standards</v>
      </c>
      <c r="L408" s="60">
        <f t="shared" si="106"/>
        <v>0</v>
      </c>
      <c r="M408" s="60">
        <f t="shared" si="106"/>
        <v>0.33</v>
      </c>
      <c r="N408" s="60">
        <f t="shared" si="106"/>
        <v>0.01</v>
      </c>
      <c r="O408" s="54" t="str">
        <f t="shared" si="106"/>
        <v>% reduction in energy use</v>
      </c>
      <c r="P408" s="370" t="s">
        <v>2014</v>
      </c>
      <c r="Q408" s="54" t="str">
        <f t="shared" si="104"/>
        <v>industry-ag-main.html#eff-stds</v>
      </c>
      <c r="R408" s="54" t="str">
        <f t="shared" si="104"/>
        <v>industry-energy-efficiency-standards.html</v>
      </c>
      <c r="S408" s="390" t="s">
        <v>2093</v>
      </c>
      <c r="T408" s="54" t="str">
        <f t="shared" si="104"/>
        <v>U.S. DOE, 2016, Industrial Energy Efficiency Potential Analysis, https://energy.gov/sites/prod/files/2017/04/f34/energy-savings-by-state-industrial-methodology.pdf</v>
      </c>
    </row>
    <row r="409" spans="1:20" s="4" customFormat="1" ht="71.25" hidden="1">
      <c r="A409" s="73" t="str">
        <f t="shared" si="105"/>
        <v>Industry</v>
      </c>
      <c r="B409" s="73" t="str">
        <f t="shared" si="105"/>
        <v>Industry Energy Efficiency Standards</v>
      </c>
      <c r="C409" s="73" t="str">
        <f t="shared" si="105"/>
        <v>Percentage Improvement in Eqpt Efficiency Standards above BAU</v>
      </c>
      <c r="D409" s="8" t="s">
        <v>143</v>
      </c>
      <c r="E409" s="52" t="s">
        <v>1171</v>
      </c>
      <c r="F409" s="8" t="s">
        <v>830</v>
      </c>
      <c r="G409" s="52" t="s">
        <v>1176</v>
      </c>
      <c r="H409" s="53">
        <v>795</v>
      </c>
      <c r="I409" s="52" t="s">
        <v>47</v>
      </c>
      <c r="J409" s="73" t="str">
        <f t="shared" si="106"/>
        <v>Industry Energy Efficiency Standards</v>
      </c>
      <c r="K409" s="60" t="str">
        <f t="shared" si="106"/>
        <v>indst efficiency standards</v>
      </c>
      <c r="L409" s="60">
        <f t="shared" si="106"/>
        <v>0</v>
      </c>
      <c r="M409" s="60">
        <f t="shared" si="106"/>
        <v>0.33</v>
      </c>
      <c r="N409" s="60">
        <f t="shared" si="106"/>
        <v>0.01</v>
      </c>
      <c r="O409" s="54" t="str">
        <f t="shared" si="106"/>
        <v>% reduction in energy use</v>
      </c>
      <c r="P409" s="370" t="s">
        <v>2014</v>
      </c>
      <c r="Q409" s="54" t="str">
        <f t="shared" si="104"/>
        <v>industry-ag-main.html#eff-stds</v>
      </c>
      <c r="R409" s="54" t="str">
        <f t="shared" si="104"/>
        <v>industry-energy-efficiency-standards.html</v>
      </c>
      <c r="S409" s="390" t="s">
        <v>2093</v>
      </c>
      <c r="T409" s="54" t="str">
        <f t="shared" si="104"/>
        <v>U.S. DOE, 2016, Industrial Energy Efficiency Potential Analysis, https://energy.gov/sites/prod/files/2017/04/f34/energy-savings-by-state-industrial-methodology.pdf</v>
      </c>
    </row>
    <row r="410" spans="1:20" s="4" customFormat="1" ht="71.25" hidden="1">
      <c r="A410" s="73" t="str">
        <f t="shared" si="105"/>
        <v>Industry</v>
      </c>
      <c r="B410" s="73" t="str">
        <f t="shared" si="105"/>
        <v>Industry Energy Efficiency Standards</v>
      </c>
      <c r="C410" s="73" t="str">
        <f t="shared" si="105"/>
        <v>Percentage Improvement in Eqpt Efficiency Standards above BAU</v>
      </c>
      <c r="D410" s="8" t="s">
        <v>860</v>
      </c>
      <c r="E410" s="52" t="s">
        <v>813</v>
      </c>
      <c r="F410" s="52" t="s">
        <v>1250</v>
      </c>
      <c r="G410" s="52" t="s">
        <v>819</v>
      </c>
      <c r="H410" s="53">
        <v>796</v>
      </c>
      <c r="I410" s="52" t="s">
        <v>46</v>
      </c>
      <c r="J410" s="73" t="str">
        <f t="shared" si="106"/>
        <v>Industry Energy Efficiency Standards</v>
      </c>
      <c r="K410" s="60" t="str">
        <f t="shared" si="106"/>
        <v>indst efficiency standards</v>
      </c>
      <c r="L410" s="60">
        <f t="shared" si="106"/>
        <v>0</v>
      </c>
      <c r="M410" s="380">
        <v>0.6</v>
      </c>
      <c r="N410" s="60">
        <f t="shared" si="106"/>
        <v>0.01</v>
      </c>
      <c r="O410" s="54" t="str">
        <f t="shared" si="106"/>
        <v>% reduction in energy use</v>
      </c>
      <c r="P410" s="370" t="s">
        <v>2015</v>
      </c>
      <c r="Q410" s="54" t="str">
        <f t="shared" si="104"/>
        <v>industry-ag-main.html#eff-stds</v>
      </c>
      <c r="R410" s="54" t="str">
        <f t="shared" si="104"/>
        <v>industry-energy-efficiency-standards.html</v>
      </c>
      <c r="S410" s="390" t="s">
        <v>2094</v>
      </c>
      <c r="T410" s="390" t="s">
        <v>2094</v>
      </c>
    </row>
    <row r="411" spans="1:20" s="4" customFormat="1" ht="71.25" hidden="1">
      <c r="A411" s="73" t="str">
        <f t="shared" si="105"/>
        <v>Industry</v>
      </c>
      <c r="B411" s="73" t="str">
        <f t="shared" si="105"/>
        <v>Industry Energy Efficiency Standards</v>
      </c>
      <c r="C411" s="73" t="str">
        <f t="shared" si="105"/>
        <v>Percentage Improvement in Eqpt Efficiency Standards above BAU</v>
      </c>
      <c r="D411" s="8" t="s">
        <v>860</v>
      </c>
      <c r="E411" s="52" t="s">
        <v>814</v>
      </c>
      <c r="F411" s="52" t="s">
        <v>1250</v>
      </c>
      <c r="G411" s="52" t="s">
        <v>822</v>
      </c>
      <c r="H411" s="53">
        <v>797</v>
      </c>
      <c r="I411" s="52" t="s">
        <v>47</v>
      </c>
      <c r="J411" s="73" t="str">
        <f t="shared" si="106"/>
        <v>Industry Energy Efficiency Standards</v>
      </c>
      <c r="K411" s="60" t="str">
        <f t="shared" si="106"/>
        <v>indst efficiency standards</v>
      </c>
      <c r="L411" s="60">
        <f t="shared" si="106"/>
        <v>0</v>
      </c>
      <c r="M411" s="380">
        <v>0.6</v>
      </c>
      <c r="N411" s="60">
        <f t="shared" si="106"/>
        <v>0.01</v>
      </c>
      <c r="O411" s="54" t="str">
        <f t="shared" si="106"/>
        <v>% reduction in energy use</v>
      </c>
      <c r="P411" s="370" t="s">
        <v>2015</v>
      </c>
      <c r="Q411" s="54" t="str">
        <f t="shared" si="104"/>
        <v>industry-ag-main.html#eff-stds</v>
      </c>
      <c r="R411" s="54" t="str">
        <f t="shared" si="104"/>
        <v>industry-energy-efficiency-standards.html</v>
      </c>
      <c r="S411" s="390" t="s">
        <v>2094</v>
      </c>
      <c r="T411" s="390" t="s">
        <v>2094</v>
      </c>
    </row>
    <row r="412" spans="1:20" s="4" customFormat="1" ht="71.25" hidden="1">
      <c r="A412" s="73" t="str">
        <f t="shared" si="105"/>
        <v>Industry</v>
      </c>
      <c r="B412" s="73" t="str">
        <f t="shared" si="105"/>
        <v>Industry Energy Efficiency Standards</v>
      </c>
      <c r="C412" s="73" t="str">
        <f t="shared" si="105"/>
        <v>Percentage Improvement in Eqpt Efficiency Standards above BAU</v>
      </c>
      <c r="D412" s="8" t="s">
        <v>860</v>
      </c>
      <c r="E412" s="52" t="s">
        <v>815</v>
      </c>
      <c r="F412" s="52" t="s">
        <v>1250</v>
      </c>
      <c r="G412" s="52" t="s">
        <v>823</v>
      </c>
      <c r="H412" s="53">
        <v>798</v>
      </c>
      <c r="I412" s="52" t="s">
        <v>47</v>
      </c>
      <c r="J412" s="73" t="str">
        <f t="shared" si="106"/>
        <v>Industry Energy Efficiency Standards</v>
      </c>
      <c r="K412" s="60" t="str">
        <f t="shared" si="106"/>
        <v>indst efficiency standards</v>
      </c>
      <c r="L412" s="60">
        <f t="shared" si="106"/>
        <v>0</v>
      </c>
      <c r="M412" s="380">
        <v>0.6</v>
      </c>
      <c r="N412" s="60">
        <f t="shared" si="106"/>
        <v>0.01</v>
      </c>
      <c r="O412" s="54" t="str">
        <f t="shared" si="106"/>
        <v>% reduction in energy use</v>
      </c>
      <c r="P412" s="370" t="s">
        <v>2015</v>
      </c>
      <c r="Q412" s="54" t="str">
        <f t="shared" si="104"/>
        <v>industry-ag-main.html#eff-stds</v>
      </c>
      <c r="R412" s="54" t="str">
        <f t="shared" si="104"/>
        <v>industry-energy-efficiency-standards.html</v>
      </c>
      <c r="S412" s="390" t="s">
        <v>2094</v>
      </c>
      <c r="T412" s="390" t="s">
        <v>2094</v>
      </c>
    </row>
    <row r="413" spans="1:20" s="4" customFormat="1" ht="71.25" hidden="1">
      <c r="A413" s="73" t="str">
        <f t="shared" si="105"/>
        <v>Industry</v>
      </c>
      <c r="B413" s="73" t="str">
        <f t="shared" si="105"/>
        <v>Industry Energy Efficiency Standards</v>
      </c>
      <c r="C413" s="73" t="str">
        <f t="shared" si="105"/>
        <v>Percentage Improvement in Eqpt Efficiency Standards above BAU</v>
      </c>
      <c r="D413" s="8" t="s">
        <v>860</v>
      </c>
      <c r="E413" s="52" t="s">
        <v>816</v>
      </c>
      <c r="F413" s="52" t="s">
        <v>1250</v>
      </c>
      <c r="G413" s="52" t="s">
        <v>820</v>
      </c>
      <c r="H413" s="53">
        <v>799</v>
      </c>
      <c r="I413" s="52" t="s">
        <v>47</v>
      </c>
      <c r="J413" s="73" t="str">
        <f t="shared" si="106"/>
        <v>Industry Energy Efficiency Standards</v>
      </c>
      <c r="K413" s="60" t="str">
        <f t="shared" si="106"/>
        <v>indst efficiency standards</v>
      </c>
      <c r="L413" s="60">
        <f t="shared" si="106"/>
        <v>0</v>
      </c>
      <c r="M413" s="380">
        <v>0.6</v>
      </c>
      <c r="N413" s="60">
        <f t="shared" si="106"/>
        <v>0.01</v>
      </c>
      <c r="O413" s="54" t="str">
        <f t="shared" si="106"/>
        <v>% reduction in energy use</v>
      </c>
      <c r="P413" s="370" t="s">
        <v>2015</v>
      </c>
      <c r="Q413" s="54" t="str">
        <f t="shared" si="104"/>
        <v>industry-ag-main.html#eff-stds</v>
      </c>
      <c r="R413" s="54" t="str">
        <f t="shared" si="104"/>
        <v>industry-energy-efficiency-standards.html</v>
      </c>
      <c r="S413" s="390" t="s">
        <v>2094</v>
      </c>
      <c r="T413" s="390" t="s">
        <v>2094</v>
      </c>
    </row>
    <row r="414" spans="1:20" s="4" customFormat="1" ht="71.25" hidden="1">
      <c r="A414" s="73" t="str">
        <f t="shared" si="105"/>
        <v>Industry</v>
      </c>
      <c r="B414" s="73" t="str">
        <f t="shared" si="105"/>
        <v>Industry Energy Efficiency Standards</v>
      </c>
      <c r="C414" s="73" t="str">
        <f t="shared" si="105"/>
        <v>Percentage Improvement in Eqpt Efficiency Standards above BAU</v>
      </c>
      <c r="D414" s="8" t="s">
        <v>860</v>
      </c>
      <c r="E414" s="52" t="s">
        <v>817</v>
      </c>
      <c r="F414" s="52" t="s">
        <v>1250</v>
      </c>
      <c r="G414" s="52" t="s">
        <v>821</v>
      </c>
      <c r="H414" s="53">
        <v>800</v>
      </c>
      <c r="I414" s="52" t="s">
        <v>47</v>
      </c>
      <c r="J414" s="73" t="str">
        <f t="shared" si="106"/>
        <v>Industry Energy Efficiency Standards</v>
      </c>
      <c r="K414" s="60" t="str">
        <f t="shared" si="106"/>
        <v>indst efficiency standards</v>
      </c>
      <c r="L414" s="60">
        <f t="shared" si="106"/>
        <v>0</v>
      </c>
      <c r="M414" s="380">
        <v>0.6</v>
      </c>
      <c r="N414" s="60">
        <f t="shared" si="106"/>
        <v>0.01</v>
      </c>
      <c r="O414" s="54" t="str">
        <f t="shared" si="106"/>
        <v>% reduction in energy use</v>
      </c>
      <c r="P414" s="370" t="s">
        <v>2015</v>
      </c>
      <c r="Q414" s="54" t="str">
        <f t="shared" si="104"/>
        <v>industry-ag-main.html#eff-stds</v>
      </c>
      <c r="R414" s="54" t="str">
        <f t="shared" si="104"/>
        <v>industry-energy-efficiency-standards.html</v>
      </c>
      <c r="S414" s="390" t="s">
        <v>2094</v>
      </c>
      <c r="T414" s="390" t="s">
        <v>2094</v>
      </c>
    </row>
    <row r="415" spans="1:20" s="4" customFormat="1" ht="71.25" hidden="1">
      <c r="A415" s="73" t="str">
        <f t="shared" si="105"/>
        <v>Industry</v>
      </c>
      <c r="B415" s="73" t="str">
        <f t="shared" si="105"/>
        <v>Industry Energy Efficiency Standards</v>
      </c>
      <c r="C415" s="73" t="str">
        <f t="shared" si="105"/>
        <v>Percentage Improvement in Eqpt Efficiency Standards above BAU</v>
      </c>
      <c r="D415" s="8" t="s">
        <v>860</v>
      </c>
      <c r="E415" s="52" t="s">
        <v>818</v>
      </c>
      <c r="F415" s="52" t="s">
        <v>1250</v>
      </c>
      <c r="G415" s="52" t="s">
        <v>824</v>
      </c>
      <c r="H415" s="53">
        <v>801</v>
      </c>
      <c r="I415" s="52" t="s">
        <v>47</v>
      </c>
      <c r="J415" s="73" t="str">
        <f t="shared" si="106"/>
        <v>Industry Energy Efficiency Standards</v>
      </c>
      <c r="K415" s="60" t="str">
        <f t="shared" si="106"/>
        <v>indst efficiency standards</v>
      </c>
      <c r="L415" s="60">
        <f t="shared" si="106"/>
        <v>0</v>
      </c>
      <c r="M415" s="380">
        <v>0.6</v>
      </c>
      <c r="N415" s="60">
        <f t="shared" si="106"/>
        <v>0.01</v>
      </c>
      <c r="O415" s="54" t="str">
        <f t="shared" si="106"/>
        <v>% reduction in energy use</v>
      </c>
      <c r="P415" s="370" t="s">
        <v>2015</v>
      </c>
      <c r="Q415" s="54" t="str">
        <f t="shared" si="104"/>
        <v>industry-ag-main.html#eff-stds</v>
      </c>
      <c r="R415" s="54" t="str">
        <f t="shared" si="104"/>
        <v>industry-energy-efficiency-standards.html</v>
      </c>
      <c r="S415" s="390" t="s">
        <v>2094</v>
      </c>
      <c r="T415" s="390" t="s">
        <v>2094</v>
      </c>
    </row>
    <row r="416" spans="1:20" s="4" customFormat="1" ht="71.25" hidden="1">
      <c r="A416" s="73" t="str">
        <f t="shared" si="105"/>
        <v>Industry</v>
      </c>
      <c r="B416" s="73" t="str">
        <f t="shared" si="105"/>
        <v>Industry Energy Efficiency Standards</v>
      </c>
      <c r="C416" s="73" t="str">
        <f t="shared" si="105"/>
        <v>Percentage Improvement in Eqpt Efficiency Standards above BAU</v>
      </c>
      <c r="D416" s="8" t="s">
        <v>860</v>
      </c>
      <c r="E416" s="52" t="s">
        <v>1172</v>
      </c>
      <c r="F416" s="52" t="s">
        <v>1250</v>
      </c>
      <c r="G416" s="52" t="s">
        <v>1175</v>
      </c>
      <c r="H416" s="53">
        <v>802</v>
      </c>
      <c r="I416" s="52" t="s">
        <v>47</v>
      </c>
      <c r="J416" s="73" t="str">
        <f t="shared" si="106"/>
        <v>Industry Energy Efficiency Standards</v>
      </c>
      <c r="K416" s="60" t="str">
        <f t="shared" si="106"/>
        <v>indst efficiency standards</v>
      </c>
      <c r="L416" s="60">
        <f t="shared" si="106"/>
        <v>0</v>
      </c>
      <c r="M416" s="380">
        <v>0.6</v>
      </c>
      <c r="N416" s="60">
        <f t="shared" si="106"/>
        <v>0.01</v>
      </c>
      <c r="O416" s="54" t="str">
        <f t="shared" si="106"/>
        <v>% reduction in energy use</v>
      </c>
      <c r="P416" s="370" t="s">
        <v>2015</v>
      </c>
      <c r="Q416" s="54" t="str">
        <f t="shared" si="104"/>
        <v>industry-ag-main.html#eff-stds</v>
      </c>
      <c r="R416" s="54" t="str">
        <f t="shared" si="104"/>
        <v>industry-energy-efficiency-standards.html</v>
      </c>
      <c r="S416" s="390" t="s">
        <v>2094</v>
      </c>
      <c r="T416" s="390" t="s">
        <v>2094</v>
      </c>
    </row>
    <row r="417" spans="1:20" s="4" customFormat="1" ht="71.25" hidden="1">
      <c r="A417" s="73" t="str">
        <f t="shared" si="105"/>
        <v>Industry</v>
      </c>
      <c r="B417" s="73" t="str">
        <f t="shared" si="105"/>
        <v>Industry Energy Efficiency Standards</v>
      </c>
      <c r="C417" s="73" t="str">
        <f t="shared" si="105"/>
        <v>Percentage Improvement in Eqpt Efficiency Standards above BAU</v>
      </c>
      <c r="D417" s="8" t="s">
        <v>860</v>
      </c>
      <c r="E417" s="52" t="s">
        <v>1173</v>
      </c>
      <c r="F417" s="52" t="s">
        <v>1250</v>
      </c>
      <c r="G417" s="52" t="s">
        <v>1177</v>
      </c>
      <c r="H417" s="53">
        <v>803</v>
      </c>
      <c r="I417" s="52" t="s">
        <v>46</v>
      </c>
      <c r="J417" s="73" t="str">
        <f t="shared" si="106"/>
        <v>Industry Energy Efficiency Standards</v>
      </c>
      <c r="K417" s="60" t="str">
        <f t="shared" si="106"/>
        <v>indst efficiency standards</v>
      </c>
      <c r="L417" s="60">
        <f t="shared" si="106"/>
        <v>0</v>
      </c>
      <c r="M417" s="380">
        <v>0.6</v>
      </c>
      <c r="N417" s="60">
        <f t="shared" si="106"/>
        <v>0.01</v>
      </c>
      <c r="O417" s="54" t="str">
        <f t="shared" si="106"/>
        <v>% reduction in energy use</v>
      </c>
      <c r="P417" s="370" t="s">
        <v>2015</v>
      </c>
      <c r="Q417" s="54" t="str">
        <f t="shared" si="104"/>
        <v>industry-ag-main.html#eff-stds</v>
      </c>
      <c r="R417" s="54" t="str">
        <f t="shared" si="104"/>
        <v>industry-energy-efficiency-standards.html</v>
      </c>
      <c r="S417" s="390" t="s">
        <v>2094</v>
      </c>
      <c r="T417" s="390" t="s">
        <v>2094</v>
      </c>
    </row>
    <row r="418" spans="1:20" s="4" customFormat="1" ht="71.25" hidden="1">
      <c r="A418" s="73" t="str">
        <f t="shared" si="105"/>
        <v>Industry</v>
      </c>
      <c r="B418" s="73" t="str">
        <f t="shared" si="105"/>
        <v>Industry Energy Efficiency Standards</v>
      </c>
      <c r="C418" s="73" t="str">
        <f t="shared" si="105"/>
        <v>Percentage Improvement in Eqpt Efficiency Standards above BAU</v>
      </c>
      <c r="D418" s="8" t="s">
        <v>860</v>
      </c>
      <c r="E418" s="52" t="s">
        <v>1174</v>
      </c>
      <c r="F418" s="52" t="s">
        <v>1250</v>
      </c>
      <c r="G418" s="52" t="s">
        <v>1178</v>
      </c>
      <c r="H418" s="53">
        <v>804</v>
      </c>
      <c r="I418" s="52" t="s">
        <v>46</v>
      </c>
      <c r="J418" s="73" t="str">
        <f t="shared" si="106"/>
        <v>Industry Energy Efficiency Standards</v>
      </c>
      <c r="K418" s="60" t="str">
        <f t="shared" si="106"/>
        <v>indst efficiency standards</v>
      </c>
      <c r="L418" s="60">
        <f t="shared" si="106"/>
        <v>0</v>
      </c>
      <c r="M418" s="380">
        <v>0.6</v>
      </c>
      <c r="N418" s="60">
        <f t="shared" si="106"/>
        <v>0.01</v>
      </c>
      <c r="O418" s="54" t="str">
        <f t="shared" si="106"/>
        <v>% reduction in energy use</v>
      </c>
      <c r="P418" s="370" t="s">
        <v>2015</v>
      </c>
      <c r="Q418" s="54" t="str">
        <f t="shared" si="104"/>
        <v>industry-ag-main.html#eff-stds</v>
      </c>
      <c r="R418" s="54" t="str">
        <f t="shared" si="104"/>
        <v>industry-energy-efficiency-standards.html</v>
      </c>
      <c r="S418" s="390" t="s">
        <v>2094</v>
      </c>
      <c r="T418" s="390" t="s">
        <v>2094</v>
      </c>
    </row>
    <row r="419" spans="1:20" s="4" customFormat="1" ht="71.25" hidden="1">
      <c r="A419" s="73" t="str">
        <f t="shared" si="105"/>
        <v>Industry</v>
      </c>
      <c r="B419" s="73" t="str">
        <f t="shared" si="105"/>
        <v>Industry Energy Efficiency Standards</v>
      </c>
      <c r="C419" s="73" t="str">
        <f t="shared" si="105"/>
        <v>Percentage Improvement in Eqpt Efficiency Standards above BAU</v>
      </c>
      <c r="D419" s="8" t="s">
        <v>860</v>
      </c>
      <c r="E419" s="52" t="s">
        <v>1171</v>
      </c>
      <c r="F419" s="52" t="s">
        <v>1250</v>
      </c>
      <c r="G419" s="52" t="s">
        <v>1176</v>
      </c>
      <c r="H419" s="53">
        <v>805</v>
      </c>
      <c r="I419" s="52" t="s">
        <v>47</v>
      </c>
      <c r="J419" s="73" t="str">
        <f t="shared" si="106"/>
        <v>Industry Energy Efficiency Standards</v>
      </c>
      <c r="K419" s="60" t="str">
        <f t="shared" si="106"/>
        <v>indst efficiency standards</v>
      </c>
      <c r="L419" s="60">
        <f t="shared" si="106"/>
        <v>0</v>
      </c>
      <c r="M419" s="380">
        <v>0.6</v>
      </c>
      <c r="N419" s="60">
        <f t="shared" si="106"/>
        <v>0.01</v>
      </c>
      <c r="O419" s="54" t="str">
        <f t="shared" si="106"/>
        <v>% reduction in energy use</v>
      </c>
      <c r="P419" s="370" t="s">
        <v>2015</v>
      </c>
      <c r="Q419" s="54" t="str">
        <f t="shared" si="104"/>
        <v>industry-ag-main.html#eff-stds</v>
      </c>
      <c r="R419" s="54" t="str">
        <f t="shared" si="104"/>
        <v>industry-energy-efficiency-standards.html</v>
      </c>
      <c r="S419" s="390" t="s">
        <v>2094</v>
      </c>
      <c r="T419" s="390" t="s">
        <v>2094</v>
      </c>
    </row>
    <row r="420" spans="1:20" s="4" customFormat="1" ht="85.5" hidden="1">
      <c r="A420" s="73" t="str">
        <f t="shared" si="105"/>
        <v>Industry</v>
      </c>
      <c r="B420" s="73" t="str">
        <f t="shared" si="105"/>
        <v>Industry Energy Efficiency Standards</v>
      </c>
      <c r="C420" s="73" t="str">
        <f t="shared" si="105"/>
        <v>Percentage Improvement in Eqpt Efficiency Standards above BAU</v>
      </c>
      <c r="D420" s="8" t="s">
        <v>144</v>
      </c>
      <c r="E420" s="52" t="s">
        <v>813</v>
      </c>
      <c r="F420" s="8" t="s">
        <v>859</v>
      </c>
      <c r="G420" s="52" t="s">
        <v>819</v>
      </c>
      <c r="H420" s="53">
        <v>806</v>
      </c>
      <c r="I420" s="52" t="s">
        <v>46</v>
      </c>
      <c r="J420" s="73" t="str">
        <f t="shared" si="106"/>
        <v>Industry Energy Efficiency Standards</v>
      </c>
      <c r="K420" s="60" t="str">
        <f t="shared" si="106"/>
        <v>indst efficiency standards</v>
      </c>
      <c r="L420" s="60">
        <f t="shared" si="106"/>
        <v>0</v>
      </c>
      <c r="M420" s="380">
        <v>0.5</v>
      </c>
      <c r="N420" s="60">
        <f t="shared" si="106"/>
        <v>0.01</v>
      </c>
      <c r="O420" s="54" t="str">
        <f t="shared" si="106"/>
        <v>% reduction in energy use</v>
      </c>
      <c r="P420" s="370" t="s">
        <v>2016</v>
      </c>
      <c r="Q420" s="54" t="str">
        <f t="shared" si="104"/>
        <v>industry-ag-main.html#eff-stds</v>
      </c>
      <c r="R420" s="54" t="str">
        <f t="shared" si="104"/>
        <v>industry-energy-efficiency-standards.html</v>
      </c>
      <c r="S420" s="390" t="s">
        <v>2095</v>
      </c>
      <c r="T420" s="390" t="s">
        <v>2095</v>
      </c>
    </row>
    <row r="421" spans="1:20" s="4" customFormat="1" ht="85.5" hidden="1">
      <c r="A421" s="73" t="str">
        <f t="shared" si="105"/>
        <v>Industry</v>
      </c>
      <c r="B421" s="73" t="str">
        <f t="shared" si="105"/>
        <v>Industry Energy Efficiency Standards</v>
      </c>
      <c r="C421" s="73" t="str">
        <f t="shared" si="105"/>
        <v>Percentage Improvement in Eqpt Efficiency Standards above BAU</v>
      </c>
      <c r="D421" s="8" t="s">
        <v>144</v>
      </c>
      <c r="E421" s="52" t="s">
        <v>814</v>
      </c>
      <c r="F421" s="8" t="s">
        <v>859</v>
      </c>
      <c r="G421" s="52" t="s">
        <v>822</v>
      </c>
      <c r="H421" s="53">
        <v>807</v>
      </c>
      <c r="I421" s="52" t="s">
        <v>46</v>
      </c>
      <c r="J421" s="73" t="str">
        <f t="shared" si="106"/>
        <v>Industry Energy Efficiency Standards</v>
      </c>
      <c r="K421" s="60" t="str">
        <f t="shared" si="106"/>
        <v>indst efficiency standards</v>
      </c>
      <c r="L421" s="60">
        <f t="shared" si="106"/>
        <v>0</v>
      </c>
      <c r="M421" s="380">
        <v>0.5</v>
      </c>
      <c r="N421" s="60">
        <f t="shared" si="106"/>
        <v>0.01</v>
      </c>
      <c r="O421" s="54" t="str">
        <f t="shared" si="106"/>
        <v>% reduction in energy use</v>
      </c>
      <c r="P421" s="370" t="s">
        <v>2016</v>
      </c>
      <c r="Q421" s="54" t="str">
        <f t="shared" si="104"/>
        <v>industry-ag-main.html#eff-stds</v>
      </c>
      <c r="R421" s="54" t="str">
        <f t="shared" si="104"/>
        <v>industry-energy-efficiency-standards.html</v>
      </c>
      <c r="S421" s="390" t="s">
        <v>2095</v>
      </c>
      <c r="T421" s="390" t="s">
        <v>2095</v>
      </c>
    </row>
    <row r="422" spans="1:20" s="4" customFormat="1" ht="85.5" hidden="1">
      <c r="A422" s="73" t="str">
        <f t="shared" si="105"/>
        <v>Industry</v>
      </c>
      <c r="B422" s="73" t="str">
        <f t="shared" si="105"/>
        <v>Industry Energy Efficiency Standards</v>
      </c>
      <c r="C422" s="73" t="str">
        <f t="shared" si="105"/>
        <v>Percentage Improvement in Eqpt Efficiency Standards above BAU</v>
      </c>
      <c r="D422" s="8" t="s">
        <v>144</v>
      </c>
      <c r="E422" s="52" t="s">
        <v>815</v>
      </c>
      <c r="F422" s="8" t="s">
        <v>859</v>
      </c>
      <c r="G422" s="52" t="s">
        <v>823</v>
      </c>
      <c r="H422" s="53">
        <v>808</v>
      </c>
      <c r="I422" s="52" t="s">
        <v>47</v>
      </c>
      <c r="J422" s="73" t="str">
        <f t="shared" si="106"/>
        <v>Industry Energy Efficiency Standards</v>
      </c>
      <c r="K422" s="60" t="str">
        <f t="shared" si="106"/>
        <v>indst efficiency standards</v>
      </c>
      <c r="L422" s="60">
        <f t="shared" si="106"/>
        <v>0</v>
      </c>
      <c r="M422" s="380">
        <v>0.5</v>
      </c>
      <c r="N422" s="60">
        <f t="shared" si="106"/>
        <v>0.01</v>
      </c>
      <c r="O422" s="54" t="str">
        <f t="shared" si="106"/>
        <v>% reduction in energy use</v>
      </c>
      <c r="P422" s="370" t="s">
        <v>2016</v>
      </c>
      <c r="Q422" s="54" t="str">
        <f t="shared" si="104"/>
        <v>industry-ag-main.html#eff-stds</v>
      </c>
      <c r="R422" s="54" t="str">
        <f t="shared" si="104"/>
        <v>industry-energy-efficiency-standards.html</v>
      </c>
      <c r="S422" s="390" t="s">
        <v>2095</v>
      </c>
      <c r="T422" s="390" t="s">
        <v>2095</v>
      </c>
    </row>
    <row r="423" spans="1:20" s="4" customFormat="1" ht="85.5" hidden="1">
      <c r="A423" s="73" t="str">
        <f t="shared" si="105"/>
        <v>Industry</v>
      </c>
      <c r="B423" s="73" t="str">
        <f t="shared" si="105"/>
        <v>Industry Energy Efficiency Standards</v>
      </c>
      <c r="C423" s="73" t="str">
        <f t="shared" si="105"/>
        <v>Percentage Improvement in Eqpt Efficiency Standards above BAU</v>
      </c>
      <c r="D423" s="8" t="s">
        <v>144</v>
      </c>
      <c r="E423" s="52" t="s">
        <v>816</v>
      </c>
      <c r="F423" s="8" t="s">
        <v>859</v>
      </c>
      <c r="G423" s="52" t="s">
        <v>820</v>
      </c>
      <c r="H423" s="53">
        <v>809</v>
      </c>
      <c r="I423" s="52" t="s">
        <v>47</v>
      </c>
      <c r="J423" s="73" t="str">
        <f t="shared" si="106"/>
        <v>Industry Energy Efficiency Standards</v>
      </c>
      <c r="K423" s="60" t="str">
        <f t="shared" si="106"/>
        <v>indst efficiency standards</v>
      </c>
      <c r="L423" s="60">
        <f t="shared" si="106"/>
        <v>0</v>
      </c>
      <c r="M423" s="380">
        <v>0.5</v>
      </c>
      <c r="N423" s="60">
        <f t="shared" si="106"/>
        <v>0.01</v>
      </c>
      <c r="O423" s="54" t="str">
        <f t="shared" si="106"/>
        <v>% reduction in energy use</v>
      </c>
      <c r="P423" s="370" t="s">
        <v>2016</v>
      </c>
      <c r="Q423" s="54" t="str">
        <f t="shared" si="104"/>
        <v>industry-ag-main.html#eff-stds</v>
      </c>
      <c r="R423" s="54" t="str">
        <f t="shared" si="104"/>
        <v>industry-energy-efficiency-standards.html</v>
      </c>
      <c r="S423" s="390" t="s">
        <v>2095</v>
      </c>
      <c r="T423" s="390" t="s">
        <v>2095</v>
      </c>
    </row>
    <row r="424" spans="1:20" s="4" customFormat="1" ht="85.5" hidden="1">
      <c r="A424" s="73" t="str">
        <f t="shared" si="105"/>
        <v>Industry</v>
      </c>
      <c r="B424" s="73" t="str">
        <f t="shared" si="105"/>
        <v>Industry Energy Efficiency Standards</v>
      </c>
      <c r="C424" s="73" t="str">
        <f t="shared" si="105"/>
        <v>Percentage Improvement in Eqpt Efficiency Standards above BAU</v>
      </c>
      <c r="D424" s="8" t="s">
        <v>144</v>
      </c>
      <c r="E424" s="52" t="s">
        <v>817</v>
      </c>
      <c r="F424" s="8" t="s">
        <v>859</v>
      </c>
      <c r="G424" s="52" t="s">
        <v>821</v>
      </c>
      <c r="H424" s="53">
        <v>810</v>
      </c>
      <c r="I424" s="52" t="s">
        <v>47</v>
      </c>
      <c r="J424" s="73" t="str">
        <f t="shared" si="106"/>
        <v>Industry Energy Efficiency Standards</v>
      </c>
      <c r="K424" s="60" t="str">
        <f t="shared" si="106"/>
        <v>indst efficiency standards</v>
      </c>
      <c r="L424" s="60">
        <f t="shared" si="106"/>
        <v>0</v>
      </c>
      <c r="M424" s="380">
        <v>0.5</v>
      </c>
      <c r="N424" s="60">
        <f t="shared" si="106"/>
        <v>0.01</v>
      </c>
      <c r="O424" s="54" t="str">
        <f t="shared" si="106"/>
        <v>% reduction in energy use</v>
      </c>
      <c r="P424" s="370" t="s">
        <v>2016</v>
      </c>
      <c r="Q424" s="54" t="str">
        <f t="shared" si="104"/>
        <v>industry-ag-main.html#eff-stds</v>
      </c>
      <c r="R424" s="54" t="str">
        <f t="shared" si="104"/>
        <v>industry-energy-efficiency-standards.html</v>
      </c>
      <c r="S424" s="390" t="s">
        <v>2095</v>
      </c>
      <c r="T424" s="390" t="s">
        <v>2095</v>
      </c>
    </row>
    <row r="425" spans="1:20" s="4" customFormat="1" ht="85.5" hidden="1">
      <c r="A425" s="73" t="str">
        <f t="shared" si="105"/>
        <v>Industry</v>
      </c>
      <c r="B425" s="73" t="str">
        <f t="shared" si="105"/>
        <v>Industry Energy Efficiency Standards</v>
      </c>
      <c r="C425" s="73" t="str">
        <f t="shared" si="105"/>
        <v>Percentage Improvement in Eqpt Efficiency Standards above BAU</v>
      </c>
      <c r="D425" s="8" t="s">
        <v>144</v>
      </c>
      <c r="E425" s="52" t="s">
        <v>818</v>
      </c>
      <c r="F425" s="8" t="s">
        <v>859</v>
      </c>
      <c r="G425" s="52" t="s">
        <v>824</v>
      </c>
      <c r="H425" s="53">
        <v>811</v>
      </c>
      <c r="I425" s="52" t="s">
        <v>47</v>
      </c>
      <c r="J425" s="73" t="str">
        <f t="shared" si="106"/>
        <v>Industry Energy Efficiency Standards</v>
      </c>
      <c r="K425" s="60" t="str">
        <f t="shared" si="106"/>
        <v>indst efficiency standards</v>
      </c>
      <c r="L425" s="60">
        <f t="shared" si="106"/>
        <v>0</v>
      </c>
      <c r="M425" s="380">
        <v>0.5</v>
      </c>
      <c r="N425" s="60">
        <f t="shared" si="106"/>
        <v>0.01</v>
      </c>
      <c r="O425" s="54" t="str">
        <f t="shared" si="106"/>
        <v>% reduction in energy use</v>
      </c>
      <c r="P425" s="370" t="s">
        <v>2016</v>
      </c>
      <c r="Q425" s="54" t="str">
        <f t="shared" si="104"/>
        <v>industry-ag-main.html#eff-stds</v>
      </c>
      <c r="R425" s="54" t="str">
        <f t="shared" si="104"/>
        <v>industry-energy-efficiency-standards.html</v>
      </c>
      <c r="S425" s="390" t="s">
        <v>2095</v>
      </c>
      <c r="T425" s="390" t="s">
        <v>2095</v>
      </c>
    </row>
    <row r="426" spans="1:20" s="4" customFormat="1" ht="85.5" hidden="1">
      <c r="A426" s="73" t="str">
        <f t="shared" si="105"/>
        <v>Industry</v>
      </c>
      <c r="B426" s="73" t="str">
        <f t="shared" si="105"/>
        <v>Industry Energy Efficiency Standards</v>
      </c>
      <c r="C426" s="73" t="str">
        <f t="shared" si="105"/>
        <v>Percentage Improvement in Eqpt Efficiency Standards above BAU</v>
      </c>
      <c r="D426" s="8" t="s">
        <v>144</v>
      </c>
      <c r="E426" s="52" t="s">
        <v>1172</v>
      </c>
      <c r="F426" s="8" t="s">
        <v>859</v>
      </c>
      <c r="G426" s="52" t="s">
        <v>1175</v>
      </c>
      <c r="H426" s="53">
        <v>812</v>
      </c>
      <c r="I426" s="52" t="s">
        <v>47</v>
      </c>
      <c r="J426" s="73" t="str">
        <f t="shared" si="106"/>
        <v>Industry Energy Efficiency Standards</v>
      </c>
      <c r="K426" s="60" t="str">
        <f t="shared" si="106"/>
        <v>indst efficiency standards</v>
      </c>
      <c r="L426" s="60">
        <f t="shared" si="106"/>
        <v>0</v>
      </c>
      <c r="M426" s="380">
        <v>0.5</v>
      </c>
      <c r="N426" s="60">
        <f t="shared" si="106"/>
        <v>0.01</v>
      </c>
      <c r="O426" s="54" t="str">
        <f t="shared" si="106"/>
        <v>% reduction in energy use</v>
      </c>
      <c r="P426" s="370" t="s">
        <v>2016</v>
      </c>
      <c r="Q426" s="54" t="str">
        <f t="shared" si="104"/>
        <v>industry-ag-main.html#eff-stds</v>
      </c>
      <c r="R426" s="54" t="str">
        <f t="shared" si="104"/>
        <v>industry-energy-efficiency-standards.html</v>
      </c>
      <c r="S426" s="390" t="s">
        <v>2095</v>
      </c>
      <c r="T426" s="390" t="s">
        <v>2095</v>
      </c>
    </row>
    <row r="427" spans="1:20" s="4" customFormat="1" ht="85.5" hidden="1">
      <c r="A427" s="73" t="str">
        <f t="shared" si="105"/>
        <v>Industry</v>
      </c>
      <c r="B427" s="73" t="str">
        <f t="shared" si="105"/>
        <v>Industry Energy Efficiency Standards</v>
      </c>
      <c r="C427" s="73" t="str">
        <f t="shared" si="105"/>
        <v>Percentage Improvement in Eqpt Efficiency Standards above BAU</v>
      </c>
      <c r="D427" s="8" t="s">
        <v>144</v>
      </c>
      <c r="E427" s="52" t="s">
        <v>1173</v>
      </c>
      <c r="F427" s="8" t="s">
        <v>859</v>
      </c>
      <c r="G427" s="52" t="s">
        <v>1177</v>
      </c>
      <c r="H427" s="53">
        <v>813</v>
      </c>
      <c r="I427" s="52" t="s">
        <v>47</v>
      </c>
      <c r="J427" s="73" t="str">
        <f t="shared" si="106"/>
        <v>Industry Energy Efficiency Standards</v>
      </c>
      <c r="K427" s="60" t="str">
        <f t="shared" si="106"/>
        <v>indst efficiency standards</v>
      </c>
      <c r="L427" s="60">
        <f t="shared" si="106"/>
        <v>0</v>
      </c>
      <c r="M427" s="380">
        <v>0.5</v>
      </c>
      <c r="N427" s="60">
        <f t="shared" si="106"/>
        <v>0.01</v>
      </c>
      <c r="O427" s="54" t="str">
        <f t="shared" si="106"/>
        <v>% reduction in energy use</v>
      </c>
      <c r="P427" s="370" t="s">
        <v>2016</v>
      </c>
      <c r="Q427" s="54" t="str">
        <f t="shared" si="104"/>
        <v>industry-ag-main.html#eff-stds</v>
      </c>
      <c r="R427" s="54" t="str">
        <f t="shared" si="104"/>
        <v>industry-energy-efficiency-standards.html</v>
      </c>
      <c r="S427" s="390" t="s">
        <v>2095</v>
      </c>
      <c r="T427" s="390" t="s">
        <v>2095</v>
      </c>
    </row>
    <row r="428" spans="1:20" s="4" customFormat="1" ht="85.5" hidden="1">
      <c r="A428" s="73" t="str">
        <f t="shared" si="105"/>
        <v>Industry</v>
      </c>
      <c r="B428" s="73" t="str">
        <f t="shared" si="105"/>
        <v>Industry Energy Efficiency Standards</v>
      </c>
      <c r="C428" s="73" t="str">
        <f t="shared" si="105"/>
        <v>Percentage Improvement in Eqpt Efficiency Standards above BAU</v>
      </c>
      <c r="D428" s="8" t="s">
        <v>144</v>
      </c>
      <c r="E428" s="52" t="s">
        <v>1174</v>
      </c>
      <c r="F428" s="8" t="s">
        <v>859</v>
      </c>
      <c r="G428" s="52" t="s">
        <v>1178</v>
      </c>
      <c r="H428" s="53">
        <v>814</v>
      </c>
      <c r="I428" s="52" t="s">
        <v>47</v>
      </c>
      <c r="J428" s="73" t="str">
        <f t="shared" si="106"/>
        <v>Industry Energy Efficiency Standards</v>
      </c>
      <c r="K428" s="60" t="str">
        <f t="shared" si="106"/>
        <v>indst efficiency standards</v>
      </c>
      <c r="L428" s="60">
        <f t="shared" si="106"/>
        <v>0</v>
      </c>
      <c r="M428" s="380">
        <v>0.5</v>
      </c>
      <c r="N428" s="60">
        <f t="shared" si="106"/>
        <v>0.01</v>
      </c>
      <c r="O428" s="54" t="str">
        <f t="shared" si="106"/>
        <v>% reduction in energy use</v>
      </c>
      <c r="P428" s="370" t="s">
        <v>2016</v>
      </c>
      <c r="Q428" s="54" t="str">
        <f t="shared" si="104"/>
        <v>industry-ag-main.html#eff-stds</v>
      </c>
      <c r="R428" s="54" t="str">
        <f t="shared" si="104"/>
        <v>industry-energy-efficiency-standards.html</v>
      </c>
      <c r="S428" s="390" t="s">
        <v>2095</v>
      </c>
      <c r="T428" s="390" t="s">
        <v>2095</v>
      </c>
    </row>
    <row r="429" spans="1:20" s="4" customFormat="1" ht="85.5" hidden="1">
      <c r="A429" s="73" t="str">
        <f t="shared" si="105"/>
        <v>Industry</v>
      </c>
      <c r="B429" s="73" t="str">
        <f t="shared" si="105"/>
        <v>Industry Energy Efficiency Standards</v>
      </c>
      <c r="C429" s="73" t="str">
        <f t="shared" si="105"/>
        <v>Percentage Improvement in Eqpt Efficiency Standards above BAU</v>
      </c>
      <c r="D429" s="8" t="s">
        <v>144</v>
      </c>
      <c r="E429" s="52" t="s">
        <v>1171</v>
      </c>
      <c r="F429" s="8" t="s">
        <v>859</v>
      </c>
      <c r="G429" s="52" t="s">
        <v>1176</v>
      </c>
      <c r="H429" s="53">
        <v>815</v>
      </c>
      <c r="I429" s="52" t="s">
        <v>47</v>
      </c>
      <c r="J429" s="73" t="str">
        <f t="shared" si="106"/>
        <v>Industry Energy Efficiency Standards</v>
      </c>
      <c r="K429" s="60" t="str">
        <f t="shared" si="106"/>
        <v>indst efficiency standards</v>
      </c>
      <c r="L429" s="60">
        <f t="shared" si="106"/>
        <v>0</v>
      </c>
      <c r="M429" s="380">
        <v>0.5</v>
      </c>
      <c r="N429" s="60">
        <f t="shared" si="106"/>
        <v>0.01</v>
      </c>
      <c r="O429" s="54" t="str">
        <f t="shared" si="106"/>
        <v>% reduction in energy use</v>
      </c>
      <c r="P429" s="370" t="s">
        <v>2016</v>
      </c>
      <c r="Q429" s="54" t="str">
        <f t="shared" si="104"/>
        <v>industry-ag-main.html#eff-stds</v>
      </c>
      <c r="R429" s="54" t="str">
        <f t="shared" si="104"/>
        <v>industry-energy-efficiency-standards.html</v>
      </c>
      <c r="S429" s="390" t="s">
        <v>2095</v>
      </c>
      <c r="T429" s="390" t="s">
        <v>2095</v>
      </c>
    </row>
    <row r="430" spans="1:20" s="4" customFormat="1" ht="156.75" hidden="1">
      <c r="A430" s="73" t="str">
        <f t="shared" si="105"/>
        <v>Industry</v>
      </c>
      <c r="B430" s="73" t="str">
        <f t="shared" si="105"/>
        <v>Industry Energy Efficiency Standards</v>
      </c>
      <c r="C430" s="73" t="str">
        <f t="shared" si="105"/>
        <v>Percentage Improvement in Eqpt Efficiency Standards above BAU</v>
      </c>
      <c r="D430" s="8" t="s">
        <v>145</v>
      </c>
      <c r="E430" s="52" t="s">
        <v>813</v>
      </c>
      <c r="F430" s="8" t="s">
        <v>147</v>
      </c>
      <c r="G430" s="52" t="s">
        <v>819</v>
      </c>
      <c r="H430" s="53">
        <v>816</v>
      </c>
      <c r="I430" s="52" t="s">
        <v>46</v>
      </c>
      <c r="J430" s="73" t="str">
        <f t="shared" si="106"/>
        <v>Industry Energy Efficiency Standards</v>
      </c>
      <c r="K430" s="60" t="str">
        <f t="shared" si="106"/>
        <v>indst efficiency standards</v>
      </c>
      <c r="L430" s="60">
        <f t="shared" si="106"/>
        <v>0</v>
      </c>
      <c r="M430" s="380">
        <v>0.35</v>
      </c>
      <c r="N430" s="60">
        <f t="shared" ref="K430:O449" si="107">N$370</f>
        <v>0.01</v>
      </c>
      <c r="O430" s="54" t="str">
        <f t="shared" si="107"/>
        <v>% reduction in energy use</v>
      </c>
      <c r="P430" s="370" t="s">
        <v>1958</v>
      </c>
      <c r="Q430" s="54" t="str">
        <f t="shared" si="104"/>
        <v>industry-ag-main.html#eff-stds</v>
      </c>
      <c r="R430" s="54" t="str">
        <f t="shared" si="104"/>
        <v>industry-energy-efficiency-standards.html</v>
      </c>
      <c r="S430" s="390" t="s">
        <v>2096</v>
      </c>
      <c r="T430" s="390" t="s">
        <v>2096</v>
      </c>
    </row>
    <row r="431" spans="1:20" s="4" customFormat="1" ht="156.75" hidden="1">
      <c r="A431" s="73" t="str">
        <f t="shared" si="105"/>
        <v>Industry</v>
      </c>
      <c r="B431" s="73" t="str">
        <f t="shared" si="105"/>
        <v>Industry Energy Efficiency Standards</v>
      </c>
      <c r="C431" s="73" t="str">
        <f t="shared" si="105"/>
        <v>Percentage Improvement in Eqpt Efficiency Standards above BAU</v>
      </c>
      <c r="D431" s="8" t="s">
        <v>145</v>
      </c>
      <c r="E431" s="52" t="s">
        <v>814</v>
      </c>
      <c r="F431" s="8" t="s">
        <v>147</v>
      </c>
      <c r="G431" s="52" t="s">
        <v>822</v>
      </c>
      <c r="H431" s="53">
        <v>817</v>
      </c>
      <c r="I431" s="52" t="s">
        <v>47</v>
      </c>
      <c r="J431" s="73" t="str">
        <f t="shared" ref="J431:J449" si="108">J$370</f>
        <v>Industry Energy Efficiency Standards</v>
      </c>
      <c r="K431" s="60" t="str">
        <f t="shared" si="107"/>
        <v>indst efficiency standards</v>
      </c>
      <c r="L431" s="60">
        <f t="shared" si="107"/>
        <v>0</v>
      </c>
      <c r="M431" s="380">
        <v>0.35</v>
      </c>
      <c r="N431" s="60">
        <f t="shared" si="107"/>
        <v>0.01</v>
      </c>
      <c r="O431" s="54" t="str">
        <f t="shared" si="107"/>
        <v>% reduction in energy use</v>
      </c>
      <c r="P431" s="370" t="s">
        <v>1958</v>
      </c>
      <c r="Q431" s="54" t="str">
        <f t="shared" si="104"/>
        <v>industry-ag-main.html#eff-stds</v>
      </c>
      <c r="R431" s="54" t="str">
        <f t="shared" si="104"/>
        <v>industry-energy-efficiency-standards.html</v>
      </c>
      <c r="S431" s="390" t="s">
        <v>2096</v>
      </c>
      <c r="T431" s="390" t="s">
        <v>2096</v>
      </c>
    </row>
    <row r="432" spans="1:20" s="4" customFormat="1" ht="156.75" hidden="1">
      <c r="A432" s="73" t="str">
        <f t="shared" si="105"/>
        <v>Industry</v>
      </c>
      <c r="B432" s="73" t="str">
        <f t="shared" si="105"/>
        <v>Industry Energy Efficiency Standards</v>
      </c>
      <c r="C432" s="73" t="str">
        <f t="shared" si="105"/>
        <v>Percentage Improvement in Eqpt Efficiency Standards above BAU</v>
      </c>
      <c r="D432" s="8" t="s">
        <v>145</v>
      </c>
      <c r="E432" s="52" t="s">
        <v>815</v>
      </c>
      <c r="F432" s="8" t="s">
        <v>147</v>
      </c>
      <c r="G432" s="52" t="s">
        <v>823</v>
      </c>
      <c r="H432" s="53">
        <v>818</v>
      </c>
      <c r="I432" s="52" t="s">
        <v>47</v>
      </c>
      <c r="J432" s="73" t="str">
        <f t="shared" si="108"/>
        <v>Industry Energy Efficiency Standards</v>
      </c>
      <c r="K432" s="60" t="str">
        <f t="shared" si="107"/>
        <v>indst efficiency standards</v>
      </c>
      <c r="L432" s="60">
        <f t="shared" si="107"/>
        <v>0</v>
      </c>
      <c r="M432" s="380">
        <v>0.35</v>
      </c>
      <c r="N432" s="60">
        <f t="shared" si="107"/>
        <v>0.01</v>
      </c>
      <c r="O432" s="54" t="str">
        <f t="shared" si="107"/>
        <v>% reduction in energy use</v>
      </c>
      <c r="P432" s="370" t="s">
        <v>1958</v>
      </c>
      <c r="Q432" s="54" t="str">
        <f t="shared" si="104"/>
        <v>industry-ag-main.html#eff-stds</v>
      </c>
      <c r="R432" s="54" t="str">
        <f t="shared" si="104"/>
        <v>industry-energy-efficiency-standards.html</v>
      </c>
      <c r="S432" s="390" t="s">
        <v>2096</v>
      </c>
      <c r="T432" s="390" t="s">
        <v>2096</v>
      </c>
    </row>
    <row r="433" spans="1:20" s="4" customFormat="1" ht="156.75" hidden="1">
      <c r="A433" s="73" t="str">
        <f t="shared" si="105"/>
        <v>Industry</v>
      </c>
      <c r="B433" s="73" t="str">
        <f t="shared" si="105"/>
        <v>Industry Energy Efficiency Standards</v>
      </c>
      <c r="C433" s="73" t="str">
        <f t="shared" si="105"/>
        <v>Percentage Improvement in Eqpt Efficiency Standards above BAU</v>
      </c>
      <c r="D433" s="8" t="s">
        <v>145</v>
      </c>
      <c r="E433" s="52" t="s">
        <v>816</v>
      </c>
      <c r="F433" s="8" t="s">
        <v>147</v>
      </c>
      <c r="G433" s="52" t="s">
        <v>820</v>
      </c>
      <c r="H433" s="53">
        <v>819</v>
      </c>
      <c r="I433" s="52" t="s">
        <v>47</v>
      </c>
      <c r="J433" s="73" t="str">
        <f t="shared" si="108"/>
        <v>Industry Energy Efficiency Standards</v>
      </c>
      <c r="K433" s="60" t="str">
        <f t="shared" si="107"/>
        <v>indst efficiency standards</v>
      </c>
      <c r="L433" s="60">
        <f t="shared" si="107"/>
        <v>0</v>
      </c>
      <c r="M433" s="380">
        <v>0.35</v>
      </c>
      <c r="N433" s="60">
        <f t="shared" si="107"/>
        <v>0.01</v>
      </c>
      <c r="O433" s="54" t="str">
        <f t="shared" si="107"/>
        <v>% reduction in energy use</v>
      </c>
      <c r="P433" s="370" t="s">
        <v>1958</v>
      </c>
      <c r="Q433" s="54" t="str">
        <f t="shared" si="104"/>
        <v>industry-ag-main.html#eff-stds</v>
      </c>
      <c r="R433" s="54" t="str">
        <f t="shared" si="104"/>
        <v>industry-energy-efficiency-standards.html</v>
      </c>
      <c r="S433" s="390" t="s">
        <v>2096</v>
      </c>
      <c r="T433" s="390" t="s">
        <v>2096</v>
      </c>
    </row>
    <row r="434" spans="1:20" s="4" customFormat="1" ht="156.75" hidden="1">
      <c r="A434" s="73" t="str">
        <f t="shared" si="105"/>
        <v>Industry</v>
      </c>
      <c r="B434" s="73" t="str">
        <f t="shared" si="105"/>
        <v>Industry Energy Efficiency Standards</v>
      </c>
      <c r="C434" s="73" t="str">
        <f t="shared" si="105"/>
        <v>Percentage Improvement in Eqpt Efficiency Standards above BAU</v>
      </c>
      <c r="D434" s="8" t="s">
        <v>145</v>
      </c>
      <c r="E434" s="52" t="s">
        <v>817</v>
      </c>
      <c r="F434" s="8" t="s">
        <v>147</v>
      </c>
      <c r="G434" s="52" t="s">
        <v>821</v>
      </c>
      <c r="H434" s="53">
        <v>820</v>
      </c>
      <c r="I434" s="52" t="s">
        <v>46</v>
      </c>
      <c r="J434" s="73" t="str">
        <f t="shared" si="108"/>
        <v>Industry Energy Efficiency Standards</v>
      </c>
      <c r="K434" s="60" t="str">
        <f t="shared" si="107"/>
        <v>indst efficiency standards</v>
      </c>
      <c r="L434" s="60">
        <f t="shared" si="107"/>
        <v>0</v>
      </c>
      <c r="M434" s="380">
        <v>0.35</v>
      </c>
      <c r="N434" s="60">
        <f t="shared" si="107"/>
        <v>0.01</v>
      </c>
      <c r="O434" s="54" t="str">
        <f t="shared" si="107"/>
        <v>% reduction in energy use</v>
      </c>
      <c r="P434" s="370" t="s">
        <v>1958</v>
      </c>
      <c r="Q434" s="54" t="str">
        <f t="shared" si="104"/>
        <v>industry-ag-main.html#eff-stds</v>
      </c>
      <c r="R434" s="54" t="str">
        <f t="shared" si="104"/>
        <v>industry-energy-efficiency-standards.html</v>
      </c>
      <c r="S434" s="390" t="s">
        <v>2096</v>
      </c>
      <c r="T434" s="390" t="s">
        <v>2096</v>
      </c>
    </row>
    <row r="435" spans="1:20" s="4" customFormat="1" ht="156.75" hidden="1">
      <c r="A435" s="73" t="str">
        <f t="shared" si="105"/>
        <v>Industry</v>
      </c>
      <c r="B435" s="73" t="str">
        <f t="shared" si="105"/>
        <v>Industry Energy Efficiency Standards</v>
      </c>
      <c r="C435" s="73" t="str">
        <f t="shared" si="105"/>
        <v>Percentage Improvement in Eqpt Efficiency Standards above BAU</v>
      </c>
      <c r="D435" s="8" t="s">
        <v>145</v>
      </c>
      <c r="E435" s="52" t="s">
        <v>818</v>
      </c>
      <c r="F435" s="8" t="s">
        <v>147</v>
      </c>
      <c r="G435" s="52" t="s">
        <v>824</v>
      </c>
      <c r="H435" s="53">
        <v>821</v>
      </c>
      <c r="I435" s="52" t="s">
        <v>47</v>
      </c>
      <c r="J435" s="73" t="str">
        <f t="shared" si="108"/>
        <v>Industry Energy Efficiency Standards</v>
      </c>
      <c r="K435" s="60" t="str">
        <f t="shared" si="107"/>
        <v>indst efficiency standards</v>
      </c>
      <c r="L435" s="60">
        <f t="shared" si="107"/>
        <v>0</v>
      </c>
      <c r="M435" s="380">
        <v>0.35</v>
      </c>
      <c r="N435" s="60">
        <f t="shared" si="107"/>
        <v>0.01</v>
      </c>
      <c r="O435" s="54" t="str">
        <f t="shared" si="107"/>
        <v>% reduction in energy use</v>
      </c>
      <c r="P435" s="370" t="s">
        <v>1958</v>
      </c>
      <c r="Q435" s="54" t="str">
        <f t="shared" si="104"/>
        <v>industry-ag-main.html#eff-stds</v>
      </c>
      <c r="R435" s="54" t="str">
        <f t="shared" si="104"/>
        <v>industry-energy-efficiency-standards.html</v>
      </c>
      <c r="S435" s="390" t="s">
        <v>2096</v>
      </c>
      <c r="T435" s="390" t="s">
        <v>2096</v>
      </c>
    </row>
    <row r="436" spans="1:20" s="4" customFormat="1" ht="156.75" hidden="1">
      <c r="A436" s="73" t="str">
        <f t="shared" si="105"/>
        <v>Industry</v>
      </c>
      <c r="B436" s="73" t="str">
        <f t="shared" si="105"/>
        <v>Industry Energy Efficiency Standards</v>
      </c>
      <c r="C436" s="73" t="str">
        <f t="shared" si="105"/>
        <v>Percentage Improvement in Eqpt Efficiency Standards above BAU</v>
      </c>
      <c r="D436" s="8" t="s">
        <v>145</v>
      </c>
      <c r="E436" s="52" t="s">
        <v>1172</v>
      </c>
      <c r="F436" s="8" t="s">
        <v>147</v>
      </c>
      <c r="G436" s="52" t="s">
        <v>1175</v>
      </c>
      <c r="H436" s="53">
        <v>822</v>
      </c>
      <c r="I436" s="52" t="s">
        <v>47</v>
      </c>
      <c r="J436" s="73" t="str">
        <f t="shared" si="108"/>
        <v>Industry Energy Efficiency Standards</v>
      </c>
      <c r="K436" s="60" t="str">
        <f t="shared" si="107"/>
        <v>indst efficiency standards</v>
      </c>
      <c r="L436" s="60">
        <f t="shared" si="107"/>
        <v>0</v>
      </c>
      <c r="M436" s="380">
        <v>0.35</v>
      </c>
      <c r="N436" s="60">
        <f t="shared" si="107"/>
        <v>0.01</v>
      </c>
      <c r="O436" s="54" t="str">
        <f t="shared" si="107"/>
        <v>% reduction in energy use</v>
      </c>
      <c r="P436" s="370" t="s">
        <v>1958</v>
      </c>
      <c r="Q436" s="54" t="str">
        <f t="shared" si="104"/>
        <v>industry-ag-main.html#eff-stds</v>
      </c>
      <c r="R436" s="54" t="str">
        <f t="shared" si="104"/>
        <v>industry-energy-efficiency-standards.html</v>
      </c>
      <c r="S436" s="390" t="s">
        <v>2096</v>
      </c>
      <c r="T436" s="390" t="s">
        <v>2096</v>
      </c>
    </row>
    <row r="437" spans="1:20" s="4" customFormat="1" ht="156.75" hidden="1">
      <c r="A437" s="73" t="str">
        <f t="shared" si="105"/>
        <v>Industry</v>
      </c>
      <c r="B437" s="73" t="str">
        <f t="shared" si="105"/>
        <v>Industry Energy Efficiency Standards</v>
      </c>
      <c r="C437" s="73" t="str">
        <f t="shared" si="105"/>
        <v>Percentage Improvement in Eqpt Efficiency Standards above BAU</v>
      </c>
      <c r="D437" s="8" t="s">
        <v>145</v>
      </c>
      <c r="E437" s="52" t="s">
        <v>1173</v>
      </c>
      <c r="F437" s="8" t="s">
        <v>147</v>
      </c>
      <c r="G437" s="52" t="s">
        <v>1177</v>
      </c>
      <c r="H437" s="53">
        <v>823</v>
      </c>
      <c r="I437" s="52" t="s">
        <v>46</v>
      </c>
      <c r="J437" s="73" t="str">
        <f t="shared" si="108"/>
        <v>Industry Energy Efficiency Standards</v>
      </c>
      <c r="K437" s="60" t="str">
        <f t="shared" si="107"/>
        <v>indst efficiency standards</v>
      </c>
      <c r="L437" s="60">
        <f t="shared" si="107"/>
        <v>0</v>
      </c>
      <c r="M437" s="380">
        <v>0.35</v>
      </c>
      <c r="N437" s="60">
        <f t="shared" si="107"/>
        <v>0.01</v>
      </c>
      <c r="O437" s="54" t="str">
        <f t="shared" si="107"/>
        <v>% reduction in energy use</v>
      </c>
      <c r="P437" s="370" t="s">
        <v>1958</v>
      </c>
      <c r="Q437" s="54" t="str">
        <f t="shared" si="104"/>
        <v>industry-ag-main.html#eff-stds</v>
      </c>
      <c r="R437" s="54" t="str">
        <f t="shared" si="104"/>
        <v>industry-energy-efficiency-standards.html</v>
      </c>
      <c r="S437" s="390" t="s">
        <v>2096</v>
      </c>
      <c r="T437" s="390" t="s">
        <v>2096</v>
      </c>
    </row>
    <row r="438" spans="1:20" s="4" customFormat="1" ht="156.75" hidden="1">
      <c r="A438" s="73" t="str">
        <f t="shared" si="105"/>
        <v>Industry</v>
      </c>
      <c r="B438" s="73" t="str">
        <f t="shared" si="105"/>
        <v>Industry Energy Efficiency Standards</v>
      </c>
      <c r="C438" s="73" t="str">
        <f t="shared" si="105"/>
        <v>Percentage Improvement in Eqpt Efficiency Standards above BAU</v>
      </c>
      <c r="D438" s="8" t="s">
        <v>145</v>
      </c>
      <c r="E438" s="52" t="s">
        <v>1174</v>
      </c>
      <c r="F438" s="8" t="s">
        <v>147</v>
      </c>
      <c r="G438" s="52" t="s">
        <v>1178</v>
      </c>
      <c r="H438" s="53">
        <v>824</v>
      </c>
      <c r="I438" s="52" t="s">
        <v>46</v>
      </c>
      <c r="J438" s="73" t="str">
        <f t="shared" si="108"/>
        <v>Industry Energy Efficiency Standards</v>
      </c>
      <c r="K438" s="60" t="str">
        <f t="shared" si="107"/>
        <v>indst efficiency standards</v>
      </c>
      <c r="L438" s="60">
        <f t="shared" si="107"/>
        <v>0</v>
      </c>
      <c r="M438" s="380">
        <v>0.35</v>
      </c>
      <c r="N438" s="60">
        <f t="shared" si="107"/>
        <v>0.01</v>
      </c>
      <c r="O438" s="54" t="str">
        <f t="shared" si="107"/>
        <v>% reduction in energy use</v>
      </c>
      <c r="P438" s="370" t="s">
        <v>1958</v>
      </c>
      <c r="Q438" s="54" t="str">
        <f t="shared" si="104"/>
        <v>industry-ag-main.html#eff-stds</v>
      </c>
      <c r="R438" s="54" t="str">
        <f t="shared" si="104"/>
        <v>industry-energy-efficiency-standards.html</v>
      </c>
      <c r="S438" s="390" t="s">
        <v>2096</v>
      </c>
      <c r="T438" s="390" t="s">
        <v>2096</v>
      </c>
    </row>
    <row r="439" spans="1:20" s="4" customFormat="1" ht="156.75" hidden="1">
      <c r="A439" s="73" t="str">
        <f t="shared" si="105"/>
        <v>Industry</v>
      </c>
      <c r="B439" s="73" t="str">
        <f t="shared" si="105"/>
        <v>Industry Energy Efficiency Standards</v>
      </c>
      <c r="C439" s="73" t="str">
        <f t="shared" si="105"/>
        <v>Percentage Improvement in Eqpt Efficiency Standards above BAU</v>
      </c>
      <c r="D439" s="8" t="s">
        <v>145</v>
      </c>
      <c r="E439" s="52" t="s">
        <v>1171</v>
      </c>
      <c r="F439" s="8" t="s">
        <v>147</v>
      </c>
      <c r="G439" s="52" t="s">
        <v>1176</v>
      </c>
      <c r="H439" s="53">
        <v>825</v>
      </c>
      <c r="I439" s="52" t="s">
        <v>47</v>
      </c>
      <c r="J439" s="73" t="str">
        <f t="shared" si="108"/>
        <v>Industry Energy Efficiency Standards</v>
      </c>
      <c r="K439" s="60" t="str">
        <f t="shared" si="107"/>
        <v>indst efficiency standards</v>
      </c>
      <c r="L439" s="60">
        <f t="shared" si="107"/>
        <v>0</v>
      </c>
      <c r="M439" s="380">
        <v>0.35</v>
      </c>
      <c r="N439" s="60">
        <f t="shared" si="107"/>
        <v>0.01</v>
      </c>
      <c r="O439" s="54" t="str">
        <f t="shared" si="107"/>
        <v>% reduction in energy use</v>
      </c>
      <c r="P439" s="370" t="s">
        <v>1958</v>
      </c>
      <c r="Q439" s="54" t="str">
        <f t="shared" si="104"/>
        <v>industry-ag-main.html#eff-stds</v>
      </c>
      <c r="R439" s="54" t="str">
        <f t="shared" si="104"/>
        <v>industry-energy-efficiency-standards.html</v>
      </c>
      <c r="S439" s="390" t="s">
        <v>2096</v>
      </c>
      <c r="T439" s="390" t="s">
        <v>2096</v>
      </c>
    </row>
    <row r="440" spans="1:20" s="4" customFormat="1" ht="71.25" hidden="1">
      <c r="A440" s="73" t="str">
        <f t="shared" si="105"/>
        <v>Industry</v>
      </c>
      <c r="B440" s="73" t="str">
        <f t="shared" si="105"/>
        <v>Industry Energy Efficiency Standards</v>
      </c>
      <c r="C440" s="73" t="str">
        <f t="shared" si="105"/>
        <v>Percentage Improvement in Eqpt Efficiency Standards above BAU</v>
      </c>
      <c r="D440" s="8" t="s">
        <v>146</v>
      </c>
      <c r="E440" s="52" t="s">
        <v>813</v>
      </c>
      <c r="F440" s="8" t="s">
        <v>148</v>
      </c>
      <c r="G440" s="52" t="s">
        <v>819</v>
      </c>
      <c r="H440" s="53">
        <v>826</v>
      </c>
      <c r="I440" s="52" t="s">
        <v>46</v>
      </c>
      <c r="J440" s="73" t="str">
        <f t="shared" si="108"/>
        <v>Industry Energy Efficiency Standards</v>
      </c>
      <c r="K440" s="60" t="str">
        <f t="shared" si="107"/>
        <v>indst efficiency standards</v>
      </c>
      <c r="L440" s="60">
        <f t="shared" si="107"/>
        <v>0</v>
      </c>
      <c r="M440" s="380">
        <v>0.33</v>
      </c>
      <c r="N440" s="60">
        <f t="shared" si="107"/>
        <v>0.01</v>
      </c>
      <c r="O440" s="54" t="str">
        <f t="shared" si="107"/>
        <v>% reduction in energy use</v>
      </c>
      <c r="P440" s="370" t="s">
        <v>2017</v>
      </c>
      <c r="Q440" s="54" t="str">
        <f t="shared" si="104"/>
        <v>industry-ag-main.html#eff-stds</v>
      </c>
      <c r="R440" s="54" t="str">
        <f t="shared" si="104"/>
        <v>industry-energy-efficiency-standards.html</v>
      </c>
      <c r="S440" s="390" t="s">
        <v>2093</v>
      </c>
      <c r="T440" s="390" t="s">
        <v>2093</v>
      </c>
    </row>
    <row r="441" spans="1:20" s="4" customFormat="1" ht="71.25" hidden="1">
      <c r="A441" s="73" t="str">
        <f t="shared" si="105"/>
        <v>Industry</v>
      </c>
      <c r="B441" s="73" t="str">
        <f t="shared" si="105"/>
        <v>Industry Energy Efficiency Standards</v>
      </c>
      <c r="C441" s="73" t="str">
        <f t="shared" si="105"/>
        <v>Percentage Improvement in Eqpt Efficiency Standards above BAU</v>
      </c>
      <c r="D441" s="8" t="s">
        <v>146</v>
      </c>
      <c r="E441" s="52" t="s">
        <v>814</v>
      </c>
      <c r="F441" s="8" t="s">
        <v>148</v>
      </c>
      <c r="G441" s="52" t="s">
        <v>822</v>
      </c>
      <c r="H441" s="53">
        <v>827</v>
      </c>
      <c r="I441" s="52" t="s">
        <v>46</v>
      </c>
      <c r="J441" s="73" t="str">
        <f t="shared" si="108"/>
        <v>Industry Energy Efficiency Standards</v>
      </c>
      <c r="K441" s="60" t="str">
        <f t="shared" si="107"/>
        <v>indst efficiency standards</v>
      </c>
      <c r="L441" s="60">
        <f t="shared" si="107"/>
        <v>0</v>
      </c>
      <c r="M441" s="380">
        <v>0.33</v>
      </c>
      <c r="N441" s="60">
        <f t="shared" si="107"/>
        <v>0.01</v>
      </c>
      <c r="O441" s="54" t="str">
        <f t="shared" si="107"/>
        <v>% reduction in energy use</v>
      </c>
      <c r="P441" s="370" t="s">
        <v>2017</v>
      </c>
      <c r="Q441" s="54" t="str">
        <f t="shared" si="104"/>
        <v>industry-ag-main.html#eff-stds</v>
      </c>
      <c r="R441" s="54" t="str">
        <f t="shared" si="104"/>
        <v>industry-energy-efficiency-standards.html</v>
      </c>
      <c r="S441" s="390" t="s">
        <v>2093</v>
      </c>
      <c r="T441" s="390" t="s">
        <v>2093</v>
      </c>
    </row>
    <row r="442" spans="1:20" s="4" customFormat="1" ht="71.25" hidden="1">
      <c r="A442" s="73" t="str">
        <f t="shared" si="105"/>
        <v>Industry</v>
      </c>
      <c r="B442" s="73" t="str">
        <f t="shared" si="105"/>
        <v>Industry Energy Efficiency Standards</v>
      </c>
      <c r="C442" s="73" t="str">
        <f t="shared" si="105"/>
        <v>Percentage Improvement in Eqpt Efficiency Standards above BAU</v>
      </c>
      <c r="D442" s="8" t="s">
        <v>146</v>
      </c>
      <c r="E442" s="52" t="s">
        <v>815</v>
      </c>
      <c r="F442" s="8" t="s">
        <v>148</v>
      </c>
      <c r="G442" s="52" t="s">
        <v>823</v>
      </c>
      <c r="H442" s="53">
        <v>828</v>
      </c>
      <c r="I442" s="52" t="s">
        <v>46</v>
      </c>
      <c r="J442" s="73" t="str">
        <f t="shared" si="108"/>
        <v>Industry Energy Efficiency Standards</v>
      </c>
      <c r="K442" s="60" t="str">
        <f t="shared" si="107"/>
        <v>indst efficiency standards</v>
      </c>
      <c r="L442" s="60">
        <f t="shared" si="107"/>
        <v>0</v>
      </c>
      <c r="M442" s="380">
        <v>0.33</v>
      </c>
      <c r="N442" s="60">
        <f t="shared" si="107"/>
        <v>0.01</v>
      </c>
      <c r="O442" s="54" t="str">
        <f t="shared" si="107"/>
        <v>% reduction in energy use</v>
      </c>
      <c r="P442" s="370" t="s">
        <v>2017</v>
      </c>
      <c r="Q442" s="54" t="str">
        <f t="shared" si="104"/>
        <v>industry-ag-main.html#eff-stds</v>
      </c>
      <c r="R442" s="54" t="str">
        <f t="shared" si="104"/>
        <v>industry-energy-efficiency-standards.html</v>
      </c>
      <c r="S442" s="390" t="s">
        <v>2093</v>
      </c>
      <c r="T442" s="390" t="s">
        <v>2093</v>
      </c>
    </row>
    <row r="443" spans="1:20" s="4" customFormat="1" ht="71.25" hidden="1">
      <c r="A443" s="73" t="str">
        <f t="shared" si="105"/>
        <v>Industry</v>
      </c>
      <c r="B443" s="73" t="str">
        <f t="shared" si="105"/>
        <v>Industry Energy Efficiency Standards</v>
      </c>
      <c r="C443" s="73" t="str">
        <f t="shared" si="105"/>
        <v>Percentage Improvement in Eqpt Efficiency Standards above BAU</v>
      </c>
      <c r="D443" s="8" t="s">
        <v>146</v>
      </c>
      <c r="E443" s="52" t="s">
        <v>816</v>
      </c>
      <c r="F443" s="8" t="s">
        <v>148</v>
      </c>
      <c r="G443" s="52" t="s">
        <v>820</v>
      </c>
      <c r="H443" s="53">
        <v>829</v>
      </c>
      <c r="I443" s="52" t="s">
        <v>47</v>
      </c>
      <c r="J443" s="73" t="str">
        <f t="shared" si="108"/>
        <v>Industry Energy Efficiency Standards</v>
      </c>
      <c r="K443" s="60" t="str">
        <f t="shared" si="107"/>
        <v>indst efficiency standards</v>
      </c>
      <c r="L443" s="60">
        <f t="shared" si="107"/>
        <v>0</v>
      </c>
      <c r="M443" s="380">
        <v>0.33</v>
      </c>
      <c r="N443" s="60">
        <f t="shared" si="107"/>
        <v>0.01</v>
      </c>
      <c r="O443" s="54" t="str">
        <f t="shared" si="107"/>
        <v>% reduction in energy use</v>
      </c>
      <c r="P443" s="370" t="s">
        <v>2017</v>
      </c>
      <c r="Q443" s="54" t="str">
        <f t="shared" si="104"/>
        <v>industry-ag-main.html#eff-stds</v>
      </c>
      <c r="R443" s="54" t="str">
        <f t="shared" si="104"/>
        <v>industry-energy-efficiency-standards.html</v>
      </c>
      <c r="S443" s="390" t="s">
        <v>2093</v>
      </c>
      <c r="T443" s="390" t="s">
        <v>2093</v>
      </c>
    </row>
    <row r="444" spans="1:20" s="4" customFormat="1" ht="71.25" hidden="1">
      <c r="A444" s="73" t="str">
        <f t="shared" si="105"/>
        <v>Industry</v>
      </c>
      <c r="B444" s="73" t="str">
        <f t="shared" si="105"/>
        <v>Industry Energy Efficiency Standards</v>
      </c>
      <c r="C444" s="73" t="str">
        <f t="shared" si="105"/>
        <v>Percentage Improvement in Eqpt Efficiency Standards above BAU</v>
      </c>
      <c r="D444" s="8" t="s">
        <v>146</v>
      </c>
      <c r="E444" s="52" t="s">
        <v>817</v>
      </c>
      <c r="F444" s="8" t="s">
        <v>148</v>
      </c>
      <c r="G444" s="52" t="s">
        <v>821</v>
      </c>
      <c r="H444" s="53">
        <v>830</v>
      </c>
      <c r="I444" s="52" t="s">
        <v>46</v>
      </c>
      <c r="J444" s="73" t="str">
        <f t="shared" si="108"/>
        <v>Industry Energy Efficiency Standards</v>
      </c>
      <c r="K444" s="60" t="str">
        <f t="shared" si="107"/>
        <v>indst efficiency standards</v>
      </c>
      <c r="L444" s="60">
        <f t="shared" si="107"/>
        <v>0</v>
      </c>
      <c r="M444" s="380">
        <v>0.33</v>
      </c>
      <c r="N444" s="60">
        <f t="shared" si="107"/>
        <v>0.01</v>
      </c>
      <c r="O444" s="54" t="str">
        <f t="shared" si="107"/>
        <v>% reduction in energy use</v>
      </c>
      <c r="P444" s="370" t="s">
        <v>2017</v>
      </c>
      <c r="Q444" s="54" t="str">
        <f t="shared" si="104"/>
        <v>industry-ag-main.html#eff-stds</v>
      </c>
      <c r="R444" s="54" t="str">
        <f t="shared" si="104"/>
        <v>industry-energy-efficiency-standards.html</v>
      </c>
      <c r="S444" s="390" t="s">
        <v>2093</v>
      </c>
      <c r="T444" s="390" t="s">
        <v>2093</v>
      </c>
    </row>
    <row r="445" spans="1:20" s="4" customFormat="1" ht="71.25" hidden="1">
      <c r="A445" s="73" t="str">
        <f t="shared" si="105"/>
        <v>Industry</v>
      </c>
      <c r="B445" s="73" t="str">
        <f t="shared" si="105"/>
        <v>Industry Energy Efficiency Standards</v>
      </c>
      <c r="C445" s="73" t="str">
        <f t="shared" si="105"/>
        <v>Percentage Improvement in Eqpt Efficiency Standards above BAU</v>
      </c>
      <c r="D445" s="8" t="s">
        <v>146</v>
      </c>
      <c r="E445" s="52" t="s">
        <v>818</v>
      </c>
      <c r="F445" s="8" t="s">
        <v>148</v>
      </c>
      <c r="G445" s="52" t="s">
        <v>824</v>
      </c>
      <c r="H445" s="53">
        <v>831</v>
      </c>
      <c r="I445" s="52" t="s">
        <v>47</v>
      </c>
      <c r="J445" s="73" t="str">
        <f t="shared" si="108"/>
        <v>Industry Energy Efficiency Standards</v>
      </c>
      <c r="K445" s="60" t="str">
        <f t="shared" si="107"/>
        <v>indst efficiency standards</v>
      </c>
      <c r="L445" s="60">
        <f t="shared" si="107"/>
        <v>0</v>
      </c>
      <c r="M445" s="380">
        <v>0.33</v>
      </c>
      <c r="N445" s="60">
        <f t="shared" si="107"/>
        <v>0.01</v>
      </c>
      <c r="O445" s="54" t="str">
        <f t="shared" si="107"/>
        <v>% reduction in energy use</v>
      </c>
      <c r="P445" s="370" t="s">
        <v>2017</v>
      </c>
      <c r="Q445" s="54" t="str">
        <f t="shared" si="104"/>
        <v>industry-ag-main.html#eff-stds</v>
      </c>
      <c r="R445" s="54" t="str">
        <f t="shared" si="104"/>
        <v>industry-energy-efficiency-standards.html</v>
      </c>
      <c r="S445" s="390" t="s">
        <v>2093</v>
      </c>
      <c r="T445" s="390" t="s">
        <v>2093</v>
      </c>
    </row>
    <row r="446" spans="1:20" s="4" customFormat="1" ht="71.25" hidden="1">
      <c r="A446" s="73" t="str">
        <f t="shared" si="105"/>
        <v>Industry</v>
      </c>
      <c r="B446" s="73" t="str">
        <f t="shared" si="105"/>
        <v>Industry Energy Efficiency Standards</v>
      </c>
      <c r="C446" s="73" t="str">
        <f t="shared" si="105"/>
        <v>Percentage Improvement in Eqpt Efficiency Standards above BAU</v>
      </c>
      <c r="D446" s="8" t="s">
        <v>146</v>
      </c>
      <c r="E446" s="52" t="s">
        <v>1172</v>
      </c>
      <c r="F446" s="8" t="s">
        <v>148</v>
      </c>
      <c r="G446" s="52" t="s">
        <v>1175</v>
      </c>
      <c r="H446" s="53">
        <v>832</v>
      </c>
      <c r="I446" s="52" t="s">
        <v>47</v>
      </c>
      <c r="J446" s="73" t="str">
        <f t="shared" si="108"/>
        <v>Industry Energy Efficiency Standards</v>
      </c>
      <c r="K446" s="60" t="str">
        <f t="shared" si="107"/>
        <v>indst efficiency standards</v>
      </c>
      <c r="L446" s="60">
        <f t="shared" si="107"/>
        <v>0</v>
      </c>
      <c r="M446" s="380">
        <v>0.33</v>
      </c>
      <c r="N446" s="60">
        <f t="shared" si="107"/>
        <v>0.01</v>
      </c>
      <c r="O446" s="54" t="str">
        <f t="shared" si="107"/>
        <v>% reduction in energy use</v>
      </c>
      <c r="P446" s="370" t="s">
        <v>2017</v>
      </c>
      <c r="Q446" s="54" t="str">
        <f t="shared" si="104"/>
        <v>industry-ag-main.html#eff-stds</v>
      </c>
      <c r="R446" s="54" t="str">
        <f t="shared" si="104"/>
        <v>industry-energy-efficiency-standards.html</v>
      </c>
      <c r="S446" s="390" t="s">
        <v>2093</v>
      </c>
      <c r="T446" s="390" t="s">
        <v>2093</v>
      </c>
    </row>
    <row r="447" spans="1:20" s="4" customFormat="1" ht="71.25" hidden="1">
      <c r="A447" s="73" t="str">
        <f t="shared" si="105"/>
        <v>Industry</v>
      </c>
      <c r="B447" s="73" t="str">
        <f t="shared" si="105"/>
        <v>Industry Energy Efficiency Standards</v>
      </c>
      <c r="C447" s="73" t="str">
        <f t="shared" si="105"/>
        <v>Percentage Improvement in Eqpt Efficiency Standards above BAU</v>
      </c>
      <c r="D447" s="8" t="s">
        <v>146</v>
      </c>
      <c r="E447" s="52" t="s">
        <v>1173</v>
      </c>
      <c r="F447" s="8" t="s">
        <v>148</v>
      </c>
      <c r="G447" s="52" t="s">
        <v>1177</v>
      </c>
      <c r="H447" s="53">
        <v>833</v>
      </c>
      <c r="I447" s="52" t="s">
        <v>46</v>
      </c>
      <c r="J447" s="73" t="str">
        <f t="shared" si="108"/>
        <v>Industry Energy Efficiency Standards</v>
      </c>
      <c r="K447" s="60" t="str">
        <f t="shared" si="107"/>
        <v>indst efficiency standards</v>
      </c>
      <c r="L447" s="60">
        <f t="shared" si="107"/>
        <v>0</v>
      </c>
      <c r="M447" s="380">
        <v>0.33</v>
      </c>
      <c r="N447" s="60">
        <f t="shared" si="107"/>
        <v>0.01</v>
      </c>
      <c r="O447" s="54" t="str">
        <f t="shared" si="107"/>
        <v>% reduction in energy use</v>
      </c>
      <c r="P447" s="370" t="s">
        <v>2017</v>
      </c>
      <c r="Q447" s="54" t="str">
        <f t="shared" si="104"/>
        <v>industry-ag-main.html#eff-stds</v>
      </c>
      <c r="R447" s="54" t="str">
        <f t="shared" si="104"/>
        <v>industry-energy-efficiency-standards.html</v>
      </c>
      <c r="S447" s="390" t="s">
        <v>2093</v>
      </c>
      <c r="T447" s="390" t="s">
        <v>2093</v>
      </c>
    </row>
    <row r="448" spans="1:20" s="4" customFormat="1" ht="71.25" hidden="1">
      <c r="A448" s="73" t="str">
        <f t="shared" si="105"/>
        <v>Industry</v>
      </c>
      <c r="B448" s="73" t="str">
        <f t="shared" si="105"/>
        <v>Industry Energy Efficiency Standards</v>
      </c>
      <c r="C448" s="73" t="str">
        <f t="shared" si="105"/>
        <v>Percentage Improvement in Eqpt Efficiency Standards above BAU</v>
      </c>
      <c r="D448" s="8" t="s">
        <v>146</v>
      </c>
      <c r="E448" s="52" t="s">
        <v>1174</v>
      </c>
      <c r="F448" s="8" t="s">
        <v>148</v>
      </c>
      <c r="G448" s="52" t="s">
        <v>1178</v>
      </c>
      <c r="H448" s="53">
        <v>834</v>
      </c>
      <c r="I448" s="52" t="s">
        <v>46</v>
      </c>
      <c r="J448" s="73" t="str">
        <f t="shared" si="108"/>
        <v>Industry Energy Efficiency Standards</v>
      </c>
      <c r="K448" s="60" t="str">
        <f t="shared" si="107"/>
        <v>indst efficiency standards</v>
      </c>
      <c r="L448" s="60">
        <f t="shared" si="107"/>
        <v>0</v>
      </c>
      <c r="M448" s="380">
        <v>0.33</v>
      </c>
      <c r="N448" s="60">
        <f t="shared" si="107"/>
        <v>0.01</v>
      </c>
      <c r="O448" s="54" t="str">
        <f t="shared" si="107"/>
        <v>% reduction in energy use</v>
      </c>
      <c r="P448" s="370" t="s">
        <v>2017</v>
      </c>
      <c r="Q448" s="54" t="str">
        <f t="shared" si="104"/>
        <v>industry-ag-main.html#eff-stds</v>
      </c>
      <c r="R448" s="54" t="str">
        <f t="shared" si="104"/>
        <v>industry-energy-efficiency-standards.html</v>
      </c>
      <c r="S448" s="390" t="s">
        <v>2093</v>
      </c>
      <c r="T448" s="390" t="s">
        <v>2093</v>
      </c>
    </row>
    <row r="449" spans="1:20" s="4" customFormat="1" ht="71.25" hidden="1">
      <c r="A449" s="73" t="str">
        <f t="shared" si="105"/>
        <v>Industry</v>
      </c>
      <c r="B449" s="73" t="str">
        <f t="shared" si="105"/>
        <v>Industry Energy Efficiency Standards</v>
      </c>
      <c r="C449" s="73" t="str">
        <f t="shared" si="105"/>
        <v>Percentage Improvement in Eqpt Efficiency Standards above BAU</v>
      </c>
      <c r="D449" s="8" t="s">
        <v>146</v>
      </c>
      <c r="E449" s="52" t="s">
        <v>1171</v>
      </c>
      <c r="F449" s="8" t="s">
        <v>148</v>
      </c>
      <c r="G449" s="52" t="s">
        <v>1176</v>
      </c>
      <c r="H449" s="53">
        <v>835</v>
      </c>
      <c r="I449" s="52" t="s">
        <v>47</v>
      </c>
      <c r="J449" s="73" t="str">
        <f t="shared" si="108"/>
        <v>Industry Energy Efficiency Standards</v>
      </c>
      <c r="K449" s="60" t="str">
        <f t="shared" si="107"/>
        <v>indst efficiency standards</v>
      </c>
      <c r="L449" s="60">
        <f t="shared" si="107"/>
        <v>0</v>
      </c>
      <c r="M449" s="380">
        <v>0.33</v>
      </c>
      <c r="N449" s="60">
        <f t="shared" si="107"/>
        <v>0.01</v>
      </c>
      <c r="O449" s="54" t="str">
        <f t="shared" si="107"/>
        <v>% reduction in energy use</v>
      </c>
      <c r="P449" s="370" t="s">
        <v>2017</v>
      </c>
      <c r="Q449" s="54" t="str">
        <f t="shared" si="104"/>
        <v>industry-ag-main.html#eff-stds</v>
      </c>
      <c r="R449" s="54" t="str">
        <f t="shared" si="104"/>
        <v>industry-energy-efficiency-standards.html</v>
      </c>
      <c r="S449" s="390" t="s">
        <v>2093</v>
      </c>
      <c r="T449" s="390" t="s">
        <v>2093</v>
      </c>
    </row>
    <row r="450" spans="1:20" s="4" customFormat="1" ht="42.75" hidden="1">
      <c r="A450" s="93" t="s">
        <v>9</v>
      </c>
      <c r="B450" s="93" t="s">
        <v>24</v>
      </c>
      <c r="C450" s="93" t="s">
        <v>309</v>
      </c>
      <c r="D450" s="52"/>
      <c r="E450" s="52"/>
      <c r="F450" s="52"/>
      <c r="G450" s="52"/>
      <c r="H450" s="53">
        <v>54</v>
      </c>
      <c r="I450" s="52" t="s">
        <v>46</v>
      </c>
      <c r="J450" s="75" t="s">
        <v>24</v>
      </c>
      <c r="K450" s="75" t="s">
        <v>600</v>
      </c>
      <c r="L450" s="58">
        <v>0</v>
      </c>
      <c r="M450" s="59">
        <v>1</v>
      </c>
      <c r="N450" s="59">
        <v>0.01</v>
      </c>
      <c r="O450" s="52" t="s">
        <v>36</v>
      </c>
      <c r="P450" s="52" t="s">
        <v>636</v>
      </c>
      <c r="Q450" s="52" t="s">
        <v>242</v>
      </c>
      <c r="R450" s="8" t="s">
        <v>243</v>
      </c>
      <c r="S450" s="176" t="s">
        <v>167</v>
      </c>
      <c r="T450" s="54"/>
    </row>
    <row r="451" spans="1:20" ht="28.5" hidden="1">
      <c r="A451" s="93" t="s">
        <v>9</v>
      </c>
      <c r="B451" s="93" t="s">
        <v>1151</v>
      </c>
      <c r="C451" s="93" t="s">
        <v>812</v>
      </c>
      <c r="D451" s="52" t="s">
        <v>140</v>
      </c>
      <c r="E451" s="52" t="s">
        <v>813</v>
      </c>
      <c r="F451" s="8" t="s">
        <v>827</v>
      </c>
      <c r="G451" s="52" t="s">
        <v>819</v>
      </c>
      <c r="H451" s="53">
        <v>381</v>
      </c>
      <c r="I451" s="52" t="s">
        <v>47</v>
      </c>
      <c r="J451" s="93" t="s">
        <v>1151</v>
      </c>
      <c r="K451" s="75" t="s">
        <v>826</v>
      </c>
      <c r="L451" s="58">
        <v>0</v>
      </c>
      <c r="M451" s="58">
        <v>1</v>
      </c>
      <c r="N451" s="59">
        <v>0.01</v>
      </c>
      <c r="O451" s="52" t="s">
        <v>825</v>
      </c>
      <c r="Q451" s="52" t="s">
        <v>244</v>
      </c>
      <c r="R451" s="8" t="s">
        <v>1168</v>
      </c>
      <c r="S451" s="176"/>
      <c r="T451" s="52"/>
    </row>
    <row r="452" spans="1:20" ht="114" hidden="1">
      <c r="A452" s="73" t="str">
        <f t="shared" ref="A452:C483" si="109">A$451</f>
        <v>Industry</v>
      </c>
      <c r="B452" s="73" t="str">
        <f t="shared" si="109"/>
        <v>Electrification + Hydrogen</v>
      </c>
      <c r="C452" s="73" t="str">
        <f t="shared" si="109"/>
        <v>Fraction of Industrial Fuel Use Shifted to Other Fuels</v>
      </c>
      <c r="D452" s="52" t="s">
        <v>140</v>
      </c>
      <c r="E452" s="52" t="s">
        <v>814</v>
      </c>
      <c r="F452" s="8" t="s">
        <v>827</v>
      </c>
      <c r="G452" s="52" t="s">
        <v>822</v>
      </c>
      <c r="H452" s="53">
        <v>382</v>
      </c>
      <c r="I452" s="52" t="s">
        <v>46</v>
      </c>
      <c r="J452" s="73" t="str">
        <f t="shared" ref="J452:O456" si="110">J$451</f>
        <v>Electrification + Hydrogen</v>
      </c>
      <c r="K452" s="73" t="str">
        <f t="shared" si="110"/>
        <v>indst fuel type shifting</v>
      </c>
      <c r="L452" s="103">
        <f t="shared" si="110"/>
        <v>0</v>
      </c>
      <c r="M452" s="103">
        <f t="shared" si="110"/>
        <v>1</v>
      </c>
      <c r="N452" s="103">
        <f t="shared" si="110"/>
        <v>0.01</v>
      </c>
      <c r="O452" s="73" t="str">
        <f t="shared" si="110"/>
        <v>% of fuel shifted</v>
      </c>
      <c r="P452" s="52" t="s">
        <v>1478</v>
      </c>
      <c r="Q452" s="73" t="str">
        <f t="shared" ref="Q452:R526" si="111">Q$451</f>
        <v>industry-ag-main.html#fuel-switching</v>
      </c>
      <c r="R452" s="73" t="str">
        <f t="shared" si="111"/>
        <v>industry-elec-and-hydrogen.html</v>
      </c>
      <c r="S452" s="176"/>
      <c r="T452" s="52"/>
    </row>
    <row r="453" spans="1:20" ht="114" hidden="1">
      <c r="A453" s="73" t="str">
        <f>A$451</f>
        <v>Industry</v>
      </c>
      <c r="B453" s="73" t="str">
        <f t="shared" si="109"/>
        <v>Electrification + Hydrogen</v>
      </c>
      <c r="C453" s="73" t="str">
        <f t="shared" si="109"/>
        <v>Fraction of Industrial Fuel Use Shifted to Other Fuels</v>
      </c>
      <c r="D453" s="52" t="s">
        <v>140</v>
      </c>
      <c r="E453" s="52" t="s">
        <v>815</v>
      </c>
      <c r="F453" s="8" t="s">
        <v>827</v>
      </c>
      <c r="G453" s="52" t="s">
        <v>823</v>
      </c>
      <c r="H453" s="53">
        <v>383</v>
      </c>
      <c r="I453" s="52" t="s">
        <v>46</v>
      </c>
      <c r="J453" s="73" t="str">
        <f t="shared" si="110"/>
        <v>Electrification + Hydrogen</v>
      </c>
      <c r="K453" s="73" t="str">
        <f t="shared" si="110"/>
        <v>indst fuel type shifting</v>
      </c>
      <c r="L453" s="103">
        <f t="shared" si="110"/>
        <v>0</v>
      </c>
      <c r="M453" s="103">
        <f t="shared" si="110"/>
        <v>1</v>
      </c>
      <c r="N453" s="103">
        <f t="shared" si="110"/>
        <v>0.01</v>
      </c>
      <c r="O453" s="73" t="str">
        <f t="shared" si="110"/>
        <v>% of fuel shifted</v>
      </c>
      <c r="P453" s="52" t="s">
        <v>1479</v>
      </c>
      <c r="Q453" s="73" t="str">
        <f t="shared" si="111"/>
        <v>industry-ag-main.html#fuel-switching</v>
      </c>
      <c r="R453" s="73" t="str">
        <f t="shared" si="111"/>
        <v>industry-elec-and-hydrogen.html</v>
      </c>
      <c r="S453" s="176"/>
      <c r="T453" s="52"/>
    </row>
    <row r="454" spans="1:20" ht="114" hidden="1">
      <c r="A454" s="73" t="str">
        <f t="shared" ref="A454:C485" si="112">A$451</f>
        <v>Industry</v>
      </c>
      <c r="B454" s="73" t="str">
        <f t="shared" si="109"/>
        <v>Electrification + Hydrogen</v>
      </c>
      <c r="C454" s="73" t="str">
        <f t="shared" si="109"/>
        <v>Fraction of Industrial Fuel Use Shifted to Other Fuels</v>
      </c>
      <c r="D454" s="52" t="s">
        <v>140</v>
      </c>
      <c r="E454" s="52" t="s">
        <v>816</v>
      </c>
      <c r="F454" s="8" t="s">
        <v>827</v>
      </c>
      <c r="G454" s="52" t="s">
        <v>820</v>
      </c>
      <c r="H454" s="53">
        <v>384</v>
      </c>
      <c r="I454" s="52" t="s">
        <v>46</v>
      </c>
      <c r="J454" s="73" t="str">
        <f t="shared" si="110"/>
        <v>Electrification + Hydrogen</v>
      </c>
      <c r="K454" s="73" t="str">
        <f t="shared" si="110"/>
        <v>indst fuel type shifting</v>
      </c>
      <c r="L454" s="103">
        <f t="shared" si="110"/>
        <v>0</v>
      </c>
      <c r="M454" s="103">
        <f t="shared" si="110"/>
        <v>1</v>
      </c>
      <c r="N454" s="103">
        <f t="shared" si="110"/>
        <v>0.01</v>
      </c>
      <c r="O454" s="73" t="str">
        <f t="shared" si="110"/>
        <v>% of fuel shifted</v>
      </c>
      <c r="P454" s="52" t="s">
        <v>1480</v>
      </c>
      <c r="Q454" s="73" t="str">
        <f t="shared" si="111"/>
        <v>industry-ag-main.html#fuel-switching</v>
      </c>
      <c r="R454" s="73" t="str">
        <f t="shared" si="111"/>
        <v>industry-elec-and-hydrogen.html</v>
      </c>
      <c r="S454" s="176"/>
      <c r="T454" s="52"/>
    </row>
    <row r="455" spans="1:20" ht="114" hidden="1">
      <c r="A455" s="73" t="str">
        <f t="shared" si="112"/>
        <v>Industry</v>
      </c>
      <c r="B455" s="73" t="str">
        <f t="shared" si="109"/>
        <v>Electrification + Hydrogen</v>
      </c>
      <c r="C455" s="73" t="str">
        <f t="shared" si="109"/>
        <v>Fraction of Industrial Fuel Use Shifted to Other Fuels</v>
      </c>
      <c r="D455" s="52" t="s">
        <v>140</v>
      </c>
      <c r="E455" s="52" t="s">
        <v>817</v>
      </c>
      <c r="F455" s="8" t="s">
        <v>827</v>
      </c>
      <c r="G455" s="52" t="s">
        <v>821</v>
      </c>
      <c r="H455" s="53">
        <v>385</v>
      </c>
      <c r="I455" s="52" t="s">
        <v>46</v>
      </c>
      <c r="J455" s="73" t="str">
        <f t="shared" si="110"/>
        <v>Electrification + Hydrogen</v>
      </c>
      <c r="K455" s="73" t="str">
        <f t="shared" si="110"/>
        <v>indst fuel type shifting</v>
      </c>
      <c r="L455" s="103">
        <f t="shared" si="110"/>
        <v>0</v>
      </c>
      <c r="M455" s="103">
        <f t="shared" si="110"/>
        <v>1</v>
      </c>
      <c r="N455" s="103">
        <f t="shared" si="110"/>
        <v>0.01</v>
      </c>
      <c r="O455" s="73" t="str">
        <f t="shared" si="110"/>
        <v>% of fuel shifted</v>
      </c>
      <c r="P455" s="52" t="s">
        <v>1481</v>
      </c>
      <c r="Q455" s="73" t="str">
        <f t="shared" si="111"/>
        <v>industry-ag-main.html#fuel-switching</v>
      </c>
      <c r="R455" s="73" t="str">
        <f t="shared" si="111"/>
        <v>industry-elec-and-hydrogen.html</v>
      </c>
      <c r="S455" s="176"/>
      <c r="T455" s="52"/>
    </row>
    <row r="456" spans="1:20" ht="28.5" hidden="1">
      <c r="A456" s="73" t="str">
        <f t="shared" si="112"/>
        <v>Industry</v>
      </c>
      <c r="B456" s="73" t="str">
        <f t="shared" si="109"/>
        <v>Electrification + Hydrogen</v>
      </c>
      <c r="C456" s="73" t="str">
        <f t="shared" si="109"/>
        <v>Fraction of Industrial Fuel Use Shifted to Other Fuels</v>
      </c>
      <c r="D456" s="52" t="s">
        <v>140</v>
      </c>
      <c r="E456" s="52" t="s">
        <v>818</v>
      </c>
      <c r="F456" s="8" t="s">
        <v>827</v>
      </c>
      <c r="G456" s="52" t="s">
        <v>824</v>
      </c>
      <c r="H456" s="53">
        <v>386</v>
      </c>
      <c r="I456" s="52" t="s">
        <v>47</v>
      </c>
      <c r="J456" s="73" t="str">
        <f t="shared" si="110"/>
        <v>Electrification + Hydrogen</v>
      </c>
      <c r="K456" s="73" t="str">
        <f t="shared" si="110"/>
        <v>indst fuel type shifting</v>
      </c>
      <c r="L456" s="103">
        <f t="shared" si="110"/>
        <v>0</v>
      </c>
      <c r="M456" s="103">
        <f t="shared" si="110"/>
        <v>1</v>
      </c>
      <c r="N456" s="103">
        <f t="shared" si="110"/>
        <v>0.01</v>
      </c>
      <c r="O456" s="73" t="str">
        <f t="shared" si="110"/>
        <v>% of fuel shifted</v>
      </c>
      <c r="P456" s="52"/>
      <c r="Q456" s="73" t="str">
        <f t="shared" si="111"/>
        <v>industry-ag-main.html#fuel-switching</v>
      </c>
      <c r="R456" s="73" t="str">
        <f t="shared" si="111"/>
        <v>industry-elec-and-hydrogen.html</v>
      </c>
      <c r="S456" s="176"/>
      <c r="T456" s="52"/>
    </row>
    <row r="457" spans="1:20" ht="28.5" hidden="1">
      <c r="A457" s="73" t="str">
        <f t="shared" si="112"/>
        <v>Industry</v>
      </c>
      <c r="B457" s="73" t="str">
        <f t="shared" si="109"/>
        <v>Electrification + Hydrogen</v>
      </c>
      <c r="C457" s="73" t="str">
        <f t="shared" si="109"/>
        <v>Fraction of Industrial Fuel Use Shifted to Other Fuels</v>
      </c>
      <c r="D457" s="52" t="s">
        <v>140</v>
      </c>
      <c r="E457" s="52" t="s">
        <v>1172</v>
      </c>
      <c r="F457" s="8" t="s">
        <v>827</v>
      </c>
      <c r="G457" s="52" t="s">
        <v>1175</v>
      </c>
      <c r="H457" s="53">
        <v>387</v>
      </c>
      <c r="I457" s="52" t="s">
        <v>47</v>
      </c>
      <c r="J457" s="73" t="str">
        <f t="shared" ref="J457:O499" si="113">J$451</f>
        <v>Electrification + Hydrogen</v>
      </c>
      <c r="K457" s="73" t="str">
        <f t="shared" si="113"/>
        <v>indst fuel type shifting</v>
      </c>
      <c r="L457" s="103">
        <f t="shared" si="113"/>
        <v>0</v>
      </c>
      <c r="M457" s="103">
        <f t="shared" si="113"/>
        <v>1</v>
      </c>
      <c r="N457" s="103">
        <f t="shared" si="113"/>
        <v>0.01</v>
      </c>
      <c r="O457" s="73" t="str">
        <f t="shared" si="113"/>
        <v>% of fuel shifted</v>
      </c>
      <c r="P457" s="52"/>
      <c r="Q457" s="73" t="str">
        <f t="shared" si="111"/>
        <v>industry-ag-main.html#fuel-switching</v>
      </c>
      <c r="R457" s="73" t="str">
        <f t="shared" si="111"/>
        <v>industry-elec-and-hydrogen.html</v>
      </c>
      <c r="S457" s="176"/>
      <c r="T457" s="52"/>
    </row>
    <row r="458" spans="1:20" ht="114" hidden="1">
      <c r="A458" s="73" t="str">
        <f t="shared" si="112"/>
        <v>Industry</v>
      </c>
      <c r="B458" s="73" t="str">
        <f t="shared" si="109"/>
        <v>Electrification + Hydrogen</v>
      </c>
      <c r="C458" s="73" t="str">
        <f t="shared" si="109"/>
        <v>Fraction of Industrial Fuel Use Shifted to Other Fuels</v>
      </c>
      <c r="D458" s="52" t="s">
        <v>140</v>
      </c>
      <c r="E458" s="52" t="s">
        <v>1173</v>
      </c>
      <c r="F458" s="8" t="s">
        <v>827</v>
      </c>
      <c r="G458" s="52" t="s">
        <v>1177</v>
      </c>
      <c r="H458" s="53">
        <v>388</v>
      </c>
      <c r="I458" s="52" t="s">
        <v>46</v>
      </c>
      <c r="J458" s="73" t="str">
        <f t="shared" si="113"/>
        <v>Electrification + Hydrogen</v>
      </c>
      <c r="K458" s="73" t="str">
        <f t="shared" si="113"/>
        <v>indst fuel type shifting</v>
      </c>
      <c r="L458" s="103">
        <f t="shared" si="113"/>
        <v>0</v>
      </c>
      <c r="M458" s="103">
        <f t="shared" si="113"/>
        <v>1</v>
      </c>
      <c r="N458" s="103">
        <f t="shared" si="113"/>
        <v>0.01</v>
      </c>
      <c r="O458" s="73" t="str">
        <f t="shared" si="113"/>
        <v>% of fuel shifted</v>
      </c>
      <c r="P458" s="52" t="s">
        <v>1482</v>
      </c>
      <c r="Q458" s="73" t="str">
        <f t="shared" si="111"/>
        <v>industry-ag-main.html#fuel-switching</v>
      </c>
      <c r="R458" s="73" t="str">
        <f t="shared" si="111"/>
        <v>industry-elec-and-hydrogen.html</v>
      </c>
      <c r="S458" s="176"/>
      <c r="T458" s="52"/>
    </row>
    <row r="459" spans="1:20" ht="128.25" hidden="1">
      <c r="A459" s="73" t="str">
        <f t="shared" si="112"/>
        <v>Industry</v>
      </c>
      <c r="B459" s="73" t="str">
        <f t="shared" si="109"/>
        <v>Electrification + Hydrogen</v>
      </c>
      <c r="C459" s="73" t="str">
        <f t="shared" si="109"/>
        <v>Fraction of Industrial Fuel Use Shifted to Other Fuels</v>
      </c>
      <c r="D459" s="52" t="s">
        <v>140</v>
      </c>
      <c r="E459" s="52" t="s">
        <v>1174</v>
      </c>
      <c r="F459" s="8" t="s">
        <v>827</v>
      </c>
      <c r="G459" s="52" t="s">
        <v>1178</v>
      </c>
      <c r="H459" s="53">
        <v>389</v>
      </c>
      <c r="I459" s="52" t="s">
        <v>46</v>
      </c>
      <c r="J459" s="73" t="str">
        <f t="shared" si="113"/>
        <v>Electrification + Hydrogen</v>
      </c>
      <c r="K459" s="73" t="str">
        <f t="shared" si="113"/>
        <v>indst fuel type shifting</v>
      </c>
      <c r="L459" s="103">
        <f t="shared" si="113"/>
        <v>0</v>
      </c>
      <c r="M459" s="103">
        <f t="shared" si="113"/>
        <v>1</v>
      </c>
      <c r="N459" s="103">
        <f t="shared" si="113"/>
        <v>0.01</v>
      </c>
      <c r="O459" s="73" t="str">
        <f t="shared" si="113"/>
        <v>% of fuel shifted</v>
      </c>
      <c r="P459" s="52" t="s">
        <v>1483</v>
      </c>
      <c r="Q459" s="73" t="str">
        <f t="shared" si="111"/>
        <v>industry-ag-main.html#fuel-switching</v>
      </c>
      <c r="R459" s="73" t="str">
        <f t="shared" si="111"/>
        <v>industry-elec-and-hydrogen.html</v>
      </c>
      <c r="S459" s="176"/>
      <c r="T459" s="52"/>
    </row>
    <row r="460" spans="1:20" ht="28.5" hidden="1">
      <c r="A460" s="73" t="str">
        <f t="shared" si="112"/>
        <v>Industry</v>
      </c>
      <c r="B460" s="73" t="str">
        <f t="shared" si="109"/>
        <v>Electrification + Hydrogen</v>
      </c>
      <c r="C460" s="73" t="str">
        <f t="shared" si="109"/>
        <v>Fraction of Industrial Fuel Use Shifted to Other Fuels</v>
      </c>
      <c r="D460" s="52" t="s">
        <v>140</v>
      </c>
      <c r="E460" s="52" t="s">
        <v>1171</v>
      </c>
      <c r="F460" s="8" t="s">
        <v>827</v>
      </c>
      <c r="G460" s="52" t="s">
        <v>1176</v>
      </c>
      <c r="H460" s="53">
        <v>390</v>
      </c>
      <c r="I460" s="52" t="s">
        <v>47</v>
      </c>
      <c r="J460" s="73" t="str">
        <f t="shared" si="113"/>
        <v>Electrification + Hydrogen</v>
      </c>
      <c r="K460" s="73" t="str">
        <f t="shared" si="113"/>
        <v>indst fuel type shifting</v>
      </c>
      <c r="L460" s="103">
        <f t="shared" si="113"/>
        <v>0</v>
      </c>
      <c r="M460" s="103">
        <f t="shared" si="113"/>
        <v>1</v>
      </c>
      <c r="N460" s="103">
        <f t="shared" si="113"/>
        <v>0.01</v>
      </c>
      <c r="O460" s="73" t="str">
        <f t="shared" si="113"/>
        <v>% of fuel shifted</v>
      </c>
      <c r="P460" s="52"/>
      <c r="Q460" s="73" t="str">
        <f t="shared" si="111"/>
        <v>industry-ag-main.html#fuel-switching</v>
      </c>
      <c r="R460" s="73" t="str">
        <f t="shared" si="111"/>
        <v>industry-elec-and-hydrogen.html</v>
      </c>
      <c r="S460" s="176"/>
      <c r="T460" s="52"/>
    </row>
    <row r="461" spans="1:20" ht="28.5" hidden="1">
      <c r="A461" s="73" t="str">
        <f t="shared" si="112"/>
        <v>Industry</v>
      </c>
      <c r="B461" s="73" t="str">
        <f t="shared" si="109"/>
        <v>Electrification + Hydrogen</v>
      </c>
      <c r="C461" s="73" t="str">
        <f t="shared" si="109"/>
        <v>Fraction of Industrial Fuel Use Shifted to Other Fuels</v>
      </c>
      <c r="D461" s="8" t="s">
        <v>141</v>
      </c>
      <c r="E461" s="52" t="s">
        <v>813</v>
      </c>
      <c r="F461" s="8" t="s">
        <v>828</v>
      </c>
      <c r="G461" s="52" t="s">
        <v>819</v>
      </c>
      <c r="H461" s="53">
        <v>391</v>
      </c>
      <c r="I461" s="52" t="s">
        <v>47</v>
      </c>
      <c r="J461" s="73" t="str">
        <f t="shared" si="113"/>
        <v>Electrification + Hydrogen</v>
      </c>
      <c r="K461" s="73" t="str">
        <f t="shared" si="113"/>
        <v>indst fuel type shifting</v>
      </c>
      <c r="L461" s="103">
        <f t="shared" si="113"/>
        <v>0</v>
      </c>
      <c r="M461" s="103">
        <f t="shared" si="113"/>
        <v>1</v>
      </c>
      <c r="N461" s="103">
        <f t="shared" si="113"/>
        <v>0.01</v>
      </c>
      <c r="O461" s="73" t="str">
        <f t="shared" si="113"/>
        <v>% of fuel shifted</v>
      </c>
      <c r="P461" s="52"/>
      <c r="Q461" s="73" t="str">
        <f t="shared" si="111"/>
        <v>industry-ag-main.html#fuel-switching</v>
      </c>
      <c r="R461" s="73" t="str">
        <f t="shared" si="111"/>
        <v>industry-elec-and-hydrogen.html</v>
      </c>
      <c r="S461" s="176"/>
      <c r="T461" s="52"/>
    </row>
    <row r="462" spans="1:20" ht="114" hidden="1">
      <c r="A462" s="73" t="str">
        <f t="shared" si="112"/>
        <v>Industry</v>
      </c>
      <c r="B462" s="73" t="str">
        <f t="shared" si="109"/>
        <v>Electrification + Hydrogen</v>
      </c>
      <c r="C462" s="73" t="str">
        <f t="shared" si="109"/>
        <v>Fraction of Industrial Fuel Use Shifted to Other Fuels</v>
      </c>
      <c r="D462" s="8" t="s">
        <v>141</v>
      </c>
      <c r="E462" s="52" t="s">
        <v>814</v>
      </c>
      <c r="F462" s="8" t="s">
        <v>828</v>
      </c>
      <c r="G462" s="52" t="s">
        <v>822</v>
      </c>
      <c r="H462" s="53">
        <v>392</v>
      </c>
      <c r="I462" s="52" t="s">
        <v>46</v>
      </c>
      <c r="J462" s="73" t="str">
        <f t="shared" si="113"/>
        <v>Electrification + Hydrogen</v>
      </c>
      <c r="K462" s="73" t="str">
        <f t="shared" si="113"/>
        <v>indst fuel type shifting</v>
      </c>
      <c r="L462" s="103">
        <f t="shared" si="113"/>
        <v>0</v>
      </c>
      <c r="M462" s="103">
        <f t="shared" si="113"/>
        <v>1</v>
      </c>
      <c r="N462" s="103">
        <f t="shared" si="113"/>
        <v>0.01</v>
      </c>
      <c r="O462" s="73" t="str">
        <f t="shared" si="113"/>
        <v>% of fuel shifted</v>
      </c>
      <c r="P462" s="52" t="s">
        <v>1484</v>
      </c>
      <c r="Q462" s="73" t="str">
        <f t="shared" si="111"/>
        <v>industry-ag-main.html#fuel-switching</v>
      </c>
      <c r="R462" s="73" t="str">
        <f t="shared" si="111"/>
        <v>industry-elec-and-hydrogen.html</v>
      </c>
      <c r="S462" s="176"/>
      <c r="T462" s="52"/>
    </row>
    <row r="463" spans="1:20" ht="128.25" hidden="1">
      <c r="A463" s="73" t="str">
        <f t="shared" si="112"/>
        <v>Industry</v>
      </c>
      <c r="B463" s="73" t="str">
        <f t="shared" si="109"/>
        <v>Electrification + Hydrogen</v>
      </c>
      <c r="C463" s="73" t="str">
        <f t="shared" si="109"/>
        <v>Fraction of Industrial Fuel Use Shifted to Other Fuels</v>
      </c>
      <c r="D463" s="8" t="s">
        <v>141</v>
      </c>
      <c r="E463" s="52" t="s">
        <v>815</v>
      </c>
      <c r="F463" s="8" t="s">
        <v>828</v>
      </c>
      <c r="G463" s="52" t="s">
        <v>823</v>
      </c>
      <c r="H463" s="53">
        <v>393</v>
      </c>
      <c r="I463" s="52" t="s">
        <v>46</v>
      </c>
      <c r="J463" s="73" t="str">
        <f t="shared" si="113"/>
        <v>Electrification + Hydrogen</v>
      </c>
      <c r="K463" s="73" t="str">
        <f t="shared" si="113"/>
        <v>indst fuel type shifting</v>
      </c>
      <c r="L463" s="103">
        <f t="shared" si="113"/>
        <v>0</v>
      </c>
      <c r="M463" s="103">
        <f t="shared" si="113"/>
        <v>1</v>
      </c>
      <c r="N463" s="103">
        <f t="shared" si="113"/>
        <v>0.01</v>
      </c>
      <c r="O463" s="73" t="str">
        <f t="shared" si="113"/>
        <v>% of fuel shifted</v>
      </c>
      <c r="P463" s="52" t="s">
        <v>1485</v>
      </c>
      <c r="Q463" s="73" t="str">
        <f t="shared" si="111"/>
        <v>industry-ag-main.html#fuel-switching</v>
      </c>
      <c r="R463" s="73" t="str">
        <f t="shared" si="111"/>
        <v>industry-elec-and-hydrogen.html</v>
      </c>
      <c r="S463" s="176"/>
      <c r="T463" s="52"/>
    </row>
    <row r="464" spans="1:20" ht="128.25" hidden="1">
      <c r="A464" s="73" t="str">
        <f t="shared" si="112"/>
        <v>Industry</v>
      </c>
      <c r="B464" s="73" t="str">
        <f t="shared" si="109"/>
        <v>Electrification + Hydrogen</v>
      </c>
      <c r="C464" s="73" t="str">
        <f t="shared" si="109"/>
        <v>Fraction of Industrial Fuel Use Shifted to Other Fuels</v>
      </c>
      <c r="D464" s="8" t="s">
        <v>141</v>
      </c>
      <c r="E464" s="52" t="s">
        <v>816</v>
      </c>
      <c r="F464" s="8" t="s">
        <v>828</v>
      </c>
      <c r="G464" s="52" t="s">
        <v>820</v>
      </c>
      <c r="H464" s="53">
        <v>394</v>
      </c>
      <c r="I464" s="52" t="s">
        <v>46</v>
      </c>
      <c r="J464" s="73" t="str">
        <f t="shared" si="113"/>
        <v>Electrification + Hydrogen</v>
      </c>
      <c r="K464" s="73" t="str">
        <f t="shared" si="113"/>
        <v>indst fuel type shifting</v>
      </c>
      <c r="L464" s="103">
        <f t="shared" si="113"/>
        <v>0</v>
      </c>
      <c r="M464" s="103">
        <f t="shared" si="113"/>
        <v>1</v>
      </c>
      <c r="N464" s="103">
        <f t="shared" si="113"/>
        <v>0.01</v>
      </c>
      <c r="O464" s="73" t="str">
        <f t="shared" si="113"/>
        <v>% of fuel shifted</v>
      </c>
      <c r="P464" s="52" t="s">
        <v>1486</v>
      </c>
      <c r="Q464" s="73" t="str">
        <f t="shared" si="111"/>
        <v>industry-ag-main.html#fuel-switching</v>
      </c>
      <c r="R464" s="73" t="str">
        <f t="shared" si="111"/>
        <v>industry-elec-and-hydrogen.html</v>
      </c>
      <c r="S464" s="176"/>
      <c r="T464" s="52"/>
    </row>
    <row r="465" spans="1:20" ht="28.5" hidden="1">
      <c r="A465" s="73" t="str">
        <f t="shared" si="112"/>
        <v>Industry</v>
      </c>
      <c r="B465" s="73" t="str">
        <f t="shared" si="109"/>
        <v>Electrification + Hydrogen</v>
      </c>
      <c r="C465" s="73" t="str">
        <f t="shared" si="109"/>
        <v>Fraction of Industrial Fuel Use Shifted to Other Fuels</v>
      </c>
      <c r="D465" s="8" t="s">
        <v>141</v>
      </c>
      <c r="E465" s="52" t="s">
        <v>817</v>
      </c>
      <c r="F465" s="8" t="s">
        <v>828</v>
      </c>
      <c r="G465" s="52" t="s">
        <v>821</v>
      </c>
      <c r="H465" s="53">
        <v>395</v>
      </c>
      <c r="I465" s="52" t="s">
        <v>47</v>
      </c>
      <c r="J465" s="73" t="str">
        <f t="shared" si="113"/>
        <v>Electrification + Hydrogen</v>
      </c>
      <c r="K465" s="73" t="str">
        <f t="shared" si="113"/>
        <v>indst fuel type shifting</v>
      </c>
      <c r="L465" s="103">
        <f t="shared" si="113"/>
        <v>0</v>
      </c>
      <c r="M465" s="103">
        <f t="shared" si="113"/>
        <v>1</v>
      </c>
      <c r="N465" s="103">
        <f t="shared" si="113"/>
        <v>0.01</v>
      </c>
      <c r="O465" s="73" t="str">
        <f t="shared" si="113"/>
        <v>% of fuel shifted</v>
      </c>
      <c r="P465" s="52"/>
      <c r="Q465" s="73" t="str">
        <f t="shared" si="111"/>
        <v>industry-ag-main.html#fuel-switching</v>
      </c>
      <c r="R465" s="73" t="str">
        <f t="shared" si="111"/>
        <v>industry-elec-and-hydrogen.html</v>
      </c>
      <c r="S465" s="176"/>
      <c r="T465" s="52"/>
    </row>
    <row r="466" spans="1:20" ht="28.5" hidden="1">
      <c r="A466" s="73" t="str">
        <f t="shared" si="112"/>
        <v>Industry</v>
      </c>
      <c r="B466" s="73" t="str">
        <f t="shared" si="109"/>
        <v>Electrification + Hydrogen</v>
      </c>
      <c r="C466" s="73" t="str">
        <f t="shared" si="109"/>
        <v>Fraction of Industrial Fuel Use Shifted to Other Fuels</v>
      </c>
      <c r="D466" s="8" t="s">
        <v>141</v>
      </c>
      <c r="E466" s="52" t="s">
        <v>818</v>
      </c>
      <c r="F466" s="8" t="s">
        <v>828</v>
      </c>
      <c r="G466" s="52" t="s">
        <v>824</v>
      </c>
      <c r="H466" s="53">
        <v>396</v>
      </c>
      <c r="I466" s="52" t="s">
        <v>47</v>
      </c>
      <c r="J466" s="73" t="str">
        <f t="shared" si="113"/>
        <v>Electrification + Hydrogen</v>
      </c>
      <c r="K466" s="73" t="str">
        <f t="shared" si="113"/>
        <v>indst fuel type shifting</v>
      </c>
      <c r="L466" s="103">
        <f t="shared" si="113"/>
        <v>0</v>
      </c>
      <c r="M466" s="103">
        <f t="shared" si="113"/>
        <v>1</v>
      </c>
      <c r="N466" s="103">
        <f t="shared" si="113"/>
        <v>0.01</v>
      </c>
      <c r="O466" s="73" t="str">
        <f t="shared" si="113"/>
        <v>% of fuel shifted</v>
      </c>
      <c r="P466" s="52"/>
      <c r="Q466" s="73" t="str">
        <f t="shared" si="111"/>
        <v>industry-ag-main.html#fuel-switching</v>
      </c>
      <c r="R466" s="73" t="str">
        <f t="shared" si="111"/>
        <v>industry-elec-and-hydrogen.html</v>
      </c>
      <c r="S466" s="176"/>
      <c r="T466" s="52"/>
    </row>
    <row r="467" spans="1:20" ht="128.25" hidden="1">
      <c r="A467" s="73" t="str">
        <f t="shared" si="112"/>
        <v>Industry</v>
      </c>
      <c r="B467" s="73" t="str">
        <f t="shared" si="109"/>
        <v>Electrification + Hydrogen</v>
      </c>
      <c r="C467" s="73" t="str">
        <f t="shared" si="109"/>
        <v>Fraction of Industrial Fuel Use Shifted to Other Fuels</v>
      </c>
      <c r="D467" s="8" t="s">
        <v>141</v>
      </c>
      <c r="E467" s="52" t="s">
        <v>1172</v>
      </c>
      <c r="F467" s="8" t="s">
        <v>828</v>
      </c>
      <c r="G467" s="52" t="s">
        <v>1175</v>
      </c>
      <c r="H467" s="53">
        <v>397</v>
      </c>
      <c r="I467" s="52" t="s">
        <v>46</v>
      </c>
      <c r="J467" s="73" t="str">
        <f t="shared" si="113"/>
        <v>Electrification + Hydrogen</v>
      </c>
      <c r="K467" s="73" t="str">
        <f t="shared" si="113"/>
        <v>indst fuel type shifting</v>
      </c>
      <c r="L467" s="103">
        <f t="shared" si="113"/>
        <v>0</v>
      </c>
      <c r="M467" s="103">
        <f t="shared" si="113"/>
        <v>1</v>
      </c>
      <c r="N467" s="103">
        <f t="shared" si="113"/>
        <v>0.01</v>
      </c>
      <c r="O467" s="73" t="str">
        <f t="shared" si="113"/>
        <v>% of fuel shifted</v>
      </c>
      <c r="P467" s="52" t="s">
        <v>1487</v>
      </c>
      <c r="Q467" s="73" t="str">
        <f t="shared" si="111"/>
        <v>industry-ag-main.html#fuel-switching</v>
      </c>
      <c r="R467" s="73" t="str">
        <f t="shared" si="111"/>
        <v>industry-elec-and-hydrogen.html</v>
      </c>
      <c r="S467" s="176"/>
      <c r="T467" s="52"/>
    </row>
    <row r="468" spans="1:20" ht="28.5" hidden="1">
      <c r="A468" s="73" t="str">
        <f t="shared" si="112"/>
        <v>Industry</v>
      </c>
      <c r="B468" s="73" t="str">
        <f t="shared" si="109"/>
        <v>Electrification + Hydrogen</v>
      </c>
      <c r="C468" s="73" t="str">
        <f t="shared" si="109"/>
        <v>Fraction of Industrial Fuel Use Shifted to Other Fuels</v>
      </c>
      <c r="D468" s="8" t="s">
        <v>141</v>
      </c>
      <c r="E468" s="52" t="s">
        <v>1173</v>
      </c>
      <c r="F468" s="8" t="s">
        <v>828</v>
      </c>
      <c r="G468" s="52" t="s">
        <v>1177</v>
      </c>
      <c r="H468" s="53">
        <v>398</v>
      </c>
      <c r="I468" s="52" t="s">
        <v>47</v>
      </c>
      <c r="J468" s="73" t="str">
        <f t="shared" si="113"/>
        <v>Electrification + Hydrogen</v>
      </c>
      <c r="K468" s="73" t="str">
        <f t="shared" si="113"/>
        <v>indst fuel type shifting</v>
      </c>
      <c r="L468" s="103">
        <f t="shared" si="113"/>
        <v>0</v>
      </c>
      <c r="M468" s="103">
        <f t="shared" si="113"/>
        <v>1</v>
      </c>
      <c r="N468" s="103">
        <f t="shared" si="113"/>
        <v>0.01</v>
      </c>
      <c r="O468" s="73" t="str">
        <f t="shared" si="113"/>
        <v>% of fuel shifted</v>
      </c>
      <c r="P468" s="52"/>
      <c r="Q468" s="73" t="str">
        <f t="shared" si="111"/>
        <v>industry-ag-main.html#fuel-switching</v>
      </c>
      <c r="R468" s="73" t="str">
        <f t="shared" si="111"/>
        <v>industry-elec-and-hydrogen.html</v>
      </c>
      <c r="S468" s="176"/>
      <c r="T468" s="52"/>
    </row>
    <row r="469" spans="1:20" ht="28.5" hidden="1">
      <c r="A469" s="73" t="str">
        <f t="shared" si="112"/>
        <v>Industry</v>
      </c>
      <c r="B469" s="73" t="str">
        <f t="shared" si="109"/>
        <v>Electrification + Hydrogen</v>
      </c>
      <c r="C469" s="73" t="str">
        <f t="shared" si="109"/>
        <v>Fraction of Industrial Fuel Use Shifted to Other Fuels</v>
      </c>
      <c r="D469" s="8" t="s">
        <v>141</v>
      </c>
      <c r="E469" s="52" t="s">
        <v>1174</v>
      </c>
      <c r="F469" s="8" t="s">
        <v>828</v>
      </c>
      <c r="G469" s="52" t="s">
        <v>1178</v>
      </c>
      <c r="H469" s="53">
        <v>399</v>
      </c>
      <c r="I469" s="52" t="s">
        <v>47</v>
      </c>
      <c r="J469" s="73" t="str">
        <f t="shared" si="113"/>
        <v>Electrification + Hydrogen</v>
      </c>
      <c r="K469" s="73" t="str">
        <f t="shared" si="113"/>
        <v>indst fuel type shifting</v>
      </c>
      <c r="L469" s="103">
        <f t="shared" si="113"/>
        <v>0</v>
      </c>
      <c r="M469" s="103">
        <f t="shared" si="113"/>
        <v>1</v>
      </c>
      <c r="N469" s="103">
        <f t="shared" si="113"/>
        <v>0.01</v>
      </c>
      <c r="O469" s="73" t="str">
        <f t="shared" si="113"/>
        <v>% of fuel shifted</v>
      </c>
      <c r="P469" s="52"/>
      <c r="Q469" s="73" t="str">
        <f t="shared" si="111"/>
        <v>industry-ag-main.html#fuel-switching</v>
      </c>
      <c r="R469" s="73" t="str">
        <f t="shared" si="111"/>
        <v>industry-elec-and-hydrogen.html</v>
      </c>
      <c r="S469" s="176"/>
      <c r="T469" s="52"/>
    </row>
    <row r="470" spans="1:20" ht="28.5" hidden="1">
      <c r="A470" s="73" t="str">
        <f t="shared" si="112"/>
        <v>Industry</v>
      </c>
      <c r="B470" s="73" t="str">
        <f t="shared" si="109"/>
        <v>Electrification + Hydrogen</v>
      </c>
      <c r="C470" s="73" t="str">
        <f t="shared" si="109"/>
        <v>Fraction of Industrial Fuel Use Shifted to Other Fuels</v>
      </c>
      <c r="D470" s="8" t="s">
        <v>141</v>
      </c>
      <c r="E470" s="52" t="s">
        <v>1171</v>
      </c>
      <c r="F470" s="8" t="s">
        <v>828</v>
      </c>
      <c r="G470" s="52" t="s">
        <v>1176</v>
      </c>
      <c r="H470" s="53">
        <v>400</v>
      </c>
      <c r="I470" s="52" t="s">
        <v>47</v>
      </c>
      <c r="J470" s="73" t="str">
        <f t="shared" si="113"/>
        <v>Electrification + Hydrogen</v>
      </c>
      <c r="K470" s="73" t="str">
        <f t="shared" si="113"/>
        <v>indst fuel type shifting</v>
      </c>
      <c r="L470" s="103">
        <f t="shared" si="113"/>
        <v>0</v>
      </c>
      <c r="M470" s="103">
        <f t="shared" si="113"/>
        <v>1</v>
      </c>
      <c r="N470" s="103">
        <f t="shared" si="113"/>
        <v>0.01</v>
      </c>
      <c r="O470" s="73" t="str">
        <f t="shared" si="113"/>
        <v>% of fuel shifted</v>
      </c>
      <c r="P470" s="52"/>
      <c r="Q470" s="73" t="str">
        <f t="shared" si="111"/>
        <v>industry-ag-main.html#fuel-switching</v>
      </c>
      <c r="R470" s="73" t="str">
        <f t="shared" si="111"/>
        <v>industry-elec-and-hydrogen.html</v>
      </c>
      <c r="S470" s="176"/>
      <c r="T470" s="52"/>
    </row>
    <row r="471" spans="1:20" ht="28.5" hidden="1">
      <c r="A471" s="73" t="str">
        <f t="shared" si="112"/>
        <v>Industry</v>
      </c>
      <c r="B471" s="73" t="str">
        <f t="shared" si="109"/>
        <v>Electrification + Hydrogen</v>
      </c>
      <c r="C471" s="73" t="str">
        <f t="shared" si="109"/>
        <v>Fraction of Industrial Fuel Use Shifted to Other Fuels</v>
      </c>
      <c r="D471" s="8" t="s">
        <v>142</v>
      </c>
      <c r="E471" s="52" t="s">
        <v>813</v>
      </c>
      <c r="F471" s="8" t="s">
        <v>829</v>
      </c>
      <c r="G471" s="52" t="s">
        <v>819</v>
      </c>
      <c r="H471" s="53">
        <v>401</v>
      </c>
      <c r="I471" s="52" t="s">
        <v>47</v>
      </c>
      <c r="J471" s="73" t="str">
        <f t="shared" si="113"/>
        <v>Electrification + Hydrogen</v>
      </c>
      <c r="K471" s="73" t="str">
        <f t="shared" si="113"/>
        <v>indst fuel type shifting</v>
      </c>
      <c r="L471" s="103">
        <f t="shared" si="113"/>
        <v>0</v>
      </c>
      <c r="M471" s="103">
        <f t="shared" si="113"/>
        <v>1</v>
      </c>
      <c r="N471" s="103">
        <f t="shared" si="113"/>
        <v>0.01</v>
      </c>
      <c r="O471" s="73" t="str">
        <f t="shared" si="113"/>
        <v>% of fuel shifted</v>
      </c>
      <c r="P471" s="52"/>
      <c r="Q471" s="73" t="str">
        <f t="shared" si="111"/>
        <v>industry-ag-main.html#fuel-switching</v>
      </c>
      <c r="R471" s="73" t="str">
        <f t="shared" si="111"/>
        <v>industry-elec-and-hydrogen.html</v>
      </c>
      <c r="S471" s="176"/>
      <c r="T471" s="52"/>
    </row>
    <row r="472" spans="1:20" ht="114" hidden="1">
      <c r="A472" s="73" t="str">
        <f t="shared" si="112"/>
        <v>Industry</v>
      </c>
      <c r="B472" s="73" t="str">
        <f t="shared" si="109"/>
        <v>Electrification + Hydrogen</v>
      </c>
      <c r="C472" s="73" t="str">
        <f t="shared" si="109"/>
        <v>Fraction of Industrial Fuel Use Shifted to Other Fuels</v>
      </c>
      <c r="D472" s="8" t="s">
        <v>142</v>
      </c>
      <c r="E472" s="52" t="s">
        <v>814</v>
      </c>
      <c r="F472" s="8" t="s">
        <v>829</v>
      </c>
      <c r="G472" s="52" t="s">
        <v>822</v>
      </c>
      <c r="H472" s="53">
        <v>402</v>
      </c>
      <c r="I472" s="52" t="s">
        <v>46</v>
      </c>
      <c r="J472" s="73" t="str">
        <f t="shared" si="113"/>
        <v>Electrification + Hydrogen</v>
      </c>
      <c r="K472" s="73" t="str">
        <f t="shared" si="113"/>
        <v>indst fuel type shifting</v>
      </c>
      <c r="L472" s="103">
        <f t="shared" si="113"/>
        <v>0</v>
      </c>
      <c r="M472" s="103">
        <f t="shared" si="113"/>
        <v>1</v>
      </c>
      <c r="N472" s="103">
        <f t="shared" si="113"/>
        <v>0.01</v>
      </c>
      <c r="O472" s="73" t="str">
        <f t="shared" si="113"/>
        <v>% of fuel shifted</v>
      </c>
      <c r="P472" s="52" t="s">
        <v>1488</v>
      </c>
      <c r="Q472" s="73" t="str">
        <f t="shared" si="111"/>
        <v>industry-ag-main.html#fuel-switching</v>
      </c>
      <c r="R472" s="73" t="str">
        <f t="shared" si="111"/>
        <v>industry-elec-and-hydrogen.html</v>
      </c>
      <c r="S472" s="176"/>
      <c r="T472" s="52"/>
    </row>
    <row r="473" spans="1:20" ht="114" hidden="1">
      <c r="A473" s="73" t="str">
        <f t="shared" si="112"/>
        <v>Industry</v>
      </c>
      <c r="B473" s="73" t="str">
        <f t="shared" si="109"/>
        <v>Electrification + Hydrogen</v>
      </c>
      <c r="C473" s="73" t="str">
        <f t="shared" si="109"/>
        <v>Fraction of Industrial Fuel Use Shifted to Other Fuels</v>
      </c>
      <c r="D473" s="8" t="s">
        <v>142</v>
      </c>
      <c r="E473" s="52" t="s">
        <v>815</v>
      </c>
      <c r="F473" s="8" t="s">
        <v>829</v>
      </c>
      <c r="G473" s="52" t="s">
        <v>823</v>
      </c>
      <c r="H473" s="53">
        <v>403</v>
      </c>
      <c r="I473" s="52" t="s">
        <v>46</v>
      </c>
      <c r="J473" s="73" t="str">
        <f t="shared" si="113"/>
        <v>Electrification + Hydrogen</v>
      </c>
      <c r="K473" s="73" t="str">
        <f t="shared" si="113"/>
        <v>indst fuel type shifting</v>
      </c>
      <c r="L473" s="103">
        <f t="shared" si="113"/>
        <v>0</v>
      </c>
      <c r="M473" s="103">
        <f t="shared" si="113"/>
        <v>1</v>
      </c>
      <c r="N473" s="103">
        <f t="shared" si="113"/>
        <v>0.01</v>
      </c>
      <c r="O473" s="73" t="str">
        <f t="shared" si="113"/>
        <v>% of fuel shifted</v>
      </c>
      <c r="P473" s="52" t="s">
        <v>1489</v>
      </c>
      <c r="Q473" s="73" t="str">
        <f t="shared" si="111"/>
        <v>industry-ag-main.html#fuel-switching</v>
      </c>
      <c r="R473" s="73" t="str">
        <f t="shared" si="111"/>
        <v>industry-elec-and-hydrogen.html</v>
      </c>
      <c r="S473" s="176"/>
      <c r="T473" s="52"/>
    </row>
    <row r="474" spans="1:20" ht="28.5" hidden="1">
      <c r="A474" s="73" t="str">
        <f t="shared" si="112"/>
        <v>Industry</v>
      </c>
      <c r="B474" s="73" t="str">
        <f t="shared" si="109"/>
        <v>Electrification + Hydrogen</v>
      </c>
      <c r="C474" s="73" t="str">
        <f t="shared" si="109"/>
        <v>Fraction of Industrial Fuel Use Shifted to Other Fuels</v>
      </c>
      <c r="D474" s="8" t="s">
        <v>142</v>
      </c>
      <c r="E474" s="52" t="s">
        <v>816</v>
      </c>
      <c r="F474" s="8" t="s">
        <v>829</v>
      </c>
      <c r="G474" s="52" t="s">
        <v>820</v>
      </c>
      <c r="H474" s="53">
        <v>404</v>
      </c>
      <c r="I474" s="52" t="s">
        <v>47</v>
      </c>
      <c r="J474" s="73" t="str">
        <f t="shared" si="113"/>
        <v>Electrification + Hydrogen</v>
      </c>
      <c r="K474" s="73" t="str">
        <f t="shared" si="113"/>
        <v>indst fuel type shifting</v>
      </c>
      <c r="L474" s="103">
        <f t="shared" si="113"/>
        <v>0</v>
      </c>
      <c r="M474" s="103">
        <f t="shared" si="113"/>
        <v>1</v>
      </c>
      <c r="N474" s="103">
        <f t="shared" si="113"/>
        <v>0.01</v>
      </c>
      <c r="O474" s="73" t="str">
        <f t="shared" si="113"/>
        <v>% of fuel shifted</v>
      </c>
      <c r="P474" s="52"/>
      <c r="Q474" s="73" t="str">
        <f t="shared" si="111"/>
        <v>industry-ag-main.html#fuel-switching</v>
      </c>
      <c r="R474" s="73" t="str">
        <f t="shared" si="111"/>
        <v>industry-elec-and-hydrogen.html</v>
      </c>
      <c r="S474" s="176"/>
      <c r="T474" s="52"/>
    </row>
    <row r="475" spans="1:20" ht="114" hidden="1">
      <c r="A475" s="73" t="str">
        <f t="shared" si="112"/>
        <v>Industry</v>
      </c>
      <c r="B475" s="73" t="str">
        <f t="shared" si="109"/>
        <v>Electrification + Hydrogen</v>
      </c>
      <c r="C475" s="73" t="str">
        <f t="shared" si="109"/>
        <v>Fraction of Industrial Fuel Use Shifted to Other Fuels</v>
      </c>
      <c r="D475" s="8" t="s">
        <v>142</v>
      </c>
      <c r="E475" s="52" t="s">
        <v>817</v>
      </c>
      <c r="F475" s="8" t="s">
        <v>829</v>
      </c>
      <c r="G475" s="52" t="s">
        <v>821</v>
      </c>
      <c r="H475" s="53">
        <v>405</v>
      </c>
      <c r="I475" s="52" t="s">
        <v>46</v>
      </c>
      <c r="J475" s="73" t="str">
        <f t="shared" si="113"/>
        <v>Electrification + Hydrogen</v>
      </c>
      <c r="K475" s="73" t="str">
        <f t="shared" si="113"/>
        <v>indst fuel type shifting</v>
      </c>
      <c r="L475" s="103">
        <f t="shared" si="113"/>
        <v>0</v>
      </c>
      <c r="M475" s="103">
        <f t="shared" si="113"/>
        <v>1</v>
      </c>
      <c r="N475" s="103">
        <f t="shared" si="113"/>
        <v>0.01</v>
      </c>
      <c r="O475" s="73" t="str">
        <f t="shared" si="113"/>
        <v>% of fuel shifted</v>
      </c>
      <c r="P475" s="52" t="s">
        <v>1490</v>
      </c>
      <c r="Q475" s="73" t="str">
        <f t="shared" si="111"/>
        <v>industry-ag-main.html#fuel-switching</v>
      </c>
      <c r="R475" s="73" t="str">
        <f t="shared" si="111"/>
        <v>industry-elec-and-hydrogen.html</v>
      </c>
      <c r="S475" s="176"/>
      <c r="T475" s="52"/>
    </row>
    <row r="476" spans="1:20" ht="28.5" hidden="1">
      <c r="A476" s="73" t="str">
        <f t="shared" si="112"/>
        <v>Industry</v>
      </c>
      <c r="B476" s="73" t="str">
        <f t="shared" si="109"/>
        <v>Electrification + Hydrogen</v>
      </c>
      <c r="C476" s="73" t="str">
        <f t="shared" si="109"/>
        <v>Fraction of Industrial Fuel Use Shifted to Other Fuels</v>
      </c>
      <c r="D476" s="8" t="s">
        <v>142</v>
      </c>
      <c r="E476" s="52" t="s">
        <v>818</v>
      </c>
      <c r="F476" s="8" t="s">
        <v>829</v>
      </c>
      <c r="G476" s="52" t="s">
        <v>824</v>
      </c>
      <c r="H476" s="53">
        <v>406</v>
      </c>
      <c r="I476" s="52" t="s">
        <v>47</v>
      </c>
      <c r="J476" s="73" t="str">
        <f t="shared" si="113"/>
        <v>Electrification + Hydrogen</v>
      </c>
      <c r="K476" s="73" t="str">
        <f t="shared" si="113"/>
        <v>indst fuel type shifting</v>
      </c>
      <c r="L476" s="103">
        <f t="shared" si="113"/>
        <v>0</v>
      </c>
      <c r="M476" s="103">
        <f t="shared" si="113"/>
        <v>1</v>
      </c>
      <c r="N476" s="103">
        <f t="shared" si="113"/>
        <v>0.01</v>
      </c>
      <c r="O476" s="73" t="str">
        <f t="shared" si="113"/>
        <v>% of fuel shifted</v>
      </c>
      <c r="P476" s="52"/>
      <c r="Q476" s="73" t="str">
        <f t="shared" si="111"/>
        <v>industry-ag-main.html#fuel-switching</v>
      </c>
      <c r="R476" s="73" t="str">
        <f t="shared" si="111"/>
        <v>industry-elec-and-hydrogen.html</v>
      </c>
      <c r="S476" s="176"/>
      <c r="T476" s="52"/>
    </row>
    <row r="477" spans="1:20" ht="28.5" hidden="1">
      <c r="A477" s="73" t="str">
        <f t="shared" si="112"/>
        <v>Industry</v>
      </c>
      <c r="B477" s="73" t="str">
        <f t="shared" si="109"/>
        <v>Electrification + Hydrogen</v>
      </c>
      <c r="C477" s="73" t="str">
        <f t="shared" si="109"/>
        <v>Fraction of Industrial Fuel Use Shifted to Other Fuels</v>
      </c>
      <c r="D477" s="8" t="s">
        <v>142</v>
      </c>
      <c r="E477" s="52" t="s">
        <v>1172</v>
      </c>
      <c r="F477" s="8" t="s">
        <v>829</v>
      </c>
      <c r="G477" s="52" t="s">
        <v>1175</v>
      </c>
      <c r="H477" s="53">
        <v>407</v>
      </c>
      <c r="I477" s="52" t="s">
        <v>47</v>
      </c>
      <c r="J477" s="73" t="str">
        <f t="shared" si="113"/>
        <v>Electrification + Hydrogen</v>
      </c>
      <c r="K477" s="73" t="str">
        <f t="shared" si="113"/>
        <v>indst fuel type shifting</v>
      </c>
      <c r="L477" s="103">
        <f t="shared" si="113"/>
        <v>0</v>
      </c>
      <c r="M477" s="103">
        <f t="shared" si="113"/>
        <v>1</v>
      </c>
      <c r="N477" s="103">
        <f t="shared" si="113"/>
        <v>0.01</v>
      </c>
      <c r="O477" s="73" t="str">
        <f t="shared" si="113"/>
        <v>% of fuel shifted</v>
      </c>
      <c r="P477" s="52"/>
      <c r="Q477" s="73" t="str">
        <f t="shared" si="111"/>
        <v>industry-ag-main.html#fuel-switching</v>
      </c>
      <c r="R477" s="73" t="str">
        <f t="shared" si="111"/>
        <v>industry-elec-and-hydrogen.html</v>
      </c>
      <c r="S477" s="176"/>
      <c r="T477" s="52"/>
    </row>
    <row r="478" spans="1:20" ht="128.25" hidden="1">
      <c r="A478" s="73" t="str">
        <f t="shared" si="112"/>
        <v>Industry</v>
      </c>
      <c r="B478" s="73" t="str">
        <f t="shared" si="109"/>
        <v>Electrification + Hydrogen</v>
      </c>
      <c r="C478" s="73" t="str">
        <f t="shared" si="109"/>
        <v>Fraction of Industrial Fuel Use Shifted to Other Fuels</v>
      </c>
      <c r="D478" s="8" t="s">
        <v>142</v>
      </c>
      <c r="E478" s="52" t="s">
        <v>1173</v>
      </c>
      <c r="F478" s="8" t="s">
        <v>829</v>
      </c>
      <c r="G478" s="52" t="s">
        <v>1177</v>
      </c>
      <c r="H478" s="53">
        <v>408</v>
      </c>
      <c r="I478" s="52" t="s">
        <v>46</v>
      </c>
      <c r="J478" s="73" t="str">
        <f t="shared" si="113"/>
        <v>Electrification + Hydrogen</v>
      </c>
      <c r="K478" s="73" t="str">
        <f t="shared" si="113"/>
        <v>indst fuel type shifting</v>
      </c>
      <c r="L478" s="103">
        <f t="shared" si="113"/>
        <v>0</v>
      </c>
      <c r="M478" s="103">
        <f t="shared" si="113"/>
        <v>1</v>
      </c>
      <c r="N478" s="103">
        <f t="shared" si="113"/>
        <v>0.01</v>
      </c>
      <c r="O478" s="73" t="str">
        <f t="shared" si="113"/>
        <v>% of fuel shifted</v>
      </c>
      <c r="P478" s="52" t="s">
        <v>1491</v>
      </c>
      <c r="Q478" s="73" t="str">
        <f t="shared" si="111"/>
        <v>industry-ag-main.html#fuel-switching</v>
      </c>
      <c r="R478" s="73" t="str">
        <f t="shared" si="111"/>
        <v>industry-elec-and-hydrogen.html</v>
      </c>
      <c r="S478" s="176"/>
      <c r="T478" s="52"/>
    </row>
    <row r="479" spans="1:20" ht="128.25" hidden="1">
      <c r="A479" s="73" t="str">
        <f t="shared" si="112"/>
        <v>Industry</v>
      </c>
      <c r="B479" s="73" t="str">
        <f t="shared" si="109"/>
        <v>Electrification + Hydrogen</v>
      </c>
      <c r="C479" s="73" t="str">
        <f t="shared" si="109"/>
        <v>Fraction of Industrial Fuel Use Shifted to Other Fuels</v>
      </c>
      <c r="D479" s="8" t="s">
        <v>142</v>
      </c>
      <c r="E479" s="52" t="s">
        <v>1174</v>
      </c>
      <c r="F479" s="8" t="s">
        <v>829</v>
      </c>
      <c r="G479" s="52" t="s">
        <v>1178</v>
      </c>
      <c r="H479" s="53">
        <v>409</v>
      </c>
      <c r="I479" s="52" t="s">
        <v>46</v>
      </c>
      <c r="J479" s="73" t="str">
        <f t="shared" si="113"/>
        <v>Electrification + Hydrogen</v>
      </c>
      <c r="K479" s="73" t="str">
        <f t="shared" si="113"/>
        <v>indst fuel type shifting</v>
      </c>
      <c r="L479" s="103">
        <f t="shared" si="113"/>
        <v>0</v>
      </c>
      <c r="M479" s="103">
        <f t="shared" si="113"/>
        <v>1</v>
      </c>
      <c r="N479" s="103">
        <f t="shared" si="113"/>
        <v>0.01</v>
      </c>
      <c r="O479" s="73" t="str">
        <f t="shared" si="113"/>
        <v>% of fuel shifted</v>
      </c>
      <c r="P479" s="52" t="s">
        <v>1492</v>
      </c>
      <c r="Q479" s="73" t="str">
        <f t="shared" si="111"/>
        <v>industry-ag-main.html#fuel-switching</v>
      </c>
      <c r="R479" s="73" t="str">
        <f t="shared" si="111"/>
        <v>industry-elec-and-hydrogen.html</v>
      </c>
      <c r="S479" s="176"/>
      <c r="T479" s="52"/>
    </row>
    <row r="480" spans="1:20" ht="28.5" hidden="1">
      <c r="A480" s="73" t="str">
        <f t="shared" si="112"/>
        <v>Industry</v>
      </c>
      <c r="B480" s="73" t="str">
        <f t="shared" si="109"/>
        <v>Electrification + Hydrogen</v>
      </c>
      <c r="C480" s="73" t="str">
        <f t="shared" si="109"/>
        <v>Fraction of Industrial Fuel Use Shifted to Other Fuels</v>
      </c>
      <c r="D480" s="8" t="s">
        <v>142</v>
      </c>
      <c r="E480" s="52" t="s">
        <v>1171</v>
      </c>
      <c r="F480" s="8" t="s">
        <v>829</v>
      </c>
      <c r="G480" s="52" t="s">
        <v>1176</v>
      </c>
      <c r="H480" s="53">
        <v>410</v>
      </c>
      <c r="I480" s="52" t="s">
        <v>47</v>
      </c>
      <c r="J480" s="73" t="str">
        <f t="shared" si="113"/>
        <v>Electrification + Hydrogen</v>
      </c>
      <c r="K480" s="73" t="str">
        <f t="shared" si="113"/>
        <v>indst fuel type shifting</v>
      </c>
      <c r="L480" s="103">
        <f t="shared" si="113"/>
        <v>0</v>
      </c>
      <c r="M480" s="103">
        <f t="shared" si="113"/>
        <v>1</v>
      </c>
      <c r="N480" s="103">
        <f t="shared" si="113"/>
        <v>0.01</v>
      </c>
      <c r="O480" s="73" t="str">
        <f t="shared" si="113"/>
        <v>% of fuel shifted</v>
      </c>
      <c r="P480" s="52"/>
      <c r="Q480" s="73" t="str">
        <f t="shared" si="111"/>
        <v>industry-ag-main.html#fuel-switching</v>
      </c>
      <c r="R480" s="73" t="str">
        <f t="shared" si="111"/>
        <v>industry-elec-and-hydrogen.html</v>
      </c>
      <c r="S480" s="176"/>
      <c r="T480" s="52"/>
    </row>
    <row r="481" spans="1:20" ht="28.5" hidden="1">
      <c r="A481" s="73" t="str">
        <f t="shared" si="112"/>
        <v>Industry</v>
      </c>
      <c r="B481" s="73" t="str">
        <f t="shared" si="109"/>
        <v>Electrification + Hydrogen</v>
      </c>
      <c r="C481" s="73" t="str">
        <f t="shared" si="109"/>
        <v>Fraction of Industrial Fuel Use Shifted to Other Fuels</v>
      </c>
      <c r="D481" s="8" t="s">
        <v>143</v>
      </c>
      <c r="E481" s="52" t="s">
        <v>813</v>
      </c>
      <c r="F481" s="8" t="s">
        <v>830</v>
      </c>
      <c r="G481" s="52" t="s">
        <v>819</v>
      </c>
      <c r="H481" s="53">
        <v>411</v>
      </c>
      <c r="I481" s="52" t="s">
        <v>47</v>
      </c>
      <c r="J481" s="73" t="str">
        <f t="shared" si="113"/>
        <v>Electrification + Hydrogen</v>
      </c>
      <c r="K481" s="73" t="str">
        <f t="shared" si="113"/>
        <v>indst fuel type shifting</v>
      </c>
      <c r="L481" s="103">
        <f t="shared" si="113"/>
        <v>0</v>
      </c>
      <c r="M481" s="103">
        <f t="shared" si="113"/>
        <v>1</v>
      </c>
      <c r="N481" s="103">
        <f t="shared" si="113"/>
        <v>0.01</v>
      </c>
      <c r="O481" s="73" t="str">
        <f t="shared" si="113"/>
        <v>% of fuel shifted</v>
      </c>
      <c r="P481" s="52"/>
      <c r="Q481" s="73" t="str">
        <f t="shared" si="111"/>
        <v>industry-ag-main.html#fuel-switching</v>
      </c>
      <c r="R481" s="73" t="str">
        <f t="shared" si="111"/>
        <v>industry-elec-and-hydrogen.html</v>
      </c>
      <c r="S481" s="176"/>
      <c r="T481" s="52"/>
    </row>
    <row r="482" spans="1:20" ht="114" hidden="1">
      <c r="A482" s="73" t="str">
        <f t="shared" si="112"/>
        <v>Industry</v>
      </c>
      <c r="B482" s="73" t="str">
        <f t="shared" si="109"/>
        <v>Electrification + Hydrogen</v>
      </c>
      <c r="C482" s="73" t="str">
        <f t="shared" si="109"/>
        <v>Fraction of Industrial Fuel Use Shifted to Other Fuels</v>
      </c>
      <c r="D482" s="8" t="s">
        <v>143</v>
      </c>
      <c r="E482" s="52" t="s">
        <v>814</v>
      </c>
      <c r="F482" s="8" t="s">
        <v>830</v>
      </c>
      <c r="G482" s="52" t="s">
        <v>822</v>
      </c>
      <c r="H482" s="53">
        <v>412</v>
      </c>
      <c r="I482" s="52" t="s">
        <v>46</v>
      </c>
      <c r="J482" s="73" t="str">
        <f t="shared" si="113"/>
        <v>Electrification + Hydrogen</v>
      </c>
      <c r="K482" s="73" t="str">
        <f t="shared" si="113"/>
        <v>indst fuel type shifting</v>
      </c>
      <c r="L482" s="103">
        <f t="shared" si="113"/>
        <v>0</v>
      </c>
      <c r="M482" s="103">
        <f t="shared" si="113"/>
        <v>1</v>
      </c>
      <c r="N482" s="103">
        <f t="shared" si="113"/>
        <v>0.01</v>
      </c>
      <c r="O482" s="73" t="str">
        <f t="shared" si="113"/>
        <v>% of fuel shifted</v>
      </c>
      <c r="P482" s="52" t="s">
        <v>1493</v>
      </c>
      <c r="Q482" s="73" t="str">
        <f t="shared" si="111"/>
        <v>industry-ag-main.html#fuel-switching</v>
      </c>
      <c r="R482" s="73" t="str">
        <f t="shared" si="111"/>
        <v>industry-elec-and-hydrogen.html</v>
      </c>
      <c r="S482" s="176"/>
      <c r="T482" s="52"/>
    </row>
    <row r="483" spans="1:20" ht="114" hidden="1">
      <c r="A483" s="73" t="str">
        <f t="shared" si="112"/>
        <v>Industry</v>
      </c>
      <c r="B483" s="73" t="str">
        <f t="shared" si="109"/>
        <v>Electrification + Hydrogen</v>
      </c>
      <c r="C483" s="73" t="str">
        <f t="shared" si="109"/>
        <v>Fraction of Industrial Fuel Use Shifted to Other Fuels</v>
      </c>
      <c r="D483" s="8" t="s">
        <v>143</v>
      </c>
      <c r="E483" s="52" t="s">
        <v>815</v>
      </c>
      <c r="F483" s="8" t="s">
        <v>830</v>
      </c>
      <c r="G483" s="52" t="s">
        <v>823</v>
      </c>
      <c r="H483" s="53">
        <v>413</v>
      </c>
      <c r="I483" s="52" t="s">
        <v>46</v>
      </c>
      <c r="J483" s="73" t="str">
        <f t="shared" si="113"/>
        <v>Electrification + Hydrogen</v>
      </c>
      <c r="K483" s="73" t="str">
        <f t="shared" si="113"/>
        <v>indst fuel type shifting</v>
      </c>
      <c r="L483" s="103">
        <f t="shared" si="113"/>
        <v>0</v>
      </c>
      <c r="M483" s="103">
        <f t="shared" si="113"/>
        <v>1</v>
      </c>
      <c r="N483" s="103">
        <f t="shared" si="113"/>
        <v>0.01</v>
      </c>
      <c r="O483" s="73" t="str">
        <f t="shared" si="113"/>
        <v>% of fuel shifted</v>
      </c>
      <c r="P483" s="52" t="s">
        <v>1494</v>
      </c>
      <c r="Q483" s="73" t="str">
        <f t="shared" si="111"/>
        <v>industry-ag-main.html#fuel-switching</v>
      </c>
      <c r="R483" s="73" t="str">
        <f t="shared" si="111"/>
        <v>industry-elec-and-hydrogen.html</v>
      </c>
      <c r="S483" s="176"/>
      <c r="T483" s="52"/>
    </row>
    <row r="484" spans="1:20" ht="28.5" hidden="1">
      <c r="A484" s="73" t="str">
        <f t="shared" si="112"/>
        <v>Industry</v>
      </c>
      <c r="B484" s="73" t="str">
        <f t="shared" si="112"/>
        <v>Electrification + Hydrogen</v>
      </c>
      <c r="C484" s="73" t="str">
        <f t="shared" si="112"/>
        <v>Fraction of Industrial Fuel Use Shifted to Other Fuels</v>
      </c>
      <c r="D484" s="8" t="s">
        <v>143</v>
      </c>
      <c r="E484" s="52" t="s">
        <v>816</v>
      </c>
      <c r="F484" s="8" t="s">
        <v>830</v>
      </c>
      <c r="G484" s="52" t="s">
        <v>820</v>
      </c>
      <c r="H484" s="53">
        <v>414</v>
      </c>
      <c r="I484" s="52" t="s">
        <v>47</v>
      </c>
      <c r="J484" s="73" t="str">
        <f t="shared" si="113"/>
        <v>Electrification + Hydrogen</v>
      </c>
      <c r="K484" s="73" t="str">
        <f t="shared" si="113"/>
        <v>indst fuel type shifting</v>
      </c>
      <c r="L484" s="103">
        <f t="shared" si="113"/>
        <v>0</v>
      </c>
      <c r="M484" s="103">
        <f t="shared" si="113"/>
        <v>1</v>
      </c>
      <c r="N484" s="103">
        <f t="shared" si="113"/>
        <v>0.01</v>
      </c>
      <c r="O484" s="73" t="str">
        <f t="shared" si="113"/>
        <v>% of fuel shifted</v>
      </c>
      <c r="P484" s="52"/>
      <c r="Q484" s="73" t="str">
        <f t="shared" si="111"/>
        <v>industry-ag-main.html#fuel-switching</v>
      </c>
      <c r="R484" s="73" t="str">
        <f t="shared" si="111"/>
        <v>industry-elec-and-hydrogen.html</v>
      </c>
      <c r="S484" s="176"/>
      <c r="T484" s="52"/>
    </row>
    <row r="485" spans="1:20" ht="114" hidden="1">
      <c r="A485" s="73" t="str">
        <f t="shared" si="112"/>
        <v>Industry</v>
      </c>
      <c r="B485" s="73" t="str">
        <f t="shared" si="112"/>
        <v>Electrification + Hydrogen</v>
      </c>
      <c r="C485" s="73" t="str">
        <f t="shared" si="112"/>
        <v>Fraction of Industrial Fuel Use Shifted to Other Fuels</v>
      </c>
      <c r="D485" s="8" t="s">
        <v>143</v>
      </c>
      <c r="E485" s="52" t="s">
        <v>817</v>
      </c>
      <c r="F485" s="8" t="s">
        <v>830</v>
      </c>
      <c r="G485" s="52" t="s">
        <v>821</v>
      </c>
      <c r="H485" s="53">
        <v>415</v>
      </c>
      <c r="I485" s="52" t="s">
        <v>46</v>
      </c>
      <c r="J485" s="73" t="str">
        <f t="shared" si="113"/>
        <v>Electrification + Hydrogen</v>
      </c>
      <c r="K485" s="73" t="str">
        <f t="shared" si="113"/>
        <v>indst fuel type shifting</v>
      </c>
      <c r="L485" s="103">
        <f t="shared" si="113"/>
        <v>0</v>
      </c>
      <c r="M485" s="103">
        <f t="shared" si="113"/>
        <v>1</v>
      </c>
      <c r="N485" s="103">
        <f t="shared" si="113"/>
        <v>0.01</v>
      </c>
      <c r="O485" s="73" t="str">
        <f t="shared" si="113"/>
        <v>% of fuel shifted</v>
      </c>
      <c r="P485" s="52" t="s">
        <v>1495</v>
      </c>
      <c r="Q485" s="73" t="str">
        <f t="shared" si="111"/>
        <v>industry-ag-main.html#fuel-switching</v>
      </c>
      <c r="R485" s="73" t="str">
        <f t="shared" si="111"/>
        <v>industry-elec-and-hydrogen.html</v>
      </c>
      <c r="S485" s="176"/>
      <c r="T485" s="52"/>
    </row>
    <row r="486" spans="1:20" ht="28.5" hidden="1">
      <c r="A486" s="73" t="str">
        <f t="shared" ref="A486:C530" si="114">A$451</f>
        <v>Industry</v>
      </c>
      <c r="B486" s="73" t="str">
        <f t="shared" si="114"/>
        <v>Electrification + Hydrogen</v>
      </c>
      <c r="C486" s="73" t="str">
        <f t="shared" si="114"/>
        <v>Fraction of Industrial Fuel Use Shifted to Other Fuels</v>
      </c>
      <c r="D486" s="8" t="s">
        <v>143</v>
      </c>
      <c r="E486" s="52" t="s">
        <v>818</v>
      </c>
      <c r="F486" s="8" t="s">
        <v>830</v>
      </c>
      <c r="G486" s="52" t="s">
        <v>824</v>
      </c>
      <c r="H486" s="53">
        <v>416</v>
      </c>
      <c r="I486" s="52" t="s">
        <v>47</v>
      </c>
      <c r="J486" s="73" t="str">
        <f t="shared" si="113"/>
        <v>Electrification + Hydrogen</v>
      </c>
      <c r="K486" s="73" t="str">
        <f t="shared" si="113"/>
        <v>indst fuel type shifting</v>
      </c>
      <c r="L486" s="103">
        <f t="shared" si="113"/>
        <v>0</v>
      </c>
      <c r="M486" s="103">
        <f t="shared" si="113"/>
        <v>1</v>
      </c>
      <c r="N486" s="103">
        <f t="shared" si="113"/>
        <v>0.01</v>
      </c>
      <c r="O486" s="73" t="str">
        <f t="shared" si="113"/>
        <v>% of fuel shifted</v>
      </c>
      <c r="P486" s="52"/>
      <c r="Q486" s="73" t="str">
        <f t="shared" si="111"/>
        <v>industry-ag-main.html#fuel-switching</v>
      </c>
      <c r="R486" s="73" t="str">
        <f t="shared" si="111"/>
        <v>industry-elec-and-hydrogen.html</v>
      </c>
      <c r="S486" s="176"/>
      <c r="T486" s="52"/>
    </row>
    <row r="487" spans="1:20" ht="28.5" hidden="1">
      <c r="A487" s="73" t="str">
        <f t="shared" si="114"/>
        <v>Industry</v>
      </c>
      <c r="B487" s="73" t="str">
        <f t="shared" si="114"/>
        <v>Electrification + Hydrogen</v>
      </c>
      <c r="C487" s="73" t="str">
        <f t="shared" si="114"/>
        <v>Fraction of Industrial Fuel Use Shifted to Other Fuels</v>
      </c>
      <c r="D487" s="8" t="s">
        <v>143</v>
      </c>
      <c r="E487" s="52" t="s">
        <v>1172</v>
      </c>
      <c r="F487" s="8" t="s">
        <v>830</v>
      </c>
      <c r="G487" s="52" t="s">
        <v>1175</v>
      </c>
      <c r="H487" s="53">
        <v>417</v>
      </c>
      <c r="I487" s="52" t="s">
        <v>47</v>
      </c>
      <c r="J487" s="73" t="str">
        <f t="shared" si="113"/>
        <v>Electrification + Hydrogen</v>
      </c>
      <c r="K487" s="73" t="str">
        <f t="shared" si="113"/>
        <v>indst fuel type shifting</v>
      </c>
      <c r="L487" s="103">
        <f t="shared" si="113"/>
        <v>0</v>
      </c>
      <c r="M487" s="103">
        <f t="shared" si="113"/>
        <v>1</v>
      </c>
      <c r="N487" s="103">
        <f t="shared" si="113"/>
        <v>0.01</v>
      </c>
      <c r="O487" s="73" t="str">
        <f t="shared" si="113"/>
        <v>% of fuel shifted</v>
      </c>
      <c r="P487" s="52"/>
      <c r="Q487" s="73" t="str">
        <f t="shared" si="111"/>
        <v>industry-ag-main.html#fuel-switching</v>
      </c>
      <c r="R487" s="73" t="str">
        <f t="shared" si="111"/>
        <v>industry-elec-and-hydrogen.html</v>
      </c>
      <c r="S487" s="176"/>
      <c r="T487" s="52"/>
    </row>
    <row r="488" spans="1:20" ht="114" hidden="1">
      <c r="A488" s="73" t="str">
        <f t="shared" si="114"/>
        <v>Industry</v>
      </c>
      <c r="B488" s="73" t="str">
        <f t="shared" si="114"/>
        <v>Electrification + Hydrogen</v>
      </c>
      <c r="C488" s="73" t="str">
        <f t="shared" si="114"/>
        <v>Fraction of Industrial Fuel Use Shifted to Other Fuels</v>
      </c>
      <c r="D488" s="8" t="s">
        <v>143</v>
      </c>
      <c r="E488" s="52" t="s">
        <v>1173</v>
      </c>
      <c r="F488" s="8" t="s">
        <v>830</v>
      </c>
      <c r="G488" s="52" t="s">
        <v>1177</v>
      </c>
      <c r="H488" s="53">
        <v>418</v>
      </c>
      <c r="I488" s="52" t="s">
        <v>46</v>
      </c>
      <c r="J488" s="73" t="str">
        <f t="shared" si="113"/>
        <v>Electrification + Hydrogen</v>
      </c>
      <c r="K488" s="73" t="str">
        <f t="shared" si="113"/>
        <v>indst fuel type shifting</v>
      </c>
      <c r="L488" s="103">
        <f t="shared" si="113"/>
        <v>0</v>
      </c>
      <c r="M488" s="103">
        <f t="shared" si="113"/>
        <v>1</v>
      </c>
      <c r="N488" s="103">
        <f t="shared" si="113"/>
        <v>0.01</v>
      </c>
      <c r="O488" s="73" t="str">
        <f t="shared" si="113"/>
        <v>% of fuel shifted</v>
      </c>
      <c r="P488" s="52" t="s">
        <v>1496</v>
      </c>
      <c r="Q488" s="73" t="str">
        <f t="shared" si="111"/>
        <v>industry-ag-main.html#fuel-switching</v>
      </c>
      <c r="R488" s="73" t="str">
        <f t="shared" si="111"/>
        <v>industry-elec-and-hydrogen.html</v>
      </c>
      <c r="S488" s="176"/>
      <c r="T488" s="52"/>
    </row>
    <row r="489" spans="1:20" ht="128.25" hidden="1">
      <c r="A489" s="73" t="str">
        <f t="shared" si="114"/>
        <v>Industry</v>
      </c>
      <c r="B489" s="73" t="str">
        <f t="shared" si="114"/>
        <v>Electrification + Hydrogen</v>
      </c>
      <c r="C489" s="73" t="str">
        <f t="shared" si="114"/>
        <v>Fraction of Industrial Fuel Use Shifted to Other Fuels</v>
      </c>
      <c r="D489" s="8" t="s">
        <v>143</v>
      </c>
      <c r="E489" s="52" t="s">
        <v>1174</v>
      </c>
      <c r="F489" s="8" t="s">
        <v>830</v>
      </c>
      <c r="G489" s="52" t="s">
        <v>1178</v>
      </c>
      <c r="H489" s="53">
        <v>419</v>
      </c>
      <c r="I489" s="52" t="s">
        <v>46</v>
      </c>
      <c r="J489" s="73" t="str">
        <f t="shared" si="113"/>
        <v>Electrification + Hydrogen</v>
      </c>
      <c r="K489" s="73" t="str">
        <f t="shared" si="113"/>
        <v>indst fuel type shifting</v>
      </c>
      <c r="L489" s="103">
        <f t="shared" si="113"/>
        <v>0</v>
      </c>
      <c r="M489" s="103">
        <f t="shared" si="113"/>
        <v>1</v>
      </c>
      <c r="N489" s="103">
        <f t="shared" si="113"/>
        <v>0.01</v>
      </c>
      <c r="O489" s="73" t="str">
        <f t="shared" si="113"/>
        <v>% of fuel shifted</v>
      </c>
      <c r="P489" s="52" t="s">
        <v>1497</v>
      </c>
      <c r="Q489" s="73" t="str">
        <f t="shared" si="111"/>
        <v>industry-ag-main.html#fuel-switching</v>
      </c>
      <c r="R489" s="73" t="str">
        <f t="shared" si="111"/>
        <v>industry-elec-and-hydrogen.html</v>
      </c>
      <c r="S489" s="176"/>
      <c r="T489" s="52"/>
    </row>
    <row r="490" spans="1:20" ht="28.5" hidden="1">
      <c r="A490" s="73" t="str">
        <f t="shared" si="114"/>
        <v>Industry</v>
      </c>
      <c r="B490" s="73" t="str">
        <f t="shared" si="114"/>
        <v>Electrification + Hydrogen</v>
      </c>
      <c r="C490" s="73" t="str">
        <f t="shared" si="114"/>
        <v>Fraction of Industrial Fuel Use Shifted to Other Fuels</v>
      </c>
      <c r="D490" s="8" t="s">
        <v>143</v>
      </c>
      <c r="E490" s="52" t="s">
        <v>1171</v>
      </c>
      <c r="F490" s="8" t="s">
        <v>830</v>
      </c>
      <c r="G490" s="52" t="s">
        <v>1176</v>
      </c>
      <c r="H490" s="53">
        <v>420</v>
      </c>
      <c r="I490" s="52" t="s">
        <v>47</v>
      </c>
      <c r="J490" s="73" t="str">
        <f t="shared" si="113"/>
        <v>Electrification + Hydrogen</v>
      </c>
      <c r="K490" s="73" t="str">
        <f t="shared" si="113"/>
        <v>indst fuel type shifting</v>
      </c>
      <c r="L490" s="103">
        <f t="shared" si="113"/>
        <v>0</v>
      </c>
      <c r="M490" s="103">
        <f t="shared" si="113"/>
        <v>1</v>
      </c>
      <c r="N490" s="103">
        <f t="shared" si="113"/>
        <v>0.01</v>
      </c>
      <c r="O490" s="73" t="str">
        <f t="shared" si="113"/>
        <v>% of fuel shifted</v>
      </c>
      <c r="P490" s="52"/>
      <c r="Q490" s="73" t="str">
        <f t="shared" si="111"/>
        <v>industry-ag-main.html#fuel-switching</v>
      </c>
      <c r="R490" s="73" t="str">
        <f t="shared" si="111"/>
        <v>industry-elec-and-hydrogen.html</v>
      </c>
      <c r="S490" s="176"/>
      <c r="T490" s="52"/>
    </row>
    <row r="491" spans="1:20" ht="28.5" hidden="1">
      <c r="A491" s="73" t="str">
        <f t="shared" si="114"/>
        <v>Industry</v>
      </c>
      <c r="B491" s="73" t="str">
        <f t="shared" si="114"/>
        <v>Electrification + Hydrogen</v>
      </c>
      <c r="C491" s="73" t="str">
        <f t="shared" si="114"/>
        <v>Fraction of Industrial Fuel Use Shifted to Other Fuels</v>
      </c>
      <c r="D491" s="8" t="s">
        <v>860</v>
      </c>
      <c r="E491" s="52" t="s">
        <v>813</v>
      </c>
      <c r="F491" s="52" t="s">
        <v>1250</v>
      </c>
      <c r="G491" s="52" t="s">
        <v>819</v>
      </c>
      <c r="H491" s="53">
        <v>421</v>
      </c>
      <c r="I491" s="52" t="s">
        <v>47</v>
      </c>
      <c r="J491" s="73" t="str">
        <f t="shared" si="113"/>
        <v>Electrification + Hydrogen</v>
      </c>
      <c r="K491" s="73" t="str">
        <f t="shared" si="113"/>
        <v>indst fuel type shifting</v>
      </c>
      <c r="L491" s="103">
        <f t="shared" si="113"/>
        <v>0</v>
      </c>
      <c r="M491" s="103">
        <f t="shared" si="113"/>
        <v>1</v>
      </c>
      <c r="N491" s="103">
        <f t="shared" si="113"/>
        <v>0.01</v>
      </c>
      <c r="O491" s="73" t="str">
        <f t="shared" si="113"/>
        <v>% of fuel shifted</v>
      </c>
      <c r="P491" s="52"/>
      <c r="Q491" s="73" t="str">
        <f t="shared" si="111"/>
        <v>industry-ag-main.html#fuel-switching</v>
      </c>
      <c r="R491" s="73" t="str">
        <f t="shared" si="111"/>
        <v>industry-elec-and-hydrogen.html</v>
      </c>
      <c r="S491" s="176"/>
      <c r="T491" s="52"/>
    </row>
    <row r="492" spans="1:20" ht="114" hidden="1">
      <c r="A492" s="73" t="str">
        <f t="shared" si="114"/>
        <v>Industry</v>
      </c>
      <c r="B492" s="73" t="str">
        <f t="shared" si="114"/>
        <v>Electrification + Hydrogen</v>
      </c>
      <c r="C492" s="73" t="str">
        <f t="shared" si="114"/>
        <v>Fraction of Industrial Fuel Use Shifted to Other Fuels</v>
      </c>
      <c r="D492" s="8" t="s">
        <v>860</v>
      </c>
      <c r="E492" s="52" t="s">
        <v>814</v>
      </c>
      <c r="F492" s="52" t="s">
        <v>1250</v>
      </c>
      <c r="G492" s="52" t="s">
        <v>822</v>
      </c>
      <c r="H492" s="53">
        <v>422</v>
      </c>
      <c r="I492" s="52" t="s">
        <v>46</v>
      </c>
      <c r="J492" s="73" t="str">
        <f t="shared" si="113"/>
        <v>Electrification + Hydrogen</v>
      </c>
      <c r="K492" s="73" t="str">
        <f t="shared" si="113"/>
        <v>indst fuel type shifting</v>
      </c>
      <c r="L492" s="103">
        <f t="shared" si="113"/>
        <v>0</v>
      </c>
      <c r="M492" s="103">
        <f t="shared" si="113"/>
        <v>1</v>
      </c>
      <c r="N492" s="103">
        <f t="shared" si="113"/>
        <v>0.01</v>
      </c>
      <c r="O492" s="73" t="str">
        <f t="shared" si="113"/>
        <v>% of fuel shifted</v>
      </c>
      <c r="P492" s="52" t="s">
        <v>1498</v>
      </c>
      <c r="Q492" s="73" t="str">
        <f t="shared" si="111"/>
        <v>industry-ag-main.html#fuel-switching</v>
      </c>
      <c r="R492" s="73" t="str">
        <f t="shared" si="111"/>
        <v>industry-elec-and-hydrogen.html</v>
      </c>
      <c r="S492" s="176"/>
      <c r="T492" s="52"/>
    </row>
    <row r="493" spans="1:20" ht="114" hidden="1">
      <c r="A493" s="73" t="str">
        <f t="shared" si="114"/>
        <v>Industry</v>
      </c>
      <c r="B493" s="73" t="str">
        <f t="shared" si="114"/>
        <v>Electrification + Hydrogen</v>
      </c>
      <c r="C493" s="73" t="str">
        <f t="shared" si="114"/>
        <v>Fraction of Industrial Fuel Use Shifted to Other Fuels</v>
      </c>
      <c r="D493" s="8" t="s">
        <v>860</v>
      </c>
      <c r="E493" s="52" t="s">
        <v>815</v>
      </c>
      <c r="F493" s="52" t="s">
        <v>1250</v>
      </c>
      <c r="G493" s="52" t="s">
        <v>823</v>
      </c>
      <c r="H493" s="53">
        <v>423</v>
      </c>
      <c r="I493" s="52" t="s">
        <v>46</v>
      </c>
      <c r="J493" s="73" t="str">
        <f t="shared" si="113"/>
        <v>Electrification + Hydrogen</v>
      </c>
      <c r="K493" s="73" t="str">
        <f t="shared" si="113"/>
        <v>indst fuel type shifting</v>
      </c>
      <c r="L493" s="103">
        <f t="shared" si="113"/>
        <v>0</v>
      </c>
      <c r="M493" s="103">
        <f t="shared" si="113"/>
        <v>1</v>
      </c>
      <c r="N493" s="103">
        <f t="shared" si="113"/>
        <v>0.01</v>
      </c>
      <c r="O493" s="73" t="str">
        <f t="shared" si="113"/>
        <v>% of fuel shifted</v>
      </c>
      <c r="P493" s="52" t="s">
        <v>1499</v>
      </c>
      <c r="Q493" s="73" t="str">
        <f t="shared" si="111"/>
        <v>industry-ag-main.html#fuel-switching</v>
      </c>
      <c r="R493" s="73" t="str">
        <f t="shared" si="111"/>
        <v>industry-elec-and-hydrogen.html</v>
      </c>
      <c r="S493" s="176"/>
      <c r="T493" s="52"/>
    </row>
    <row r="494" spans="1:20" ht="28.5" hidden="1">
      <c r="A494" s="73" t="str">
        <f t="shared" si="114"/>
        <v>Industry</v>
      </c>
      <c r="B494" s="73" t="str">
        <f t="shared" si="114"/>
        <v>Electrification + Hydrogen</v>
      </c>
      <c r="C494" s="73" t="str">
        <f t="shared" si="114"/>
        <v>Fraction of Industrial Fuel Use Shifted to Other Fuels</v>
      </c>
      <c r="D494" s="8" t="s">
        <v>860</v>
      </c>
      <c r="E494" s="52" t="s">
        <v>816</v>
      </c>
      <c r="F494" s="52" t="s">
        <v>1250</v>
      </c>
      <c r="G494" s="52" t="s">
        <v>820</v>
      </c>
      <c r="H494" s="53">
        <v>424</v>
      </c>
      <c r="I494" s="52" t="s">
        <v>47</v>
      </c>
      <c r="J494" s="73" t="str">
        <f t="shared" si="113"/>
        <v>Electrification + Hydrogen</v>
      </c>
      <c r="K494" s="73" t="str">
        <f t="shared" si="113"/>
        <v>indst fuel type shifting</v>
      </c>
      <c r="L494" s="103">
        <f t="shared" si="113"/>
        <v>0</v>
      </c>
      <c r="M494" s="103">
        <f t="shared" si="113"/>
        <v>1</v>
      </c>
      <c r="N494" s="103">
        <f t="shared" si="113"/>
        <v>0.01</v>
      </c>
      <c r="O494" s="73" t="str">
        <f t="shared" si="113"/>
        <v>% of fuel shifted</v>
      </c>
      <c r="P494" s="52"/>
      <c r="Q494" s="73" t="str">
        <f t="shared" si="111"/>
        <v>industry-ag-main.html#fuel-switching</v>
      </c>
      <c r="R494" s="73" t="str">
        <f t="shared" si="111"/>
        <v>industry-elec-and-hydrogen.html</v>
      </c>
      <c r="S494" s="176"/>
      <c r="T494" s="52"/>
    </row>
    <row r="495" spans="1:20" ht="114" hidden="1">
      <c r="A495" s="73" t="str">
        <f t="shared" si="114"/>
        <v>Industry</v>
      </c>
      <c r="B495" s="73" t="str">
        <f t="shared" si="114"/>
        <v>Electrification + Hydrogen</v>
      </c>
      <c r="C495" s="73" t="str">
        <f t="shared" si="114"/>
        <v>Fraction of Industrial Fuel Use Shifted to Other Fuels</v>
      </c>
      <c r="D495" s="8" t="s">
        <v>860</v>
      </c>
      <c r="E495" s="52" t="s">
        <v>817</v>
      </c>
      <c r="F495" s="52" t="s">
        <v>1250</v>
      </c>
      <c r="G495" s="52" t="s">
        <v>821</v>
      </c>
      <c r="H495" s="53">
        <v>425</v>
      </c>
      <c r="I495" s="52" t="s">
        <v>46</v>
      </c>
      <c r="J495" s="73" t="str">
        <f t="shared" si="113"/>
        <v>Electrification + Hydrogen</v>
      </c>
      <c r="K495" s="73" t="str">
        <f t="shared" si="113"/>
        <v>indst fuel type shifting</v>
      </c>
      <c r="L495" s="103">
        <f t="shared" si="113"/>
        <v>0</v>
      </c>
      <c r="M495" s="103">
        <f t="shared" si="113"/>
        <v>1</v>
      </c>
      <c r="N495" s="103">
        <f t="shared" si="113"/>
        <v>0.01</v>
      </c>
      <c r="O495" s="73" t="str">
        <f t="shared" si="113"/>
        <v>% of fuel shifted</v>
      </c>
      <c r="P495" s="52" t="s">
        <v>1500</v>
      </c>
      <c r="Q495" s="73" t="str">
        <f t="shared" si="111"/>
        <v>industry-ag-main.html#fuel-switching</v>
      </c>
      <c r="R495" s="73" t="str">
        <f t="shared" si="111"/>
        <v>industry-elec-and-hydrogen.html</v>
      </c>
      <c r="S495" s="176"/>
      <c r="T495" s="52"/>
    </row>
    <row r="496" spans="1:20" ht="28.5" hidden="1">
      <c r="A496" s="73" t="str">
        <f t="shared" si="114"/>
        <v>Industry</v>
      </c>
      <c r="B496" s="73" t="str">
        <f t="shared" si="114"/>
        <v>Electrification + Hydrogen</v>
      </c>
      <c r="C496" s="73" t="str">
        <f t="shared" si="114"/>
        <v>Fraction of Industrial Fuel Use Shifted to Other Fuels</v>
      </c>
      <c r="D496" s="8" t="s">
        <v>860</v>
      </c>
      <c r="E496" s="52" t="s">
        <v>818</v>
      </c>
      <c r="F496" s="52" t="s">
        <v>1250</v>
      </c>
      <c r="G496" s="52" t="s">
        <v>824</v>
      </c>
      <c r="H496" s="53">
        <v>426</v>
      </c>
      <c r="I496" s="52" t="s">
        <v>47</v>
      </c>
      <c r="J496" s="73" t="str">
        <f t="shared" si="113"/>
        <v>Electrification + Hydrogen</v>
      </c>
      <c r="K496" s="73" t="str">
        <f t="shared" si="113"/>
        <v>indst fuel type shifting</v>
      </c>
      <c r="L496" s="103">
        <f t="shared" si="113"/>
        <v>0</v>
      </c>
      <c r="M496" s="103">
        <f t="shared" si="113"/>
        <v>1</v>
      </c>
      <c r="N496" s="103">
        <f t="shared" si="113"/>
        <v>0.01</v>
      </c>
      <c r="O496" s="73" t="str">
        <f t="shared" si="113"/>
        <v>% of fuel shifted</v>
      </c>
      <c r="P496" s="52"/>
      <c r="Q496" s="73" t="str">
        <f t="shared" si="111"/>
        <v>industry-ag-main.html#fuel-switching</v>
      </c>
      <c r="R496" s="73" t="str">
        <f t="shared" si="111"/>
        <v>industry-elec-and-hydrogen.html</v>
      </c>
      <c r="S496" s="176"/>
      <c r="T496" s="52"/>
    </row>
    <row r="497" spans="1:20" ht="28.5" hidden="1">
      <c r="A497" s="73" t="str">
        <f t="shared" si="114"/>
        <v>Industry</v>
      </c>
      <c r="B497" s="73" t="str">
        <f t="shared" si="114"/>
        <v>Electrification + Hydrogen</v>
      </c>
      <c r="C497" s="73" t="str">
        <f t="shared" si="114"/>
        <v>Fraction of Industrial Fuel Use Shifted to Other Fuels</v>
      </c>
      <c r="D497" s="8" t="s">
        <v>860</v>
      </c>
      <c r="E497" s="52" t="s">
        <v>1172</v>
      </c>
      <c r="F497" s="52" t="s">
        <v>1250</v>
      </c>
      <c r="G497" s="52" t="s">
        <v>1175</v>
      </c>
      <c r="H497" s="53">
        <v>427</v>
      </c>
      <c r="I497" s="52" t="s">
        <v>47</v>
      </c>
      <c r="J497" s="73" t="str">
        <f t="shared" si="113"/>
        <v>Electrification + Hydrogen</v>
      </c>
      <c r="K497" s="73" t="str">
        <f t="shared" si="113"/>
        <v>indst fuel type shifting</v>
      </c>
      <c r="L497" s="103">
        <f t="shared" si="113"/>
        <v>0</v>
      </c>
      <c r="M497" s="103">
        <f t="shared" si="113"/>
        <v>1</v>
      </c>
      <c r="N497" s="103">
        <f t="shared" si="113"/>
        <v>0.01</v>
      </c>
      <c r="O497" s="73" t="str">
        <f t="shared" si="113"/>
        <v>% of fuel shifted</v>
      </c>
      <c r="P497" s="52"/>
      <c r="Q497" s="73" t="str">
        <f t="shared" si="111"/>
        <v>industry-ag-main.html#fuel-switching</v>
      </c>
      <c r="R497" s="73" t="str">
        <f t="shared" si="111"/>
        <v>industry-elec-and-hydrogen.html</v>
      </c>
      <c r="S497" s="176"/>
      <c r="T497" s="52"/>
    </row>
    <row r="498" spans="1:20" ht="114" hidden="1">
      <c r="A498" s="73" t="str">
        <f t="shared" si="114"/>
        <v>Industry</v>
      </c>
      <c r="B498" s="73" t="str">
        <f t="shared" si="114"/>
        <v>Electrification + Hydrogen</v>
      </c>
      <c r="C498" s="73" t="str">
        <f t="shared" si="114"/>
        <v>Fraction of Industrial Fuel Use Shifted to Other Fuels</v>
      </c>
      <c r="D498" s="8" t="s">
        <v>860</v>
      </c>
      <c r="E498" s="52" t="s">
        <v>1173</v>
      </c>
      <c r="F498" s="52" t="s">
        <v>1250</v>
      </c>
      <c r="G498" s="52" t="s">
        <v>1177</v>
      </c>
      <c r="H498" s="53">
        <v>428</v>
      </c>
      <c r="I498" s="52" t="s">
        <v>46</v>
      </c>
      <c r="J498" s="73" t="str">
        <f t="shared" si="113"/>
        <v>Electrification + Hydrogen</v>
      </c>
      <c r="K498" s="73" t="str">
        <f t="shared" si="113"/>
        <v>indst fuel type shifting</v>
      </c>
      <c r="L498" s="103">
        <f t="shared" si="113"/>
        <v>0</v>
      </c>
      <c r="M498" s="103">
        <f t="shared" si="113"/>
        <v>1</v>
      </c>
      <c r="N498" s="103">
        <f t="shared" si="113"/>
        <v>0.01</v>
      </c>
      <c r="O498" s="73" t="str">
        <f t="shared" si="113"/>
        <v>% of fuel shifted</v>
      </c>
      <c r="P498" s="52" t="s">
        <v>1501</v>
      </c>
      <c r="Q498" s="73" t="str">
        <f t="shared" si="111"/>
        <v>industry-ag-main.html#fuel-switching</v>
      </c>
      <c r="R498" s="73" t="str">
        <f t="shared" si="111"/>
        <v>industry-elec-and-hydrogen.html</v>
      </c>
      <c r="S498" s="176"/>
      <c r="T498" s="52"/>
    </row>
    <row r="499" spans="1:20" ht="28.5" hidden="1">
      <c r="A499" s="73" t="str">
        <f t="shared" si="114"/>
        <v>Industry</v>
      </c>
      <c r="B499" s="73" t="str">
        <f t="shared" si="114"/>
        <v>Electrification + Hydrogen</v>
      </c>
      <c r="C499" s="73" t="str">
        <f t="shared" si="114"/>
        <v>Fraction of Industrial Fuel Use Shifted to Other Fuels</v>
      </c>
      <c r="D499" s="8" t="s">
        <v>860</v>
      </c>
      <c r="E499" s="52" t="s">
        <v>1174</v>
      </c>
      <c r="F499" s="52" t="s">
        <v>1250</v>
      </c>
      <c r="G499" s="52" t="s">
        <v>1178</v>
      </c>
      <c r="H499" s="53">
        <v>464</v>
      </c>
      <c r="I499" s="52" t="s">
        <v>47</v>
      </c>
      <c r="J499" s="73" t="str">
        <f t="shared" si="113"/>
        <v>Electrification + Hydrogen</v>
      </c>
      <c r="K499" s="73" t="str">
        <f t="shared" si="113"/>
        <v>indst fuel type shifting</v>
      </c>
      <c r="L499" s="103">
        <f t="shared" si="113"/>
        <v>0</v>
      </c>
      <c r="M499" s="103">
        <f t="shared" ref="J499:O530" si="115">M$451</f>
        <v>1</v>
      </c>
      <c r="N499" s="103">
        <f t="shared" si="115"/>
        <v>0.01</v>
      </c>
      <c r="O499" s="73" t="str">
        <f t="shared" si="115"/>
        <v>% of fuel shifted</v>
      </c>
      <c r="P499" s="52"/>
      <c r="Q499" s="73" t="str">
        <f t="shared" si="111"/>
        <v>industry-ag-main.html#fuel-switching</v>
      </c>
      <c r="R499" s="73" t="str">
        <f t="shared" si="111"/>
        <v>industry-elec-and-hydrogen.html</v>
      </c>
      <c r="S499" s="176"/>
      <c r="T499" s="52"/>
    </row>
    <row r="500" spans="1:20" ht="28.5" hidden="1">
      <c r="A500" s="73" t="str">
        <f t="shared" si="114"/>
        <v>Industry</v>
      </c>
      <c r="B500" s="73" t="str">
        <f t="shared" si="114"/>
        <v>Electrification + Hydrogen</v>
      </c>
      <c r="C500" s="73" t="str">
        <f t="shared" si="114"/>
        <v>Fraction of Industrial Fuel Use Shifted to Other Fuels</v>
      </c>
      <c r="D500" s="8" t="s">
        <v>860</v>
      </c>
      <c r="E500" s="52" t="s">
        <v>1171</v>
      </c>
      <c r="F500" s="52" t="s">
        <v>1250</v>
      </c>
      <c r="G500" s="52" t="s">
        <v>1176</v>
      </c>
      <c r="H500" s="53">
        <v>465</v>
      </c>
      <c r="I500" s="52" t="s">
        <v>47</v>
      </c>
      <c r="J500" s="73" t="str">
        <f t="shared" si="115"/>
        <v>Electrification + Hydrogen</v>
      </c>
      <c r="K500" s="73" t="str">
        <f t="shared" si="115"/>
        <v>indst fuel type shifting</v>
      </c>
      <c r="L500" s="103">
        <f t="shared" si="115"/>
        <v>0</v>
      </c>
      <c r="M500" s="103">
        <f t="shared" si="115"/>
        <v>1</v>
      </c>
      <c r="N500" s="103">
        <f t="shared" si="115"/>
        <v>0.01</v>
      </c>
      <c r="O500" s="73" t="str">
        <f t="shared" si="115"/>
        <v>% of fuel shifted</v>
      </c>
      <c r="P500" s="52"/>
      <c r="Q500" s="73" t="str">
        <f t="shared" si="111"/>
        <v>industry-ag-main.html#fuel-switching</v>
      </c>
      <c r="R500" s="73" t="str">
        <f t="shared" si="111"/>
        <v>industry-elec-and-hydrogen.html</v>
      </c>
      <c r="S500" s="176"/>
      <c r="T500" s="52"/>
    </row>
    <row r="501" spans="1:20" ht="28.5" hidden="1">
      <c r="A501" s="73" t="str">
        <f t="shared" si="114"/>
        <v>Industry</v>
      </c>
      <c r="B501" s="73" t="str">
        <f t="shared" si="114"/>
        <v>Electrification + Hydrogen</v>
      </c>
      <c r="C501" s="73" t="str">
        <f t="shared" si="114"/>
        <v>Fraction of Industrial Fuel Use Shifted to Other Fuels</v>
      </c>
      <c r="D501" s="8" t="s">
        <v>144</v>
      </c>
      <c r="E501" s="52" t="s">
        <v>813</v>
      </c>
      <c r="F501" s="8" t="s">
        <v>859</v>
      </c>
      <c r="G501" s="52" t="s">
        <v>819</v>
      </c>
      <c r="H501" s="53">
        <v>466</v>
      </c>
      <c r="I501" s="52" t="s">
        <v>47</v>
      </c>
      <c r="J501" s="73" t="str">
        <f t="shared" si="115"/>
        <v>Electrification + Hydrogen</v>
      </c>
      <c r="K501" s="73" t="str">
        <f t="shared" si="115"/>
        <v>indst fuel type shifting</v>
      </c>
      <c r="L501" s="103">
        <f t="shared" si="115"/>
        <v>0</v>
      </c>
      <c r="M501" s="103">
        <f t="shared" si="115"/>
        <v>1</v>
      </c>
      <c r="N501" s="103">
        <f t="shared" si="115"/>
        <v>0.01</v>
      </c>
      <c r="O501" s="73" t="str">
        <f t="shared" si="115"/>
        <v>% of fuel shifted</v>
      </c>
      <c r="P501" s="52"/>
      <c r="Q501" s="73" t="str">
        <f t="shared" si="111"/>
        <v>industry-ag-main.html#fuel-switching</v>
      </c>
      <c r="R501" s="73" t="str">
        <f t="shared" si="111"/>
        <v>industry-elec-and-hydrogen.html</v>
      </c>
      <c r="S501" s="176"/>
      <c r="T501" s="52"/>
    </row>
    <row r="502" spans="1:20" ht="28.5" hidden="1">
      <c r="A502" s="73" t="str">
        <f t="shared" si="114"/>
        <v>Industry</v>
      </c>
      <c r="B502" s="73" t="str">
        <f t="shared" si="114"/>
        <v>Electrification + Hydrogen</v>
      </c>
      <c r="C502" s="73" t="str">
        <f t="shared" si="114"/>
        <v>Fraction of Industrial Fuel Use Shifted to Other Fuels</v>
      </c>
      <c r="D502" s="8" t="s">
        <v>144</v>
      </c>
      <c r="E502" s="52" t="s">
        <v>814</v>
      </c>
      <c r="F502" s="8" t="s">
        <v>859</v>
      </c>
      <c r="G502" s="52" t="s">
        <v>822</v>
      </c>
      <c r="H502" s="53">
        <v>467</v>
      </c>
      <c r="I502" s="52" t="s">
        <v>47</v>
      </c>
      <c r="J502" s="73" t="str">
        <f t="shared" si="115"/>
        <v>Electrification + Hydrogen</v>
      </c>
      <c r="K502" s="73" t="str">
        <f t="shared" si="115"/>
        <v>indst fuel type shifting</v>
      </c>
      <c r="L502" s="103">
        <f t="shared" si="115"/>
        <v>0</v>
      </c>
      <c r="M502" s="103">
        <f t="shared" si="115"/>
        <v>1</v>
      </c>
      <c r="N502" s="103">
        <f t="shared" si="115"/>
        <v>0.01</v>
      </c>
      <c r="O502" s="73" t="str">
        <f t="shared" si="115"/>
        <v>% of fuel shifted</v>
      </c>
      <c r="P502" s="52"/>
      <c r="Q502" s="73" t="str">
        <f t="shared" si="111"/>
        <v>industry-ag-main.html#fuel-switching</v>
      </c>
      <c r="R502" s="73" t="str">
        <f t="shared" si="111"/>
        <v>industry-elec-and-hydrogen.html</v>
      </c>
      <c r="S502" s="176"/>
      <c r="T502" s="52"/>
    </row>
    <row r="503" spans="1:20" ht="28.5" hidden="1">
      <c r="A503" s="73" t="str">
        <f t="shared" si="114"/>
        <v>Industry</v>
      </c>
      <c r="B503" s="73" t="str">
        <f t="shared" si="114"/>
        <v>Electrification + Hydrogen</v>
      </c>
      <c r="C503" s="73" t="str">
        <f t="shared" si="114"/>
        <v>Fraction of Industrial Fuel Use Shifted to Other Fuels</v>
      </c>
      <c r="D503" s="8" t="s">
        <v>144</v>
      </c>
      <c r="E503" s="52" t="s">
        <v>815</v>
      </c>
      <c r="F503" s="8" t="s">
        <v>859</v>
      </c>
      <c r="G503" s="52" t="s">
        <v>823</v>
      </c>
      <c r="H503" s="53">
        <v>468</v>
      </c>
      <c r="I503" s="52" t="s">
        <v>47</v>
      </c>
      <c r="J503" s="73" t="str">
        <f t="shared" si="115"/>
        <v>Electrification + Hydrogen</v>
      </c>
      <c r="K503" s="73" t="str">
        <f t="shared" si="115"/>
        <v>indst fuel type shifting</v>
      </c>
      <c r="L503" s="103">
        <f t="shared" si="115"/>
        <v>0</v>
      </c>
      <c r="M503" s="103">
        <f t="shared" si="115"/>
        <v>1</v>
      </c>
      <c r="N503" s="103">
        <f t="shared" si="115"/>
        <v>0.01</v>
      </c>
      <c r="O503" s="73" t="str">
        <f t="shared" si="115"/>
        <v>% of fuel shifted</v>
      </c>
      <c r="P503" s="52"/>
      <c r="Q503" s="73" t="str">
        <f t="shared" si="111"/>
        <v>industry-ag-main.html#fuel-switching</v>
      </c>
      <c r="R503" s="73" t="str">
        <f t="shared" si="111"/>
        <v>industry-elec-and-hydrogen.html</v>
      </c>
      <c r="S503" s="176"/>
      <c r="T503" s="52"/>
    </row>
    <row r="504" spans="1:20" ht="28.5" hidden="1">
      <c r="A504" s="73" t="str">
        <f t="shared" si="114"/>
        <v>Industry</v>
      </c>
      <c r="B504" s="73" t="str">
        <f t="shared" si="114"/>
        <v>Electrification + Hydrogen</v>
      </c>
      <c r="C504" s="73" t="str">
        <f t="shared" si="114"/>
        <v>Fraction of Industrial Fuel Use Shifted to Other Fuels</v>
      </c>
      <c r="D504" s="8" t="s">
        <v>144</v>
      </c>
      <c r="E504" s="52" t="s">
        <v>816</v>
      </c>
      <c r="F504" s="8" t="s">
        <v>859</v>
      </c>
      <c r="G504" s="52" t="s">
        <v>820</v>
      </c>
      <c r="H504" s="53">
        <v>469</v>
      </c>
      <c r="I504" s="52" t="s">
        <v>47</v>
      </c>
      <c r="J504" s="73" t="str">
        <f t="shared" si="115"/>
        <v>Electrification + Hydrogen</v>
      </c>
      <c r="K504" s="73" t="str">
        <f t="shared" si="115"/>
        <v>indst fuel type shifting</v>
      </c>
      <c r="L504" s="103">
        <f t="shared" si="115"/>
        <v>0</v>
      </c>
      <c r="M504" s="103">
        <f t="shared" si="115"/>
        <v>1</v>
      </c>
      <c r="N504" s="103">
        <f t="shared" si="115"/>
        <v>0.01</v>
      </c>
      <c r="O504" s="73" t="str">
        <f t="shared" si="115"/>
        <v>% of fuel shifted</v>
      </c>
      <c r="P504" s="52"/>
      <c r="Q504" s="73" t="str">
        <f t="shared" si="111"/>
        <v>industry-ag-main.html#fuel-switching</v>
      </c>
      <c r="R504" s="73" t="str">
        <f t="shared" si="111"/>
        <v>industry-elec-and-hydrogen.html</v>
      </c>
      <c r="S504" s="176"/>
      <c r="T504" s="52"/>
    </row>
    <row r="505" spans="1:20" ht="28.5" hidden="1">
      <c r="A505" s="73" t="str">
        <f t="shared" si="114"/>
        <v>Industry</v>
      </c>
      <c r="B505" s="73" t="str">
        <f t="shared" si="114"/>
        <v>Electrification + Hydrogen</v>
      </c>
      <c r="C505" s="73" t="str">
        <f t="shared" si="114"/>
        <v>Fraction of Industrial Fuel Use Shifted to Other Fuels</v>
      </c>
      <c r="D505" s="8" t="s">
        <v>144</v>
      </c>
      <c r="E505" s="52" t="s">
        <v>817</v>
      </c>
      <c r="F505" s="8" t="s">
        <v>859</v>
      </c>
      <c r="G505" s="52" t="s">
        <v>821</v>
      </c>
      <c r="H505" s="53">
        <v>470</v>
      </c>
      <c r="I505" s="52" t="s">
        <v>47</v>
      </c>
      <c r="J505" s="73" t="str">
        <f t="shared" si="115"/>
        <v>Electrification + Hydrogen</v>
      </c>
      <c r="K505" s="73" t="str">
        <f t="shared" si="115"/>
        <v>indst fuel type shifting</v>
      </c>
      <c r="L505" s="103">
        <f t="shared" si="115"/>
        <v>0</v>
      </c>
      <c r="M505" s="103">
        <f t="shared" si="115"/>
        <v>1</v>
      </c>
      <c r="N505" s="103">
        <f t="shared" si="115"/>
        <v>0.01</v>
      </c>
      <c r="O505" s="73" t="str">
        <f t="shared" si="115"/>
        <v>% of fuel shifted</v>
      </c>
      <c r="P505" s="52"/>
      <c r="Q505" s="73" t="str">
        <f t="shared" si="111"/>
        <v>industry-ag-main.html#fuel-switching</v>
      </c>
      <c r="R505" s="73" t="str">
        <f t="shared" si="111"/>
        <v>industry-elec-and-hydrogen.html</v>
      </c>
      <c r="S505" s="176"/>
      <c r="T505" s="52"/>
    </row>
    <row r="506" spans="1:20" ht="28.5" hidden="1">
      <c r="A506" s="73" t="str">
        <f t="shared" si="114"/>
        <v>Industry</v>
      </c>
      <c r="B506" s="73" t="str">
        <f t="shared" si="114"/>
        <v>Electrification + Hydrogen</v>
      </c>
      <c r="C506" s="73" t="str">
        <f t="shared" si="114"/>
        <v>Fraction of Industrial Fuel Use Shifted to Other Fuels</v>
      </c>
      <c r="D506" s="8" t="s">
        <v>144</v>
      </c>
      <c r="E506" s="52" t="s">
        <v>818</v>
      </c>
      <c r="F506" s="8" t="s">
        <v>859</v>
      </c>
      <c r="G506" s="52" t="s">
        <v>824</v>
      </c>
      <c r="H506" s="53">
        <v>471</v>
      </c>
      <c r="I506" s="52" t="s">
        <v>47</v>
      </c>
      <c r="J506" s="73" t="str">
        <f t="shared" si="115"/>
        <v>Electrification + Hydrogen</v>
      </c>
      <c r="K506" s="73" t="str">
        <f t="shared" si="115"/>
        <v>indst fuel type shifting</v>
      </c>
      <c r="L506" s="103">
        <f t="shared" si="115"/>
        <v>0</v>
      </c>
      <c r="M506" s="103">
        <f t="shared" si="115"/>
        <v>1</v>
      </c>
      <c r="N506" s="103">
        <f t="shared" si="115"/>
        <v>0.01</v>
      </c>
      <c r="O506" s="73" t="str">
        <f t="shared" si="115"/>
        <v>% of fuel shifted</v>
      </c>
      <c r="P506" s="52"/>
      <c r="Q506" s="73" t="str">
        <f t="shared" si="111"/>
        <v>industry-ag-main.html#fuel-switching</v>
      </c>
      <c r="R506" s="73" t="str">
        <f t="shared" si="111"/>
        <v>industry-elec-and-hydrogen.html</v>
      </c>
      <c r="S506" s="176"/>
      <c r="T506" s="52"/>
    </row>
    <row r="507" spans="1:20" ht="28.5" hidden="1">
      <c r="A507" s="73" t="str">
        <f t="shared" si="114"/>
        <v>Industry</v>
      </c>
      <c r="B507" s="73" t="str">
        <f t="shared" si="114"/>
        <v>Electrification + Hydrogen</v>
      </c>
      <c r="C507" s="73" t="str">
        <f t="shared" si="114"/>
        <v>Fraction of Industrial Fuel Use Shifted to Other Fuels</v>
      </c>
      <c r="D507" s="8" t="s">
        <v>144</v>
      </c>
      <c r="E507" s="52" t="s">
        <v>1172</v>
      </c>
      <c r="F507" s="8" t="s">
        <v>859</v>
      </c>
      <c r="G507" s="52" t="s">
        <v>1175</v>
      </c>
      <c r="H507" s="53">
        <v>472</v>
      </c>
      <c r="I507" s="52" t="s">
        <v>47</v>
      </c>
      <c r="J507" s="73" t="str">
        <f t="shared" si="115"/>
        <v>Electrification + Hydrogen</v>
      </c>
      <c r="K507" s="73" t="str">
        <f t="shared" si="115"/>
        <v>indst fuel type shifting</v>
      </c>
      <c r="L507" s="103">
        <f t="shared" si="115"/>
        <v>0</v>
      </c>
      <c r="M507" s="103">
        <f t="shared" si="115"/>
        <v>1</v>
      </c>
      <c r="N507" s="103">
        <f t="shared" si="115"/>
        <v>0.01</v>
      </c>
      <c r="O507" s="73" t="str">
        <f t="shared" si="115"/>
        <v>% of fuel shifted</v>
      </c>
      <c r="P507" s="52"/>
      <c r="Q507" s="73" t="str">
        <f t="shared" si="111"/>
        <v>industry-ag-main.html#fuel-switching</v>
      </c>
      <c r="R507" s="73" t="str">
        <f t="shared" si="111"/>
        <v>industry-elec-and-hydrogen.html</v>
      </c>
      <c r="S507" s="176"/>
      <c r="T507" s="52"/>
    </row>
    <row r="508" spans="1:20" ht="28.5" hidden="1">
      <c r="A508" s="73" t="str">
        <f t="shared" si="114"/>
        <v>Industry</v>
      </c>
      <c r="B508" s="73" t="str">
        <f t="shared" si="114"/>
        <v>Electrification + Hydrogen</v>
      </c>
      <c r="C508" s="73" t="str">
        <f t="shared" si="114"/>
        <v>Fraction of Industrial Fuel Use Shifted to Other Fuels</v>
      </c>
      <c r="D508" s="8" t="s">
        <v>144</v>
      </c>
      <c r="E508" s="52" t="s">
        <v>1173</v>
      </c>
      <c r="F508" s="8" t="s">
        <v>859</v>
      </c>
      <c r="G508" s="52" t="s">
        <v>1177</v>
      </c>
      <c r="H508" s="53">
        <v>473</v>
      </c>
      <c r="I508" s="52" t="s">
        <v>47</v>
      </c>
      <c r="J508" s="73" t="str">
        <f t="shared" si="115"/>
        <v>Electrification + Hydrogen</v>
      </c>
      <c r="K508" s="73" t="str">
        <f t="shared" si="115"/>
        <v>indst fuel type shifting</v>
      </c>
      <c r="L508" s="103">
        <f t="shared" si="115"/>
        <v>0</v>
      </c>
      <c r="M508" s="103">
        <f t="shared" si="115"/>
        <v>1</v>
      </c>
      <c r="N508" s="103">
        <f t="shared" si="115"/>
        <v>0.01</v>
      </c>
      <c r="O508" s="73" t="str">
        <f t="shared" si="115"/>
        <v>% of fuel shifted</v>
      </c>
      <c r="P508" s="52"/>
      <c r="Q508" s="73" t="str">
        <f t="shared" si="111"/>
        <v>industry-ag-main.html#fuel-switching</v>
      </c>
      <c r="R508" s="73" t="str">
        <f t="shared" si="111"/>
        <v>industry-elec-and-hydrogen.html</v>
      </c>
      <c r="S508" s="176"/>
      <c r="T508" s="52"/>
    </row>
    <row r="509" spans="1:20" ht="28.5" hidden="1">
      <c r="A509" s="73" t="str">
        <f t="shared" si="114"/>
        <v>Industry</v>
      </c>
      <c r="B509" s="73" t="str">
        <f t="shared" si="114"/>
        <v>Electrification + Hydrogen</v>
      </c>
      <c r="C509" s="73" t="str">
        <f t="shared" si="114"/>
        <v>Fraction of Industrial Fuel Use Shifted to Other Fuels</v>
      </c>
      <c r="D509" s="8" t="s">
        <v>144</v>
      </c>
      <c r="E509" s="52" t="s">
        <v>1174</v>
      </c>
      <c r="F509" s="8" t="s">
        <v>859</v>
      </c>
      <c r="G509" s="52" t="s">
        <v>1178</v>
      </c>
      <c r="H509" s="53">
        <v>474</v>
      </c>
      <c r="I509" s="52" t="s">
        <v>47</v>
      </c>
      <c r="J509" s="73" t="str">
        <f t="shared" si="115"/>
        <v>Electrification + Hydrogen</v>
      </c>
      <c r="K509" s="73" t="str">
        <f t="shared" si="115"/>
        <v>indst fuel type shifting</v>
      </c>
      <c r="L509" s="103">
        <f t="shared" si="115"/>
        <v>0</v>
      </c>
      <c r="M509" s="103">
        <f t="shared" si="115"/>
        <v>1</v>
      </c>
      <c r="N509" s="103">
        <f t="shared" si="115"/>
        <v>0.01</v>
      </c>
      <c r="O509" s="73" t="str">
        <f t="shared" si="115"/>
        <v>% of fuel shifted</v>
      </c>
      <c r="P509" s="52"/>
      <c r="Q509" s="73" t="str">
        <f t="shared" si="111"/>
        <v>industry-ag-main.html#fuel-switching</v>
      </c>
      <c r="R509" s="73" t="str">
        <f t="shared" si="111"/>
        <v>industry-elec-and-hydrogen.html</v>
      </c>
      <c r="S509" s="176"/>
      <c r="T509" s="52"/>
    </row>
    <row r="510" spans="1:20" ht="28.5" hidden="1">
      <c r="A510" s="73" t="str">
        <f t="shared" si="114"/>
        <v>Industry</v>
      </c>
      <c r="B510" s="73" t="str">
        <f t="shared" si="114"/>
        <v>Electrification + Hydrogen</v>
      </c>
      <c r="C510" s="73" t="str">
        <f t="shared" si="114"/>
        <v>Fraction of Industrial Fuel Use Shifted to Other Fuels</v>
      </c>
      <c r="D510" s="8" t="s">
        <v>144</v>
      </c>
      <c r="E510" s="52" t="s">
        <v>1171</v>
      </c>
      <c r="F510" s="8" t="s">
        <v>859</v>
      </c>
      <c r="G510" s="52" t="s">
        <v>1176</v>
      </c>
      <c r="H510" s="53">
        <v>475</v>
      </c>
      <c r="I510" s="52" t="s">
        <v>47</v>
      </c>
      <c r="J510" s="73" t="str">
        <f t="shared" si="115"/>
        <v>Electrification + Hydrogen</v>
      </c>
      <c r="K510" s="73" t="str">
        <f t="shared" si="115"/>
        <v>indst fuel type shifting</v>
      </c>
      <c r="L510" s="103">
        <f t="shared" si="115"/>
        <v>0</v>
      </c>
      <c r="M510" s="103">
        <f t="shared" si="115"/>
        <v>1</v>
      </c>
      <c r="N510" s="103">
        <f t="shared" si="115"/>
        <v>0.01</v>
      </c>
      <c r="O510" s="73" t="str">
        <f t="shared" si="115"/>
        <v>% of fuel shifted</v>
      </c>
      <c r="P510" s="52"/>
      <c r="Q510" s="73" t="str">
        <f t="shared" si="111"/>
        <v>industry-ag-main.html#fuel-switching</v>
      </c>
      <c r="R510" s="73" t="str">
        <f t="shared" si="111"/>
        <v>industry-elec-and-hydrogen.html</v>
      </c>
      <c r="S510" s="176"/>
      <c r="T510" s="52"/>
    </row>
    <row r="511" spans="1:20" ht="28.5" hidden="1">
      <c r="A511" s="73" t="str">
        <f t="shared" si="114"/>
        <v>Industry</v>
      </c>
      <c r="B511" s="73" t="str">
        <f t="shared" si="114"/>
        <v>Electrification + Hydrogen</v>
      </c>
      <c r="C511" s="73" t="str">
        <f t="shared" si="114"/>
        <v>Fraction of Industrial Fuel Use Shifted to Other Fuels</v>
      </c>
      <c r="D511" s="8" t="s">
        <v>145</v>
      </c>
      <c r="E511" s="52" t="s">
        <v>813</v>
      </c>
      <c r="F511" s="8" t="s">
        <v>147</v>
      </c>
      <c r="G511" s="52" t="s">
        <v>819</v>
      </c>
      <c r="H511" s="53">
        <v>476</v>
      </c>
      <c r="I511" s="52" t="s">
        <v>47</v>
      </c>
      <c r="J511" s="73" t="str">
        <f t="shared" si="115"/>
        <v>Electrification + Hydrogen</v>
      </c>
      <c r="K511" s="73" t="str">
        <f t="shared" si="115"/>
        <v>indst fuel type shifting</v>
      </c>
      <c r="L511" s="103">
        <f t="shared" si="115"/>
        <v>0</v>
      </c>
      <c r="M511" s="103">
        <f t="shared" si="115"/>
        <v>1</v>
      </c>
      <c r="N511" s="103">
        <f t="shared" si="115"/>
        <v>0.01</v>
      </c>
      <c r="O511" s="73" t="str">
        <f t="shared" si="115"/>
        <v>% of fuel shifted</v>
      </c>
      <c r="P511" s="52"/>
      <c r="Q511" s="73" t="str">
        <f t="shared" si="111"/>
        <v>industry-ag-main.html#fuel-switching</v>
      </c>
      <c r="R511" s="73" t="str">
        <f t="shared" si="111"/>
        <v>industry-elec-and-hydrogen.html</v>
      </c>
      <c r="S511" s="176"/>
      <c r="T511" s="52"/>
    </row>
    <row r="512" spans="1:20" ht="28.5" hidden="1">
      <c r="A512" s="73" t="str">
        <f t="shared" si="114"/>
        <v>Industry</v>
      </c>
      <c r="B512" s="73" t="str">
        <f t="shared" si="114"/>
        <v>Electrification + Hydrogen</v>
      </c>
      <c r="C512" s="73" t="str">
        <f t="shared" si="114"/>
        <v>Fraction of Industrial Fuel Use Shifted to Other Fuels</v>
      </c>
      <c r="D512" s="8" t="s">
        <v>145</v>
      </c>
      <c r="E512" s="52" t="s">
        <v>814</v>
      </c>
      <c r="F512" s="8" t="s">
        <v>147</v>
      </c>
      <c r="G512" s="52" t="s">
        <v>822</v>
      </c>
      <c r="H512" s="53">
        <v>477</v>
      </c>
      <c r="I512" s="52" t="s">
        <v>47</v>
      </c>
      <c r="J512" s="73" t="str">
        <f t="shared" si="115"/>
        <v>Electrification + Hydrogen</v>
      </c>
      <c r="K512" s="73" t="str">
        <f t="shared" si="115"/>
        <v>indst fuel type shifting</v>
      </c>
      <c r="L512" s="103">
        <f t="shared" si="115"/>
        <v>0</v>
      </c>
      <c r="M512" s="103">
        <f t="shared" si="115"/>
        <v>1</v>
      </c>
      <c r="N512" s="103">
        <f t="shared" si="115"/>
        <v>0.01</v>
      </c>
      <c r="O512" s="73" t="str">
        <f t="shared" si="115"/>
        <v>% of fuel shifted</v>
      </c>
      <c r="P512" s="52"/>
      <c r="Q512" s="73" t="str">
        <f t="shared" si="111"/>
        <v>industry-ag-main.html#fuel-switching</v>
      </c>
      <c r="R512" s="73" t="str">
        <f t="shared" si="111"/>
        <v>industry-elec-and-hydrogen.html</v>
      </c>
      <c r="S512" s="176"/>
      <c r="T512" s="52"/>
    </row>
    <row r="513" spans="1:20" ht="114" hidden="1">
      <c r="A513" s="73" t="str">
        <f t="shared" si="114"/>
        <v>Industry</v>
      </c>
      <c r="B513" s="73" t="str">
        <f t="shared" si="114"/>
        <v>Electrification + Hydrogen</v>
      </c>
      <c r="C513" s="73" t="str">
        <f t="shared" si="114"/>
        <v>Fraction of Industrial Fuel Use Shifted to Other Fuels</v>
      </c>
      <c r="D513" s="8" t="s">
        <v>145</v>
      </c>
      <c r="E513" s="52" t="s">
        <v>815</v>
      </c>
      <c r="F513" s="8" t="s">
        <v>147</v>
      </c>
      <c r="G513" s="52" t="s">
        <v>823</v>
      </c>
      <c r="H513" s="53">
        <v>478</v>
      </c>
      <c r="I513" s="52" t="s">
        <v>46</v>
      </c>
      <c r="J513" s="73" t="str">
        <f t="shared" si="115"/>
        <v>Electrification + Hydrogen</v>
      </c>
      <c r="K513" s="73" t="str">
        <f t="shared" si="115"/>
        <v>indst fuel type shifting</v>
      </c>
      <c r="L513" s="103">
        <f t="shared" si="115"/>
        <v>0</v>
      </c>
      <c r="M513" s="103">
        <f t="shared" si="115"/>
        <v>1</v>
      </c>
      <c r="N513" s="103">
        <f t="shared" si="115"/>
        <v>0.01</v>
      </c>
      <c r="O513" s="73" t="str">
        <f t="shared" si="115"/>
        <v>% of fuel shifted</v>
      </c>
      <c r="P513" s="52" t="s">
        <v>1502</v>
      </c>
      <c r="Q513" s="73" t="str">
        <f t="shared" si="111"/>
        <v>industry-ag-main.html#fuel-switching</v>
      </c>
      <c r="R513" s="73" t="str">
        <f t="shared" si="111"/>
        <v>industry-elec-and-hydrogen.html</v>
      </c>
      <c r="S513" s="176"/>
      <c r="T513" s="52"/>
    </row>
    <row r="514" spans="1:20" ht="28.5" hidden="1">
      <c r="A514" s="73" t="str">
        <f t="shared" si="114"/>
        <v>Industry</v>
      </c>
      <c r="B514" s="73" t="str">
        <f t="shared" si="114"/>
        <v>Electrification + Hydrogen</v>
      </c>
      <c r="C514" s="73" t="str">
        <f t="shared" si="114"/>
        <v>Fraction of Industrial Fuel Use Shifted to Other Fuels</v>
      </c>
      <c r="D514" s="8" t="s">
        <v>145</v>
      </c>
      <c r="E514" s="52" t="s">
        <v>816</v>
      </c>
      <c r="F514" s="8" t="s">
        <v>147</v>
      </c>
      <c r="G514" s="52" t="s">
        <v>820</v>
      </c>
      <c r="H514" s="53">
        <v>479</v>
      </c>
      <c r="I514" s="52" t="s">
        <v>47</v>
      </c>
      <c r="J514" s="73" t="str">
        <f t="shared" si="115"/>
        <v>Electrification + Hydrogen</v>
      </c>
      <c r="K514" s="73" t="str">
        <f t="shared" si="115"/>
        <v>indst fuel type shifting</v>
      </c>
      <c r="L514" s="103">
        <f t="shared" si="115"/>
        <v>0</v>
      </c>
      <c r="M514" s="103">
        <f t="shared" si="115"/>
        <v>1</v>
      </c>
      <c r="N514" s="103">
        <f t="shared" si="115"/>
        <v>0.01</v>
      </c>
      <c r="O514" s="73" t="str">
        <f t="shared" si="115"/>
        <v>% of fuel shifted</v>
      </c>
      <c r="P514" s="52"/>
      <c r="Q514" s="73" t="str">
        <f t="shared" si="111"/>
        <v>industry-ag-main.html#fuel-switching</v>
      </c>
      <c r="R514" s="73" t="str">
        <f t="shared" si="111"/>
        <v>industry-elec-and-hydrogen.html</v>
      </c>
      <c r="S514" s="176"/>
      <c r="T514" s="52"/>
    </row>
    <row r="515" spans="1:20" ht="114" hidden="1">
      <c r="A515" s="73" t="str">
        <f t="shared" si="114"/>
        <v>Industry</v>
      </c>
      <c r="B515" s="73" t="str">
        <f t="shared" si="114"/>
        <v>Electrification + Hydrogen</v>
      </c>
      <c r="C515" s="73" t="str">
        <f t="shared" si="114"/>
        <v>Fraction of Industrial Fuel Use Shifted to Other Fuels</v>
      </c>
      <c r="D515" s="8" t="s">
        <v>145</v>
      </c>
      <c r="E515" s="52" t="s">
        <v>817</v>
      </c>
      <c r="F515" s="8" t="s">
        <v>147</v>
      </c>
      <c r="G515" s="52" t="s">
        <v>821</v>
      </c>
      <c r="H515" s="53">
        <v>480</v>
      </c>
      <c r="I515" s="52" t="s">
        <v>46</v>
      </c>
      <c r="J515" s="73" t="str">
        <f t="shared" si="115"/>
        <v>Electrification + Hydrogen</v>
      </c>
      <c r="K515" s="73" t="str">
        <f t="shared" si="115"/>
        <v>indst fuel type shifting</v>
      </c>
      <c r="L515" s="103">
        <f t="shared" si="115"/>
        <v>0</v>
      </c>
      <c r="M515" s="103">
        <f t="shared" si="115"/>
        <v>1</v>
      </c>
      <c r="N515" s="103">
        <f t="shared" si="115"/>
        <v>0.01</v>
      </c>
      <c r="O515" s="73" t="str">
        <f t="shared" si="115"/>
        <v>% of fuel shifted</v>
      </c>
      <c r="P515" s="52" t="s">
        <v>1503</v>
      </c>
      <c r="Q515" s="73" t="str">
        <f t="shared" si="111"/>
        <v>industry-ag-main.html#fuel-switching</v>
      </c>
      <c r="R515" s="73" t="str">
        <f t="shared" si="111"/>
        <v>industry-elec-and-hydrogen.html</v>
      </c>
      <c r="S515" s="176"/>
      <c r="T515" s="52"/>
    </row>
    <row r="516" spans="1:20" ht="28.5" hidden="1">
      <c r="A516" s="73" t="str">
        <f t="shared" si="114"/>
        <v>Industry</v>
      </c>
      <c r="B516" s="73" t="str">
        <f t="shared" si="114"/>
        <v>Electrification + Hydrogen</v>
      </c>
      <c r="C516" s="73" t="str">
        <f t="shared" si="114"/>
        <v>Fraction of Industrial Fuel Use Shifted to Other Fuels</v>
      </c>
      <c r="D516" s="8" t="s">
        <v>145</v>
      </c>
      <c r="E516" s="52" t="s">
        <v>818</v>
      </c>
      <c r="F516" s="8" t="s">
        <v>147</v>
      </c>
      <c r="G516" s="52" t="s">
        <v>824</v>
      </c>
      <c r="H516" s="53">
        <v>481</v>
      </c>
      <c r="I516" s="52" t="s">
        <v>47</v>
      </c>
      <c r="J516" s="73" t="str">
        <f t="shared" si="115"/>
        <v>Electrification + Hydrogen</v>
      </c>
      <c r="K516" s="73" t="str">
        <f t="shared" si="115"/>
        <v>indst fuel type shifting</v>
      </c>
      <c r="L516" s="103">
        <f t="shared" si="115"/>
        <v>0</v>
      </c>
      <c r="M516" s="103">
        <f t="shared" si="115"/>
        <v>1</v>
      </c>
      <c r="N516" s="103">
        <f t="shared" si="115"/>
        <v>0.01</v>
      </c>
      <c r="O516" s="73" t="str">
        <f t="shared" si="115"/>
        <v>% of fuel shifted</v>
      </c>
      <c r="P516" s="52"/>
      <c r="Q516" s="73" t="str">
        <f t="shared" si="111"/>
        <v>industry-ag-main.html#fuel-switching</v>
      </c>
      <c r="R516" s="73" t="str">
        <f t="shared" si="111"/>
        <v>industry-elec-and-hydrogen.html</v>
      </c>
      <c r="S516" s="176"/>
      <c r="T516" s="52"/>
    </row>
    <row r="517" spans="1:20" ht="28.5" hidden="1">
      <c r="A517" s="73" t="str">
        <f t="shared" si="114"/>
        <v>Industry</v>
      </c>
      <c r="B517" s="73" t="str">
        <f t="shared" si="114"/>
        <v>Electrification + Hydrogen</v>
      </c>
      <c r="C517" s="73" t="str">
        <f t="shared" si="114"/>
        <v>Fraction of Industrial Fuel Use Shifted to Other Fuels</v>
      </c>
      <c r="D517" s="8" t="s">
        <v>145</v>
      </c>
      <c r="E517" s="52" t="s">
        <v>1172</v>
      </c>
      <c r="F517" s="8" t="s">
        <v>147</v>
      </c>
      <c r="G517" s="52" t="s">
        <v>1175</v>
      </c>
      <c r="H517" s="53">
        <v>482</v>
      </c>
      <c r="I517" s="52" t="s">
        <v>47</v>
      </c>
      <c r="J517" s="73" t="str">
        <f t="shared" si="115"/>
        <v>Electrification + Hydrogen</v>
      </c>
      <c r="K517" s="73" t="str">
        <f t="shared" si="115"/>
        <v>indst fuel type shifting</v>
      </c>
      <c r="L517" s="103">
        <f t="shared" si="115"/>
        <v>0</v>
      </c>
      <c r="M517" s="103">
        <f t="shared" si="115"/>
        <v>1</v>
      </c>
      <c r="N517" s="103">
        <f t="shared" si="115"/>
        <v>0.01</v>
      </c>
      <c r="O517" s="73" t="str">
        <f t="shared" si="115"/>
        <v>% of fuel shifted</v>
      </c>
      <c r="P517" s="52"/>
      <c r="Q517" s="73" t="str">
        <f t="shared" si="111"/>
        <v>industry-ag-main.html#fuel-switching</v>
      </c>
      <c r="R517" s="73" t="str">
        <f t="shared" si="111"/>
        <v>industry-elec-and-hydrogen.html</v>
      </c>
      <c r="S517" s="176"/>
      <c r="T517" s="52"/>
    </row>
    <row r="518" spans="1:20" ht="114" hidden="1">
      <c r="A518" s="73" t="str">
        <f t="shared" si="114"/>
        <v>Industry</v>
      </c>
      <c r="B518" s="73" t="str">
        <f t="shared" si="114"/>
        <v>Electrification + Hydrogen</v>
      </c>
      <c r="C518" s="73" t="str">
        <f t="shared" si="114"/>
        <v>Fraction of Industrial Fuel Use Shifted to Other Fuels</v>
      </c>
      <c r="D518" s="8" t="s">
        <v>145</v>
      </c>
      <c r="E518" s="52" t="s">
        <v>1173</v>
      </c>
      <c r="F518" s="8" t="s">
        <v>147</v>
      </c>
      <c r="G518" s="52" t="s">
        <v>1177</v>
      </c>
      <c r="H518" s="53">
        <v>483</v>
      </c>
      <c r="I518" s="52" t="s">
        <v>46</v>
      </c>
      <c r="J518" s="73" t="str">
        <f t="shared" si="115"/>
        <v>Electrification + Hydrogen</v>
      </c>
      <c r="K518" s="73" t="str">
        <f t="shared" si="115"/>
        <v>indst fuel type shifting</v>
      </c>
      <c r="L518" s="103">
        <f t="shared" si="115"/>
        <v>0</v>
      </c>
      <c r="M518" s="103">
        <f t="shared" si="115"/>
        <v>1</v>
      </c>
      <c r="N518" s="103">
        <f t="shared" si="115"/>
        <v>0.01</v>
      </c>
      <c r="O518" s="73" t="str">
        <f t="shared" si="115"/>
        <v>% of fuel shifted</v>
      </c>
      <c r="P518" s="52" t="s">
        <v>1504</v>
      </c>
      <c r="Q518" s="73" t="str">
        <f t="shared" si="111"/>
        <v>industry-ag-main.html#fuel-switching</v>
      </c>
      <c r="R518" s="73" t="str">
        <f t="shared" si="111"/>
        <v>industry-elec-and-hydrogen.html</v>
      </c>
      <c r="S518" s="176"/>
      <c r="T518" s="52"/>
    </row>
    <row r="519" spans="1:20" ht="114" hidden="1">
      <c r="A519" s="73" t="str">
        <f t="shared" si="114"/>
        <v>Industry</v>
      </c>
      <c r="B519" s="73" t="str">
        <f t="shared" si="114"/>
        <v>Electrification + Hydrogen</v>
      </c>
      <c r="C519" s="73" t="str">
        <f t="shared" si="114"/>
        <v>Fraction of Industrial Fuel Use Shifted to Other Fuels</v>
      </c>
      <c r="D519" s="8" t="s">
        <v>145</v>
      </c>
      <c r="E519" s="52" t="s">
        <v>1174</v>
      </c>
      <c r="F519" s="8" t="s">
        <v>147</v>
      </c>
      <c r="G519" s="52" t="s">
        <v>1178</v>
      </c>
      <c r="H519" s="53">
        <v>484</v>
      </c>
      <c r="I519" s="52" t="s">
        <v>46</v>
      </c>
      <c r="J519" s="73" t="str">
        <f t="shared" si="115"/>
        <v>Electrification + Hydrogen</v>
      </c>
      <c r="K519" s="73" t="str">
        <f t="shared" si="115"/>
        <v>indst fuel type shifting</v>
      </c>
      <c r="L519" s="103">
        <f t="shared" si="115"/>
        <v>0</v>
      </c>
      <c r="M519" s="103">
        <f t="shared" si="115"/>
        <v>1</v>
      </c>
      <c r="N519" s="103">
        <f t="shared" si="115"/>
        <v>0.01</v>
      </c>
      <c r="O519" s="73" t="str">
        <f t="shared" si="115"/>
        <v>% of fuel shifted</v>
      </c>
      <c r="P519" s="52" t="s">
        <v>1505</v>
      </c>
      <c r="Q519" s="73" t="str">
        <f t="shared" si="111"/>
        <v>industry-ag-main.html#fuel-switching</v>
      </c>
      <c r="R519" s="73" t="str">
        <f t="shared" si="111"/>
        <v>industry-elec-and-hydrogen.html</v>
      </c>
      <c r="S519" s="176"/>
      <c r="T519" s="52"/>
    </row>
    <row r="520" spans="1:20" ht="28.5" hidden="1">
      <c r="A520" s="73" t="str">
        <f t="shared" si="114"/>
        <v>Industry</v>
      </c>
      <c r="B520" s="73" t="str">
        <f t="shared" si="114"/>
        <v>Electrification + Hydrogen</v>
      </c>
      <c r="C520" s="73" t="str">
        <f t="shared" si="114"/>
        <v>Fraction of Industrial Fuel Use Shifted to Other Fuels</v>
      </c>
      <c r="D520" s="8" t="s">
        <v>145</v>
      </c>
      <c r="E520" s="52" t="s">
        <v>1171</v>
      </c>
      <c r="F520" s="8" t="s">
        <v>147</v>
      </c>
      <c r="G520" s="52" t="s">
        <v>1176</v>
      </c>
      <c r="H520" s="53">
        <v>485</v>
      </c>
      <c r="I520" s="52" t="s">
        <v>47</v>
      </c>
      <c r="J520" s="73" t="str">
        <f t="shared" si="115"/>
        <v>Electrification + Hydrogen</v>
      </c>
      <c r="K520" s="73" t="str">
        <f t="shared" si="115"/>
        <v>indst fuel type shifting</v>
      </c>
      <c r="L520" s="103">
        <f t="shared" si="115"/>
        <v>0</v>
      </c>
      <c r="M520" s="103">
        <f t="shared" si="115"/>
        <v>1</v>
      </c>
      <c r="N520" s="103">
        <f t="shared" si="115"/>
        <v>0.01</v>
      </c>
      <c r="O520" s="73" t="str">
        <f t="shared" si="115"/>
        <v>% of fuel shifted</v>
      </c>
      <c r="P520" s="52"/>
      <c r="Q520" s="73" t="str">
        <f t="shared" si="111"/>
        <v>industry-ag-main.html#fuel-switching</v>
      </c>
      <c r="R520" s="73" t="str">
        <f t="shared" si="111"/>
        <v>industry-elec-and-hydrogen.html</v>
      </c>
      <c r="S520" s="176"/>
      <c r="T520" s="52"/>
    </row>
    <row r="521" spans="1:20" ht="28.5" hidden="1">
      <c r="A521" s="73" t="str">
        <f t="shared" si="114"/>
        <v>Industry</v>
      </c>
      <c r="B521" s="73" t="str">
        <f t="shared" si="114"/>
        <v>Electrification + Hydrogen</v>
      </c>
      <c r="C521" s="73" t="str">
        <f t="shared" si="114"/>
        <v>Fraction of Industrial Fuel Use Shifted to Other Fuels</v>
      </c>
      <c r="D521" s="8" t="s">
        <v>146</v>
      </c>
      <c r="E521" s="52" t="s">
        <v>813</v>
      </c>
      <c r="F521" s="8" t="s">
        <v>148</v>
      </c>
      <c r="G521" s="52" t="s">
        <v>819</v>
      </c>
      <c r="H521" s="53">
        <v>486</v>
      </c>
      <c r="I521" s="52" t="s">
        <v>47</v>
      </c>
      <c r="J521" s="73" t="str">
        <f t="shared" si="115"/>
        <v>Electrification + Hydrogen</v>
      </c>
      <c r="K521" s="73" t="str">
        <f t="shared" si="115"/>
        <v>indst fuel type shifting</v>
      </c>
      <c r="L521" s="103">
        <f t="shared" si="115"/>
        <v>0</v>
      </c>
      <c r="M521" s="103">
        <f t="shared" si="115"/>
        <v>1</v>
      </c>
      <c r="N521" s="103">
        <f t="shared" si="115"/>
        <v>0.01</v>
      </c>
      <c r="O521" s="73" t="str">
        <f t="shared" si="115"/>
        <v>% of fuel shifted</v>
      </c>
      <c r="P521" s="52"/>
      <c r="Q521" s="73" t="str">
        <f t="shared" si="111"/>
        <v>industry-ag-main.html#fuel-switching</v>
      </c>
      <c r="R521" s="73" t="str">
        <f t="shared" si="111"/>
        <v>industry-elec-and-hydrogen.html</v>
      </c>
      <c r="S521" s="176"/>
      <c r="T521" s="52"/>
    </row>
    <row r="522" spans="1:20" ht="114" hidden="1">
      <c r="A522" s="73" t="str">
        <f t="shared" si="114"/>
        <v>Industry</v>
      </c>
      <c r="B522" s="73" t="str">
        <f t="shared" si="114"/>
        <v>Electrification + Hydrogen</v>
      </c>
      <c r="C522" s="73" t="str">
        <f t="shared" si="114"/>
        <v>Fraction of Industrial Fuel Use Shifted to Other Fuels</v>
      </c>
      <c r="D522" s="8" t="s">
        <v>146</v>
      </c>
      <c r="E522" s="52" t="s">
        <v>814</v>
      </c>
      <c r="F522" s="8" t="s">
        <v>148</v>
      </c>
      <c r="G522" s="52" t="s">
        <v>822</v>
      </c>
      <c r="H522" s="53">
        <v>487</v>
      </c>
      <c r="I522" s="52" t="s">
        <v>46</v>
      </c>
      <c r="J522" s="73" t="str">
        <f t="shared" si="115"/>
        <v>Electrification + Hydrogen</v>
      </c>
      <c r="K522" s="73" t="str">
        <f t="shared" si="115"/>
        <v>indst fuel type shifting</v>
      </c>
      <c r="L522" s="103">
        <f t="shared" si="115"/>
        <v>0</v>
      </c>
      <c r="M522" s="103">
        <f t="shared" si="115"/>
        <v>1</v>
      </c>
      <c r="N522" s="103">
        <f t="shared" si="115"/>
        <v>0.01</v>
      </c>
      <c r="O522" s="73" t="str">
        <f t="shared" si="115"/>
        <v>% of fuel shifted</v>
      </c>
      <c r="P522" s="52" t="s">
        <v>1506</v>
      </c>
      <c r="Q522" s="73" t="str">
        <f t="shared" si="111"/>
        <v>industry-ag-main.html#fuel-switching</v>
      </c>
      <c r="R522" s="73" t="str">
        <f t="shared" si="111"/>
        <v>industry-elec-and-hydrogen.html</v>
      </c>
      <c r="S522" s="176"/>
      <c r="T522" s="52"/>
    </row>
    <row r="523" spans="1:20" ht="114" hidden="1">
      <c r="A523" s="73" t="str">
        <f t="shared" si="114"/>
        <v>Industry</v>
      </c>
      <c r="B523" s="73" t="str">
        <f t="shared" si="114"/>
        <v>Electrification + Hydrogen</v>
      </c>
      <c r="C523" s="73" t="str">
        <f t="shared" si="114"/>
        <v>Fraction of Industrial Fuel Use Shifted to Other Fuels</v>
      </c>
      <c r="D523" s="8" t="s">
        <v>146</v>
      </c>
      <c r="E523" s="52" t="s">
        <v>815</v>
      </c>
      <c r="F523" s="8" t="s">
        <v>148</v>
      </c>
      <c r="G523" s="52" t="s">
        <v>823</v>
      </c>
      <c r="H523" s="53">
        <v>488</v>
      </c>
      <c r="I523" s="52" t="s">
        <v>46</v>
      </c>
      <c r="J523" s="73" t="str">
        <f t="shared" si="115"/>
        <v>Electrification + Hydrogen</v>
      </c>
      <c r="K523" s="73" t="str">
        <f t="shared" si="115"/>
        <v>indst fuel type shifting</v>
      </c>
      <c r="L523" s="103">
        <f t="shared" si="115"/>
        <v>0</v>
      </c>
      <c r="M523" s="103">
        <f t="shared" si="115"/>
        <v>1</v>
      </c>
      <c r="N523" s="103">
        <f t="shared" si="115"/>
        <v>0.01</v>
      </c>
      <c r="O523" s="73" t="str">
        <f t="shared" si="115"/>
        <v>% of fuel shifted</v>
      </c>
      <c r="P523" s="52" t="s">
        <v>1507</v>
      </c>
      <c r="Q523" s="73" t="str">
        <f t="shared" si="111"/>
        <v>industry-ag-main.html#fuel-switching</v>
      </c>
      <c r="R523" s="73" t="str">
        <f t="shared" si="111"/>
        <v>industry-elec-and-hydrogen.html</v>
      </c>
      <c r="S523" s="176"/>
      <c r="T523" s="52"/>
    </row>
    <row r="524" spans="1:20" ht="28.5" hidden="1">
      <c r="A524" s="73" t="str">
        <f t="shared" si="114"/>
        <v>Industry</v>
      </c>
      <c r="B524" s="73" t="str">
        <f t="shared" si="114"/>
        <v>Electrification + Hydrogen</v>
      </c>
      <c r="C524" s="73" t="str">
        <f t="shared" si="114"/>
        <v>Fraction of Industrial Fuel Use Shifted to Other Fuels</v>
      </c>
      <c r="D524" s="8" t="s">
        <v>146</v>
      </c>
      <c r="E524" s="52" t="s">
        <v>816</v>
      </c>
      <c r="F524" s="8" t="s">
        <v>148</v>
      </c>
      <c r="G524" s="52" t="s">
        <v>820</v>
      </c>
      <c r="H524" s="53">
        <v>489</v>
      </c>
      <c r="I524" s="52" t="s">
        <v>47</v>
      </c>
      <c r="J524" s="73" t="str">
        <f t="shared" si="115"/>
        <v>Electrification + Hydrogen</v>
      </c>
      <c r="K524" s="73" t="str">
        <f t="shared" si="115"/>
        <v>indst fuel type shifting</v>
      </c>
      <c r="L524" s="103">
        <f t="shared" si="115"/>
        <v>0</v>
      </c>
      <c r="M524" s="103">
        <f t="shared" si="115"/>
        <v>1</v>
      </c>
      <c r="N524" s="103">
        <f t="shared" si="115"/>
        <v>0.01</v>
      </c>
      <c r="O524" s="73" t="str">
        <f t="shared" si="115"/>
        <v>% of fuel shifted</v>
      </c>
      <c r="P524" s="52"/>
      <c r="Q524" s="73" t="str">
        <f t="shared" si="111"/>
        <v>industry-ag-main.html#fuel-switching</v>
      </c>
      <c r="R524" s="73" t="str">
        <f t="shared" si="111"/>
        <v>industry-elec-and-hydrogen.html</v>
      </c>
      <c r="S524" s="176"/>
      <c r="T524" s="52"/>
    </row>
    <row r="525" spans="1:20" ht="114" hidden="1">
      <c r="A525" s="73" t="str">
        <f t="shared" si="114"/>
        <v>Industry</v>
      </c>
      <c r="B525" s="73" t="str">
        <f t="shared" si="114"/>
        <v>Electrification + Hydrogen</v>
      </c>
      <c r="C525" s="73" t="str">
        <f t="shared" si="114"/>
        <v>Fraction of Industrial Fuel Use Shifted to Other Fuels</v>
      </c>
      <c r="D525" s="8" t="s">
        <v>146</v>
      </c>
      <c r="E525" s="52" t="s">
        <v>817</v>
      </c>
      <c r="F525" s="8" t="s">
        <v>148</v>
      </c>
      <c r="G525" s="52" t="s">
        <v>821</v>
      </c>
      <c r="H525" s="53">
        <v>490</v>
      </c>
      <c r="I525" s="52" t="s">
        <v>46</v>
      </c>
      <c r="J525" s="73" t="str">
        <f t="shared" si="115"/>
        <v>Electrification + Hydrogen</v>
      </c>
      <c r="K525" s="73" t="str">
        <f t="shared" si="115"/>
        <v>indst fuel type shifting</v>
      </c>
      <c r="L525" s="103">
        <f t="shared" si="115"/>
        <v>0</v>
      </c>
      <c r="M525" s="103">
        <f t="shared" si="115"/>
        <v>1</v>
      </c>
      <c r="N525" s="103">
        <f t="shared" si="115"/>
        <v>0.01</v>
      </c>
      <c r="O525" s="73" t="str">
        <f t="shared" si="115"/>
        <v>% of fuel shifted</v>
      </c>
      <c r="P525" s="52" t="s">
        <v>1508</v>
      </c>
      <c r="Q525" s="73" t="str">
        <f t="shared" si="111"/>
        <v>industry-ag-main.html#fuel-switching</v>
      </c>
      <c r="R525" s="73" t="str">
        <f t="shared" si="111"/>
        <v>industry-elec-and-hydrogen.html</v>
      </c>
      <c r="S525" s="176"/>
      <c r="T525" s="52"/>
    </row>
    <row r="526" spans="1:20" ht="28.5" hidden="1">
      <c r="A526" s="73" t="str">
        <f t="shared" si="114"/>
        <v>Industry</v>
      </c>
      <c r="B526" s="73" t="str">
        <f t="shared" si="114"/>
        <v>Electrification + Hydrogen</v>
      </c>
      <c r="C526" s="73" t="str">
        <f t="shared" si="114"/>
        <v>Fraction of Industrial Fuel Use Shifted to Other Fuels</v>
      </c>
      <c r="D526" s="8" t="s">
        <v>146</v>
      </c>
      <c r="E526" s="52" t="s">
        <v>818</v>
      </c>
      <c r="F526" s="8" t="s">
        <v>148</v>
      </c>
      <c r="G526" s="52" t="s">
        <v>824</v>
      </c>
      <c r="H526" s="53">
        <v>491</v>
      </c>
      <c r="I526" s="52" t="s">
        <v>47</v>
      </c>
      <c r="J526" s="73" t="str">
        <f t="shared" si="115"/>
        <v>Electrification + Hydrogen</v>
      </c>
      <c r="K526" s="73" t="str">
        <f t="shared" si="115"/>
        <v>indst fuel type shifting</v>
      </c>
      <c r="L526" s="103">
        <f t="shared" si="115"/>
        <v>0</v>
      </c>
      <c r="M526" s="103">
        <f t="shared" si="115"/>
        <v>1</v>
      </c>
      <c r="N526" s="103">
        <f t="shared" si="115"/>
        <v>0.01</v>
      </c>
      <c r="O526" s="73" t="str">
        <f t="shared" si="115"/>
        <v>% of fuel shifted</v>
      </c>
      <c r="P526" s="52"/>
      <c r="Q526" s="73" t="str">
        <f t="shared" si="111"/>
        <v>industry-ag-main.html#fuel-switching</v>
      </c>
      <c r="R526" s="73" t="str">
        <f t="shared" si="111"/>
        <v>industry-elec-and-hydrogen.html</v>
      </c>
      <c r="S526" s="176"/>
      <c r="T526" s="52"/>
    </row>
    <row r="527" spans="1:20" ht="28.5" hidden="1">
      <c r="A527" s="73" t="str">
        <f t="shared" si="114"/>
        <v>Industry</v>
      </c>
      <c r="B527" s="73" t="str">
        <f t="shared" si="114"/>
        <v>Electrification + Hydrogen</v>
      </c>
      <c r="C527" s="73" t="str">
        <f t="shared" si="114"/>
        <v>Fraction of Industrial Fuel Use Shifted to Other Fuels</v>
      </c>
      <c r="D527" s="8" t="s">
        <v>146</v>
      </c>
      <c r="E527" s="52" t="s">
        <v>1172</v>
      </c>
      <c r="F527" s="8" t="s">
        <v>148</v>
      </c>
      <c r="G527" s="52" t="s">
        <v>1175</v>
      </c>
      <c r="H527" s="53">
        <v>492</v>
      </c>
      <c r="I527" s="52" t="s">
        <v>47</v>
      </c>
      <c r="J527" s="73" t="str">
        <f t="shared" si="115"/>
        <v>Electrification + Hydrogen</v>
      </c>
      <c r="K527" s="73" t="str">
        <f t="shared" si="115"/>
        <v>indst fuel type shifting</v>
      </c>
      <c r="L527" s="103">
        <f t="shared" si="115"/>
        <v>0</v>
      </c>
      <c r="M527" s="103">
        <f t="shared" si="115"/>
        <v>1</v>
      </c>
      <c r="N527" s="103">
        <f t="shared" si="115"/>
        <v>0.01</v>
      </c>
      <c r="O527" s="73" t="str">
        <f t="shared" si="115"/>
        <v>% of fuel shifted</v>
      </c>
      <c r="P527" s="52"/>
      <c r="Q527" s="73" t="str">
        <f t="shared" ref="Q527:R530" si="116">Q$451</f>
        <v>industry-ag-main.html#fuel-switching</v>
      </c>
      <c r="R527" s="73" t="str">
        <f t="shared" si="116"/>
        <v>industry-elec-and-hydrogen.html</v>
      </c>
      <c r="S527" s="176"/>
      <c r="T527" s="52"/>
    </row>
    <row r="528" spans="1:20" ht="128.25" hidden="1">
      <c r="A528" s="73" t="str">
        <f t="shared" si="114"/>
        <v>Industry</v>
      </c>
      <c r="B528" s="73" t="str">
        <f t="shared" si="114"/>
        <v>Electrification + Hydrogen</v>
      </c>
      <c r="C528" s="73" t="str">
        <f t="shared" si="114"/>
        <v>Fraction of Industrial Fuel Use Shifted to Other Fuels</v>
      </c>
      <c r="D528" s="8" t="s">
        <v>146</v>
      </c>
      <c r="E528" s="52" t="s">
        <v>1173</v>
      </c>
      <c r="F528" s="8" t="s">
        <v>148</v>
      </c>
      <c r="G528" s="52" t="s">
        <v>1177</v>
      </c>
      <c r="H528" s="53">
        <v>493</v>
      </c>
      <c r="I528" s="52" t="s">
        <v>46</v>
      </c>
      <c r="J528" s="73" t="str">
        <f t="shared" si="115"/>
        <v>Electrification + Hydrogen</v>
      </c>
      <c r="K528" s="73" t="str">
        <f t="shared" si="115"/>
        <v>indst fuel type shifting</v>
      </c>
      <c r="L528" s="103">
        <f t="shared" si="115"/>
        <v>0</v>
      </c>
      <c r="M528" s="103">
        <f t="shared" si="115"/>
        <v>1</v>
      </c>
      <c r="N528" s="103">
        <f t="shared" si="115"/>
        <v>0.01</v>
      </c>
      <c r="O528" s="73" t="str">
        <f t="shared" si="115"/>
        <v>% of fuel shifted</v>
      </c>
      <c r="P528" s="52" t="s">
        <v>1509</v>
      </c>
      <c r="Q528" s="73" t="str">
        <f t="shared" si="116"/>
        <v>industry-ag-main.html#fuel-switching</v>
      </c>
      <c r="R528" s="73" t="str">
        <f t="shared" si="116"/>
        <v>industry-elec-and-hydrogen.html</v>
      </c>
      <c r="S528" s="176"/>
      <c r="T528" s="52"/>
    </row>
    <row r="529" spans="1:20" ht="128.25" hidden="1">
      <c r="A529" s="73" t="str">
        <f t="shared" si="114"/>
        <v>Industry</v>
      </c>
      <c r="B529" s="73" t="str">
        <f t="shared" si="114"/>
        <v>Electrification + Hydrogen</v>
      </c>
      <c r="C529" s="73" t="str">
        <f t="shared" si="114"/>
        <v>Fraction of Industrial Fuel Use Shifted to Other Fuels</v>
      </c>
      <c r="D529" s="8" t="s">
        <v>146</v>
      </c>
      <c r="E529" s="52" t="s">
        <v>1174</v>
      </c>
      <c r="F529" s="8" t="s">
        <v>148</v>
      </c>
      <c r="G529" s="52" t="s">
        <v>1178</v>
      </c>
      <c r="H529" s="53">
        <v>494</v>
      </c>
      <c r="I529" s="52" t="s">
        <v>46</v>
      </c>
      <c r="J529" s="73" t="str">
        <f t="shared" si="115"/>
        <v>Electrification + Hydrogen</v>
      </c>
      <c r="K529" s="73" t="str">
        <f t="shared" si="115"/>
        <v>indst fuel type shifting</v>
      </c>
      <c r="L529" s="103">
        <f t="shared" si="115"/>
        <v>0</v>
      </c>
      <c r="M529" s="103">
        <f t="shared" si="115"/>
        <v>1</v>
      </c>
      <c r="N529" s="103">
        <f t="shared" si="115"/>
        <v>0.01</v>
      </c>
      <c r="O529" s="73" t="str">
        <f t="shared" si="115"/>
        <v>% of fuel shifted</v>
      </c>
      <c r="P529" s="52" t="s">
        <v>1510</v>
      </c>
      <c r="Q529" s="73" t="str">
        <f t="shared" si="116"/>
        <v>industry-ag-main.html#fuel-switching</v>
      </c>
      <c r="R529" s="73" t="str">
        <f t="shared" si="116"/>
        <v>industry-elec-and-hydrogen.html</v>
      </c>
      <c r="S529" s="176"/>
      <c r="T529" s="52"/>
    </row>
    <row r="530" spans="1:20" ht="28.5" hidden="1">
      <c r="A530" s="73" t="str">
        <f t="shared" si="114"/>
        <v>Industry</v>
      </c>
      <c r="B530" s="73" t="str">
        <f t="shared" si="114"/>
        <v>Electrification + Hydrogen</v>
      </c>
      <c r="C530" s="73" t="str">
        <f t="shared" si="114"/>
        <v>Fraction of Industrial Fuel Use Shifted to Other Fuels</v>
      </c>
      <c r="D530" s="8" t="s">
        <v>146</v>
      </c>
      <c r="E530" s="52" t="s">
        <v>1171</v>
      </c>
      <c r="F530" s="8" t="s">
        <v>148</v>
      </c>
      <c r="G530" s="52" t="s">
        <v>1176</v>
      </c>
      <c r="H530" s="53">
        <v>495</v>
      </c>
      <c r="I530" s="52" t="s">
        <v>47</v>
      </c>
      <c r="J530" s="73" t="str">
        <f t="shared" si="115"/>
        <v>Electrification + Hydrogen</v>
      </c>
      <c r="K530" s="73" t="str">
        <f t="shared" si="115"/>
        <v>indst fuel type shifting</v>
      </c>
      <c r="L530" s="103">
        <f t="shared" si="115"/>
        <v>0</v>
      </c>
      <c r="M530" s="103">
        <f t="shared" si="115"/>
        <v>1</v>
      </c>
      <c r="N530" s="103">
        <f t="shared" si="115"/>
        <v>0.01</v>
      </c>
      <c r="O530" s="73" t="str">
        <f t="shared" si="115"/>
        <v>% of fuel shifted</v>
      </c>
      <c r="P530" s="52"/>
      <c r="Q530" s="73" t="str">
        <f t="shared" si="116"/>
        <v>industry-ag-main.html#fuel-switching</v>
      </c>
      <c r="R530" s="73" t="str">
        <f t="shared" si="116"/>
        <v>industry-elec-and-hydrogen.html</v>
      </c>
      <c r="S530" s="176"/>
      <c r="T530" s="52"/>
    </row>
    <row r="531" spans="1:20" s="2" customFormat="1" ht="28.5" hidden="1">
      <c r="A531" s="94" t="s">
        <v>9</v>
      </c>
      <c r="B531" s="94" t="s">
        <v>1261</v>
      </c>
      <c r="C531" s="94" t="s">
        <v>1264</v>
      </c>
      <c r="D531" s="8"/>
      <c r="E531" s="8"/>
      <c r="F531" s="8"/>
      <c r="G531" s="8"/>
      <c r="H531" s="55">
        <v>58</v>
      </c>
      <c r="I531" s="8" t="s">
        <v>46</v>
      </c>
      <c r="J531" s="94" t="s">
        <v>1268</v>
      </c>
      <c r="K531" s="94" t="s">
        <v>1269</v>
      </c>
      <c r="L531" s="61">
        <v>0</v>
      </c>
      <c r="M531" s="62">
        <v>1</v>
      </c>
      <c r="N531" s="62">
        <v>0.01</v>
      </c>
      <c r="O531" s="8" t="s">
        <v>36</v>
      </c>
      <c r="P531" s="369" t="s">
        <v>1959</v>
      </c>
      <c r="Q531" s="8" t="s">
        <v>570</v>
      </c>
      <c r="R531" s="8" t="s">
        <v>571</v>
      </c>
      <c r="S531" s="177" t="s">
        <v>167</v>
      </c>
      <c r="T531" s="8"/>
    </row>
    <row r="532" spans="1:20" s="2" customFormat="1" ht="42.75" hidden="1">
      <c r="A532" s="94" t="s">
        <v>9</v>
      </c>
      <c r="B532" s="94" t="s">
        <v>1262</v>
      </c>
      <c r="C532" s="94" t="s">
        <v>1265</v>
      </c>
      <c r="D532" s="8"/>
      <c r="E532" s="8"/>
      <c r="F532" s="8"/>
      <c r="G532" s="8"/>
      <c r="H532" s="55">
        <v>510</v>
      </c>
      <c r="I532" s="8" t="s">
        <v>46</v>
      </c>
      <c r="J532" s="94" t="s">
        <v>1268</v>
      </c>
      <c r="K532" s="94" t="s">
        <v>1270</v>
      </c>
      <c r="L532" s="61">
        <v>0</v>
      </c>
      <c r="M532" s="62">
        <v>1</v>
      </c>
      <c r="N532" s="62">
        <v>0.01</v>
      </c>
      <c r="O532" s="8" t="s">
        <v>36</v>
      </c>
      <c r="P532" s="369" t="s">
        <v>1960</v>
      </c>
      <c r="Q532" s="8" t="s">
        <v>570</v>
      </c>
      <c r="R532" s="8" t="s">
        <v>571</v>
      </c>
      <c r="S532" s="177"/>
      <c r="T532" s="8"/>
    </row>
    <row r="533" spans="1:20" s="2" customFormat="1" ht="42.75" hidden="1">
      <c r="A533" s="94" t="s">
        <v>9</v>
      </c>
      <c r="B533" s="94" t="s">
        <v>1263</v>
      </c>
      <c r="C533" s="94" t="s">
        <v>1266</v>
      </c>
      <c r="D533" s="8"/>
      <c r="E533" s="8"/>
      <c r="F533" s="8"/>
      <c r="G533" s="8"/>
      <c r="H533" s="55">
        <v>511</v>
      </c>
      <c r="I533" s="8" t="s">
        <v>46</v>
      </c>
      <c r="J533" s="94" t="s">
        <v>1268</v>
      </c>
      <c r="K533" s="94" t="s">
        <v>1271</v>
      </c>
      <c r="L533" s="61">
        <v>0</v>
      </c>
      <c r="M533" s="62">
        <v>1</v>
      </c>
      <c r="N533" s="62">
        <v>0.01</v>
      </c>
      <c r="O533" s="8" t="s">
        <v>36</v>
      </c>
      <c r="P533" s="369" t="s">
        <v>1961</v>
      </c>
      <c r="Q533" s="8" t="s">
        <v>570</v>
      </c>
      <c r="R533" s="8" t="s">
        <v>571</v>
      </c>
      <c r="S533" s="177"/>
      <c r="T533" s="8"/>
    </row>
    <row r="534" spans="1:20" s="2" customFormat="1" ht="42.75" hidden="1">
      <c r="A534" s="94" t="s">
        <v>9</v>
      </c>
      <c r="B534" s="94" t="s">
        <v>1273</v>
      </c>
      <c r="C534" s="94" t="s">
        <v>1267</v>
      </c>
      <c r="D534" s="8"/>
      <c r="E534" s="8"/>
      <c r="F534" s="8"/>
      <c r="G534" s="8"/>
      <c r="H534" s="55">
        <v>512</v>
      </c>
      <c r="I534" s="8" t="s">
        <v>46</v>
      </c>
      <c r="J534" s="94" t="s">
        <v>1268</v>
      </c>
      <c r="K534" s="94" t="s">
        <v>1272</v>
      </c>
      <c r="L534" s="61">
        <v>0</v>
      </c>
      <c r="M534" s="62">
        <v>1</v>
      </c>
      <c r="N534" s="62">
        <v>0.01</v>
      </c>
      <c r="O534" s="8" t="s">
        <v>36</v>
      </c>
      <c r="P534" s="369" t="s">
        <v>1962</v>
      </c>
      <c r="Q534" s="8" t="s">
        <v>570</v>
      </c>
      <c r="R534" s="8" t="s">
        <v>571</v>
      </c>
      <c r="S534" s="177"/>
      <c r="T534" s="8"/>
    </row>
    <row r="535" spans="1:20" s="4" customFormat="1" ht="71.25" hidden="1">
      <c r="A535" s="93" t="s">
        <v>9</v>
      </c>
      <c r="B535" s="93" t="s">
        <v>858</v>
      </c>
      <c r="C535" s="93" t="s">
        <v>857</v>
      </c>
      <c r="D535" s="52" t="s">
        <v>140</v>
      </c>
      <c r="E535" s="52"/>
      <c r="F535" s="8" t="s">
        <v>827</v>
      </c>
      <c r="G535" s="52"/>
      <c r="H535" s="53">
        <v>429</v>
      </c>
      <c r="I535" s="52" t="s">
        <v>46</v>
      </c>
      <c r="J535" s="93" t="s">
        <v>858</v>
      </c>
      <c r="K535" s="93" t="s">
        <v>861</v>
      </c>
      <c r="L535" s="58">
        <v>0</v>
      </c>
      <c r="M535" s="59">
        <v>1</v>
      </c>
      <c r="N535" s="59">
        <v>0.01</v>
      </c>
      <c r="O535" s="52" t="s">
        <v>862</v>
      </c>
      <c r="P535" s="370" t="s">
        <v>2018</v>
      </c>
      <c r="Q535" s="52"/>
      <c r="R535" s="8" t="s">
        <v>1161</v>
      </c>
      <c r="S535" s="372" t="s">
        <v>2097</v>
      </c>
      <c r="T535" s="54"/>
    </row>
    <row r="536" spans="1:20" s="4" customFormat="1" ht="156.75" hidden="1">
      <c r="A536" s="73" t="str">
        <f t="shared" ref="A536:C536" si="117">A$535</f>
        <v>Industry</v>
      </c>
      <c r="B536" s="73" t="str">
        <f t="shared" si="117"/>
        <v>Material Efficiency, Longevity, &amp; Re-Use</v>
      </c>
      <c r="C536" s="73" t="str">
        <f t="shared" si="117"/>
        <v>Percent Reduction in Nonenergy Nonagriculture Industry Product Demand</v>
      </c>
      <c r="D536" s="8" t="s">
        <v>142</v>
      </c>
      <c r="E536" s="52"/>
      <c r="F536" s="8" t="s">
        <v>829</v>
      </c>
      <c r="G536" s="52"/>
      <c r="H536" s="53">
        <v>430</v>
      </c>
      <c r="I536" s="52" t="s">
        <v>46</v>
      </c>
      <c r="J536" s="73" t="str">
        <f t="shared" ref="J536:O537" si="118">J$535</f>
        <v>Material Efficiency, Longevity, &amp; Re-Use</v>
      </c>
      <c r="K536" s="73" t="str">
        <f t="shared" si="118"/>
        <v>indst reduce nonenergy product demand</v>
      </c>
      <c r="L536" s="103">
        <f t="shared" si="118"/>
        <v>0</v>
      </c>
      <c r="M536" s="103">
        <f t="shared" si="118"/>
        <v>1</v>
      </c>
      <c r="N536" s="103">
        <f t="shared" si="118"/>
        <v>0.01</v>
      </c>
      <c r="O536" s="103" t="str">
        <f t="shared" si="118"/>
        <v>% demand reduction</v>
      </c>
      <c r="P536" s="370" t="s">
        <v>2019</v>
      </c>
      <c r="Q536" s="52"/>
      <c r="R536" s="73" t="str">
        <f t="shared" ref="R536" si="119">R$535</f>
        <v>material-efficiency-longevity-reuse.html</v>
      </c>
      <c r="S536" s="372" t="s">
        <v>2098</v>
      </c>
      <c r="T536" s="54"/>
    </row>
    <row r="537" spans="1:20" s="4" customFormat="1" ht="85.5" hidden="1">
      <c r="A537" s="73" t="str">
        <f t="shared" ref="A537:C537" si="120">A$535</f>
        <v>Industry</v>
      </c>
      <c r="B537" s="73" t="str">
        <f t="shared" si="120"/>
        <v>Material Efficiency, Longevity, &amp; Re-Use</v>
      </c>
      <c r="C537" s="73" t="str">
        <f t="shared" si="120"/>
        <v>Percent Reduction in Nonenergy Nonagriculture Industry Product Demand</v>
      </c>
      <c r="D537" s="8" t="s">
        <v>144</v>
      </c>
      <c r="E537" s="52"/>
      <c r="F537" s="8" t="s">
        <v>859</v>
      </c>
      <c r="G537" s="52"/>
      <c r="H537" s="53">
        <v>432</v>
      </c>
      <c r="I537" s="52" t="s">
        <v>46</v>
      </c>
      <c r="J537" s="73" t="str">
        <f t="shared" si="118"/>
        <v>Material Efficiency, Longevity, &amp; Re-Use</v>
      </c>
      <c r="K537" s="73" t="str">
        <f t="shared" si="118"/>
        <v>indst reduce nonenergy product demand</v>
      </c>
      <c r="L537" s="103">
        <f t="shared" si="118"/>
        <v>0</v>
      </c>
      <c r="M537" s="103">
        <f t="shared" si="118"/>
        <v>1</v>
      </c>
      <c r="N537" s="103">
        <f t="shared" si="118"/>
        <v>0.01</v>
      </c>
      <c r="O537" s="103" t="str">
        <f t="shared" si="118"/>
        <v>% demand reduction</v>
      </c>
      <c r="P537" s="372" t="s">
        <v>2099</v>
      </c>
      <c r="Q537" s="52"/>
      <c r="R537" s="8" t="s">
        <v>1162</v>
      </c>
      <c r="S537" s="372" t="s">
        <v>2100</v>
      </c>
      <c r="T537" s="54"/>
    </row>
    <row r="538" spans="1:20" ht="42.75" hidden="1">
      <c r="A538" s="93" t="s">
        <v>9</v>
      </c>
      <c r="B538" s="93" t="s">
        <v>22</v>
      </c>
      <c r="C538" s="93" t="s">
        <v>310</v>
      </c>
      <c r="D538" s="52" t="s">
        <v>141</v>
      </c>
      <c r="E538" s="52"/>
      <c r="F538" s="8" t="s">
        <v>828</v>
      </c>
      <c r="G538" s="52"/>
      <c r="H538" s="53">
        <v>56</v>
      </c>
      <c r="I538" s="52" t="s">
        <v>46</v>
      </c>
      <c r="J538" s="53" t="s">
        <v>382</v>
      </c>
      <c r="K538" s="75" t="s">
        <v>599</v>
      </c>
      <c r="L538" s="58">
        <v>0</v>
      </c>
      <c r="M538" s="59">
        <v>1</v>
      </c>
      <c r="N538" s="59">
        <v>0.01</v>
      </c>
      <c r="O538" s="52" t="s">
        <v>36</v>
      </c>
      <c r="P538" s="370" t="s">
        <v>1963</v>
      </c>
      <c r="Q538" s="52" t="s">
        <v>245</v>
      </c>
      <c r="R538" s="8" t="s">
        <v>246</v>
      </c>
      <c r="S538" s="382" t="s">
        <v>2085</v>
      </c>
      <c r="T538" s="52"/>
    </row>
    <row r="539" spans="1:20" ht="42.75" hidden="1">
      <c r="A539" s="73" t="str">
        <f>A$538</f>
        <v>Industry</v>
      </c>
      <c r="B539" s="73" t="str">
        <f t="shared" ref="B539:C540" si="121">B$538</f>
        <v>Methane Capture</v>
      </c>
      <c r="C539" s="73" t="str">
        <f t="shared" si="121"/>
        <v>Fraction of Methane Capture Opportunities Achieved</v>
      </c>
      <c r="D539" s="52" t="s">
        <v>860</v>
      </c>
      <c r="E539" s="52"/>
      <c r="F539" s="52" t="s">
        <v>1250</v>
      </c>
      <c r="G539" s="52"/>
      <c r="H539" s="53">
        <v>513</v>
      </c>
      <c r="I539" s="52" t="s">
        <v>46</v>
      </c>
      <c r="J539" s="73" t="str">
        <f t="shared" ref="J539:R540" si="122">J$538</f>
        <v>Methane Capture and Destruction</v>
      </c>
      <c r="K539" s="73" t="str">
        <f t="shared" si="122"/>
        <v>indst methane capture</v>
      </c>
      <c r="L539" s="103">
        <f t="shared" si="122"/>
        <v>0</v>
      </c>
      <c r="M539" s="103">
        <f t="shared" si="122"/>
        <v>1</v>
      </c>
      <c r="N539" s="103">
        <f t="shared" si="122"/>
        <v>0.01</v>
      </c>
      <c r="O539" s="73" t="str">
        <f t="shared" si="122"/>
        <v>% of potential achieved</v>
      </c>
      <c r="P539" s="370" t="s">
        <v>1964</v>
      </c>
      <c r="Q539" s="73" t="str">
        <f t="shared" si="122"/>
        <v>industry-ag-main.html#methane-capture</v>
      </c>
      <c r="R539" s="73" t="str">
        <f t="shared" si="122"/>
        <v>methane-capture.html</v>
      </c>
      <c r="S539" s="382" t="s">
        <v>2085</v>
      </c>
      <c r="T539" s="52"/>
    </row>
    <row r="540" spans="1:20" ht="42.75" hidden="1">
      <c r="A540" s="73" t="str">
        <f>A$538</f>
        <v>Industry</v>
      </c>
      <c r="B540" s="73" t="str">
        <f t="shared" si="121"/>
        <v>Methane Capture</v>
      </c>
      <c r="C540" s="73" t="str">
        <f t="shared" si="121"/>
        <v>Fraction of Methane Capture Opportunities Achieved</v>
      </c>
      <c r="D540" s="52" t="s">
        <v>144</v>
      </c>
      <c r="E540" s="52"/>
      <c r="F540" s="8" t="s">
        <v>859</v>
      </c>
      <c r="G540" s="52"/>
      <c r="H540" s="53">
        <v>514</v>
      </c>
      <c r="I540" s="52" t="s">
        <v>46</v>
      </c>
      <c r="J540" s="73" t="str">
        <f t="shared" si="122"/>
        <v>Methane Capture and Destruction</v>
      </c>
      <c r="K540" s="73" t="str">
        <f t="shared" si="122"/>
        <v>indst methane capture</v>
      </c>
      <c r="L540" s="103">
        <f t="shared" si="122"/>
        <v>0</v>
      </c>
      <c r="M540" s="103">
        <f t="shared" si="122"/>
        <v>1</v>
      </c>
      <c r="N540" s="103">
        <f t="shared" si="122"/>
        <v>0.01</v>
      </c>
      <c r="O540" s="73" t="str">
        <f t="shared" si="122"/>
        <v>% of potential achieved</v>
      </c>
      <c r="P540" s="370" t="s">
        <v>1965</v>
      </c>
      <c r="Q540" s="73" t="str">
        <f t="shared" si="122"/>
        <v>industry-ag-main.html#methane-capture</v>
      </c>
      <c r="R540" s="73" t="str">
        <f t="shared" si="122"/>
        <v>methane-capture.html</v>
      </c>
      <c r="S540" s="382" t="s">
        <v>2085</v>
      </c>
      <c r="T540" s="52"/>
    </row>
    <row r="541" spans="1:20" ht="42.75" hidden="1">
      <c r="A541" s="93" t="s">
        <v>9</v>
      </c>
      <c r="B541" s="93" t="s">
        <v>20</v>
      </c>
      <c r="C541" s="93" t="s">
        <v>311</v>
      </c>
      <c r="D541" s="52" t="s">
        <v>141</v>
      </c>
      <c r="E541" s="52"/>
      <c r="F541" s="8" t="s">
        <v>828</v>
      </c>
      <c r="G541" s="52"/>
      <c r="H541" s="53">
        <v>57</v>
      </c>
      <c r="I541" s="52" t="s">
        <v>46</v>
      </c>
      <c r="J541" s="53" t="s">
        <v>382</v>
      </c>
      <c r="K541" s="75" t="s">
        <v>598</v>
      </c>
      <c r="L541" s="58">
        <v>0</v>
      </c>
      <c r="M541" s="59">
        <v>1</v>
      </c>
      <c r="N541" s="59">
        <v>0.01</v>
      </c>
      <c r="O541" s="52" t="s">
        <v>36</v>
      </c>
      <c r="P541" s="370" t="s">
        <v>1966</v>
      </c>
      <c r="Q541" s="52" t="s">
        <v>247</v>
      </c>
      <c r="R541" s="8" t="s">
        <v>248</v>
      </c>
      <c r="S541" s="382" t="s">
        <v>2085</v>
      </c>
      <c r="T541" s="52"/>
    </row>
    <row r="542" spans="1:20" ht="42.75" hidden="1">
      <c r="A542" s="73" t="str">
        <f>A$541</f>
        <v>Industry</v>
      </c>
      <c r="B542" s="73" t="str">
        <f t="shared" ref="B542:C543" si="123">B$541</f>
        <v>Methane Destruction</v>
      </c>
      <c r="C542" s="73" t="str">
        <f t="shared" si="123"/>
        <v>Fraction of Methane Destruction Opportunities Achieved</v>
      </c>
      <c r="D542" s="52" t="s">
        <v>860</v>
      </c>
      <c r="E542" s="52"/>
      <c r="F542" s="52" t="s">
        <v>1250</v>
      </c>
      <c r="G542" s="52"/>
      <c r="H542" s="53">
        <v>515</v>
      </c>
      <c r="I542" s="52" t="s">
        <v>46</v>
      </c>
      <c r="J542" s="73" t="str">
        <f t="shared" ref="J542:R543" si="124">J$541</f>
        <v>Methane Capture and Destruction</v>
      </c>
      <c r="K542" s="73" t="str">
        <f t="shared" si="124"/>
        <v>indst methane destruction</v>
      </c>
      <c r="L542" s="103">
        <f t="shared" si="124"/>
        <v>0</v>
      </c>
      <c r="M542" s="103">
        <f t="shared" si="124"/>
        <v>1</v>
      </c>
      <c r="N542" s="103">
        <f t="shared" si="124"/>
        <v>0.01</v>
      </c>
      <c r="O542" s="73" t="str">
        <f t="shared" si="124"/>
        <v>% of potential achieved</v>
      </c>
      <c r="P542" s="370" t="s">
        <v>1967</v>
      </c>
      <c r="Q542" s="73" t="str">
        <f t="shared" si="124"/>
        <v>industry-ag-main.html#methane-destr</v>
      </c>
      <c r="R542" s="73" t="str">
        <f t="shared" si="124"/>
        <v>methane-destruction.html</v>
      </c>
      <c r="S542" s="382" t="s">
        <v>2085</v>
      </c>
      <c r="T542" s="52"/>
    </row>
    <row r="543" spans="1:20" ht="42.75" hidden="1">
      <c r="A543" s="73" t="str">
        <f t="shared" ref="A543" si="125">A$541</f>
        <v>Industry</v>
      </c>
      <c r="B543" s="73" t="str">
        <f t="shared" si="123"/>
        <v>Methane Destruction</v>
      </c>
      <c r="C543" s="73" t="str">
        <f t="shared" si="123"/>
        <v>Fraction of Methane Destruction Opportunities Achieved</v>
      </c>
      <c r="D543" s="52" t="s">
        <v>144</v>
      </c>
      <c r="E543" s="52"/>
      <c r="F543" s="8" t="s">
        <v>859</v>
      </c>
      <c r="G543" s="52"/>
      <c r="H543" s="53">
        <v>516</v>
      </c>
      <c r="I543" s="52" t="s">
        <v>46</v>
      </c>
      <c r="J543" s="73" t="str">
        <f t="shared" si="124"/>
        <v>Methane Capture and Destruction</v>
      </c>
      <c r="K543" s="73" t="str">
        <f t="shared" si="124"/>
        <v>indst methane destruction</v>
      </c>
      <c r="L543" s="103">
        <f t="shared" si="124"/>
        <v>0</v>
      </c>
      <c r="M543" s="103">
        <f t="shared" si="124"/>
        <v>1</v>
      </c>
      <c r="N543" s="103">
        <f t="shared" si="124"/>
        <v>0.01</v>
      </c>
      <c r="O543" s="73" t="str">
        <f t="shared" si="124"/>
        <v>% of potential achieved</v>
      </c>
      <c r="P543" s="370" t="s">
        <v>1968</v>
      </c>
      <c r="Q543" s="73" t="str">
        <f t="shared" si="124"/>
        <v>industry-ag-main.html#methane-destr</v>
      </c>
      <c r="R543" s="73" t="str">
        <f t="shared" si="124"/>
        <v>methane-destruction.html</v>
      </c>
      <c r="S543" s="382" t="s">
        <v>2085</v>
      </c>
      <c r="T543" s="52"/>
    </row>
    <row r="544" spans="1:20" ht="42.75" hidden="1">
      <c r="A544" s="93" t="s">
        <v>9</v>
      </c>
      <c r="B544" s="93" t="s">
        <v>930</v>
      </c>
      <c r="C544" s="93" t="s">
        <v>931</v>
      </c>
      <c r="D544" s="8" t="s">
        <v>487</v>
      </c>
      <c r="E544" s="52"/>
      <c r="F544" s="8" t="s">
        <v>484</v>
      </c>
      <c r="G544" s="52"/>
      <c r="H544" s="378">
        <v>451</v>
      </c>
      <c r="I544" s="52" t="s">
        <v>47</v>
      </c>
      <c r="J544" s="93" t="s">
        <v>931</v>
      </c>
      <c r="K544" s="93" t="s">
        <v>932</v>
      </c>
      <c r="L544" s="58">
        <v>0</v>
      </c>
      <c r="M544" s="59">
        <v>1</v>
      </c>
      <c r="N544" s="59">
        <v>0.01</v>
      </c>
      <c r="O544" s="52" t="s">
        <v>933</v>
      </c>
      <c r="P544" s="370" t="s">
        <v>2102</v>
      </c>
      <c r="Q544" s="52"/>
      <c r="R544" s="8" t="s">
        <v>1163</v>
      </c>
      <c r="S544" s="176" t="s">
        <v>167</v>
      </c>
      <c r="T544" s="52"/>
    </row>
    <row r="545" spans="1:20" ht="28.5" hidden="1">
      <c r="A545" s="73" t="str">
        <f>A$544</f>
        <v>Industry</v>
      </c>
      <c r="B545" s="73" t="str">
        <f t="shared" ref="B545:C552" si="126">B$544</f>
        <v>Reduce Fossil Fuel Exports</v>
      </c>
      <c r="C545" s="73" t="str">
        <f t="shared" si="126"/>
        <v>Percent Reduction in Fossil Fuel Exports</v>
      </c>
      <c r="D545" s="8" t="s">
        <v>49</v>
      </c>
      <c r="E545" s="52"/>
      <c r="F545" s="8" t="s">
        <v>93</v>
      </c>
      <c r="G545" s="52"/>
      <c r="H545" s="378">
        <v>452</v>
      </c>
      <c r="I545" s="52" t="s">
        <v>47</v>
      </c>
      <c r="J545" s="73" t="str">
        <f t="shared" ref="J545:K552" si="127">J$544</f>
        <v>Percent Reduction in Fossil Fuel Exports</v>
      </c>
      <c r="K545" s="73" t="str">
        <f t="shared" si="127"/>
        <v>indst reduce fossil fuel exports</v>
      </c>
      <c r="L545" s="103">
        <f t="shared" ref="L545:O548" si="128">L$544</f>
        <v>0</v>
      </c>
      <c r="M545" s="103">
        <f t="shared" si="128"/>
        <v>1</v>
      </c>
      <c r="N545" s="103">
        <f t="shared" si="128"/>
        <v>0.01</v>
      </c>
      <c r="O545" s="73" t="str">
        <f t="shared" si="128"/>
        <v>% reduction in exports</v>
      </c>
      <c r="P545" s="52"/>
      <c r="Q545" s="52"/>
      <c r="R545" s="73" t="str">
        <f t="shared" ref="R545:R548" si="129">R$544</f>
        <v>reduce-fuel-exports.html</v>
      </c>
      <c r="S545" s="180" t="str">
        <f t="shared" ref="S545" si="130">S$544</f>
        <v>Calculated from model data; see the relevant variable(s) in the InputData folder for source information.</v>
      </c>
      <c r="T545" s="52"/>
    </row>
    <row r="546" spans="1:20" ht="57" hidden="1">
      <c r="A546" s="73" t="str">
        <f t="shared" ref="A546:A552" si="131">A$544</f>
        <v>Industry</v>
      </c>
      <c r="B546" s="73" t="str">
        <f t="shared" si="126"/>
        <v>Reduce Fossil Fuel Exports</v>
      </c>
      <c r="C546" s="73" t="str">
        <f t="shared" si="126"/>
        <v>Percent Reduction in Fossil Fuel Exports</v>
      </c>
      <c r="D546" s="8" t="s">
        <v>56</v>
      </c>
      <c r="E546" s="52"/>
      <c r="F546" s="8" t="s">
        <v>101</v>
      </c>
      <c r="G546" s="52"/>
      <c r="H546" s="53">
        <v>453</v>
      </c>
      <c r="I546" s="52" t="s">
        <v>46</v>
      </c>
      <c r="J546" s="73" t="str">
        <f t="shared" si="127"/>
        <v>Percent Reduction in Fossil Fuel Exports</v>
      </c>
      <c r="K546" s="73" t="str">
        <f t="shared" si="127"/>
        <v>indst reduce fossil fuel exports</v>
      </c>
      <c r="L546" s="103">
        <f t="shared" si="128"/>
        <v>0</v>
      </c>
      <c r="M546" s="103">
        <f t="shared" si="128"/>
        <v>1</v>
      </c>
      <c r="N546" s="103">
        <f t="shared" si="128"/>
        <v>0.01</v>
      </c>
      <c r="O546" s="73" t="str">
        <f t="shared" si="128"/>
        <v>% reduction in exports</v>
      </c>
      <c r="P546" s="370" t="s">
        <v>2103</v>
      </c>
      <c r="Q546" s="52"/>
      <c r="R546" s="73" t="str">
        <f t="shared" si="129"/>
        <v>reduce-fuel-exports.html</v>
      </c>
      <c r="S546" s="372" t="s">
        <v>2101</v>
      </c>
      <c r="T546" s="52"/>
    </row>
    <row r="547" spans="1:20" ht="57" hidden="1">
      <c r="A547" s="73" t="str">
        <f t="shared" si="131"/>
        <v>Industry</v>
      </c>
      <c r="B547" s="73" t="str">
        <f t="shared" si="126"/>
        <v>Reduce Fossil Fuel Exports</v>
      </c>
      <c r="C547" s="73" t="str">
        <f t="shared" si="126"/>
        <v>Percent Reduction in Fossil Fuel Exports</v>
      </c>
      <c r="D547" s="8" t="s">
        <v>57</v>
      </c>
      <c r="E547" s="52"/>
      <c r="F547" s="8" t="s">
        <v>102</v>
      </c>
      <c r="G547" s="52"/>
      <c r="H547" s="53">
        <v>454</v>
      </c>
      <c r="I547" s="52" t="s">
        <v>46</v>
      </c>
      <c r="J547" s="73" t="str">
        <f t="shared" si="127"/>
        <v>Percent Reduction in Fossil Fuel Exports</v>
      </c>
      <c r="K547" s="73" t="str">
        <f t="shared" si="127"/>
        <v>indst reduce fossil fuel exports</v>
      </c>
      <c r="L547" s="103">
        <f t="shared" si="128"/>
        <v>0</v>
      </c>
      <c r="M547" s="103">
        <f t="shared" si="128"/>
        <v>1</v>
      </c>
      <c r="N547" s="103">
        <f t="shared" si="128"/>
        <v>0.01</v>
      </c>
      <c r="O547" s="73" t="str">
        <f t="shared" si="128"/>
        <v>% reduction in exports</v>
      </c>
      <c r="P547" s="370" t="s">
        <v>2104</v>
      </c>
      <c r="Q547" s="52"/>
      <c r="R547" s="73" t="str">
        <f t="shared" si="129"/>
        <v>reduce-fuel-exports.html</v>
      </c>
      <c r="S547" s="372" t="s">
        <v>2101</v>
      </c>
      <c r="T547" s="52"/>
    </row>
    <row r="548" spans="1:20" ht="42.75" hidden="1">
      <c r="A548" s="73" t="str">
        <f t="shared" si="131"/>
        <v>Industry</v>
      </c>
      <c r="B548" s="73" t="str">
        <f t="shared" si="126"/>
        <v>Reduce Fossil Fuel Exports</v>
      </c>
      <c r="C548" s="73" t="str">
        <f t="shared" si="126"/>
        <v>Percent Reduction in Fossil Fuel Exports</v>
      </c>
      <c r="D548" s="8" t="s">
        <v>913</v>
      </c>
      <c r="E548" s="52"/>
      <c r="F548" s="8" t="s">
        <v>914</v>
      </c>
      <c r="G548" s="52"/>
      <c r="H548" s="53">
        <v>455</v>
      </c>
      <c r="I548" s="52" t="s">
        <v>46</v>
      </c>
      <c r="J548" s="73" t="str">
        <f t="shared" si="127"/>
        <v>Percent Reduction in Fossil Fuel Exports</v>
      </c>
      <c r="K548" s="73" t="str">
        <f t="shared" si="127"/>
        <v>indst reduce fossil fuel exports</v>
      </c>
      <c r="L548" s="103">
        <f t="shared" si="128"/>
        <v>0</v>
      </c>
      <c r="M548" s="103">
        <f t="shared" si="128"/>
        <v>1</v>
      </c>
      <c r="N548" s="103">
        <f t="shared" si="128"/>
        <v>0.01</v>
      </c>
      <c r="O548" s="73" t="str">
        <f t="shared" si="128"/>
        <v>% reduction in exports</v>
      </c>
      <c r="P548" s="370" t="s">
        <v>2107</v>
      </c>
      <c r="Q548" s="52"/>
      <c r="R548" s="73" t="str">
        <f t="shared" si="129"/>
        <v>reduce-fuel-exports.html</v>
      </c>
      <c r="S548" s="372" t="s">
        <v>2101</v>
      </c>
      <c r="T548" s="52"/>
    </row>
    <row r="549" spans="1:20" ht="28.5" hidden="1">
      <c r="A549" s="73" t="str">
        <f t="shared" si="131"/>
        <v>Industry</v>
      </c>
      <c r="B549" s="73" t="str">
        <f t="shared" si="126"/>
        <v>Reduce Fossil Fuel Exports</v>
      </c>
      <c r="C549" s="73" t="str">
        <f t="shared" si="126"/>
        <v>Percent Reduction in Fossil Fuel Exports</v>
      </c>
      <c r="D549" s="8" t="s">
        <v>480</v>
      </c>
      <c r="E549" s="52"/>
      <c r="F549" s="8" t="s">
        <v>481</v>
      </c>
      <c r="G549" s="52"/>
      <c r="H549" s="53">
        <v>456</v>
      </c>
      <c r="I549" s="8" t="s">
        <v>47</v>
      </c>
      <c r="J549" s="73"/>
      <c r="K549" s="73"/>
      <c r="L549" s="103"/>
      <c r="M549" s="103"/>
      <c r="N549" s="103"/>
      <c r="O549" s="73"/>
      <c r="P549" s="52"/>
      <c r="Q549" s="52"/>
      <c r="R549" s="8"/>
      <c r="S549" s="372" t="s">
        <v>2101</v>
      </c>
      <c r="T549" s="52"/>
    </row>
    <row r="550" spans="1:20" ht="28.5" hidden="1">
      <c r="A550" s="73" t="str">
        <f t="shared" si="131"/>
        <v>Industry</v>
      </c>
      <c r="B550" s="73" t="str">
        <f t="shared" si="126"/>
        <v>Reduce Fossil Fuel Exports</v>
      </c>
      <c r="C550" s="73" t="str">
        <f t="shared" si="126"/>
        <v>Percent Reduction in Fossil Fuel Exports</v>
      </c>
      <c r="D550" s="8" t="s">
        <v>905</v>
      </c>
      <c r="E550" s="52"/>
      <c r="F550" s="8" t="s">
        <v>909</v>
      </c>
      <c r="G550" s="52"/>
      <c r="H550" s="378">
        <v>457</v>
      </c>
      <c r="I550" s="52" t="s">
        <v>47</v>
      </c>
      <c r="J550" s="73" t="str">
        <f t="shared" si="127"/>
        <v>Percent Reduction in Fossil Fuel Exports</v>
      </c>
      <c r="K550" s="73" t="str">
        <f t="shared" si="127"/>
        <v>indst reduce fossil fuel exports</v>
      </c>
      <c r="L550" s="103">
        <f t="shared" ref="L550:O552" si="132">L$544</f>
        <v>0</v>
      </c>
      <c r="M550" s="103">
        <f t="shared" si="132"/>
        <v>1</v>
      </c>
      <c r="N550" s="103">
        <f t="shared" si="132"/>
        <v>0.01</v>
      </c>
      <c r="O550" s="73" t="str">
        <f t="shared" si="132"/>
        <v>% reduction in exports</v>
      </c>
      <c r="P550" s="52"/>
      <c r="Q550" s="52"/>
      <c r="R550" s="73" t="str">
        <f t="shared" ref="R550:R552" si="133">R$544</f>
        <v>reduce-fuel-exports.html</v>
      </c>
      <c r="S550" s="372" t="s">
        <v>2101</v>
      </c>
      <c r="T550" s="52"/>
    </row>
    <row r="551" spans="1:20" ht="57" hidden="1">
      <c r="A551" s="73" t="str">
        <f t="shared" si="131"/>
        <v>Industry</v>
      </c>
      <c r="B551" s="73" t="str">
        <f t="shared" si="126"/>
        <v>Reduce Fossil Fuel Exports</v>
      </c>
      <c r="C551" s="73" t="str">
        <f t="shared" si="126"/>
        <v>Percent Reduction in Fossil Fuel Exports</v>
      </c>
      <c r="D551" s="8" t="s">
        <v>915</v>
      </c>
      <c r="E551" s="52"/>
      <c r="F551" s="8" t="s">
        <v>916</v>
      </c>
      <c r="G551" s="52"/>
      <c r="H551" s="53">
        <v>458</v>
      </c>
      <c r="I551" s="52" t="s">
        <v>46</v>
      </c>
      <c r="J551" s="73" t="str">
        <f t="shared" si="127"/>
        <v>Percent Reduction in Fossil Fuel Exports</v>
      </c>
      <c r="K551" s="73" t="str">
        <f t="shared" si="127"/>
        <v>indst reduce fossil fuel exports</v>
      </c>
      <c r="L551" s="103">
        <f t="shared" si="132"/>
        <v>0</v>
      </c>
      <c r="M551" s="103">
        <f t="shared" si="132"/>
        <v>1</v>
      </c>
      <c r="N551" s="103">
        <f t="shared" si="132"/>
        <v>0.01</v>
      </c>
      <c r="O551" s="73" t="str">
        <f t="shared" si="132"/>
        <v>% reduction in exports</v>
      </c>
      <c r="P551" s="370" t="s">
        <v>2105</v>
      </c>
      <c r="Q551" s="52"/>
      <c r="R551" s="73" t="str">
        <f t="shared" si="133"/>
        <v>reduce-fuel-exports.html</v>
      </c>
      <c r="S551" s="372" t="s">
        <v>2101</v>
      </c>
      <c r="T551" s="52"/>
    </row>
    <row r="552" spans="1:20" ht="57" hidden="1">
      <c r="A552" s="73" t="str">
        <f t="shared" si="131"/>
        <v>Industry</v>
      </c>
      <c r="B552" s="73" t="str">
        <f t="shared" si="126"/>
        <v>Reduce Fossil Fuel Exports</v>
      </c>
      <c r="C552" s="73" t="str">
        <f t="shared" si="126"/>
        <v>Percent Reduction in Fossil Fuel Exports</v>
      </c>
      <c r="D552" s="8" t="s">
        <v>906</v>
      </c>
      <c r="E552" s="52"/>
      <c r="F552" s="8" t="s">
        <v>910</v>
      </c>
      <c r="G552" s="52"/>
      <c r="H552" s="378">
        <v>459</v>
      </c>
      <c r="I552" s="52" t="s">
        <v>47</v>
      </c>
      <c r="J552" s="73" t="str">
        <f t="shared" si="127"/>
        <v>Percent Reduction in Fossil Fuel Exports</v>
      </c>
      <c r="K552" s="73" t="str">
        <f t="shared" si="127"/>
        <v>indst reduce fossil fuel exports</v>
      </c>
      <c r="L552" s="103">
        <f t="shared" si="132"/>
        <v>0</v>
      </c>
      <c r="M552" s="103">
        <f t="shared" si="132"/>
        <v>1</v>
      </c>
      <c r="N552" s="103">
        <f t="shared" si="132"/>
        <v>0.01</v>
      </c>
      <c r="O552" s="73" t="str">
        <f t="shared" si="132"/>
        <v>% reduction in exports</v>
      </c>
      <c r="P552" s="370" t="s">
        <v>2106</v>
      </c>
      <c r="Q552" s="52"/>
      <c r="R552" s="73" t="str">
        <f t="shared" si="133"/>
        <v>reduce-fuel-exports.html</v>
      </c>
      <c r="S552" s="372" t="s">
        <v>2101</v>
      </c>
      <c r="T552" s="52"/>
    </row>
    <row r="553" spans="1:20" ht="71.25" hidden="1">
      <c r="A553" s="93" t="s">
        <v>149</v>
      </c>
      <c r="B553" s="93" t="s">
        <v>151</v>
      </c>
      <c r="C553" s="93" t="s">
        <v>465</v>
      </c>
      <c r="D553" s="52"/>
      <c r="E553" s="52"/>
      <c r="F553" s="52"/>
      <c r="G553" s="52"/>
      <c r="H553" s="53">
        <v>60</v>
      </c>
      <c r="I553" s="52" t="s">
        <v>46</v>
      </c>
      <c r="J553" s="75" t="s">
        <v>151</v>
      </c>
      <c r="K553" s="75" t="s">
        <v>597</v>
      </c>
      <c r="L553" s="58">
        <v>0</v>
      </c>
      <c r="M553" s="59">
        <v>1</v>
      </c>
      <c r="N553" s="59">
        <v>0.01</v>
      </c>
      <c r="O553" s="52" t="s">
        <v>36</v>
      </c>
      <c r="P553" s="370" t="s">
        <v>1969</v>
      </c>
      <c r="Q553" s="52" t="s">
        <v>249</v>
      </c>
      <c r="R553" s="8" t="s">
        <v>250</v>
      </c>
      <c r="S553" s="372" t="s">
        <v>2126</v>
      </c>
      <c r="T553" s="52" t="s">
        <v>201</v>
      </c>
    </row>
    <row r="554" spans="1:20" ht="42.75" hidden="1">
      <c r="A554" s="93" t="s">
        <v>149</v>
      </c>
      <c r="B554" s="93" t="s">
        <v>281</v>
      </c>
      <c r="C554" s="93" t="s">
        <v>474</v>
      </c>
      <c r="D554" s="52"/>
      <c r="E554" s="52"/>
      <c r="F554" s="52"/>
      <c r="G554" s="52"/>
      <c r="H554" s="378">
        <v>705</v>
      </c>
      <c r="I554" s="8" t="s">
        <v>46</v>
      </c>
      <c r="J554" s="75" t="s">
        <v>281</v>
      </c>
      <c r="K554" s="75" t="s">
        <v>596</v>
      </c>
      <c r="L554" s="384">
        <v>0</v>
      </c>
      <c r="M554" s="381">
        <v>1</v>
      </c>
      <c r="N554" s="381">
        <v>0.01</v>
      </c>
      <c r="O554" s="370" t="s">
        <v>36</v>
      </c>
      <c r="P554" s="372" t="s">
        <v>1970</v>
      </c>
      <c r="Q554" s="52" t="s">
        <v>340</v>
      </c>
      <c r="R554" s="8" t="s">
        <v>341</v>
      </c>
      <c r="S554" s="372" t="s">
        <v>2126</v>
      </c>
      <c r="T554" s="52"/>
    </row>
    <row r="555" spans="1:20" ht="42.75" hidden="1">
      <c r="A555" s="93" t="s">
        <v>149</v>
      </c>
      <c r="B555" s="93" t="s">
        <v>470</v>
      </c>
      <c r="C555" s="93" t="s">
        <v>471</v>
      </c>
      <c r="D555" s="52"/>
      <c r="E555" s="52"/>
      <c r="F555" s="52"/>
      <c r="G555" s="52"/>
      <c r="H555" s="378">
        <v>177</v>
      </c>
      <c r="I555" s="8" t="s">
        <v>46</v>
      </c>
      <c r="J555" s="75" t="s">
        <v>470</v>
      </c>
      <c r="K555" s="75" t="s">
        <v>595</v>
      </c>
      <c r="L555" s="384">
        <v>0</v>
      </c>
      <c r="M555" s="381">
        <v>1</v>
      </c>
      <c r="N555" s="381">
        <v>0.01</v>
      </c>
      <c r="O555" s="370" t="s">
        <v>36</v>
      </c>
      <c r="P555" s="372" t="s">
        <v>1971</v>
      </c>
      <c r="Q555" s="52"/>
      <c r="R555" s="8" t="s">
        <v>1169</v>
      </c>
      <c r="S555" s="372" t="s">
        <v>2126</v>
      </c>
      <c r="T555" s="52"/>
    </row>
    <row r="556" spans="1:20" ht="42.75" hidden="1">
      <c r="A556" s="93" t="s">
        <v>149</v>
      </c>
      <c r="B556" s="93" t="s">
        <v>202</v>
      </c>
      <c r="C556" s="93" t="s">
        <v>466</v>
      </c>
      <c r="D556" s="52"/>
      <c r="E556" s="52"/>
      <c r="F556" s="52"/>
      <c r="G556" s="52"/>
      <c r="H556" s="378">
        <v>61</v>
      </c>
      <c r="I556" s="52" t="s">
        <v>47</v>
      </c>
      <c r="J556" s="75" t="s">
        <v>202</v>
      </c>
      <c r="K556" s="75" t="s">
        <v>594</v>
      </c>
      <c r="L556" s="58">
        <v>0</v>
      </c>
      <c r="M556" s="59">
        <v>1</v>
      </c>
      <c r="N556" s="59">
        <v>0.01</v>
      </c>
      <c r="O556" s="52" t="s">
        <v>36</v>
      </c>
      <c r="P556" s="370" t="s">
        <v>637</v>
      </c>
      <c r="Q556" s="52" t="s">
        <v>251</v>
      </c>
      <c r="R556" s="8" t="s">
        <v>252</v>
      </c>
      <c r="S556" s="372" t="s">
        <v>2126</v>
      </c>
      <c r="T556" s="52"/>
    </row>
    <row r="557" spans="1:20" ht="57" hidden="1">
      <c r="A557" s="93" t="s">
        <v>149</v>
      </c>
      <c r="B557" s="93" t="s">
        <v>1258</v>
      </c>
      <c r="C557" s="93" t="s">
        <v>1259</v>
      </c>
      <c r="D557" s="52"/>
      <c r="E557" s="52"/>
      <c r="F557" s="52"/>
      <c r="G557" s="52"/>
      <c r="H557" s="53">
        <v>62</v>
      </c>
      <c r="I557" s="52" t="s">
        <v>46</v>
      </c>
      <c r="J557" s="93" t="s">
        <v>1258</v>
      </c>
      <c r="K557" s="75" t="s">
        <v>1260</v>
      </c>
      <c r="L557" s="58">
        <v>0</v>
      </c>
      <c r="M557" s="59">
        <v>1</v>
      </c>
      <c r="N557" s="59">
        <v>0.01</v>
      </c>
      <c r="O557" s="52" t="s">
        <v>36</v>
      </c>
      <c r="P557" s="370" t="s">
        <v>1972</v>
      </c>
      <c r="Q557" s="52" t="s">
        <v>253</v>
      </c>
      <c r="R557" s="8" t="s">
        <v>254</v>
      </c>
      <c r="S557" s="372" t="s">
        <v>2085</v>
      </c>
      <c r="T557" s="52"/>
    </row>
    <row r="558" spans="1:20" ht="42.75" hidden="1">
      <c r="A558" s="93" t="s">
        <v>149</v>
      </c>
      <c r="B558" s="93" t="s">
        <v>152</v>
      </c>
      <c r="C558" s="93" t="s">
        <v>467</v>
      </c>
      <c r="D558" s="52"/>
      <c r="E558" s="52"/>
      <c r="F558" s="52"/>
      <c r="G558" s="52"/>
      <c r="H558" s="53">
        <v>63</v>
      </c>
      <c r="I558" s="52" t="s">
        <v>46</v>
      </c>
      <c r="J558" s="75" t="s">
        <v>152</v>
      </c>
      <c r="K558" s="75" t="s">
        <v>593</v>
      </c>
      <c r="L558" s="58">
        <v>0</v>
      </c>
      <c r="M558" s="59">
        <v>1</v>
      </c>
      <c r="N558" s="59">
        <v>0.01</v>
      </c>
      <c r="O558" s="52" t="s">
        <v>36</v>
      </c>
      <c r="P558" s="370" t="s">
        <v>1973</v>
      </c>
      <c r="Q558" s="52" t="s">
        <v>255</v>
      </c>
      <c r="R558" s="8" t="s">
        <v>256</v>
      </c>
      <c r="S558" s="372" t="s">
        <v>2126</v>
      </c>
      <c r="T558" s="52"/>
    </row>
    <row r="559" spans="1:20" ht="42.75" hidden="1">
      <c r="A559" s="93" t="s">
        <v>149</v>
      </c>
      <c r="B559" s="93" t="s">
        <v>150</v>
      </c>
      <c r="C559" s="93" t="s">
        <v>1297</v>
      </c>
      <c r="D559" s="52"/>
      <c r="E559" s="52"/>
      <c r="F559" s="52"/>
      <c r="G559" s="52"/>
      <c r="H559" s="53">
        <v>64</v>
      </c>
      <c r="I559" s="52" t="s">
        <v>46</v>
      </c>
      <c r="J559" s="75" t="s">
        <v>150</v>
      </c>
      <c r="K559" s="75" t="s">
        <v>592</v>
      </c>
      <c r="L559" s="58">
        <v>0</v>
      </c>
      <c r="M559" s="59">
        <v>1</v>
      </c>
      <c r="N559" s="59">
        <v>0.01</v>
      </c>
      <c r="O559" s="52" t="s">
        <v>36</v>
      </c>
      <c r="P559" s="370" t="s">
        <v>1974</v>
      </c>
      <c r="Q559" s="52" t="s">
        <v>257</v>
      </c>
      <c r="R559" s="8" t="s">
        <v>258</v>
      </c>
      <c r="S559" s="372" t="s">
        <v>2085</v>
      </c>
      <c r="T559" s="52"/>
    </row>
    <row r="560" spans="1:20" ht="28.5" hidden="1">
      <c r="A560" s="93" t="s">
        <v>149</v>
      </c>
      <c r="B560" s="93" t="s">
        <v>468</v>
      </c>
      <c r="C560" s="93" t="s">
        <v>469</v>
      </c>
      <c r="D560" s="52"/>
      <c r="E560" s="52"/>
      <c r="F560" s="52"/>
      <c r="G560" s="52"/>
      <c r="H560" s="53">
        <v>178</v>
      </c>
      <c r="I560" s="52" t="s">
        <v>47</v>
      </c>
      <c r="J560" s="75" t="s">
        <v>468</v>
      </c>
      <c r="K560" s="75" t="s">
        <v>591</v>
      </c>
      <c r="L560" s="58"/>
      <c r="M560" s="59"/>
      <c r="N560" s="59"/>
      <c r="O560" s="52"/>
      <c r="P560" s="52"/>
      <c r="Q560" s="52"/>
      <c r="R560" s="8" t="s">
        <v>1170</v>
      </c>
      <c r="S560" s="176"/>
      <c r="T560" s="52"/>
    </row>
    <row r="561" spans="1:20" ht="99.75" hidden="1">
      <c r="A561" s="93" t="s">
        <v>149</v>
      </c>
      <c r="B561" s="93" t="s">
        <v>864</v>
      </c>
      <c r="C561" s="93" t="s">
        <v>865</v>
      </c>
      <c r="D561" s="52"/>
      <c r="E561" s="52"/>
      <c r="F561" s="52"/>
      <c r="G561" s="52"/>
      <c r="H561" s="378">
        <v>434</v>
      </c>
      <c r="I561" s="52" t="s">
        <v>47</v>
      </c>
      <c r="J561" s="93" t="s">
        <v>864</v>
      </c>
      <c r="K561" s="93" t="s">
        <v>866</v>
      </c>
      <c r="L561" s="58">
        <v>0</v>
      </c>
      <c r="M561" s="59">
        <v>1</v>
      </c>
      <c r="N561" s="59">
        <v>0.01</v>
      </c>
      <c r="O561" s="52" t="s">
        <v>867</v>
      </c>
      <c r="P561" s="52" t="s">
        <v>1165</v>
      </c>
      <c r="Q561" s="52"/>
      <c r="R561" s="8" t="s">
        <v>1164</v>
      </c>
      <c r="S561" s="174" t="s">
        <v>868</v>
      </c>
      <c r="T561" s="52"/>
    </row>
    <row r="562" spans="1:20" s="2" customFormat="1" ht="57" hidden="1">
      <c r="A562" s="94" t="s">
        <v>917</v>
      </c>
      <c r="B562" s="94" t="s">
        <v>921</v>
      </c>
      <c r="C562" s="94" t="s">
        <v>312</v>
      </c>
      <c r="D562" s="8"/>
      <c r="E562" s="8"/>
      <c r="F562" s="8"/>
      <c r="G562" s="8"/>
      <c r="H562" s="378">
        <v>68</v>
      </c>
      <c r="I562" s="8" t="s">
        <v>47</v>
      </c>
      <c r="J562" s="74" t="s">
        <v>920</v>
      </c>
      <c r="K562" s="75" t="s">
        <v>590</v>
      </c>
      <c r="L562" s="62">
        <v>0</v>
      </c>
      <c r="M562" s="62">
        <v>1</v>
      </c>
      <c r="N562" s="62">
        <v>0.01</v>
      </c>
      <c r="O562" s="8" t="s">
        <v>60</v>
      </c>
      <c r="P562" s="8" t="s">
        <v>638</v>
      </c>
      <c r="Q562" s="8" t="s">
        <v>263</v>
      </c>
      <c r="R562" s="8" t="s">
        <v>264</v>
      </c>
      <c r="S562" s="176" t="s">
        <v>167</v>
      </c>
      <c r="T562" s="8"/>
    </row>
    <row r="563" spans="1:20" s="2" customFormat="1" ht="57" hidden="1">
      <c r="A563" s="94" t="s">
        <v>917</v>
      </c>
      <c r="B563" s="94" t="s">
        <v>1214</v>
      </c>
      <c r="C563" s="94" t="s">
        <v>1213</v>
      </c>
      <c r="D563" s="8"/>
      <c r="E563" s="8"/>
      <c r="F563" s="8"/>
      <c r="G563" s="8"/>
      <c r="H563" s="378">
        <v>176</v>
      </c>
      <c r="I563" s="8" t="s">
        <v>47</v>
      </c>
      <c r="J563" s="74" t="s">
        <v>383</v>
      </c>
      <c r="K563" s="75" t="s">
        <v>1211</v>
      </c>
      <c r="L563" s="62">
        <v>0</v>
      </c>
      <c r="M563" s="62">
        <v>1</v>
      </c>
      <c r="N563" s="62">
        <v>0.01</v>
      </c>
      <c r="O563" s="52" t="s">
        <v>1212</v>
      </c>
      <c r="P563" s="8" t="s">
        <v>1511</v>
      </c>
      <c r="Q563" s="8" t="s">
        <v>376</v>
      </c>
      <c r="R563" s="8" t="s">
        <v>1166</v>
      </c>
      <c r="S563" s="176" t="s">
        <v>167</v>
      </c>
      <c r="T563" s="8"/>
    </row>
    <row r="564" spans="1:20" s="2" customFormat="1" ht="57" hidden="1">
      <c r="A564" s="94" t="s">
        <v>917</v>
      </c>
      <c r="B564" s="94" t="s">
        <v>918</v>
      </c>
      <c r="C564" s="94" t="s">
        <v>919</v>
      </c>
      <c r="D564" s="8"/>
      <c r="E564" s="8"/>
      <c r="F564" s="8"/>
      <c r="G564" s="8"/>
      <c r="H564" s="53">
        <v>450</v>
      </c>
      <c r="I564" s="8" t="s">
        <v>46</v>
      </c>
      <c r="J564" s="94" t="s">
        <v>922</v>
      </c>
      <c r="K564" s="93" t="s">
        <v>923</v>
      </c>
      <c r="L564" s="62">
        <v>0</v>
      </c>
      <c r="M564" s="62">
        <v>1</v>
      </c>
      <c r="N564" s="62">
        <v>0.01</v>
      </c>
      <c r="O564" s="52" t="s">
        <v>924</v>
      </c>
      <c r="P564" s="369" t="s">
        <v>1975</v>
      </c>
      <c r="Q564" s="8"/>
      <c r="R564" s="8" t="s">
        <v>1167</v>
      </c>
      <c r="S564" s="372" t="s">
        <v>2130</v>
      </c>
      <c r="T564" s="8"/>
    </row>
    <row r="565" spans="1:20" s="4" customFormat="1" ht="142.5" hidden="1">
      <c r="A565" s="93" t="s">
        <v>10</v>
      </c>
      <c r="B565" s="93" t="s">
        <v>27</v>
      </c>
      <c r="C565" s="93" t="s">
        <v>832</v>
      </c>
      <c r="D565" s="52" t="s">
        <v>366</v>
      </c>
      <c r="E565" s="52"/>
      <c r="F565" s="52" t="s">
        <v>370</v>
      </c>
      <c r="G565" s="52"/>
      <c r="H565" s="53">
        <v>171</v>
      </c>
      <c r="I565" s="52" t="s">
        <v>46</v>
      </c>
      <c r="J565" s="75" t="s">
        <v>27</v>
      </c>
      <c r="K565" s="75" t="s">
        <v>589</v>
      </c>
      <c r="L565" s="64">
        <v>0</v>
      </c>
      <c r="M565" s="365">
        <v>10000</v>
      </c>
      <c r="N565" s="365">
        <v>250</v>
      </c>
      <c r="O565" s="85" t="str">
        <f>UnitControlCenter!B44</f>
        <v>2018 INR / metric ton CO2e</v>
      </c>
      <c r="P565" s="370" t="s">
        <v>1976</v>
      </c>
      <c r="Q565" s="52" t="s">
        <v>261</v>
      </c>
      <c r="R565" s="8" t="s">
        <v>262</v>
      </c>
      <c r="S565" s="382" t="s">
        <v>2127</v>
      </c>
      <c r="T565" s="8"/>
    </row>
    <row r="566" spans="1:20" s="4" customFormat="1" ht="142.5" hidden="1">
      <c r="A566" s="73" t="str">
        <f>A$565</f>
        <v>Cross-Sector</v>
      </c>
      <c r="B566" s="73" t="str">
        <f t="shared" ref="B566:C566" si="134">B$565</f>
        <v>Carbon Tax</v>
      </c>
      <c r="C566" s="73" t="str">
        <f t="shared" si="134"/>
        <v>Additional Carbon Tax Rate</v>
      </c>
      <c r="D566" s="52" t="s">
        <v>374</v>
      </c>
      <c r="E566" s="52"/>
      <c r="F566" s="52" t="s">
        <v>375</v>
      </c>
      <c r="G566" s="52"/>
      <c r="H566" s="53">
        <v>172</v>
      </c>
      <c r="I566" s="52" t="s">
        <v>46</v>
      </c>
      <c r="J566" s="73" t="str">
        <f t="shared" ref="J566:J570" si="135">J$565</f>
        <v>Carbon Tax</v>
      </c>
      <c r="K566" s="65" t="str">
        <f t="shared" ref="K566:O570" si="136">K$565</f>
        <v>cross carbon tax</v>
      </c>
      <c r="L566" s="65">
        <f t="shared" si="136"/>
        <v>0</v>
      </c>
      <c r="M566" s="65">
        <f t="shared" si="136"/>
        <v>10000</v>
      </c>
      <c r="N566" s="65">
        <f t="shared" si="136"/>
        <v>250</v>
      </c>
      <c r="O566" s="54" t="str">
        <f t="shared" si="136"/>
        <v>2018 INR / metric ton CO2e</v>
      </c>
      <c r="P566" s="370" t="s">
        <v>1977</v>
      </c>
      <c r="Q566" s="54" t="str">
        <f t="shared" ref="Q566:R570" si="137">Q$565</f>
        <v>fuels.html#carbon-tax</v>
      </c>
      <c r="R566" s="54" t="str">
        <f t="shared" si="137"/>
        <v>carbon-tax.html</v>
      </c>
      <c r="S566" s="382" t="s">
        <v>2127</v>
      </c>
      <c r="T566" s="54"/>
    </row>
    <row r="567" spans="1:20" s="4" customFormat="1" ht="142.5" hidden="1">
      <c r="A567" s="73" t="str">
        <f t="shared" ref="A567:C570" si="138">A$565</f>
        <v>Cross-Sector</v>
      </c>
      <c r="B567" s="73" t="str">
        <f t="shared" si="138"/>
        <v>Carbon Tax</v>
      </c>
      <c r="C567" s="73" t="str">
        <f t="shared" si="138"/>
        <v>Additional Carbon Tax Rate</v>
      </c>
      <c r="D567" s="52" t="s">
        <v>368</v>
      </c>
      <c r="E567" s="52"/>
      <c r="F567" s="52" t="s">
        <v>372</v>
      </c>
      <c r="G567" s="52"/>
      <c r="H567" s="53">
        <v>173</v>
      </c>
      <c r="I567" s="52" t="s">
        <v>46</v>
      </c>
      <c r="J567" s="73" t="str">
        <f t="shared" si="135"/>
        <v>Carbon Tax</v>
      </c>
      <c r="K567" s="65" t="str">
        <f t="shared" si="136"/>
        <v>cross carbon tax</v>
      </c>
      <c r="L567" s="65">
        <f t="shared" si="136"/>
        <v>0</v>
      </c>
      <c r="M567" s="65">
        <f t="shared" si="136"/>
        <v>10000</v>
      </c>
      <c r="N567" s="65">
        <f t="shared" si="136"/>
        <v>250</v>
      </c>
      <c r="O567" s="54" t="str">
        <f t="shared" si="136"/>
        <v>2018 INR / metric ton CO2e</v>
      </c>
      <c r="P567" s="370" t="s">
        <v>1978</v>
      </c>
      <c r="Q567" s="54" t="str">
        <f t="shared" si="137"/>
        <v>fuels.html#carbon-tax</v>
      </c>
      <c r="R567" s="54" t="str">
        <f t="shared" si="137"/>
        <v>carbon-tax.html</v>
      </c>
      <c r="S567" s="382" t="s">
        <v>2127</v>
      </c>
      <c r="T567" s="54"/>
    </row>
    <row r="568" spans="1:20" s="4" customFormat="1" ht="142.5" hidden="1">
      <c r="A568" s="73" t="str">
        <f t="shared" si="138"/>
        <v>Cross-Sector</v>
      </c>
      <c r="B568" s="73" t="str">
        <f t="shared" si="138"/>
        <v>Carbon Tax</v>
      </c>
      <c r="C568" s="73" t="str">
        <f t="shared" si="138"/>
        <v>Additional Carbon Tax Rate</v>
      </c>
      <c r="D568" s="52" t="s">
        <v>369</v>
      </c>
      <c r="E568" s="52"/>
      <c r="F568" s="52" t="s">
        <v>373</v>
      </c>
      <c r="G568" s="52"/>
      <c r="H568" s="53">
        <v>174</v>
      </c>
      <c r="I568" s="52" t="s">
        <v>46</v>
      </c>
      <c r="J568" s="73" t="str">
        <f t="shared" si="135"/>
        <v>Carbon Tax</v>
      </c>
      <c r="K568" s="65" t="str">
        <f t="shared" si="136"/>
        <v>cross carbon tax</v>
      </c>
      <c r="L568" s="65">
        <f t="shared" si="136"/>
        <v>0</v>
      </c>
      <c r="M568" s="65">
        <f t="shared" si="136"/>
        <v>10000</v>
      </c>
      <c r="N568" s="65">
        <f t="shared" si="136"/>
        <v>250</v>
      </c>
      <c r="O568" s="54" t="str">
        <f t="shared" si="136"/>
        <v>2018 INR / metric ton CO2e</v>
      </c>
      <c r="P568" s="370" t="s">
        <v>1979</v>
      </c>
      <c r="Q568" s="54" t="str">
        <f t="shared" si="137"/>
        <v>fuels.html#carbon-tax</v>
      </c>
      <c r="R568" s="54" t="str">
        <f t="shared" si="137"/>
        <v>carbon-tax.html</v>
      </c>
      <c r="S568" s="382" t="s">
        <v>2127</v>
      </c>
      <c r="T568" s="54"/>
    </row>
    <row r="569" spans="1:20" s="4" customFormat="1" ht="142.5" hidden="1">
      <c r="A569" s="73" t="str">
        <f t="shared" si="138"/>
        <v>Cross-Sector</v>
      </c>
      <c r="B569" s="73" t="str">
        <f t="shared" si="138"/>
        <v>Carbon Tax</v>
      </c>
      <c r="C569" s="73" t="str">
        <f t="shared" si="138"/>
        <v>Additional Carbon Tax Rate</v>
      </c>
      <c r="D569" s="52" t="s">
        <v>367</v>
      </c>
      <c r="E569" s="52"/>
      <c r="F569" s="52" t="s">
        <v>371</v>
      </c>
      <c r="G569" s="52"/>
      <c r="H569" s="53">
        <v>175</v>
      </c>
      <c r="I569" s="52" t="s">
        <v>46</v>
      </c>
      <c r="J569" s="73" t="str">
        <f t="shared" si="135"/>
        <v>Carbon Tax</v>
      </c>
      <c r="K569" s="65" t="str">
        <f t="shared" si="136"/>
        <v>cross carbon tax</v>
      </c>
      <c r="L569" s="65">
        <f t="shared" si="136"/>
        <v>0</v>
      </c>
      <c r="M569" s="65">
        <f t="shared" si="136"/>
        <v>10000</v>
      </c>
      <c r="N569" s="65">
        <f t="shared" si="136"/>
        <v>250</v>
      </c>
      <c r="O569" s="54" t="str">
        <f t="shared" si="136"/>
        <v>2018 INR / metric ton CO2e</v>
      </c>
      <c r="P569" s="370" t="s">
        <v>1980</v>
      </c>
      <c r="Q569" s="54" t="str">
        <f t="shared" si="137"/>
        <v>fuels.html#carbon-tax</v>
      </c>
      <c r="R569" s="54" t="str">
        <f t="shared" si="137"/>
        <v>carbon-tax.html</v>
      </c>
      <c r="S569" s="382" t="s">
        <v>2127</v>
      </c>
      <c r="T569" s="54"/>
    </row>
    <row r="570" spans="1:20" s="4" customFormat="1" ht="142.5" hidden="1">
      <c r="A570" s="73" t="str">
        <f t="shared" si="138"/>
        <v>Cross-Sector</v>
      </c>
      <c r="B570" s="73" t="str">
        <f t="shared" si="138"/>
        <v>Carbon Tax</v>
      </c>
      <c r="C570" s="73" t="str">
        <f t="shared" si="138"/>
        <v>Additional Carbon Tax Rate</v>
      </c>
      <c r="D570" s="52" t="s">
        <v>938</v>
      </c>
      <c r="E570" s="52"/>
      <c r="F570" s="52" t="s">
        <v>1384</v>
      </c>
      <c r="G570" s="52"/>
      <c r="H570" s="53">
        <v>544</v>
      </c>
      <c r="I570" s="52" t="s">
        <v>46</v>
      </c>
      <c r="J570" s="73" t="str">
        <f t="shared" si="135"/>
        <v>Carbon Tax</v>
      </c>
      <c r="K570" s="65" t="str">
        <f t="shared" si="136"/>
        <v>cross carbon tax</v>
      </c>
      <c r="L570" s="65">
        <f t="shared" si="136"/>
        <v>0</v>
      </c>
      <c r="M570" s="65">
        <f t="shared" si="136"/>
        <v>10000</v>
      </c>
      <c r="N570" s="65">
        <f t="shared" si="136"/>
        <v>250</v>
      </c>
      <c r="O570" s="54" t="str">
        <f t="shared" si="136"/>
        <v>2018 INR / metric ton CO2e</v>
      </c>
      <c r="P570" s="370" t="s">
        <v>2165</v>
      </c>
      <c r="Q570" s="54" t="str">
        <f t="shared" si="137"/>
        <v>fuels.html#carbon-tax</v>
      </c>
      <c r="R570" s="54" t="str">
        <f t="shared" si="137"/>
        <v>carbon-tax.html</v>
      </c>
      <c r="S570" s="382" t="s">
        <v>2127</v>
      </c>
      <c r="T570" s="54"/>
    </row>
    <row r="571" spans="1:20" s="4" customFormat="1" ht="28.5" hidden="1">
      <c r="A571" s="93" t="s">
        <v>10</v>
      </c>
      <c r="B571" s="93" t="s">
        <v>28</v>
      </c>
      <c r="C571" s="93" t="s">
        <v>156</v>
      </c>
      <c r="D571" s="52" t="s">
        <v>55</v>
      </c>
      <c r="E571" s="52"/>
      <c r="F571" s="52" t="s">
        <v>99</v>
      </c>
      <c r="G571" s="52"/>
      <c r="H571" s="53">
        <v>706</v>
      </c>
      <c r="I571" s="8" t="s">
        <v>47</v>
      </c>
      <c r="J571" s="75" t="s">
        <v>28</v>
      </c>
      <c r="K571" s="75" t="s">
        <v>588</v>
      </c>
      <c r="L571" s="64"/>
      <c r="M571" s="64"/>
      <c r="N571" s="64"/>
      <c r="O571" s="52"/>
      <c r="P571" s="8"/>
      <c r="Q571" s="54"/>
      <c r="R571" s="8"/>
      <c r="S571" s="179"/>
      <c r="T571" s="54"/>
    </row>
    <row r="572" spans="1:20" s="4" customFormat="1" ht="28.5" hidden="1">
      <c r="A572" s="73" t="str">
        <f>A$571</f>
        <v>Cross-Sector</v>
      </c>
      <c r="B572" s="73" t="str">
        <f>B$571</f>
        <v>End Existing Subsidies</v>
      </c>
      <c r="C572" s="73" t="str">
        <f t="shared" ref="B572:C587" si="139">C$571</f>
        <v>Percent Reduction in BAU Subsidies</v>
      </c>
      <c r="D572" s="8" t="s">
        <v>487</v>
      </c>
      <c r="E572" s="52"/>
      <c r="F572" s="8" t="s">
        <v>484</v>
      </c>
      <c r="G572" s="52"/>
      <c r="H572" s="378">
        <v>69</v>
      </c>
      <c r="I572" s="8" t="s">
        <v>47</v>
      </c>
      <c r="J572" s="73" t="str">
        <f t="shared" ref="J572:K587" si="140">J$571</f>
        <v>End Existing Subsidies</v>
      </c>
      <c r="K572" s="73" t="str">
        <f t="shared" si="140"/>
        <v>cross reduce BAU subsidies</v>
      </c>
      <c r="L572" s="62">
        <v>0</v>
      </c>
      <c r="M572" s="62">
        <v>1</v>
      </c>
      <c r="N572" s="62">
        <v>0.01</v>
      </c>
      <c r="O572" s="52" t="s">
        <v>158</v>
      </c>
      <c r="P572" s="8" t="s">
        <v>878</v>
      </c>
      <c r="Q572" s="8" t="s">
        <v>265</v>
      </c>
      <c r="R572" s="8" t="s">
        <v>266</v>
      </c>
      <c r="S572" s="176" t="s">
        <v>167</v>
      </c>
      <c r="T572" s="54"/>
    </row>
    <row r="573" spans="1:20" s="4" customFormat="1" ht="42.75" hidden="1">
      <c r="A573" s="73" t="str">
        <f t="shared" ref="A573:C588" si="141">A$571</f>
        <v>Cross-Sector</v>
      </c>
      <c r="B573" s="73" t="str">
        <f t="shared" si="139"/>
        <v>End Existing Subsidies</v>
      </c>
      <c r="C573" s="73" t="str">
        <f t="shared" si="139"/>
        <v>Percent Reduction in BAU Subsidies</v>
      </c>
      <c r="D573" s="8" t="s">
        <v>49</v>
      </c>
      <c r="E573" s="52"/>
      <c r="F573" s="8" t="s">
        <v>93</v>
      </c>
      <c r="G573" s="52"/>
      <c r="H573" s="53">
        <v>70</v>
      </c>
      <c r="I573" s="8" t="s">
        <v>46</v>
      </c>
      <c r="J573" s="73" t="str">
        <f t="shared" si="140"/>
        <v>End Existing Subsidies</v>
      </c>
      <c r="K573" s="73" t="str">
        <f t="shared" si="140"/>
        <v>cross reduce BAU subsidies</v>
      </c>
      <c r="L573" s="60">
        <f>L$572</f>
        <v>0</v>
      </c>
      <c r="M573" s="60">
        <f>M$572</f>
        <v>1</v>
      </c>
      <c r="N573" s="60">
        <f>N$572</f>
        <v>0.01</v>
      </c>
      <c r="O573" s="54" t="str">
        <f>O$572</f>
        <v>% reduction in BAU subsidies</v>
      </c>
      <c r="P573" s="369" t="s">
        <v>1981</v>
      </c>
      <c r="Q573" s="8" t="s">
        <v>265</v>
      </c>
      <c r="R573" s="8" t="s">
        <v>266</v>
      </c>
      <c r="S573" s="372" t="s">
        <v>2128</v>
      </c>
      <c r="T573" s="54"/>
    </row>
    <row r="574" spans="1:20" s="4" customFormat="1" ht="28.5" hidden="1">
      <c r="A574" s="73" t="str">
        <f t="shared" si="141"/>
        <v>Cross-Sector</v>
      </c>
      <c r="B574" s="73" t="str">
        <f t="shared" si="139"/>
        <v>End Existing Subsidies</v>
      </c>
      <c r="C574" s="73" t="str">
        <f t="shared" si="139"/>
        <v>Percent Reduction in BAU Subsidies</v>
      </c>
      <c r="D574" s="8" t="s">
        <v>50</v>
      </c>
      <c r="E574" s="52"/>
      <c r="F574" s="8" t="s">
        <v>94</v>
      </c>
      <c r="G574" s="52"/>
      <c r="H574" s="378">
        <v>71</v>
      </c>
      <c r="I574" s="8" t="s">
        <v>47</v>
      </c>
      <c r="J574" s="73" t="str">
        <f t="shared" si="140"/>
        <v>End Existing Subsidies</v>
      </c>
      <c r="K574" s="73" t="str">
        <f t="shared" si="140"/>
        <v>cross reduce BAU subsidies</v>
      </c>
      <c r="L574" s="60">
        <f t="shared" ref="L574:O577" si="142">L$572</f>
        <v>0</v>
      </c>
      <c r="M574" s="60">
        <f t="shared" si="142"/>
        <v>1</v>
      </c>
      <c r="N574" s="60">
        <f t="shared" si="142"/>
        <v>0.01</v>
      </c>
      <c r="O574" s="54" t="str">
        <f t="shared" si="142"/>
        <v>% reduction in BAU subsidies</v>
      </c>
      <c r="P574" s="8" t="s">
        <v>879</v>
      </c>
      <c r="Q574" s="8" t="s">
        <v>265</v>
      </c>
      <c r="R574" s="8" t="s">
        <v>266</v>
      </c>
      <c r="S574" s="176" t="s">
        <v>167</v>
      </c>
      <c r="T574" s="54"/>
    </row>
    <row r="575" spans="1:20" s="4" customFormat="1" ht="28.5" hidden="1">
      <c r="A575" s="73" t="str">
        <f t="shared" si="141"/>
        <v>Cross-Sector</v>
      </c>
      <c r="B575" s="73" t="str">
        <f t="shared" si="139"/>
        <v>End Existing Subsidies</v>
      </c>
      <c r="C575" s="73" t="str">
        <f t="shared" si="139"/>
        <v>Percent Reduction in BAU Subsidies</v>
      </c>
      <c r="D575" s="8" t="s">
        <v>51</v>
      </c>
      <c r="E575" s="52"/>
      <c r="F575" s="8" t="s">
        <v>95</v>
      </c>
      <c r="G575" s="52"/>
      <c r="H575" s="53">
        <v>72</v>
      </c>
      <c r="I575" s="8" t="s">
        <v>47</v>
      </c>
      <c r="J575" s="73" t="str">
        <f t="shared" si="140"/>
        <v>End Existing Subsidies</v>
      </c>
      <c r="K575" s="73" t="str">
        <f t="shared" si="140"/>
        <v>cross reduce BAU subsidies</v>
      </c>
      <c r="L575" s="60"/>
      <c r="M575" s="60"/>
      <c r="N575" s="60"/>
      <c r="O575" s="54"/>
      <c r="P575" s="8"/>
      <c r="Q575" s="8"/>
      <c r="R575" s="8"/>
      <c r="S575" s="176"/>
      <c r="T575" s="54"/>
    </row>
    <row r="576" spans="1:20" s="4" customFormat="1" ht="28.5" hidden="1">
      <c r="A576" s="73" t="str">
        <f t="shared" si="141"/>
        <v>Cross-Sector</v>
      </c>
      <c r="B576" s="73" t="str">
        <f t="shared" si="139"/>
        <v>End Existing Subsidies</v>
      </c>
      <c r="C576" s="73" t="str">
        <f t="shared" si="139"/>
        <v>Percent Reduction in BAU Subsidies</v>
      </c>
      <c r="D576" s="8" t="s">
        <v>52</v>
      </c>
      <c r="E576" s="52"/>
      <c r="F576" s="8" t="s">
        <v>489</v>
      </c>
      <c r="G576" s="52"/>
      <c r="H576" s="53">
        <v>73</v>
      </c>
      <c r="I576" s="8" t="s">
        <v>47</v>
      </c>
      <c r="J576" s="73" t="str">
        <f t="shared" si="140"/>
        <v>End Existing Subsidies</v>
      </c>
      <c r="K576" s="73" t="str">
        <f t="shared" si="140"/>
        <v>cross reduce BAU subsidies</v>
      </c>
      <c r="L576" s="60"/>
      <c r="M576" s="60"/>
      <c r="N576" s="60"/>
      <c r="O576" s="54"/>
      <c r="P576" s="8"/>
      <c r="Q576" s="8"/>
      <c r="R576" s="8"/>
      <c r="S576" s="176"/>
      <c r="T576" s="54"/>
    </row>
    <row r="577" spans="1:20" s="4" customFormat="1" ht="28.5" hidden="1">
      <c r="A577" s="73" t="str">
        <f t="shared" si="141"/>
        <v>Cross-Sector</v>
      </c>
      <c r="B577" s="73" t="str">
        <f t="shared" si="139"/>
        <v>End Existing Subsidies</v>
      </c>
      <c r="C577" s="73" t="str">
        <f t="shared" si="139"/>
        <v>Percent Reduction in BAU Subsidies</v>
      </c>
      <c r="D577" s="8" t="s">
        <v>53</v>
      </c>
      <c r="E577" s="52"/>
      <c r="F577" s="8" t="s">
        <v>100</v>
      </c>
      <c r="G577" s="52"/>
      <c r="H577" s="378">
        <v>74</v>
      </c>
      <c r="I577" s="8" t="s">
        <v>47</v>
      </c>
      <c r="J577" s="73" t="str">
        <f t="shared" si="140"/>
        <v>End Existing Subsidies</v>
      </c>
      <c r="K577" s="73" t="str">
        <f t="shared" si="140"/>
        <v>cross reduce BAU subsidies</v>
      </c>
      <c r="L577" s="60">
        <f t="shared" si="142"/>
        <v>0</v>
      </c>
      <c r="M577" s="60">
        <f t="shared" si="142"/>
        <v>1</v>
      </c>
      <c r="N577" s="60">
        <f t="shared" si="142"/>
        <v>0.01</v>
      </c>
      <c r="O577" s="54" t="str">
        <f t="shared" si="142"/>
        <v>% reduction in BAU subsidies</v>
      </c>
      <c r="P577" s="8" t="s">
        <v>810</v>
      </c>
      <c r="Q577" s="8" t="s">
        <v>265</v>
      </c>
      <c r="R577" s="8" t="s">
        <v>266</v>
      </c>
      <c r="S577" s="176" t="s">
        <v>167</v>
      </c>
      <c r="T577" s="54"/>
    </row>
    <row r="578" spans="1:20" s="4" customFormat="1" ht="28.5" hidden="1">
      <c r="A578" s="73" t="str">
        <f t="shared" si="141"/>
        <v>Cross-Sector</v>
      </c>
      <c r="B578" s="73" t="str">
        <f t="shared" si="139"/>
        <v>End Existing Subsidies</v>
      </c>
      <c r="C578" s="73" t="str">
        <f t="shared" si="139"/>
        <v>Percent Reduction in BAU Subsidies</v>
      </c>
      <c r="D578" s="8" t="s">
        <v>54</v>
      </c>
      <c r="E578" s="52"/>
      <c r="F578" s="8" t="s">
        <v>98</v>
      </c>
      <c r="G578" s="52"/>
      <c r="H578" s="53">
        <v>707</v>
      </c>
      <c r="I578" s="8" t="s">
        <v>47</v>
      </c>
      <c r="J578" s="73" t="str">
        <f t="shared" si="140"/>
        <v>End Existing Subsidies</v>
      </c>
      <c r="K578" s="73" t="str">
        <f t="shared" si="140"/>
        <v>cross reduce BAU subsidies</v>
      </c>
      <c r="L578" s="64"/>
      <c r="M578" s="64"/>
      <c r="N578" s="64"/>
      <c r="O578" s="52"/>
      <c r="P578" s="52"/>
      <c r="Q578" s="54"/>
      <c r="R578" s="8"/>
      <c r="S578" s="179"/>
      <c r="T578" s="54"/>
    </row>
    <row r="579" spans="1:20" s="4" customFormat="1" ht="28.5" hidden="1">
      <c r="A579" s="73" t="str">
        <f t="shared" si="141"/>
        <v>Cross-Sector</v>
      </c>
      <c r="B579" s="73" t="str">
        <f t="shared" si="139"/>
        <v>End Existing Subsidies</v>
      </c>
      <c r="C579" s="73" t="str">
        <f t="shared" si="139"/>
        <v>Percent Reduction in BAU Subsidies</v>
      </c>
      <c r="D579" s="8" t="s">
        <v>56</v>
      </c>
      <c r="E579" s="52"/>
      <c r="F579" s="8" t="s">
        <v>101</v>
      </c>
      <c r="G579" s="52"/>
      <c r="H579" s="378">
        <v>75</v>
      </c>
      <c r="I579" s="8" t="s">
        <v>47</v>
      </c>
      <c r="J579" s="73" t="str">
        <f t="shared" si="140"/>
        <v>End Existing Subsidies</v>
      </c>
      <c r="K579" s="73" t="str">
        <f t="shared" si="140"/>
        <v>cross reduce BAU subsidies</v>
      </c>
      <c r="L579" s="60">
        <f t="shared" ref="L579:O589" si="143">L$572</f>
        <v>0</v>
      </c>
      <c r="M579" s="60">
        <f t="shared" si="143"/>
        <v>1</v>
      </c>
      <c r="N579" s="60">
        <f t="shared" si="143"/>
        <v>0.01</v>
      </c>
      <c r="O579" s="54" t="str">
        <f t="shared" si="143"/>
        <v>% reduction in BAU subsidies</v>
      </c>
      <c r="P579" s="8" t="s">
        <v>811</v>
      </c>
      <c r="Q579" s="8" t="s">
        <v>265</v>
      </c>
      <c r="R579" s="8" t="s">
        <v>266</v>
      </c>
      <c r="S579" s="176" t="s">
        <v>167</v>
      </c>
      <c r="T579" s="54"/>
    </row>
    <row r="580" spans="1:20" s="4" customFormat="1" ht="28.5" hidden="1">
      <c r="A580" s="73" t="str">
        <f t="shared" si="141"/>
        <v>Cross-Sector</v>
      </c>
      <c r="B580" s="73" t="str">
        <f t="shared" si="139"/>
        <v>End Existing Subsidies</v>
      </c>
      <c r="C580" s="73" t="str">
        <f t="shared" si="139"/>
        <v>Percent Reduction in BAU Subsidies</v>
      </c>
      <c r="D580" s="8" t="s">
        <v>57</v>
      </c>
      <c r="E580" s="52"/>
      <c r="F580" s="8" t="s">
        <v>102</v>
      </c>
      <c r="G580" s="52"/>
      <c r="H580" s="378">
        <v>76</v>
      </c>
      <c r="I580" s="8" t="s">
        <v>47</v>
      </c>
      <c r="J580" s="73" t="str">
        <f t="shared" si="140"/>
        <v>End Existing Subsidies</v>
      </c>
      <c r="K580" s="73" t="str">
        <f t="shared" si="140"/>
        <v>cross reduce BAU subsidies</v>
      </c>
      <c r="L580" s="60">
        <f t="shared" si="143"/>
        <v>0</v>
      </c>
      <c r="M580" s="60">
        <f t="shared" si="143"/>
        <v>1</v>
      </c>
      <c r="N580" s="60">
        <f t="shared" si="143"/>
        <v>0.01</v>
      </c>
      <c r="O580" s="54" t="str">
        <f t="shared" si="143"/>
        <v>% reduction in BAU subsidies</v>
      </c>
      <c r="P580" s="8" t="s">
        <v>880</v>
      </c>
      <c r="Q580" s="8" t="s">
        <v>265</v>
      </c>
      <c r="R580" s="8" t="s">
        <v>266</v>
      </c>
      <c r="S580" s="176" t="s">
        <v>167</v>
      </c>
      <c r="T580" s="54"/>
    </row>
    <row r="581" spans="1:20" s="4" customFormat="1" ht="28.5" hidden="1">
      <c r="A581" s="73" t="str">
        <f t="shared" si="141"/>
        <v>Cross-Sector</v>
      </c>
      <c r="B581" s="73" t="str">
        <f t="shared" si="139"/>
        <v>End Existing Subsidies</v>
      </c>
      <c r="C581" s="73" t="str">
        <f t="shared" si="139"/>
        <v>Percent Reduction in BAU Subsidies</v>
      </c>
      <c r="D581" s="8" t="s">
        <v>58</v>
      </c>
      <c r="E581" s="52"/>
      <c r="F581" s="8" t="s">
        <v>103</v>
      </c>
      <c r="G581" s="52"/>
      <c r="H581" s="53">
        <v>708</v>
      </c>
      <c r="I581" s="8" t="s">
        <v>47</v>
      </c>
      <c r="J581" s="73" t="str">
        <f t="shared" si="140"/>
        <v>End Existing Subsidies</v>
      </c>
      <c r="K581" s="73" t="str">
        <f t="shared" si="140"/>
        <v>cross reduce BAU subsidies</v>
      </c>
      <c r="L581" s="60"/>
      <c r="M581" s="60"/>
      <c r="N581" s="60"/>
      <c r="O581" s="54"/>
      <c r="P581" s="52"/>
      <c r="Q581" s="54"/>
      <c r="R581" s="8"/>
      <c r="S581" s="179"/>
      <c r="T581" s="54"/>
    </row>
    <row r="582" spans="1:20" s="4" customFormat="1" ht="28.5" hidden="1">
      <c r="A582" s="73" t="str">
        <f t="shared" si="141"/>
        <v>Cross-Sector</v>
      </c>
      <c r="B582" s="73" t="str">
        <f t="shared" si="139"/>
        <v>End Existing Subsidies</v>
      </c>
      <c r="C582" s="73" t="str">
        <f t="shared" si="139"/>
        <v>Percent Reduction in BAU Subsidies</v>
      </c>
      <c r="D582" s="8" t="s">
        <v>59</v>
      </c>
      <c r="E582" s="52"/>
      <c r="F582" s="8" t="s">
        <v>104</v>
      </c>
      <c r="G582" s="52"/>
      <c r="H582" s="53">
        <v>709</v>
      </c>
      <c r="I582" s="8" t="s">
        <v>47</v>
      </c>
      <c r="J582" s="73" t="str">
        <f t="shared" si="140"/>
        <v>End Existing Subsidies</v>
      </c>
      <c r="K582" s="73" t="str">
        <f t="shared" si="140"/>
        <v>cross reduce BAU subsidies</v>
      </c>
      <c r="L582" s="60"/>
      <c r="M582" s="60"/>
      <c r="N582" s="60"/>
      <c r="O582" s="54"/>
      <c r="P582" s="52"/>
      <c r="Q582" s="54"/>
      <c r="R582" s="8"/>
      <c r="S582" s="179"/>
      <c r="T582" s="54"/>
    </row>
    <row r="583" spans="1:20" s="4" customFormat="1" ht="28.5" hidden="1">
      <c r="A583" s="73" t="str">
        <f t="shared" si="141"/>
        <v>Cross-Sector</v>
      </c>
      <c r="B583" s="73" t="str">
        <f t="shared" si="139"/>
        <v>End Existing Subsidies</v>
      </c>
      <c r="C583" s="73" t="str">
        <f t="shared" si="139"/>
        <v>Percent Reduction in BAU Subsidies</v>
      </c>
      <c r="D583" s="8" t="s">
        <v>913</v>
      </c>
      <c r="E583" s="52"/>
      <c r="F583" s="8" t="s">
        <v>914</v>
      </c>
      <c r="G583" s="52"/>
      <c r="H583" s="53">
        <v>710</v>
      </c>
      <c r="I583" s="8" t="s">
        <v>47</v>
      </c>
      <c r="J583" s="73" t="str">
        <f t="shared" si="140"/>
        <v>End Existing Subsidies</v>
      </c>
      <c r="K583" s="73" t="str">
        <f t="shared" si="140"/>
        <v>cross reduce BAU subsidies</v>
      </c>
      <c r="L583" s="60"/>
      <c r="M583" s="60"/>
      <c r="N583" s="60"/>
      <c r="O583" s="54"/>
      <c r="P583" s="8"/>
      <c r="Q583" s="8"/>
      <c r="R583" s="8"/>
      <c r="S583" s="176"/>
      <c r="T583" s="54"/>
    </row>
    <row r="584" spans="1:20" s="4" customFormat="1" ht="28.5" hidden="1">
      <c r="A584" s="73" t="str">
        <f t="shared" si="141"/>
        <v>Cross-Sector</v>
      </c>
      <c r="B584" s="73" t="str">
        <f t="shared" si="139"/>
        <v>End Existing Subsidies</v>
      </c>
      <c r="C584" s="73" t="str">
        <f t="shared" si="139"/>
        <v>Percent Reduction in BAU Subsidies</v>
      </c>
      <c r="D584" s="8" t="s">
        <v>78</v>
      </c>
      <c r="E584" s="52"/>
      <c r="F584" s="8" t="s">
        <v>105</v>
      </c>
      <c r="G584" s="52"/>
      <c r="H584" s="53">
        <v>711</v>
      </c>
      <c r="I584" s="8" t="s">
        <v>47</v>
      </c>
      <c r="J584" s="73" t="str">
        <f t="shared" si="140"/>
        <v>End Existing Subsidies</v>
      </c>
      <c r="K584" s="73" t="str">
        <f t="shared" si="140"/>
        <v>cross reduce BAU subsidies</v>
      </c>
      <c r="L584" s="60"/>
      <c r="M584" s="60"/>
      <c r="N584" s="60"/>
      <c r="O584" s="54"/>
      <c r="P584" s="52"/>
      <c r="Q584" s="54"/>
      <c r="R584" s="8"/>
      <c r="S584" s="179"/>
      <c r="T584" s="54"/>
    </row>
    <row r="585" spans="1:20" s="4" customFormat="1" ht="28.5" hidden="1">
      <c r="A585" s="73" t="str">
        <f t="shared" si="141"/>
        <v>Cross-Sector</v>
      </c>
      <c r="B585" s="73" t="str">
        <f t="shared" si="139"/>
        <v>End Existing Subsidies</v>
      </c>
      <c r="C585" s="73" t="str">
        <f t="shared" si="139"/>
        <v>Percent Reduction in BAU Subsidies</v>
      </c>
      <c r="D585" s="8" t="s">
        <v>472</v>
      </c>
      <c r="E585" s="52"/>
      <c r="F585" s="369" t="s">
        <v>1879</v>
      </c>
      <c r="G585" s="52"/>
      <c r="H585" s="53">
        <v>712</v>
      </c>
      <c r="I585" s="8" t="s">
        <v>47</v>
      </c>
      <c r="J585" s="73" t="str">
        <f t="shared" si="140"/>
        <v>End Existing Subsidies</v>
      </c>
      <c r="K585" s="73" t="str">
        <f t="shared" si="140"/>
        <v>cross reduce BAU subsidies</v>
      </c>
      <c r="L585" s="60"/>
      <c r="M585" s="60"/>
      <c r="N585" s="60"/>
      <c r="O585" s="54"/>
      <c r="P585" s="52"/>
      <c r="Q585" s="54"/>
      <c r="R585" s="8"/>
      <c r="S585" s="179"/>
      <c r="T585" s="54"/>
    </row>
    <row r="586" spans="1:20" s="4" customFormat="1" ht="28.5" hidden="1">
      <c r="A586" s="73" t="str">
        <f t="shared" si="141"/>
        <v>Cross-Sector</v>
      </c>
      <c r="B586" s="73" t="str">
        <f t="shared" si="139"/>
        <v>End Existing Subsidies</v>
      </c>
      <c r="C586" s="73" t="str">
        <f t="shared" si="139"/>
        <v>Percent Reduction in BAU Subsidies</v>
      </c>
      <c r="D586" s="8" t="s">
        <v>480</v>
      </c>
      <c r="E586" s="52"/>
      <c r="F586" s="8" t="s">
        <v>481</v>
      </c>
      <c r="G586" s="52"/>
      <c r="H586" s="53">
        <v>713</v>
      </c>
      <c r="I586" s="8" t="s">
        <v>47</v>
      </c>
      <c r="J586" s="73" t="str">
        <f t="shared" si="140"/>
        <v>End Existing Subsidies</v>
      </c>
      <c r="K586" s="73" t="str">
        <f t="shared" si="140"/>
        <v>cross reduce BAU subsidies</v>
      </c>
      <c r="L586" s="60"/>
      <c r="M586" s="60"/>
      <c r="N586" s="60"/>
      <c r="O586" s="54"/>
      <c r="P586" s="52"/>
      <c r="Q586" s="54"/>
      <c r="R586" s="8"/>
      <c r="S586" s="179"/>
      <c r="T586" s="54"/>
    </row>
    <row r="587" spans="1:20" s="4" customFormat="1" ht="28.5" hidden="1">
      <c r="A587" s="73" t="str">
        <f t="shared" si="141"/>
        <v>Cross-Sector</v>
      </c>
      <c r="B587" s="73" t="str">
        <f t="shared" si="139"/>
        <v>End Existing Subsidies</v>
      </c>
      <c r="C587" s="73" t="str">
        <f t="shared" si="139"/>
        <v>Percent Reduction in BAU Subsidies</v>
      </c>
      <c r="D587" s="8" t="s">
        <v>905</v>
      </c>
      <c r="E587" s="52"/>
      <c r="F587" s="8" t="s">
        <v>909</v>
      </c>
      <c r="G587" s="52"/>
      <c r="H587" s="53">
        <v>714</v>
      </c>
      <c r="I587" s="8" t="s">
        <v>47</v>
      </c>
      <c r="J587" s="73" t="str">
        <f t="shared" si="140"/>
        <v>End Existing Subsidies</v>
      </c>
      <c r="K587" s="73" t="str">
        <f t="shared" si="140"/>
        <v>cross reduce BAU subsidies</v>
      </c>
      <c r="L587" s="60"/>
      <c r="M587" s="60"/>
      <c r="N587" s="60"/>
      <c r="O587" s="54"/>
      <c r="P587" s="52"/>
      <c r="Q587" s="54"/>
      <c r="R587" s="8"/>
      <c r="S587" s="179"/>
      <c r="T587" s="54"/>
    </row>
    <row r="588" spans="1:20" s="4" customFormat="1" ht="28.5" hidden="1">
      <c r="A588" s="73" t="str">
        <f t="shared" si="141"/>
        <v>Cross-Sector</v>
      </c>
      <c r="B588" s="73" t="str">
        <f t="shared" si="141"/>
        <v>End Existing Subsidies</v>
      </c>
      <c r="C588" s="73" t="str">
        <f t="shared" si="141"/>
        <v>Percent Reduction in BAU Subsidies</v>
      </c>
      <c r="D588" s="8" t="s">
        <v>915</v>
      </c>
      <c r="E588" s="52"/>
      <c r="F588" s="8" t="s">
        <v>916</v>
      </c>
      <c r="G588" s="52"/>
      <c r="H588" s="53">
        <v>715</v>
      </c>
      <c r="I588" s="8" t="s">
        <v>47</v>
      </c>
      <c r="J588" s="73" t="str">
        <f t="shared" ref="J588:K591" si="144">J$571</f>
        <v>End Existing Subsidies</v>
      </c>
      <c r="K588" s="73" t="str">
        <f t="shared" si="144"/>
        <v>cross reduce BAU subsidies</v>
      </c>
      <c r="L588" s="60"/>
      <c r="M588" s="60"/>
      <c r="N588" s="60"/>
      <c r="O588" s="54"/>
      <c r="P588" s="52"/>
      <c r="Q588" s="54"/>
      <c r="R588" s="8"/>
      <c r="S588" s="179"/>
      <c r="T588" s="54"/>
    </row>
    <row r="589" spans="1:20" s="4" customFormat="1" ht="42.75" hidden="1">
      <c r="A589" s="73" t="str">
        <f t="shared" ref="A589:C591" si="145">A$571</f>
        <v>Cross-Sector</v>
      </c>
      <c r="B589" s="73" t="str">
        <f t="shared" si="145"/>
        <v>End Existing Subsidies</v>
      </c>
      <c r="C589" s="73" t="str">
        <f t="shared" si="145"/>
        <v>Percent Reduction in BAU Subsidies</v>
      </c>
      <c r="D589" s="8" t="s">
        <v>906</v>
      </c>
      <c r="E589" s="52"/>
      <c r="F589" s="8" t="s">
        <v>910</v>
      </c>
      <c r="G589" s="52"/>
      <c r="H589" s="378">
        <v>716</v>
      </c>
      <c r="I589" s="8" t="s">
        <v>46</v>
      </c>
      <c r="J589" s="73" t="str">
        <f t="shared" si="144"/>
        <v>End Existing Subsidies</v>
      </c>
      <c r="K589" s="73" t="str">
        <f t="shared" si="144"/>
        <v>cross reduce BAU subsidies</v>
      </c>
      <c r="L589" s="60">
        <f t="shared" si="143"/>
        <v>0</v>
      </c>
      <c r="M589" s="60">
        <f t="shared" si="143"/>
        <v>1</v>
      </c>
      <c r="N589" s="60">
        <f t="shared" si="143"/>
        <v>0.01</v>
      </c>
      <c r="O589" s="54" t="str">
        <f t="shared" si="143"/>
        <v>% reduction in BAU subsidies</v>
      </c>
      <c r="P589" s="369" t="s">
        <v>1982</v>
      </c>
      <c r="Q589" s="54"/>
      <c r="R589" s="8"/>
      <c r="S589" s="402" t="s">
        <v>2128</v>
      </c>
      <c r="T589" s="54"/>
    </row>
    <row r="590" spans="1:20" s="4" customFormat="1" ht="28.5" hidden="1">
      <c r="A590" s="73" t="str">
        <f t="shared" si="145"/>
        <v>Cross-Sector</v>
      </c>
      <c r="B590" s="73" t="str">
        <f t="shared" si="145"/>
        <v>End Existing Subsidies</v>
      </c>
      <c r="C590" s="73" t="str">
        <f t="shared" si="145"/>
        <v>Percent Reduction in BAU Subsidies</v>
      </c>
      <c r="D590" s="8" t="s">
        <v>907</v>
      </c>
      <c r="E590" s="52"/>
      <c r="F590" s="8" t="s">
        <v>911</v>
      </c>
      <c r="G590" s="52"/>
      <c r="H590" s="53">
        <v>717</v>
      </c>
      <c r="I590" s="8" t="s">
        <v>47</v>
      </c>
      <c r="J590" s="73" t="str">
        <f t="shared" si="144"/>
        <v>End Existing Subsidies</v>
      </c>
      <c r="K590" s="73" t="str">
        <f t="shared" si="144"/>
        <v>cross reduce BAU subsidies</v>
      </c>
      <c r="L590" s="63"/>
      <c r="M590" s="63"/>
      <c r="N590" s="63"/>
      <c r="O590" s="54"/>
      <c r="P590" s="52"/>
      <c r="Q590" s="54"/>
      <c r="R590" s="8"/>
      <c r="S590" s="179"/>
      <c r="T590" s="54"/>
    </row>
    <row r="591" spans="1:20" s="4" customFormat="1" ht="28.5" hidden="1">
      <c r="A591" s="73" t="str">
        <f t="shared" si="145"/>
        <v>Cross-Sector</v>
      </c>
      <c r="B591" s="73" t="str">
        <f t="shared" si="145"/>
        <v>End Existing Subsidies</v>
      </c>
      <c r="C591" s="73" t="str">
        <f t="shared" si="145"/>
        <v>Percent Reduction in BAU Subsidies</v>
      </c>
      <c r="D591" s="8" t="s">
        <v>908</v>
      </c>
      <c r="E591" s="52"/>
      <c r="F591" s="8" t="s">
        <v>912</v>
      </c>
      <c r="G591" s="52"/>
      <c r="H591" s="53">
        <v>718</v>
      </c>
      <c r="I591" s="8" t="s">
        <v>47</v>
      </c>
      <c r="J591" s="73" t="str">
        <f t="shared" si="144"/>
        <v>End Existing Subsidies</v>
      </c>
      <c r="K591" s="73" t="str">
        <f t="shared" si="144"/>
        <v>cross reduce BAU subsidies</v>
      </c>
      <c r="L591" s="63"/>
      <c r="M591" s="63"/>
      <c r="N591" s="63"/>
      <c r="O591" s="54"/>
      <c r="P591" s="52"/>
      <c r="Q591" s="54"/>
      <c r="R591" s="8"/>
      <c r="S591" s="179"/>
      <c r="T591" s="54"/>
    </row>
    <row r="592" spans="1:20" s="2" customFormat="1" ht="57" hidden="1">
      <c r="A592" s="94" t="s">
        <v>10</v>
      </c>
      <c r="B592" s="94" t="s">
        <v>869</v>
      </c>
      <c r="C592" s="94" t="s">
        <v>871</v>
      </c>
      <c r="D592" s="8"/>
      <c r="E592" s="8"/>
      <c r="F592" s="8"/>
      <c r="G592" s="8"/>
      <c r="H592" s="53">
        <v>719</v>
      </c>
      <c r="I592" s="8" t="s">
        <v>47</v>
      </c>
      <c r="J592" s="94" t="s">
        <v>872</v>
      </c>
      <c r="K592" s="94" t="s">
        <v>874</v>
      </c>
      <c r="L592" s="61"/>
      <c r="M592" s="61"/>
      <c r="N592" s="61"/>
      <c r="O592" s="8"/>
      <c r="P592" s="8"/>
      <c r="Q592" s="8"/>
      <c r="R592" s="8"/>
      <c r="S592" s="177"/>
      <c r="T592" s="8"/>
    </row>
    <row r="593" spans="1:20" s="2" customFormat="1" ht="57" hidden="1">
      <c r="A593" s="94" t="s">
        <v>10</v>
      </c>
      <c r="B593" s="94" t="s">
        <v>1556</v>
      </c>
      <c r="C593" s="94" t="s">
        <v>870</v>
      </c>
      <c r="D593" s="8"/>
      <c r="E593" s="8"/>
      <c r="F593" s="8"/>
      <c r="G593" s="8"/>
      <c r="H593" s="55">
        <v>509</v>
      </c>
      <c r="I593" s="8" t="s">
        <v>46</v>
      </c>
      <c r="J593" s="94" t="s">
        <v>1021</v>
      </c>
      <c r="K593" s="94" t="s">
        <v>873</v>
      </c>
      <c r="L593" s="64">
        <v>0</v>
      </c>
      <c r="M593" s="64">
        <v>1</v>
      </c>
      <c r="N593" s="64">
        <v>1</v>
      </c>
      <c r="O593" s="52" t="s">
        <v>32</v>
      </c>
      <c r="P593" s="52" t="s">
        <v>1557</v>
      </c>
      <c r="Q593" s="52" t="s">
        <v>261</v>
      </c>
      <c r="R593" s="8" t="s">
        <v>262</v>
      </c>
      <c r="S593" s="177"/>
      <c r="T593" s="8"/>
    </row>
    <row r="594" spans="1:20" s="2" customFormat="1" ht="42.75" hidden="1">
      <c r="A594" s="94" t="s">
        <v>10</v>
      </c>
      <c r="B594" s="94" t="s">
        <v>1187</v>
      </c>
      <c r="C594" s="94" t="s">
        <v>1186</v>
      </c>
      <c r="D594" s="8" t="s">
        <v>55</v>
      </c>
      <c r="E594" s="8"/>
      <c r="F594" s="8" t="s">
        <v>99</v>
      </c>
      <c r="G594" s="8"/>
      <c r="H594" s="53">
        <v>720</v>
      </c>
      <c r="I594" s="8" t="s">
        <v>47</v>
      </c>
      <c r="J594" s="74" t="s">
        <v>1187</v>
      </c>
      <c r="K594" s="93" t="s">
        <v>1188</v>
      </c>
      <c r="L594" s="64"/>
      <c r="M594" s="64"/>
      <c r="N594" s="64"/>
      <c r="O594" s="8"/>
      <c r="P594" s="8"/>
      <c r="Q594" s="8"/>
      <c r="R594" s="8"/>
      <c r="S594" s="176"/>
      <c r="T594" s="8"/>
    </row>
    <row r="595" spans="1:20" s="2" customFormat="1" ht="42.75" hidden="1">
      <c r="A595" s="73" t="str">
        <f>A$594</f>
        <v>Cross-Sector</v>
      </c>
      <c r="B595" s="73" t="str">
        <f t="shared" ref="B595:C596" si="146">B$594</f>
        <v>Fixed Energy Prices</v>
      </c>
      <c r="C595" s="73" t="str">
        <f t="shared" si="146"/>
        <v>Toggle Whether Policies Affect Energy Prices</v>
      </c>
      <c r="D595" s="8" t="s">
        <v>78</v>
      </c>
      <c r="E595" s="8"/>
      <c r="F595" s="8" t="s">
        <v>105</v>
      </c>
      <c r="G595" s="8"/>
      <c r="H595" s="53">
        <v>721</v>
      </c>
      <c r="I595" s="8" t="s">
        <v>47</v>
      </c>
      <c r="J595" s="73" t="str">
        <f t="shared" ref="J595:K608" si="147">J$594</f>
        <v>Fixed Energy Prices</v>
      </c>
      <c r="K595" s="73" t="str">
        <f t="shared" si="147"/>
        <v>cross toggle whether policies affect energy prices</v>
      </c>
      <c r="L595" s="64"/>
      <c r="M595" s="64"/>
      <c r="N595" s="64"/>
      <c r="O595" s="8"/>
      <c r="P595" s="8"/>
      <c r="Q595" s="8"/>
      <c r="R595" s="8"/>
      <c r="S595" s="176"/>
      <c r="T595" s="8"/>
    </row>
    <row r="596" spans="1:20" s="2" customFormat="1" ht="42.75" hidden="1">
      <c r="A596" s="73" t="str">
        <f>A$594</f>
        <v>Cross-Sector</v>
      </c>
      <c r="B596" s="73" t="str">
        <f t="shared" si="146"/>
        <v>Fixed Energy Prices</v>
      </c>
      <c r="C596" s="73" t="str">
        <f t="shared" si="146"/>
        <v>Toggle Whether Policies Affect Energy Prices</v>
      </c>
      <c r="D596" s="8" t="s">
        <v>908</v>
      </c>
      <c r="E596" s="8"/>
      <c r="F596" s="8" t="s">
        <v>912</v>
      </c>
      <c r="G596" s="8"/>
      <c r="H596" s="53">
        <v>722</v>
      </c>
      <c r="I596" s="8" t="s">
        <v>47</v>
      </c>
      <c r="J596" s="73" t="str">
        <f t="shared" si="147"/>
        <v>Fixed Energy Prices</v>
      </c>
      <c r="K596" s="73" t="str">
        <f t="shared" si="147"/>
        <v>cross toggle whether policies affect energy prices</v>
      </c>
      <c r="L596" s="64"/>
      <c r="M596" s="64"/>
      <c r="N596" s="64"/>
      <c r="O596" s="8"/>
      <c r="P596" s="8"/>
      <c r="Q596" s="8"/>
      <c r="R596" s="8"/>
      <c r="S596" s="176"/>
      <c r="T596" s="8"/>
    </row>
    <row r="597" spans="1:20" s="2" customFormat="1" ht="42.75" hidden="1">
      <c r="A597" s="94" t="s">
        <v>10</v>
      </c>
      <c r="B597" s="94" t="s">
        <v>1572</v>
      </c>
      <c r="C597" s="94" t="s">
        <v>1186</v>
      </c>
      <c r="D597" s="8" t="s">
        <v>487</v>
      </c>
      <c r="E597" s="52"/>
      <c r="F597" s="8" t="s">
        <v>484</v>
      </c>
      <c r="G597" s="8"/>
      <c r="H597" s="55">
        <v>836</v>
      </c>
      <c r="I597" s="8" t="s">
        <v>47</v>
      </c>
      <c r="J597" s="94" t="s">
        <v>1572</v>
      </c>
      <c r="K597" s="73" t="str">
        <f t="shared" si="147"/>
        <v>cross toggle whether policies affect energy prices</v>
      </c>
      <c r="L597" s="64"/>
      <c r="M597" s="64"/>
      <c r="N597" s="64"/>
      <c r="O597" s="8"/>
      <c r="P597" s="8"/>
      <c r="Q597" s="8"/>
      <c r="R597" s="8"/>
      <c r="S597" s="176"/>
      <c r="T597" s="8"/>
    </row>
    <row r="598" spans="1:20" s="2" customFormat="1" ht="42.75" hidden="1">
      <c r="A598" s="73" t="str">
        <f>A$597</f>
        <v>Cross-Sector</v>
      </c>
      <c r="B598" s="73" t="str">
        <f t="shared" ref="B598:C608" si="148">B$597</f>
        <v>Variable Energy Prices</v>
      </c>
      <c r="C598" s="73" t="str">
        <f t="shared" si="148"/>
        <v>Toggle Whether Policies Affect Energy Prices</v>
      </c>
      <c r="D598" s="8" t="s">
        <v>49</v>
      </c>
      <c r="E598" s="52"/>
      <c r="F598" s="8" t="s">
        <v>93</v>
      </c>
      <c r="G598" s="8"/>
      <c r="H598" s="53">
        <v>837</v>
      </c>
      <c r="I598" s="8" t="s">
        <v>47</v>
      </c>
      <c r="J598" s="73" t="str">
        <f t="shared" ref="J598:J608" si="149">J$597</f>
        <v>Variable Energy Prices</v>
      </c>
      <c r="K598" s="73" t="str">
        <f t="shared" si="147"/>
        <v>cross toggle whether policies affect energy prices</v>
      </c>
      <c r="L598" s="64"/>
      <c r="M598" s="64"/>
      <c r="N598" s="64"/>
      <c r="O598" s="8"/>
      <c r="P598" s="8"/>
      <c r="Q598" s="8"/>
      <c r="R598" s="8"/>
      <c r="S598" s="176"/>
      <c r="T598" s="8"/>
    </row>
    <row r="599" spans="1:20" s="2" customFormat="1" ht="42.75" hidden="1">
      <c r="A599" s="73" t="str">
        <f t="shared" ref="A599:A608" si="150">A$597</f>
        <v>Cross-Sector</v>
      </c>
      <c r="B599" s="73" t="str">
        <f t="shared" si="148"/>
        <v>Variable Energy Prices</v>
      </c>
      <c r="C599" s="73" t="str">
        <f t="shared" si="148"/>
        <v>Toggle Whether Policies Affect Energy Prices</v>
      </c>
      <c r="D599" s="8" t="s">
        <v>54</v>
      </c>
      <c r="E599" s="52"/>
      <c r="F599" s="8" t="s">
        <v>98</v>
      </c>
      <c r="G599" s="8"/>
      <c r="H599" s="55">
        <v>838</v>
      </c>
      <c r="I599" s="8" t="s">
        <v>47</v>
      </c>
      <c r="J599" s="73" t="str">
        <f t="shared" si="149"/>
        <v>Variable Energy Prices</v>
      </c>
      <c r="K599" s="73" t="str">
        <f t="shared" si="147"/>
        <v>cross toggle whether policies affect energy prices</v>
      </c>
      <c r="L599" s="64"/>
      <c r="M599" s="64"/>
      <c r="N599" s="64"/>
      <c r="O599" s="8"/>
      <c r="P599" s="8"/>
      <c r="Q599" s="8"/>
      <c r="R599" s="8"/>
      <c r="S599" s="176"/>
      <c r="T599" s="8"/>
    </row>
    <row r="600" spans="1:20" s="2" customFormat="1" ht="42.75" hidden="1">
      <c r="A600" s="73" t="str">
        <f t="shared" si="150"/>
        <v>Cross-Sector</v>
      </c>
      <c r="B600" s="73" t="str">
        <f t="shared" si="148"/>
        <v>Variable Energy Prices</v>
      </c>
      <c r="C600" s="73" t="str">
        <f t="shared" si="148"/>
        <v>Toggle Whether Policies Affect Energy Prices</v>
      </c>
      <c r="D600" s="8" t="s">
        <v>56</v>
      </c>
      <c r="E600" s="52"/>
      <c r="F600" s="8" t="s">
        <v>101</v>
      </c>
      <c r="G600" s="8"/>
      <c r="H600" s="53">
        <v>839</v>
      </c>
      <c r="I600" s="8" t="s">
        <v>47</v>
      </c>
      <c r="J600" s="73" t="str">
        <f t="shared" si="149"/>
        <v>Variable Energy Prices</v>
      </c>
      <c r="K600" s="73" t="str">
        <f t="shared" si="147"/>
        <v>cross toggle whether policies affect energy prices</v>
      </c>
      <c r="L600" s="64"/>
      <c r="M600" s="64"/>
      <c r="N600" s="64"/>
      <c r="O600" s="8"/>
      <c r="P600" s="8"/>
      <c r="Q600" s="8"/>
      <c r="R600" s="8"/>
      <c r="S600" s="176"/>
      <c r="T600" s="8"/>
    </row>
    <row r="601" spans="1:20" s="2" customFormat="1" ht="42.75" hidden="1">
      <c r="A601" s="73" t="str">
        <f t="shared" si="150"/>
        <v>Cross-Sector</v>
      </c>
      <c r="B601" s="73" t="str">
        <f t="shared" si="148"/>
        <v>Variable Energy Prices</v>
      </c>
      <c r="C601" s="73" t="str">
        <f t="shared" si="148"/>
        <v>Toggle Whether Policies Affect Energy Prices</v>
      </c>
      <c r="D601" s="8" t="s">
        <v>57</v>
      </c>
      <c r="E601" s="52"/>
      <c r="F601" s="8" t="s">
        <v>102</v>
      </c>
      <c r="G601" s="8"/>
      <c r="H601" s="55">
        <v>840</v>
      </c>
      <c r="I601" s="8" t="s">
        <v>47</v>
      </c>
      <c r="J601" s="73" t="str">
        <f t="shared" si="149"/>
        <v>Variable Energy Prices</v>
      </c>
      <c r="K601" s="73" t="str">
        <f t="shared" si="147"/>
        <v>cross toggle whether policies affect energy prices</v>
      </c>
      <c r="L601" s="64"/>
      <c r="M601" s="64"/>
      <c r="N601" s="64"/>
      <c r="O601" s="8"/>
      <c r="P601" s="8"/>
      <c r="Q601" s="8"/>
      <c r="R601" s="8"/>
      <c r="S601" s="176"/>
      <c r="T601" s="8"/>
    </row>
    <row r="602" spans="1:20" s="2" customFormat="1" ht="42.75" hidden="1">
      <c r="A602" s="73" t="str">
        <f t="shared" si="150"/>
        <v>Cross-Sector</v>
      </c>
      <c r="B602" s="73" t="str">
        <f t="shared" si="148"/>
        <v>Variable Energy Prices</v>
      </c>
      <c r="C602" s="73" t="str">
        <f t="shared" si="148"/>
        <v>Toggle Whether Policies Affect Energy Prices</v>
      </c>
      <c r="D602" s="8" t="s">
        <v>58</v>
      </c>
      <c r="E602" s="52"/>
      <c r="F602" s="8" t="s">
        <v>103</v>
      </c>
      <c r="G602" s="8"/>
      <c r="H602" s="53">
        <v>841</v>
      </c>
      <c r="I602" s="8" t="s">
        <v>47</v>
      </c>
      <c r="J602" s="73" t="str">
        <f t="shared" si="149"/>
        <v>Variable Energy Prices</v>
      </c>
      <c r="K602" s="73" t="str">
        <f t="shared" si="147"/>
        <v>cross toggle whether policies affect energy prices</v>
      </c>
      <c r="L602" s="64"/>
      <c r="M602" s="64"/>
      <c r="N602" s="64"/>
      <c r="O602" s="8"/>
      <c r="P602" s="8"/>
      <c r="Q602" s="8"/>
      <c r="R602" s="8"/>
      <c r="S602" s="176"/>
      <c r="T602" s="8"/>
    </row>
    <row r="603" spans="1:20" s="2" customFormat="1" ht="42.75" hidden="1">
      <c r="A603" s="73" t="str">
        <f t="shared" si="150"/>
        <v>Cross-Sector</v>
      </c>
      <c r="B603" s="73" t="str">
        <f t="shared" si="148"/>
        <v>Variable Energy Prices</v>
      </c>
      <c r="C603" s="73" t="str">
        <f t="shared" si="148"/>
        <v>Toggle Whether Policies Affect Energy Prices</v>
      </c>
      <c r="D603" s="8" t="s">
        <v>59</v>
      </c>
      <c r="E603" s="52"/>
      <c r="F603" s="8" t="s">
        <v>104</v>
      </c>
      <c r="G603" s="8"/>
      <c r="H603" s="55">
        <v>842</v>
      </c>
      <c r="I603" s="8" t="s">
        <v>47</v>
      </c>
      <c r="J603" s="73" t="str">
        <f t="shared" si="149"/>
        <v>Variable Energy Prices</v>
      </c>
      <c r="K603" s="73" t="str">
        <f t="shared" si="147"/>
        <v>cross toggle whether policies affect energy prices</v>
      </c>
      <c r="L603" s="64"/>
      <c r="M603" s="64"/>
      <c r="N603" s="64"/>
      <c r="O603" s="8"/>
      <c r="P603" s="8"/>
      <c r="Q603" s="8"/>
      <c r="R603" s="8"/>
      <c r="S603" s="176"/>
      <c r="T603" s="8"/>
    </row>
    <row r="604" spans="1:20" s="2" customFormat="1" ht="42.75" hidden="1">
      <c r="A604" s="73" t="str">
        <f t="shared" si="150"/>
        <v>Cross-Sector</v>
      </c>
      <c r="B604" s="73" t="str">
        <f t="shared" si="148"/>
        <v>Variable Energy Prices</v>
      </c>
      <c r="C604" s="73" t="str">
        <f t="shared" si="148"/>
        <v>Toggle Whether Policies Affect Energy Prices</v>
      </c>
      <c r="D604" s="8" t="s">
        <v>913</v>
      </c>
      <c r="E604" s="52"/>
      <c r="F604" s="8" t="s">
        <v>914</v>
      </c>
      <c r="G604" s="8"/>
      <c r="H604" s="53">
        <v>843</v>
      </c>
      <c r="I604" s="8" t="s">
        <v>47</v>
      </c>
      <c r="J604" s="73" t="str">
        <f t="shared" si="149"/>
        <v>Variable Energy Prices</v>
      </c>
      <c r="K604" s="73" t="str">
        <f t="shared" si="147"/>
        <v>cross toggle whether policies affect energy prices</v>
      </c>
      <c r="L604" s="64"/>
      <c r="M604" s="64"/>
      <c r="N604" s="64"/>
      <c r="O604" s="8"/>
      <c r="P604" s="8"/>
      <c r="Q604" s="8"/>
      <c r="R604" s="8"/>
      <c r="S604" s="176"/>
      <c r="T604" s="8"/>
    </row>
    <row r="605" spans="1:20" s="2" customFormat="1" ht="42.75" hidden="1">
      <c r="A605" s="73" t="str">
        <f t="shared" si="150"/>
        <v>Cross-Sector</v>
      </c>
      <c r="B605" s="73" t="str">
        <f t="shared" si="148"/>
        <v>Variable Energy Prices</v>
      </c>
      <c r="C605" s="73" t="str">
        <f t="shared" si="148"/>
        <v>Toggle Whether Policies Affect Energy Prices</v>
      </c>
      <c r="D605" s="8" t="s">
        <v>480</v>
      </c>
      <c r="E605" s="52"/>
      <c r="F605" s="8" t="s">
        <v>481</v>
      </c>
      <c r="G605" s="8"/>
      <c r="H605" s="55">
        <v>844</v>
      </c>
      <c r="I605" s="8" t="s">
        <v>47</v>
      </c>
      <c r="J605" s="73" t="str">
        <f t="shared" si="149"/>
        <v>Variable Energy Prices</v>
      </c>
      <c r="K605" s="73" t="str">
        <f t="shared" si="147"/>
        <v>cross toggle whether policies affect energy prices</v>
      </c>
      <c r="L605" s="64"/>
      <c r="M605" s="64"/>
      <c r="N605" s="64"/>
      <c r="O605" s="8"/>
      <c r="P605" s="8"/>
      <c r="Q605" s="8"/>
      <c r="R605" s="8"/>
      <c r="S605" s="176"/>
      <c r="T605" s="8"/>
    </row>
    <row r="606" spans="1:20" s="2" customFormat="1" ht="42.75" hidden="1">
      <c r="A606" s="73" t="str">
        <f t="shared" si="150"/>
        <v>Cross-Sector</v>
      </c>
      <c r="B606" s="73" t="str">
        <f t="shared" si="148"/>
        <v>Variable Energy Prices</v>
      </c>
      <c r="C606" s="73" t="str">
        <f t="shared" si="148"/>
        <v>Toggle Whether Policies Affect Energy Prices</v>
      </c>
      <c r="D606" s="8" t="s">
        <v>905</v>
      </c>
      <c r="E606" s="52"/>
      <c r="F606" s="8" t="s">
        <v>909</v>
      </c>
      <c r="G606" s="8"/>
      <c r="H606" s="53">
        <v>845</v>
      </c>
      <c r="I606" s="8" t="s">
        <v>47</v>
      </c>
      <c r="J606" s="73" t="str">
        <f t="shared" si="149"/>
        <v>Variable Energy Prices</v>
      </c>
      <c r="K606" s="73" t="str">
        <f t="shared" si="147"/>
        <v>cross toggle whether policies affect energy prices</v>
      </c>
      <c r="L606" s="64"/>
      <c r="M606" s="64"/>
      <c r="N606" s="64"/>
      <c r="O606" s="8"/>
      <c r="P606" s="8"/>
      <c r="Q606" s="8"/>
      <c r="R606" s="8"/>
      <c r="S606" s="176"/>
      <c r="T606" s="8"/>
    </row>
    <row r="607" spans="1:20" s="2" customFormat="1" ht="42.75" hidden="1">
      <c r="A607" s="73" t="str">
        <f t="shared" si="150"/>
        <v>Cross-Sector</v>
      </c>
      <c r="B607" s="73" t="str">
        <f t="shared" si="148"/>
        <v>Variable Energy Prices</v>
      </c>
      <c r="C607" s="73" t="str">
        <f t="shared" si="148"/>
        <v>Toggle Whether Policies Affect Energy Prices</v>
      </c>
      <c r="D607" s="8" t="s">
        <v>915</v>
      </c>
      <c r="E607" s="52"/>
      <c r="F607" s="8" t="s">
        <v>916</v>
      </c>
      <c r="G607" s="8"/>
      <c r="H607" s="55">
        <v>846</v>
      </c>
      <c r="I607" s="8" t="s">
        <v>47</v>
      </c>
      <c r="J607" s="73" t="str">
        <f t="shared" si="149"/>
        <v>Variable Energy Prices</v>
      </c>
      <c r="K607" s="73" t="str">
        <f t="shared" si="147"/>
        <v>cross toggle whether policies affect energy prices</v>
      </c>
      <c r="L607" s="64"/>
      <c r="M607" s="64"/>
      <c r="N607" s="64"/>
      <c r="O607" s="8"/>
      <c r="P607" s="8"/>
      <c r="Q607" s="8"/>
      <c r="R607" s="8"/>
      <c r="S607" s="176"/>
      <c r="T607" s="8"/>
    </row>
    <row r="608" spans="1:20" s="2" customFormat="1" ht="42.75" hidden="1">
      <c r="A608" s="73" t="str">
        <f t="shared" si="150"/>
        <v>Cross-Sector</v>
      </c>
      <c r="B608" s="73" t="str">
        <f t="shared" si="148"/>
        <v>Variable Energy Prices</v>
      </c>
      <c r="C608" s="73" t="str">
        <f t="shared" si="148"/>
        <v>Toggle Whether Policies Affect Energy Prices</v>
      </c>
      <c r="D608" s="8" t="s">
        <v>906</v>
      </c>
      <c r="E608" s="52"/>
      <c r="F608" s="8" t="s">
        <v>910</v>
      </c>
      <c r="G608" s="8"/>
      <c r="H608" s="53">
        <v>847</v>
      </c>
      <c r="I608" s="8" t="s">
        <v>47</v>
      </c>
      <c r="J608" s="73" t="str">
        <f t="shared" si="149"/>
        <v>Variable Energy Prices</v>
      </c>
      <c r="K608" s="73" t="str">
        <f t="shared" si="147"/>
        <v>cross toggle whether policies affect energy prices</v>
      </c>
      <c r="L608" s="64"/>
      <c r="M608" s="64"/>
      <c r="N608" s="64"/>
      <c r="O608" s="8"/>
      <c r="P608" s="8"/>
      <c r="Q608" s="8"/>
      <c r="R608" s="8"/>
      <c r="S608" s="176"/>
      <c r="T608" s="8"/>
    </row>
    <row r="609" spans="1:20" s="2" customFormat="1" ht="42.75" hidden="1">
      <c r="A609" s="94" t="s">
        <v>10</v>
      </c>
      <c r="B609" s="94" t="s">
        <v>1239</v>
      </c>
      <c r="C609" s="94" t="s">
        <v>1239</v>
      </c>
      <c r="D609" s="8" t="s">
        <v>487</v>
      </c>
      <c r="E609" s="52"/>
      <c r="F609" s="8" t="s">
        <v>484</v>
      </c>
      <c r="G609" s="8"/>
      <c r="H609" s="53">
        <v>723</v>
      </c>
      <c r="I609" s="8" t="s">
        <v>47</v>
      </c>
      <c r="J609" s="94" t="s">
        <v>1239</v>
      </c>
      <c r="K609" s="94" t="s">
        <v>1240</v>
      </c>
      <c r="L609" s="62">
        <v>0</v>
      </c>
      <c r="M609" s="62">
        <v>1</v>
      </c>
      <c r="N609" s="62">
        <v>0.01</v>
      </c>
      <c r="O609" s="52" t="s">
        <v>1241</v>
      </c>
      <c r="P609" s="8" t="s">
        <v>1242</v>
      </c>
      <c r="Q609" s="8" t="s">
        <v>1432</v>
      </c>
      <c r="R609" s="8"/>
      <c r="S609" s="176"/>
      <c r="T609" s="8"/>
    </row>
    <row r="610" spans="1:20" s="2" customFormat="1" ht="28.5" hidden="1">
      <c r="A610" s="73" t="str">
        <f>A$609</f>
        <v>Cross-Sector</v>
      </c>
      <c r="B610" s="73" t="str">
        <f t="shared" ref="B610:C623" si="151">B$609</f>
        <v>Fuel Price Deregulation</v>
      </c>
      <c r="C610" s="73" t="str">
        <f t="shared" si="151"/>
        <v>Fuel Price Deregulation</v>
      </c>
      <c r="D610" s="8" t="s">
        <v>49</v>
      </c>
      <c r="E610" s="52"/>
      <c r="F610" s="8" t="s">
        <v>93</v>
      </c>
      <c r="G610" s="8"/>
      <c r="H610" s="53">
        <v>724</v>
      </c>
      <c r="I610" s="8" t="s">
        <v>47</v>
      </c>
      <c r="J610" s="73" t="str">
        <f t="shared" ref="J610:K623" si="152">J$609</f>
        <v>Fuel Price Deregulation</v>
      </c>
      <c r="K610" s="73" t="str">
        <f t="shared" si="152"/>
        <v>cross fuel price deregulation</v>
      </c>
      <c r="L610" s="64"/>
      <c r="M610" s="64"/>
      <c r="N610" s="64"/>
      <c r="O610" s="8"/>
      <c r="P610" s="8"/>
      <c r="Q610" s="8"/>
      <c r="R610" s="8"/>
      <c r="S610" s="176"/>
      <c r="T610" s="8"/>
    </row>
    <row r="611" spans="1:20" s="2" customFormat="1" ht="28.5" hidden="1">
      <c r="A611" s="73" t="str">
        <f t="shared" ref="A611:A623" si="153">A$609</f>
        <v>Cross-Sector</v>
      </c>
      <c r="B611" s="73" t="str">
        <f t="shared" si="151"/>
        <v>Fuel Price Deregulation</v>
      </c>
      <c r="C611" s="73" t="str">
        <f t="shared" si="151"/>
        <v>Fuel Price Deregulation</v>
      </c>
      <c r="D611" s="8" t="s">
        <v>50</v>
      </c>
      <c r="E611" s="52"/>
      <c r="F611" s="8" t="s">
        <v>94</v>
      </c>
      <c r="G611" s="8"/>
      <c r="H611" s="53">
        <v>725</v>
      </c>
      <c r="I611" s="8" t="s">
        <v>47</v>
      </c>
      <c r="J611" s="73" t="str">
        <f t="shared" si="152"/>
        <v>Fuel Price Deregulation</v>
      </c>
      <c r="K611" s="73" t="str">
        <f t="shared" si="152"/>
        <v>cross fuel price deregulation</v>
      </c>
      <c r="L611" s="64"/>
      <c r="M611" s="64"/>
      <c r="N611" s="64"/>
      <c r="O611" s="8"/>
      <c r="P611" s="8"/>
      <c r="Q611" s="8"/>
      <c r="R611" s="8"/>
      <c r="S611" s="176"/>
      <c r="T611" s="8"/>
    </row>
    <row r="612" spans="1:20" s="2" customFormat="1" ht="28.5" hidden="1">
      <c r="A612" s="73" t="str">
        <f t="shared" si="153"/>
        <v>Cross-Sector</v>
      </c>
      <c r="B612" s="73" t="str">
        <f t="shared" si="151"/>
        <v>Fuel Price Deregulation</v>
      </c>
      <c r="C612" s="73" t="str">
        <f t="shared" si="151"/>
        <v>Fuel Price Deregulation</v>
      </c>
      <c r="D612" s="8" t="s">
        <v>54</v>
      </c>
      <c r="E612" s="52"/>
      <c r="F612" s="8" t="s">
        <v>98</v>
      </c>
      <c r="G612" s="8"/>
      <c r="H612" s="53">
        <v>726</v>
      </c>
      <c r="I612" s="8" t="s">
        <v>47</v>
      </c>
      <c r="J612" s="73" t="str">
        <f t="shared" si="152"/>
        <v>Fuel Price Deregulation</v>
      </c>
      <c r="K612" s="73" t="str">
        <f t="shared" si="152"/>
        <v>cross fuel price deregulation</v>
      </c>
      <c r="L612" s="64"/>
      <c r="M612" s="64"/>
      <c r="N612" s="64"/>
      <c r="O612" s="8"/>
      <c r="P612" s="8"/>
      <c r="Q612" s="8"/>
      <c r="R612" s="8"/>
      <c r="S612" s="176"/>
      <c r="T612" s="8"/>
    </row>
    <row r="613" spans="1:20" s="2" customFormat="1" ht="28.5" hidden="1">
      <c r="A613" s="73" t="str">
        <f t="shared" si="153"/>
        <v>Cross-Sector</v>
      </c>
      <c r="B613" s="73" t="str">
        <f t="shared" si="151"/>
        <v>Fuel Price Deregulation</v>
      </c>
      <c r="C613" s="73" t="str">
        <f t="shared" si="151"/>
        <v>Fuel Price Deregulation</v>
      </c>
      <c r="D613" s="8" t="s">
        <v>56</v>
      </c>
      <c r="E613" s="52"/>
      <c r="F613" s="8" t="s">
        <v>101</v>
      </c>
      <c r="G613" s="8"/>
      <c r="H613" s="53">
        <v>727</v>
      </c>
      <c r="I613" s="8" t="s">
        <v>47</v>
      </c>
      <c r="J613" s="73" t="str">
        <f t="shared" si="152"/>
        <v>Fuel Price Deregulation</v>
      </c>
      <c r="K613" s="73" t="str">
        <f t="shared" si="152"/>
        <v>cross fuel price deregulation</v>
      </c>
      <c r="L613" s="64"/>
      <c r="M613" s="64"/>
      <c r="N613" s="64"/>
      <c r="O613" s="8"/>
      <c r="P613" s="8"/>
      <c r="Q613" s="8"/>
      <c r="R613" s="8"/>
      <c r="S613" s="176"/>
      <c r="T613" s="8"/>
    </row>
    <row r="614" spans="1:20" s="2" customFormat="1" ht="28.5" hidden="1">
      <c r="A614" s="73" t="str">
        <f t="shared" si="153"/>
        <v>Cross-Sector</v>
      </c>
      <c r="B614" s="73" t="str">
        <f t="shared" si="151"/>
        <v>Fuel Price Deregulation</v>
      </c>
      <c r="C614" s="73" t="str">
        <f t="shared" si="151"/>
        <v>Fuel Price Deregulation</v>
      </c>
      <c r="D614" s="8" t="s">
        <v>57</v>
      </c>
      <c r="E614" s="52"/>
      <c r="F614" s="8" t="s">
        <v>102</v>
      </c>
      <c r="G614" s="8"/>
      <c r="H614" s="53">
        <v>728</v>
      </c>
      <c r="I614" s="8" t="s">
        <v>47</v>
      </c>
      <c r="J614" s="73" t="str">
        <f t="shared" si="152"/>
        <v>Fuel Price Deregulation</v>
      </c>
      <c r="K614" s="73" t="str">
        <f t="shared" si="152"/>
        <v>cross fuel price deregulation</v>
      </c>
      <c r="L614" s="64"/>
      <c r="M614" s="64"/>
      <c r="N614" s="64"/>
      <c r="O614" s="8"/>
      <c r="P614" s="8"/>
      <c r="Q614" s="8"/>
      <c r="R614" s="8"/>
      <c r="S614" s="176"/>
      <c r="T614" s="8"/>
    </row>
    <row r="615" spans="1:20" s="2" customFormat="1" ht="28.5" hidden="1">
      <c r="A615" s="73" t="str">
        <f t="shared" si="153"/>
        <v>Cross-Sector</v>
      </c>
      <c r="B615" s="73" t="str">
        <f t="shared" si="151"/>
        <v>Fuel Price Deregulation</v>
      </c>
      <c r="C615" s="73" t="str">
        <f t="shared" si="151"/>
        <v>Fuel Price Deregulation</v>
      </c>
      <c r="D615" s="8" t="s">
        <v>58</v>
      </c>
      <c r="E615" s="52"/>
      <c r="F615" s="8" t="s">
        <v>103</v>
      </c>
      <c r="G615" s="8"/>
      <c r="H615" s="53">
        <v>729</v>
      </c>
      <c r="I615" s="8" t="s">
        <v>47</v>
      </c>
      <c r="J615" s="73" t="str">
        <f t="shared" si="152"/>
        <v>Fuel Price Deregulation</v>
      </c>
      <c r="K615" s="73" t="str">
        <f t="shared" si="152"/>
        <v>cross fuel price deregulation</v>
      </c>
      <c r="L615" s="64"/>
      <c r="M615" s="64"/>
      <c r="N615" s="64"/>
      <c r="O615" s="8"/>
      <c r="P615" s="8"/>
      <c r="Q615" s="8"/>
      <c r="R615" s="8"/>
      <c r="S615" s="176"/>
      <c r="T615" s="8"/>
    </row>
    <row r="616" spans="1:20" s="2" customFormat="1" ht="28.5" hidden="1">
      <c r="A616" s="73" t="str">
        <f t="shared" si="153"/>
        <v>Cross-Sector</v>
      </c>
      <c r="B616" s="73" t="str">
        <f t="shared" si="151"/>
        <v>Fuel Price Deregulation</v>
      </c>
      <c r="C616" s="73" t="str">
        <f t="shared" si="151"/>
        <v>Fuel Price Deregulation</v>
      </c>
      <c r="D616" s="8" t="s">
        <v>59</v>
      </c>
      <c r="E616" s="52"/>
      <c r="F616" s="8" t="s">
        <v>104</v>
      </c>
      <c r="G616" s="8"/>
      <c r="H616" s="53">
        <v>730</v>
      </c>
      <c r="I616" s="8" t="s">
        <v>47</v>
      </c>
      <c r="J616" s="73" t="str">
        <f t="shared" si="152"/>
        <v>Fuel Price Deregulation</v>
      </c>
      <c r="K616" s="73" t="str">
        <f t="shared" si="152"/>
        <v>cross fuel price deregulation</v>
      </c>
      <c r="L616" s="64"/>
      <c r="M616" s="64"/>
      <c r="N616" s="64"/>
      <c r="O616" s="8"/>
      <c r="P616" s="8"/>
      <c r="Q616" s="8"/>
      <c r="R616" s="8"/>
      <c r="S616" s="176"/>
      <c r="T616" s="8"/>
    </row>
    <row r="617" spans="1:20" s="2" customFormat="1" ht="28.5" hidden="1">
      <c r="A617" s="73" t="str">
        <f t="shared" si="153"/>
        <v>Cross-Sector</v>
      </c>
      <c r="B617" s="73" t="str">
        <f t="shared" si="151"/>
        <v>Fuel Price Deregulation</v>
      </c>
      <c r="C617" s="73" t="str">
        <f t="shared" si="151"/>
        <v>Fuel Price Deregulation</v>
      </c>
      <c r="D617" s="8" t="s">
        <v>913</v>
      </c>
      <c r="E617" s="52"/>
      <c r="F617" s="8" t="s">
        <v>914</v>
      </c>
      <c r="G617" s="8"/>
      <c r="H617" s="53">
        <v>731</v>
      </c>
      <c r="I617" s="8" t="s">
        <v>47</v>
      </c>
      <c r="J617" s="73" t="str">
        <f t="shared" si="152"/>
        <v>Fuel Price Deregulation</v>
      </c>
      <c r="K617" s="73" t="str">
        <f t="shared" si="152"/>
        <v>cross fuel price deregulation</v>
      </c>
      <c r="L617" s="64"/>
      <c r="M617" s="64"/>
      <c r="N617" s="64"/>
      <c r="O617" s="8"/>
      <c r="P617" s="8"/>
      <c r="Q617" s="8"/>
      <c r="R617" s="8"/>
      <c r="S617" s="176"/>
      <c r="T617" s="8"/>
    </row>
    <row r="618" spans="1:20" s="2" customFormat="1" ht="28.5" hidden="1">
      <c r="A618" s="73" t="str">
        <f t="shared" si="153"/>
        <v>Cross-Sector</v>
      </c>
      <c r="B618" s="73" t="str">
        <f t="shared" si="151"/>
        <v>Fuel Price Deregulation</v>
      </c>
      <c r="C618" s="73" t="str">
        <f t="shared" si="151"/>
        <v>Fuel Price Deregulation</v>
      </c>
      <c r="D618" s="8" t="s">
        <v>480</v>
      </c>
      <c r="E618" s="52"/>
      <c r="F618" s="8" t="s">
        <v>481</v>
      </c>
      <c r="G618" s="8"/>
      <c r="H618" s="53">
        <v>732</v>
      </c>
      <c r="I618" s="8" t="s">
        <v>47</v>
      </c>
      <c r="J618" s="73" t="str">
        <f t="shared" si="152"/>
        <v>Fuel Price Deregulation</v>
      </c>
      <c r="K618" s="73" t="str">
        <f t="shared" si="152"/>
        <v>cross fuel price deregulation</v>
      </c>
      <c r="L618" s="64"/>
      <c r="M618" s="64"/>
      <c r="N618" s="64"/>
      <c r="O618" s="8"/>
      <c r="P618" s="8"/>
      <c r="Q618" s="8"/>
      <c r="R618" s="8"/>
      <c r="S618" s="176"/>
      <c r="T618" s="8"/>
    </row>
    <row r="619" spans="1:20" s="2" customFormat="1" ht="28.5" hidden="1">
      <c r="A619" s="73" t="str">
        <f t="shared" si="153"/>
        <v>Cross-Sector</v>
      </c>
      <c r="B619" s="73" t="str">
        <f t="shared" si="151"/>
        <v>Fuel Price Deregulation</v>
      </c>
      <c r="C619" s="73" t="str">
        <f t="shared" si="151"/>
        <v>Fuel Price Deregulation</v>
      </c>
      <c r="D619" s="8" t="s">
        <v>905</v>
      </c>
      <c r="E619" s="52"/>
      <c r="F619" s="8" t="s">
        <v>909</v>
      </c>
      <c r="G619" s="8"/>
      <c r="H619" s="53">
        <v>733</v>
      </c>
      <c r="I619" s="8" t="s">
        <v>47</v>
      </c>
      <c r="J619" s="73" t="str">
        <f t="shared" si="152"/>
        <v>Fuel Price Deregulation</v>
      </c>
      <c r="K619" s="73" t="str">
        <f t="shared" si="152"/>
        <v>cross fuel price deregulation</v>
      </c>
      <c r="L619" s="64"/>
      <c r="M619" s="64"/>
      <c r="N619" s="64"/>
      <c r="O619" s="8"/>
      <c r="P619" s="8"/>
      <c r="Q619" s="8"/>
      <c r="R619" s="8"/>
      <c r="S619" s="176"/>
      <c r="T619" s="8"/>
    </row>
    <row r="620" spans="1:20" s="2" customFormat="1" ht="28.5" hidden="1">
      <c r="A620" s="73" t="str">
        <f t="shared" si="153"/>
        <v>Cross-Sector</v>
      </c>
      <c r="B620" s="73" t="str">
        <f t="shared" si="151"/>
        <v>Fuel Price Deregulation</v>
      </c>
      <c r="C620" s="73" t="str">
        <f t="shared" si="151"/>
        <v>Fuel Price Deregulation</v>
      </c>
      <c r="D620" s="8" t="s">
        <v>915</v>
      </c>
      <c r="E620" s="52"/>
      <c r="F620" s="8" t="s">
        <v>916</v>
      </c>
      <c r="G620" s="8"/>
      <c r="H620" s="53">
        <v>734</v>
      </c>
      <c r="I620" s="8" t="s">
        <v>47</v>
      </c>
      <c r="J620" s="73" t="str">
        <f t="shared" si="152"/>
        <v>Fuel Price Deregulation</v>
      </c>
      <c r="K620" s="73" t="str">
        <f t="shared" si="152"/>
        <v>cross fuel price deregulation</v>
      </c>
      <c r="L620" s="64"/>
      <c r="M620" s="64"/>
      <c r="N620" s="64"/>
      <c r="O620" s="8"/>
      <c r="P620" s="8"/>
      <c r="Q620" s="8"/>
      <c r="R620" s="8"/>
      <c r="S620" s="176"/>
      <c r="T620" s="8"/>
    </row>
    <row r="621" spans="1:20" s="2" customFormat="1" ht="28.5" hidden="1">
      <c r="A621" s="73" t="str">
        <f t="shared" si="153"/>
        <v>Cross-Sector</v>
      </c>
      <c r="B621" s="73" t="str">
        <f t="shared" si="151"/>
        <v>Fuel Price Deregulation</v>
      </c>
      <c r="C621" s="73" t="str">
        <f t="shared" si="151"/>
        <v>Fuel Price Deregulation</v>
      </c>
      <c r="D621" s="8" t="s">
        <v>906</v>
      </c>
      <c r="E621" s="52"/>
      <c r="F621" s="8" t="s">
        <v>910</v>
      </c>
      <c r="G621" s="8"/>
      <c r="H621" s="53">
        <v>735</v>
      </c>
      <c r="I621" s="8" t="s">
        <v>47</v>
      </c>
      <c r="J621" s="73" t="str">
        <f t="shared" si="152"/>
        <v>Fuel Price Deregulation</v>
      </c>
      <c r="K621" s="73" t="str">
        <f t="shared" si="152"/>
        <v>cross fuel price deregulation</v>
      </c>
      <c r="L621" s="64"/>
      <c r="M621" s="64"/>
      <c r="N621" s="64"/>
      <c r="O621" s="8"/>
      <c r="P621" s="8"/>
      <c r="Q621" s="8"/>
      <c r="R621" s="8"/>
      <c r="S621" s="176"/>
      <c r="T621" s="8"/>
    </row>
    <row r="622" spans="1:20" s="2" customFormat="1" ht="28.5" hidden="1">
      <c r="A622" s="73" t="str">
        <f t="shared" si="153"/>
        <v>Cross-Sector</v>
      </c>
      <c r="B622" s="73" t="str">
        <f t="shared" si="151"/>
        <v>Fuel Price Deregulation</v>
      </c>
      <c r="C622" s="73" t="str">
        <f t="shared" si="151"/>
        <v>Fuel Price Deregulation</v>
      </c>
      <c r="D622" s="8" t="s">
        <v>907</v>
      </c>
      <c r="E622" s="52"/>
      <c r="F622" s="8" t="s">
        <v>911</v>
      </c>
      <c r="G622" s="8"/>
      <c r="H622" s="53">
        <v>736</v>
      </c>
      <c r="I622" s="8" t="s">
        <v>47</v>
      </c>
      <c r="J622" s="73" t="str">
        <f t="shared" si="152"/>
        <v>Fuel Price Deregulation</v>
      </c>
      <c r="K622" s="73" t="str">
        <f t="shared" si="152"/>
        <v>cross fuel price deregulation</v>
      </c>
      <c r="L622" s="64"/>
      <c r="M622" s="64"/>
      <c r="N622" s="64"/>
      <c r="O622" s="8"/>
      <c r="P622" s="8"/>
      <c r="Q622" s="8"/>
      <c r="R622" s="8"/>
      <c r="S622" s="176"/>
      <c r="T622" s="8"/>
    </row>
    <row r="623" spans="1:20" s="2" customFormat="1" ht="28.5" hidden="1">
      <c r="A623" s="73" t="str">
        <f t="shared" si="153"/>
        <v>Cross-Sector</v>
      </c>
      <c r="B623" s="73" t="str">
        <f t="shared" si="151"/>
        <v>Fuel Price Deregulation</v>
      </c>
      <c r="C623" s="73" t="str">
        <f t="shared" si="151"/>
        <v>Fuel Price Deregulation</v>
      </c>
      <c r="D623" s="8" t="s">
        <v>908</v>
      </c>
      <c r="E623" s="52"/>
      <c r="F623" s="8" t="s">
        <v>912</v>
      </c>
      <c r="G623" s="8"/>
      <c r="H623" s="53">
        <v>737</v>
      </c>
      <c r="I623" s="8" t="s">
        <v>47</v>
      </c>
      <c r="J623" s="73" t="str">
        <f t="shared" si="152"/>
        <v>Fuel Price Deregulation</v>
      </c>
      <c r="K623" s="73" t="str">
        <f t="shared" si="152"/>
        <v>cross fuel price deregulation</v>
      </c>
      <c r="L623" s="64"/>
      <c r="M623" s="64"/>
      <c r="N623" s="64"/>
      <c r="O623" s="8"/>
      <c r="P623" s="8"/>
      <c r="Q623" s="8"/>
      <c r="R623" s="8"/>
      <c r="S623" s="176"/>
      <c r="T623" s="8"/>
    </row>
    <row r="624" spans="1:20" s="4" customFormat="1" ht="42.75" hidden="1">
      <c r="A624" s="93" t="s">
        <v>10</v>
      </c>
      <c r="B624" s="93" t="s">
        <v>26</v>
      </c>
      <c r="C624" s="93" t="s">
        <v>313</v>
      </c>
      <c r="D624" s="52" t="s">
        <v>55</v>
      </c>
      <c r="E624" s="52"/>
      <c r="F624" s="52" t="s">
        <v>99</v>
      </c>
      <c r="G624" s="52"/>
      <c r="H624" s="53">
        <v>78</v>
      </c>
      <c r="I624" s="52" t="s">
        <v>46</v>
      </c>
      <c r="J624" s="75" t="s">
        <v>26</v>
      </c>
      <c r="K624" s="75" t="s">
        <v>587</v>
      </c>
      <c r="L624" s="58">
        <v>0</v>
      </c>
      <c r="M624" s="58">
        <v>0.2</v>
      </c>
      <c r="N624" s="70">
        <v>5.0000000000000001E-3</v>
      </c>
      <c r="O624" s="52" t="s">
        <v>159</v>
      </c>
      <c r="P624" s="370" t="s">
        <v>1983</v>
      </c>
      <c r="Q624" s="8" t="s">
        <v>267</v>
      </c>
      <c r="R624" s="8" t="s">
        <v>268</v>
      </c>
      <c r="S624" s="392" t="s">
        <v>2129</v>
      </c>
      <c r="T624" s="54"/>
    </row>
    <row r="625" spans="1:20" s="4" customFormat="1" ht="57" hidden="1">
      <c r="A625" s="76" t="str">
        <f t="shared" ref="A625:C637" si="154">A$624</f>
        <v>Cross-Sector</v>
      </c>
      <c r="B625" s="76" t="str">
        <f t="shared" si="154"/>
        <v>Fuel Taxes</v>
      </c>
      <c r="C625" s="76" t="str">
        <f t="shared" si="154"/>
        <v>Additional Fuel Tax Rate by Fuel</v>
      </c>
      <c r="D625" s="8" t="s">
        <v>487</v>
      </c>
      <c r="E625" s="8"/>
      <c r="F625" s="8" t="s">
        <v>484</v>
      </c>
      <c r="G625" s="54"/>
      <c r="H625" s="53">
        <v>79</v>
      </c>
      <c r="I625" s="8" t="s">
        <v>46</v>
      </c>
      <c r="J625" s="76" t="str">
        <f t="shared" ref="J625:O626" si="155">J$624</f>
        <v>Fuel Taxes</v>
      </c>
      <c r="K625" s="63" t="str">
        <f t="shared" si="155"/>
        <v>cross fuel tax</v>
      </c>
      <c r="L625" s="63">
        <f t="shared" si="155"/>
        <v>0</v>
      </c>
      <c r="M625" s="63">
        <f t="shared" si="155"/>
        <v>0.2</v>
      </c>
      <c r="N625" s="71">
        <f t="shared" si="155"/>
        <v>5.0000000000000001E-3</v>
      </c>
      <c r="O625" s="57" t="str">
        <f t="shared" si="155"/>
        <v>% of BAU price</v>
      </c>
      <c r="P625" s="370" t="s">
        <v>1984</v>
      </c>
      <c r="Q625" s="8" t="s">
        <v>267</v>
      </c>
      <c r="R625" s="8" t="s">
        <v>268</v>
      </c>
      <c r="S625" s="179" t="str">
        <f>S$624</f>
        <v>Calculated from model data; see variable fuels/BSoFPtiT in the InputData folder for source information.</v>
      </c>
      <c r="T625" s="54"/>
    </row>
    <row r="626" spans="1:20" s="4" customFormat="1" ht="42.75" hidden="1">
      <c r="A626" s="76" t="str">
        <f t="shared" si="154"/>
        <v>Cross-Sector</v>
      </c>
      <c r="B626" s="76" t="str">
        <f t="shared" si="154"/>
        <v>Fuel Taxes</v>
      </c>
      <c r="C626" s="76" t="str">
        <f t="shared" si="154"/>
        <v>Additional Fuel Tax Rate by Fuel</v>
      </c>
      <c r="D626" s="8" t="s">
        <v>49</v>
      </c>
      <c r="E626" s="8"/>
      <c r="F626" s="8" t="s">
        <v>93</v>
      </c>
      <c r="G626" s="54"/>
      <c r="H626" s="53">
        <v>80</v>
      </c>
      <c r="I626" s="8" t="s">
        <v>46</v>
      </c>
      <c r="J626" s="76" t="str">
        <f t="shared" si="155"/>
        <v>Fuel Taxes</v>
      </c>
      <c r="K626" s="63" t="str">
        <f t="shared" si="155"/>
        <v>cross fuel tax</v>
      </c>
      <c r="L626" s="63">
        <f t="shared" si="155"/>
        <v>0</v>
      </c>
      <c r="M626" s="63">
        <f t="shared" si="155"/>
        <v>0.2</v>
      </c>
      <c r="N626" s="71">
        <f t="shared" si="155"/>
        <v>5.0000000000000001E-3</v>
      </c>
      <c r="O626" s="57" t="str">
        <f t="shared" si="155"/>
        <v>% of BAU price</v>
      </c>
      <c r="P626" s="370" t="s">
        <v>1985</v>
      </c>
      <c r="Q626" s="8" t="s">
        <v>267</v>
      </c>
      <c r="R626" s="8" t="s">
        <v>268</v>
      </c>
      <c r="S626" s="179" t="str">
        <f>S$624</f>
        <v>Calculated from model data; see variable fuels/BSoFPtiT in the InputData folder for source information.</v>
      </c>
      <c r="T626" s="54"/>
    </row>
    <row r="627" spans="1:20" s="4" customFormat="1" hidden="1">
      <c r="A627" s="76" t="str">
        <f t="shared" si="154"/>
        <v>Cross-Sector</v>
      </c>
      <c r="B627" s="76" t="str">
        <f t="shared" si="154"/>
        <v>Fuel Taxes</v>
      </c>
      <c r="C627" s="76" t="str">
        <f t="shared" si="154"/>
        <v>Additional Fuel Tax Rate by Fuel</v>
      </c>
      <c r="D627" s="8" t="s">
        <v>50</v>
      </c>
      <c r="E627" s="8"/>
      <c r="F627" s="8" t="s">
        <v>94</v>
      </c>
      <c r="G627" s="54"/>
      <c r="H627" s="53">
        <v>738</v>
      </c>
      <c r="I627" s="8" t="s">
        <v>47</v>
      </c>
      <c r="J627" s="76" t="str">
        <f>J$624</f>
        <v>Fuel Taxes</v>
      </c>
      <c r="K627" s="63" t="str">
        <f>K$624</f>
        <v>cross fuel tax</v>
      </c>
      <c r="L627" s="63"/>
      <c r="M627" s="63"/>
      <c r="N627" s="71"/>
      <c r="O627" s="57"/>
      <c r="P627" s="52"/>
      <c r="Q627" s="54"/>
      <c r="R627" s="8"/>
      <c r="S627" s="179"/>
      <c r="T627" s="54"/>
    </row>
    <row r="628" spans="1:20" s="4" customFormat="1" hidden="1">
      <c r="A628" s="76" t="str">
        <f t="shared" si="154"/>
        <v>Cross-Sector</v>
      </c>
      <c r="B628" s="76" t="str">
        <f t="shared" si="154"/>
        <v>Fuel Taxes</v>
      </c>
      <c r="C628" s="76" t="str">
        <f t="shared" si="154"/>
        <v>Additional Fuel Tax Rate by Fuel</v>
      </c>
      <c r="D628" s="8" t="s">
        <v>54</v>
      </c>
      <c r="E628" s="8"/>
      <c r="F628" s="8" t="s">
        <v>98</v>
      </c>
      <c r="G628" s="54"/>
      <c r="H628" s="53">
        <v>739</v>
      </c>
      <c r="I628" s="8" t="s">
        <v>47</v>
      </c>
      <c r="J628" s="76" t="str">
        <f>J$624</f>
        <v>Fuel Taxes</v>
      </c>
      <c r="K628" s="63" t="str">
        <f>K$624</f>
        <v>cross fuel tax</v>
      </c>
      <c r="L628" s="63"/>
      <c r="M628" s="63"/>
      <c r="N628" s="71"/>
      <c r="O628" s="57"/>
      <c r="P628" s="52"/>
      <c r="Q628" s="54"/>
      <c r="R628" s="8"/>
      <c r="S628" s="179"/>
      <c r="T628" s="54"/>
    </row>
    <row r="629" spans="1:20" s="4" customFormat="1" ht="57" hidden="1">
      <c r="A629" s="76" t="str">
        <f t="shared" si="154"/>
        <v>Cross-Sector</v>
      </c>
      <c r="B629" s="76" t="str">
        <f t="shared" si="154"/>
        <v>Fuel Taxes</v>
      </c>
      <c r="C629" s="76" t="str">
        <f t="shared" si="154"/>
        <v>Additional Fuel Tax Rate by Fuel</v>
      </c>
      <c r="D629" s="8" t="s">
        <v>56</v>
      </c>
      <c r="E629" s="8"/>
      <c r="F629" s="8" t="s">
        <v>101</v>
      </c>
      <c r="G629" s="54"/>
      <c r="H629" s="53">
        <v>81</v>
      </c>
      <c r="I629" s="8" t="s">
        <v>46</v>
      </c>
      <c r="J629" s="76" t="str">
        <f t="shared" ref="J629:J640" si="156">J$624</f>
        <v>Fuel Taxes</v>
      </c>
      <c r="K629" s="63" t="str">
        <f t="shared" ref="K629:K640" si="157">K$624</f>
        <v>cross fuel tax</v>
      </c>
      <c r="L629" s="63">
        <f t="shared" ref="L629:O633" si="158">L$624</f>
        <v>0</v>
      </c>
      <c r="M629" s="63">
        <f t="shared" si="158"/>
        <v>0.2</v>
      </c>
      <c r="N629" s="71">
        <f t="shared" si="158"/>
        <v>5.0000000000000001E-3</v>
      </c>
      <c r="O629" s="57" t="str">
        <f t="shared" si="158"/>
        <v>% of BAU price</v>
      </c>
      <c r="P629" s="370" t="s">
        <v>1986</v>
      </c>
      <c r="Q629" s="8" t="s">
        <v>267</v>
      </c>
      <c r="R629" s="8" t="s">
        <v>268</v>
      </c>
      <c r="S629" s="179" t="str">
        <f>S$624</f>
        <v>Calculated from model data; see variable fuels/BSoFPtiT in the InputData folder for source information.</v>
      </c>
      <c r="T629" s="54"/>
    </row>
    <row r="630" spans="1:20" s="4" customFormat="1" ht="42.75" hidden="1">
      <c r="A630" s="76" t="str">
        <f t="shared" si="154"/>
        <v>Cross-Sector</v>
      </c>
      <c r="B630" s="76" t="str">
        <f t="shared" si="154"/>
        <v>Fuel Taxes</v>
      </c>
      <c r="C630" s="76" t="str">
        <f t="shared" si="154"/>
        <v>Additional Fuel Tax Rate by Fuel</v>
      </c>
      <c r="D630" s="8" t="s">
        <v>57</v>
      </c>
      <c r="E630" s="8"/>
      <c r="F630" s="8" t="s">
        <v>102</v>
      </c>
      <c r="G630" s="54"/>
      <c r="H630" s="53">
        <v>82</v>
      </c>
      <c r="I630" s="8" t="s">
        <v>46</v>
      </c>
      <c r="J630" s="76" t="str">
        <f t="shared" si="156"/>
        <v>Fuel Taxes</v>
      </c>
      <c r="K630" s="63" t="str">
        <f t="shared" si="157"/>
        <v>cross fuel tax</v>
      </c>
      <c r="L630" s="63">
        <f t="shared" si="158"/>
        <v>0</v>
      </c>
      <c r="M630" s="63">
        <f t="shared" si="158"/>
        <v>0.2</v>
      </c>
      <c r="N630" s="71">
        <f t="shared" si="158"/>
        <v>5.0000000000000001E-3</v>
      </c>
      <c r="O630" s="57" t="str">
        <f t="shared" si="158"/>
        <v>% of BAU price</v>
      </c>
      <c r="P630" s="370" t="s">
        <v>1987</v>
      </c>
      <c r="Q630" s="8" t="s">
        <v>267</v>
      </c>
      <c r="R630" s="8" t="s">
        <v>268</v>
      </c>
      <c r="S630" s="179" t="str">
        <f>S$624</f>
        <v>Calculated from model data; see variable fuels/BSoFPtiT in the InputData folder for source information.</v>
      </c>
      <c r="T630" s="54"/>
    </row>
    <row r="631" spans="1:20" s="4" customFormat="1" hidden="1">
      <c r="A631" s="76" t="str">
        <f t="shared" si="154"/>
        <v>Cross-Sector</v>
      </c>
      <c r="B631" s="76" t="str">
        <f t="shared" si="154"/>
        <v>Fuel Taxes</v>
      </c>
      <c r="C631" s="76" t="str">
        <f t="shared" si="154"/>
        <v>Additional Fuel Tax Rate by Fuel</v>
      </c>
      <c r="D631" s="8" t="s">
        <v>58</v>
      </c>
      <c r="E631" s="8"/>
      <c r="F631" s="8" t="s">
        <v>103</v>
      </c>
      <c r="G631" s="54"/>
      <c r="H631" s="53">
        <v>740</v>
      </c>
      <c r="I631" s="8" t="s">
        <v>47</v>
      </c>
      <c r="J631" s="76" t="str">
        <f t="shared" si="156"/>
        <v>Fuel Taxes</v>
      </c>
      <c r="K631" s="63" t="str">
        <f t="shared" si="157"/>
        <v>cross fuel tax</v>
      </c>
      <c r="L631" s="63"/>
      <c r="M631" s="63"/>
      <c r="N631" s="71"/>
      <c r="O631" s="57"/>
      <c r="P631" s="52"/>
      <c r="Q631" s="54"/>
      <c r="R631" s="8"/>
      <c r="S631" s="179"/>
      <c r="T631" s="54"/>
    </row>
    <row r="632" spans="1:20" s="4" customFormat="1" hidden="1">
      <c r="A632" s="76" t="str">
        <f t="shared" si="154"/>
        <v>Cross-Sector</v>
      </c>
      <c r="B632" s="76" t="str">
        <f t="shared" si="154"/>
        <v>Fuel Taxes</v>
      </c>
      <c r="C632" s="76" t="str">
        <f t="shared" si="154"/>
        <v>Additional Fuel Tax Rate by Fuel</v>
      </c>
      <c r="D632" s="8" t="s">
        <v>59</v>
      </c>
      <c r="E632" s="8"/>
      <c r="F632" s="8" t="s">
        <v>104</v>
      </c>
      <c r="G632" s="54"/>
      <c r="H632" s="53">
        <v>741</v>
      </c>
      <c r="I632" s="8" t="s">
        <v>47</v>
      </c>
      <c r="J632" s="76" t="str">
        <f t="shared" si="156"/>
        <v>Fuel Taxes</v>
      </c>
      <c r="K632" s="63" t="str">
        <f t="shared" si="157"/>
        <v>cross fuel tax</v>
      </c>
      <c r="L632" s="63"/>
      <c r="M632" s="63"/>
      <c r="N632" s="71"/>
      <c r="O632" s="57"/>
      <c r="P632" s="52"/>
      <c r="Q632" s="54"/>
      <c r="R632" s="8"/>
      <c r="S632" s="179"/>
      <c r="T632" s="54"/>
    </row>
    <row r="633" spans="1:20" ht="42.75" hidden="1">
      <c r="A633" s="76" t="str">
        <f t="shared" si="154"/>
        <v>Cross-Sector</v>
      </c>
      <c r="B633" s="76" t="str">
        <f t="shared" si="154"/>
        <v>Fuel Taxes</v>
      </c>
      <c r="C633" s="76" t="str">
        <f t="shared" si="154"/>
        <v>Additional Fuel Tax Rate by Fuel</v>
      </c>
      <c r="D633" s="8" t="s">
        <v>913</v>
      </c>
      <c r="E633" s="8"/>
      <c r="F633" s="8" t="s">
        <v>914</v>
      </c>
      <c r="G633" s="54"/>
      <c r="H633" s="378">
        <v>742</v>
      </c>
      <c r="I633" s="8" t="s">
        <v>46</v>
      </c>
      <c r="J633" s="76" t="str">
        <f t="shared" si="156"/>
        <v>Fuel Taxes</v>
      </c>
      <c r="K633" s="63" t="str">
        <f t="shared" si="157"/>
        <v>cross fuel tax</v>
      </c>
      <c r="L633" s="63">
        <f t="shared" si="158"/>
        <v>0</v>
      </c>
      <c r="M633" s="63">
        <f t="shared" si="158"/>
        <v>0.2</v>
      </c>
      <c r="N633" s="71">
        <f t="shared" si="158"/>
        <v>5.0000000000000001E-3</v>
      </c>
      <c r="O633" s="57" t="str">
        <f t="shared" si="158"/>
        <v>% of BAU price</v>
      </c>
      <c r="P633" s="370" t="s">
        <v>1988</v>
      </c>
      <c r="Q633" s="8"/>
      <c r="R633" s="8"/>
      <c r="S633" s="179" t="str">
        <f>S$624</f>
        <v>Calculated from model data; see variable fuels/BSoFPtiT in the InputData folder for source information.</v>
      </c>
      <c r="T633" s="52"/>
    </row>
    <row r="634" spans="1:20" hidden="1">
      <c r="A634" s="76" t="str">
        <f t="shared" si="154"/>
        <v>Cross-Sector</v>
      </c>
      <c r="B634" s="76" t="str">
        <f t="shared" si="154"/>
        <v>Fuel Taxes</v>
      </c>
      <c r="C634" s="76" t="str">
        <f t="shared" si="154"/>
        <v>Additional Fuel Tax Rate by Fuel</v>
      </c>
      <c r="D634" s="8" t="s">
        <v>78</v>
      </c>
      <c r="E634" s="8"/>
      <c r="F634" s="8" t="s">
        <v>105</v>
      </c>
      <c r="G634" s="54"/>
      <c r="H634" s="53">
        <v>743</v>
      </c>
      <c r="I634" s="8" t="s">
        <v>47</v>
      </c>
      <c r="J634" s="76" t="str">
        <f t="shared" si="156"/>
        <v>Fuel Taxes</v>
      </c>
      <c r="K634" s="63" t="str">
        <f t="shared" si="157"/>
        <v>cross fuel tax</v>
      </c>
      <c r="L634" s="63"/>
      <c r="M634" s="63"/>
      <c r="N634" s="71"/>
      <c r="O634" s="57"/>
      <c r="P634" s="52"/>
      <c r="Q634" s="52"/>
      <c r="R634" s="8"/>
      <c r="S634" s="176"/>
      <c r="T634" s="52"/>
    </row>
    <row r="635" spans="1:20" ht="57" hidden="1">
      <c r="A635" s="76" t="str">
        <f t="shared" si="154"/>
        <v>Cross-Sector</v>
      </c>
      <c r="B635" s="76" t="str">
        <f t="shared" si="154"/>
        <v>Fuel Taxes</v>
      </c>
      <c r="C635" s="76" t="str">
        <f t="shared" si="154"/>
        <v>Additional Fuel Tax Rate by Fuel</v>
      </c>
      <c r="D635" s="8" t="s">
        <v>480</v>
      </c>
      <c r="E635" s="8"/>
      <c r="F635" s="8" t="s">
        <v>481</v>
      </c>
      <c r="G635" s="54"/>
      <c r="H635" s="378">
        <v>744</v>
      </c>
      <c r="I635" s="8" t="s">
        <v>46</v>
      </c>
      <c r="J635" s="76" t="str">
        <f t="shared" si="156"/>
        <v>Fuel Taxes</v>
      </c>
      <c r="K635" s="63" t="str">
        <f t="shared" si="157"/>
        <v>cross fuel tax</v>
      </c>
      <c r="L635" s="63"/>
      <c r="M635" s="63"/>
      <c r="N635" s="71"/>
      <c r="O635" s="57"/>
      <c r="P635" s="370" t="s">
        <v>1989</v>
      </c>
      <c r="Q635" s="52"/>
      <c r="R635" s="8"/>
      <c r="S635" s="179" t="str">
        <f>S$624</f>
        <v>Calculated from model data; see variable fuels/BSoFPtiT in the InputData folder for source information.</v>
      </c>
      <c r="T635" s="52"/>
    </row>
    <row r="636" spans="1:20" ht="42.75" hidden="1">
      <c r="A636" s="76" t="str">
        <f t="shared" si="154"/>
        <v>Cross-Sector</v>
      </c>
      <c r="B636" s="76" t="str">
        <f t="shared" si="154"/>
        <v>Fuel Taxes</v>
      </c>
      <c r="C636" s="76" t="str">
        <f t="shared" si="154"/>
        <v>Additional Fuel Tax Rate by Fuel</v>
      </c>
      <c r="D636" s="8" t="s">
        <v>905</v>
      </c>
      <c r="E636" s="8"/>
      <c r="F636" s="8" t="s">
        <v>909</v>
      </c>
      <c r="G636" s="54"/>
      <c r="H636" s="378">
        <v>745</v>
      </c>
      <c r="I636" s="8" t="s">
        <v>46</v>
      </c>
      <c r="J636" s="76" t="str">
        <f t="shared" si="156"/>
        <v>Fuel Taxes</v>
      </c>
      <c r="K636" s="63" t="str">
        <f t="shared" si="157"/>
        <v>cross fuel tax</v>
      </c>
      <c r="L636" s="63"/>
      <c r="M636" s="63"/>
      <c r="N636" s="71"/>
      <c r="O636" s="57"/>
      <c r="P636" s="370" t="s">
        <v>1990</v>
      </c>
      <c r="Q636" s="52"/>
      <c r="R636" s="8"/>
      <c r="S636" s="179" t="str">
        <f>S$624</f>
        <v>Calculated from model data; see variable fuels/BSoFPtiT in the InputData folder for source information.</v>
      </c>
      <c r="T636" s="52"/>
    </row>
    <row r="637" spans="1:20" ht="42.75" hidden="1">
      <c r="A637" s="76" t="str">
        <f t="shared" si="154"/>
        <v>Cross-Sector</v>
      </c>
      <c r="B637" s="76" t="str">
        <f t="shared" si="154"/>
        <v>Fuel Taxes</v>
      </c>
      <c r="C637" s="76" t="str">
        <f t="shared" si="154"/>
        <v>Additional Fuel Tax Rate by Fuel</v>
      </c>
      <c r="D637" s="8" t="s">
        <v>915</v>
      </c>
      <c r="E637" s="8"/>
      <c r="F637" s="8" t="s">
        <v>916</v>
      </c>
      <c r="G637" s="54"/>
      <c r="H637" s="378">
        <v>746</v>
      </c>
      <c r="I637" s="8" t="s">
        <v>46</v>
      </c>
      <c r="J637" s="76" t="str">
        <f t="shared" si="156"/>
        <v>Fuel Taxes</v>
      </c>
      <c r="K637" s="63" t="str">
        <f t="shared" si="157"/>
        <v>cross fuel tax</v>
      </c>
      <c r="L637" s="63"/>
      <c r="M637" s="63"/>
      <c r="N637" s="71"/>
      <c r="O637" s="57"/>
      <c r="P637" s="370" t="s">
        <v>1991</v>
      </c>
      <c r="Q637" s="52"/>
      <c r="R637" s="8"/>
      <c r="S637" s="179" t="str">
        <f>S$624</f>
        <v>Calculated from model data; see variable fuels/BSoFPtiT in the InputData folder for source information.</v>
      </c>
      <c r="T637" s="52"/>
    </row>
    <row r="638" spans="1:20" ht="42.75" hidden="1">
      <c r="A638" s="76" t="str">
        <f t="shared" ref="A638:C640" si="159">A$624</f>
        <v>Cross-Sector</v>
      </c>
      <c r="B638" s="76" t="str">
        <f t="shared" si="159"/>
        <v>Fuel Taxes</v>
      </c>
      <c r="C638" s="76" t="str">
        <f t="shared" si="159"/>
        <v>Additional Fuel Tax Rate by Fuel</v>
      </c>
      <c r="D638" s="8" t="s">
        <v>906</v>
      </c>
      <c r="E638" s="8"/>
      <c r="F638" s="8" t="s">
        <v>910</v>
      </c>
      <c r="G638" s="54"/>
      <c r="H638" s="378">
        <v>747</v>
      </c>
      <c r="I638" s="8" t="s">
        <v>46</v>
      </c>
      <c r="J638" s="76" t="str">
        <f t="shared" si="156"/>
        <v>Fuel Taxes</v>
      </c>
      <c r="K638" s="63" t="str">
        <f t="shared" si="157"/>
        <v>cross fuel tax</v>
      </c>
      <c r="L638" s="63"/>
      <c r="M638" s="63"/>
      <c r="N638" s="71"/>
      <c r="O638" s="57"/>
      <c r="P638" s="370" t="s">
        <v>1992</v>
      </c>
      <c r="Q638" s="52"/>
      <c r="R638" s="8"/>
      <c r="S638" s="179" t="str">
        <f>S$624</f>
        <v>Calculated from model data; see variable fuels/BSoFPtiT in the InputData folder for source information.</v>
      </c>
      <c r="T638" s="52"/>
    </row>
    <row r="639" spans="1:20" hidden="1">
      <c r="A639" s="76" t="str">
        <f t="shared" si="159"/>
        <v>Cross-Sector</v>
      </c>
      <c r="B639" s="76" t="str">
        <f t="shared" si="159"/>
        <v>Fuel Taxes</v>
      </c>
      <c r="C639" s="76" t="str">
        <f t="shared" si="159"/>
        <v>Additional Fuel Tax Rate by Fuel</v>
      </c>
      <c r="D639" s="8" t="s">
        <v>907</v>
      </c>
      <c r="E639" s="8"/>
      <c r="F639" s="8" t="s">
        <v>911</v>
      </c>
      <c r="G639" s="54"/>
      <c r="H639" s="53">
        <v>748</v>
      </c>
      <c r="I639" s="8" t="s">
        <v>47</v>
      </c>
      <c r="J639" s="76" t="str">
        <f t="shared" si="156"/>
        <v>Fuel Taxes</v>
      </c>
      <c r="K639" s="63" t="str">
        <f t="shared" si="157"/>
        <v>cross fuel tax</v>
      </c>
      <c r="L639" s="63"/>
      <c r="M639" s="63"/>
      <c r="N639" s="71"/>
      <c r="O639" s="57"/>
      <c r="P639" s="52"/>
      <c r="Q639" s="52"/>
      <c r="R639" s="8"/>
      <c r="S639" s="176"/>
      <c r="T639" s="52"/>
    </row>
    <row r="640" spans="1:20" hidden="1">
      <c r="A640" s="76" t="str">
        <f t="shared" si="159"/>
        <v>Cross-Sector</v>
      </c>
      <c r="B640" s="76" t="str">
        <f t="shared" si="159"/>
        <v>Fuel Taxes</v>
      </c>
      <c r="C640" s="76" t="str">
        <f t="shared" si="159"/>
        <v>Additional Fuel Tax Rate by Fuel</v>
      </c>
      <c r="D640" s="8" t="s">
        <v>908</v>
      </c>
      <c r="E640" s="8"/>
      <c r="F640" s="8" t="s">
        <v>912</v>
      </c>
      <c r="G640" s="54"/>
      <c r="H640" s="53">
        <v>749</v>
      </c>
      <c r="I640" s="8" t="s">
        <v>47</v>
      </c>
      <c r="J640" s="76" t="str">
        <f t="shared" si="156"/>
        <v>Fuel Taxes</v>
      </c>
      <c r="K640" s="63" t="str">
        <f t="shared" si="157"/>
        <v>cross fuel tax</v>
      </c>
      <c r="L640" s="63"/>
      <c r="M640" s="63"/>
      <c r="N640" s="71"/>
      <c r="O640" s="57"/>
      <c r="P640" s="52"/>
      <c r="Q640" s="52"/>
      <c r="R640" s="8"/>
      <c r="S640" s="176"/>
      <c r="T640" s="52"/>
    </row>
    <row r="641" spans="1:20" ht="85.5" hidden="1">
      <c r="A641" s="93" t="s">
        <v>1121</v>
      </c>
      <c r="B641" s="93" t="s">
        <v>342</v>
      </c>
      <c r="C641" s="93" t="s">
        <v>314</v>
      </c>
      <c r="D641" s="52" t="s">
        <v>120</v>
      </c>
      <c r="E641" s="52"/>
      <c r="F641" s="52" t="s">
        <v>343</v>
      </c>
      <c r="G641" s="52"/>
      <c r="H641" s="378">
        <v>85</v>
      </c>
      <c r="I641" s="52" t="s">
        <v>47</v>
      </c>
      <c r="J641" s="75" t="s">
        <v>384</v>
      </c>
      <c r="K641" s="75" t="s">
        <v>586</v>
      </c>
      <c r="L641" s="59">
        <v>0</v>
      </c>
      <c r="M641" s="59">
        <v>0.4</v>
      </c>
      <c r="N641" s="58">
        <v>0.01</v>
      </c>
      <c r="O641" s="52" t="s">
        <v>34</v>
      </c>
      <c r="P641" s="52" t="s">
        <v>646</v>
      </c>
      <c r="Q641" s="52" t="s">
        <v>269</v>
      </c>
      <c r="R641" s="8" t="s">
        <v>270</v>
      </c>
      <c r="S641" s="176" t="s">
        <v>77</v>
      </c>
      <c r="T641" s="52"/>
    </row>
    <row r="642" spans="1:20" ht="85.5" hidden="1">
      <c r="A642" s="73" t="str">
        <f t="shared" ref="A642:A647" si="160">A$641</f>
        <v>Research and Development</v>
      </c>
      <c r="B642" s="73" t="str">
        <f t="shared" ref="B642:C648" si="161">B$641</f>
        <v>Capital Cost Reduction</v>
      </c>
      <c r="C642" s="73" t="str">
        <f t="shared" si="161"/>
        <v>RnD Building Capital Cost Perc Reduction</v>
      </c>
      <c r="D642" s="52" t="s">
        <v>121</v>
      </c>
      <c r="E642" s="52"/>
      <c r="F642" s="52" t="s">
        <v>344</v>
      </c>
      <c r="G642" s="52"/>
      <c r="H642" s="53">
        <v>86</v>
      </c>
      <c r="I642" s="52" t="s">
        <v>46</v>
      </c>
      <c r="J642" s="73" t="str">
        <f t="shared" ref="J642:J673" si="162">J$641</f>
        <v>R&amp;D Capital Cost Reductions</v>
      </c>
      <c r="K642" s="63" t="str">
        <f t="shared" ref="K642:O646" si="163">K$641</f>
        <v>RnD building capital cost reduction</v>
      </c>
      <c r="L642" s="63">
        <f t="shared" si="163"/>
        <v>0</v>
      </c>
      <c r="M642" s="63">
        <f t="shared" si="163"/>
        <v>0.4</v>
      </c>
      <c r="N642" s="63">
        <f t="shared" si="163"/>
        <v>0.01</v>
      </c>
      <c r="O642" s="54" t="str">
        <f t="shared" si="163"/>
        <v>% reduction in cost</v>
      </c>
      <c r="P642" s="52" t="s">
        <v>647</v>
      </c>
      <c r="Q642" s="52" t="s">
        <v>269</v>
      </c>
      <c r="R642" s="8" t="s">
        <v>270</v>
      </c>
      <c r="S642" s="176" t="s">
        <v>77</v>
      </c>
      <c r="T642" s="52"/>
    </row>
    <row r="643" spans="1:20" ht="85.5" hidden="1">
      <c r="A643" s="73" t="str">
        <f t="shared" si="160"/>
        <v>Research and Development</v>
      </c>
      <c r="B643" s="73" t="str">
        <f t="shared" si="161"/>
        <v>Capital Cost Reduction</v>
      </c>
      <c r="C643" s="73" t="str">
        <f t="shared" si="161"/>
        <v>RnD Building Capital Cost Perc Reduction</v>
      </c>
      <c r="D643" s="52" t="s">
        <v>122</v>
      </c>
      <c r="E643" s="52"/>
      <c r="F643" s="52" t="s">
        <v>345</v>
      </c>
      <c r="G643" s="52"/>
      <c r="H643" s="53">
        <v>87</v>
      </c>
      <c r="I643" s="52" t="s">
        <v>46</v>
      </c>
      <c r="J643" s="73" t="str">
        <f t="shared" si="162"/>
        <v>R&amp;D Capital Cost Reductions</v>
      </c>
      <c r="K643" s="63" t="str">
        <f t="shared" si="163"/>
        <v>RnD building capital cost reduction</v>
      </c>
      <c r="L643" s="63">
        <f t="shared" si="163"/>
        <v>0</v>
      </c>
      <c r="M643" s="63">
        <f t="shared" si="163"/>
        <v>0.4</v>
      </c>
      <c r="N643" s="63">
        <f t="shared" si="163"/>
        <v>0.01</v>
      </c>
      <c r="O643" s="54" t="str">
        <f t="shared" si="163"/>
        <v>% reduction in cost</v>
      </c>
      <c r="P643" s="52" t="s">
        <v>648</v>
      </c>
      <c r="Q643" s="52" t="s">
        <v>269</v>
      </c>
      <c r="R643" s="8" t="s">
        <v>270</v>
      </c>
      <c r="S643" s="176" t="s">
        <v>77</v>
      </c>
      <c r="T643" s="52"/>
    </row>
    <row r="644" spans="1:20" ht="85.5" hidden="1">
      <c r="A644" s="73" t="str">
        <f t="shared" si="160"/>
        <v>Research and Development</v>
      </c>
      <c r="B644" s="73" t="str">
        <f t="shared" si="161"/>
        <v>Capital Cost Reduction</v>
      </c>
      <c r="C644" s="73" t="str">
        <f t="shared" si="161"/>
        <v>RnD Building Capital Cost Perc Reduction</v>
      </c>
      <c r="D644" s="52" t="s">
        <v>123</v>
      </c>
      <c r="E644" s="52"/>
      <c r="F644" s="52" t="s">
        <v>346</v>
      </c>
      <c r="G644" s="52"/>
      <c r="H644" s="53">
        <v>88</v>
      </c>
      <c r="I644" s="52" t="s">
        <v>46</v>
      </c>
      <c r="J644" s="73" t="str">
        <f t="shared" si="162"/>
        <v>R&amp;D Capital Cost Reductions</v>
      </c>
      <c r="K644" s="63" t="str">
        <f t="shared" si="163"/>
        <v>RnD building capital cost reduction</v>
      </c>
      <c r="L644" s="63">
        <f t="shared" si="163"/>
        <v>0</v>
      </c>
      <c r="M644" s="63">
        <f t="shared" si="163"/>
        <v>0.4</v>
      </c>
      <c r="N644" s="63">
        <f t="shared" si="163"/>
        <v>0.01</v>
      </c>
      <c r="O644" s="54" t="str">
        <f t="shared" si="163"/>
        <v>% reduction in cost</v>
      </c>
      <c r="P644" s="52" t="s">
        <v>649</v>
      </c>
      <c r="Q644" s="52" t="s">
        <v>269</v>
      </c>
      <c r="R644" s="8" t="s">
        <v>270</v>
      </c>
      <c r="S644" s="176" t="s">
        <v>77</v>
      </c>
      <c r="T644" s="52"/>
    </row>
    <row r="645" spans="1:20" ht="85.5" hidden="1">
      <c r="A645" s="73" t="str">
        <f t="shared" si="160"/>
        <v>Research and Development</v>
      </c>
      <c r="B645" s="73" t="str">
        <f t="shared" si="161"/>
        <v>Capital Cost Reduction</v>
      </c>
      <c r="C645" s="73" t="str">
        <f t="shared" si="161"/>
        <v>RnD Building Capital Cost Perc Reduction</v>
      </c>
      <c r="D645" s="52" t="s">
        <v>124</v>
      </c>
      <c r="E645" s="52"/>
      <c r="F645" s="52" t="s">
        <v>347</v>
      </c>
      <c r="G645" s="52"/>
      <c r="H645" s="53">
        <v>89</v>
      </c>
      <c r="I645" s="52" t="s">
        <v>46</v>
      </c>
      <c r="J645" s="73" t="str">
        <f t="shared" si="162"/>
        <v>R&amp;D Capital Cost Reductions</v>
      </c>
      <c r="K645" s="63" t="str">
        <f t="shared" si="163"/>
        <v>RnD building capital cost reduction</v>
      </c>
      <c r="L645" s="63">
        <f t="shared" si="163"/>
        <v>0</v>
      </c>
      <c r="M645" s="63">
        <f t="shared" si="163"/>
        <v>0.4</v>
      </c>
      <c r="N645" s="63">
        <f t="shared" si="163"/>
        <v>0.01</v>
      </c>
      <c r="O645" s="54" t="str">
        <f t="shared" si="163"/>
        <v>% reduction in cost</v>
      </c>
      <c r="P645" s="52" t="s">
        <v>650</v>
      </c>
      <c r="Q645" s="52" t="s">
        <v>269</v>
      </c>
      <c r="R645" s="8" t="s">
        <v>270</v>
      </c>
      <c r="S645" s="176" t="s">
        <v>77</v>
      </c>
      <c r="T645" s="52"/>
    </row>
    <row r="646" spans="1:20" ht="99.75" hidden="1">
      <c r="A646" s="73" t="str">
        <f t="shared" si="160"/>
        <v>Research and Development</v>
      </c>
      <c r="B646" s="73" t="str">
        <f t="shared" si="161"/>
        <v>Capital Cost Reduction</v>
      </c>
      <c r="C646" s="73" t="str">
        <f t="shared" si="161"/>
        <v>RnD Building Capital Cost Perc Reduction</v>
      </c>
      <c r="D646" s="52" t="s">
        <v>125</v>
      </c>
      <c r="E646" s="52"/>
      <c r="F646" s="52" t="s">
        <v>348</v>
      </c>
      <c r="G646" s="52"/>
      <c r="H646" s="53">
        <v>90</v>
      </c>
      <c r="I646" s="52" t="s">
        <v>46</v>
      </c>
      <c r="J646" s="73" t="str">
        <f t="shared" si="162"/>
        <v>R&amp;D Capital Cost Reductions</v>
      </c>
      <c r="K646" s="63" t="str">
        <f t="shared" si="163"/>
        <v>RnD building capital cost reduction</v>
      </c>
      <c r="L646" s="63">
        <f t="shared" si="163"/>
        <v>0</v>
      </c>
      <c r="M646" s="63">
        <f t="shared" si="163"/>
        <v>0.4</v>
      </c>
      <c r="N646" s="63">
        <f t="shared" si="163"/>
        <v>0.01</v>
      </c>
      <c r="O646" s="54" t="str">
        <f t="shared" si="163"/>
        <v>% reduction in cost</v>
      </c>
      <c r="P646" s="52" t="s">
        <v>651</v>
      </c>
      <c r="Q646" s="52" t="s">
        <v>269</v>
      </c>
      <c r="R646" s="8" t="s">
        <v>270</v>
      </c>
      <c r="S646" s="176" t="s">
        <v>77</v>
      </c>
      <c r="T646" s="52"/>
    </row>
    <row r="647" spans="1:20" ht="99.75" hidden="1">
      <c r="A647" s="73" t="str">
        <f t="shared" si="160"/>
        <v>Research and Development</v>
      </c>
      <c r="B647" s="73" t="str">
        <f t="shared" si="161"/>
        <v>Capital Cost Reduction</v>
      </c>
      <c r="C647" s="93" t="s">
        <v>315</v>
      </c>
      <c r="D647" s="52"/>
      <c r="E647" s="52"/>
      <c r="F647" s="52" t="s">
        <v>29</v>
      </c>
      <c r="G647" s="52"/>
      <c r="H647" s="53">
        <v>91</v>
      </c>
      <c r="I647" s="52" t="s">
        <v>46</v>
      </c>
      <c r="J647" s="73" t="str">
        <f t="shared" si="162"/>
        <v>R&amp;D Capital Cost Reductions</v>
      </c>
      <c r="K647" s="75" t="s">
        <v>585</v>
      </c>
      <c r="L647" s="59">
        <v>0</v>
      </c>
      <c r="M647" s="59">
        <v>0.4</v>
      </c>
      <c r="N647" s="58">
        <v>0.01</v>
      </c>
      <c r="O647" s="52" t="s">
        <v>34</v>
      </c>
      <c r="P647" s="8" t="s">
        <v>652</v>
      </c>
      <c r="Q647" s="52" t="s">
        <v>269</v>
      </c>
      <c r="R647" s="8" t="s">
        <v>270</v>
      </c>
      <c r="S647" s="176" t="s">
        <v>77</v>
      </c>
      <c r="T647" s="52"/>
    </row>
    <row r="648" spans="1:20" ht="85.5" hidden="1">
      <c r="A648" s="93" t="s">
        <v>1121</v>
      </c>
      <c r="B648" s="73" t="str">
        <f t="shared" si="161"/>
        <v>Capital Cost Reduction</v>
      </c>
      <c r="C648" s="93" t="s">
        <v>316</v>
      </c>
      <c r="D648" s="52" t="s">
        <v>485</v>
      </c>
      <c r="E648" s="52"/>
      <c r="F648" s="8" t="s">
        <v>488</v>
      </c>
      <c r="G648" s="52"/>
      <c r="H648" s="53">
        <v>92</v>
      </c>
      <c r="I648" s="52" t="s">
        <v>46</v>
      </c>
      <c r="J648" s="73" t="str">
        <f t="shared" si="162"/>
        <v>R&amp;D Capital Cost Reductions</v>
      </c>
      <c r="K648" s="75" t="s">
        <v>584</v>
      </c>
      <c r="L648" s="59">
        <v>0</v>
      </c>
      <c r="M648" s="59">
        <v>0.4</v>
      </c>
      <c r="N648" s="58">
        <v>0.01</v>
      </c>
      <c r="O648" s="52" t="s">
        <v>34</v>
      </c>
      <c r="P648" s="8" t="s">
        <v>653</v>
      </c>
      <c r="Q648" s="52" t="s">
        <v>269</v>
      </c>
      <c r="R648" s="8" t="s">
        <v>270</v>
      </c>
      <c r="S648" s="176" t="s">
        <v>77</v>
      </c>
      <c r="T648" s="52"/>
    </row>
    <row r="649" spans="1:20" ht="85.5" hidden="1">
      <c r="A649" s="73" t="str">
        <f>A$648</f>
        <v>Research and Development</v>
      </c>
      <c r="B649" s="73" t="str">
        <f t="shared" ref="B649:C659" si="164">B$648</f>
        <v>Capital Cost Reduction</v>
      </c>
      <c r="C649" s="73" t="str">
        <f t="shared" si="164"/>
        <v>RnD Electricity Capital Cost Perc Reduction</v>
      </c>
      <c r="D649" s="8" t="s">
        <v>331</v>
      </c>
      <c r="E649" s="54"/>
      <c r="F649" s="8" t="s">
        <v>568</v>
      </c>
      <c r="G649" s="52"/>
      <c r="H649" s="53">
        <v>93</v>
      </c>
      <c r="I649" s="52" t="s">
        <v>46</v>
      </c>
      <c r="J649" s="73" t="str">
        <f t="shared" si="162"/>
        <v>R&amp;D Capital Cost Reductions</v>
      </c>
      <c r="K649" s="63" t="str">
        <f t="shared" ref="K649:O658" si="165">K$648</f>
        <v>RnD electricity capital cost reduction</v>
      </c>
      <c r="L649" s="63">
        <f t="shared" si="165"/>
        <v>0</v>
      </c>
      <c r="M649" s="60">
        <f t="shared" si="165"/>
        <v>0.4</v>
      </c>
      <c r="N649" s="60">
        <f t="shared" si="165"/>
        <v>0.01</v>
      </c>
      <c r="O649" s="54" t="str">
        <f t="shared" si="165"/>
        <v>% reduction in cost</v>
      </c>
      <c r="P649" s="8" t="s">
        <v>654</v>
      </c>
      <c r="Q649" s="52" t="s">
        <v>269</v>
      </c>
      <c r="R649" s="8" t="s">
        <v>270</v>
      </c>
      <c r="S649" s="176" t="s">
        <v>77</v>
      </c>
      <c r="T649" s="52"/>
    </row>
    <row r="650" spans="1:20" ht="85.5" hidden="1">
      <c r="A650" s="73" t="str">
        <f t="shared" ref="A650:C658" si="166">A$648</f>
        <v>Research and Development</v>
      </c>
      <c r="B650" s="73" t="str">
        <f t="shared" si="164"/>
        <v>Capital Cost Reduction</v>
      </c>
      <c r="C650" s="73" t="str">
        <f t="shared" si="164"/>
        <v>RnD Electricity Capital Cost Perc Reduction</v>
      </c>
      <c r="D650" s="8" t="s">
        <v>80</v>
      </c>
      <c r="E650" s="54"/>
      <c r="F650" s="8" t="s">
        <v>349</v>
      </c>
      <c r="G650" s="52"/>
      <c r="H650" s="53">
        <v>94</v>
      </c>
      <c r="I650" s="52" t="s">
        <v>46</v>
      </c>
      <c r="J650" s="73" t="str">
        <f t="shared" si="162"/>
        <v>R&amp;D Capital Cost Reductions</v>
      </c>
      <c r="K650" s="63" t="str">
        <f t="shared" si="165"/>
        <v>RnD electricity capital cost reduction</v>
      </c>
      <c r="L650" s="63">
        <f t="shared" si="165"/>
        <v>0</v>
      </c>
      <c r="M650" s="60">
        <f t="shared" si="165"/>
        <v>0.4</v>
      </c>
      <c r="N650" s="60">
        <f t="shared" si="165"/>
        <v>0.01</v>
      </c>
      <c r="O650" s="54" t="str">
        <f t="shared" si="165"/>
        <v>% reduction in cost</v>
      </c>
      <c r="P650" s="8" t="s">
        <v>655</v>
      </c>
      <c r="Q650" s="52" t="s">
        <v>269</v>
      </c>
      <c r="R650" s="8" t="s">
        <v>270</v>
      </c>
      <c r="S650" s="176" t="s">
        <v>77</v>
      </c>
      <c r="T650" s="52"/>
    </row>
    <row r="651" spans="1:20" ht="85.5" hidden="1">
      <c r="A651" s="73" t="str">
        <f t="shared" si="166"/>
        <v>Research and Development</v>
      </c>
      <c r="B651" s="73" t="str">
        <f t="shared" si="164"/>
        <v>Capital Cost Reduction</v>
      </c>
      <c r="C651" s="73" t="str">
        <f t="shared" si="164"/>
        <v>RnD Electricity Capital Cost Perc Reduction</v>
      </c>
      <c r="D651" s="8" t="s">
        <v>81</v>
      </c>
      <c r="E651" s="54"/>
      <c r="F651" s="8" t="s">
        <v>350</v>
      </c>
      <c r="G651" s="52"/>
      <c r="H651" s="53">
        <v>95</v>
      </c>
      <c r="I651" s="52" t="s">
        <v>46</v>
      </c>
      <c r="J651" s="73" t="str">
        <f t="shared" si="162"/>
        <v>R&amp;D Capital Cost Reductions</v>
      </c>
      <c r="K651" s="63" t="str">
        <f t="shared" si="165"/>
        <v>RnD electricity capital cost reduction</v>
      </c>
      <c r="L651" s="63">
        <f t="shared" si="165"/>
        <v>0</v>
      </c>
      <c r="M651" s="60">
        <f t="shared" si="165"/>
        <v>0.4</v>
      </c>
      <c r="N651" s="60">
        <f t="shared" si="165"/>
        <v>0.01</v>
      </c>
      <c r="O651" s="54" t="str">
        <f t="shared" si="165"/>
        <v>% reduction in cost</v>
      </c>
      <c r="P651" s="8" t="s">
        <v>656</v>
      </c>
      <c r="Q651" s="52" t="s">
        <v>269</v>
      </c>
      <c r="R651" s="8" t="s">
        <v>270</v>
      </c>
      <c r="S651" s="176" t="s">
        <v>77</v>
      </c>
      <c r="T651" s="52"/>
    </row>
    <row r="652" spans="1:20" ht="85.5" hidden="1">
      <c r="A652" s="73" t="str">
        <f t="shared" si="166"/>
        <v>Research and Development</v>
      </c>
      <c r="B652" s="73" t="str">
        <f t="shared" si="164"/>
        <v>Capital Cost Reduction</v>
      </c>
      <c r="C652" s="73" t="str">
        <f t="shared" si="164"/>
        <v>RnD Electricity Capital Cost Perc Reduction</v>
      </c>
      <c r="D652" s="8" t="s">
        <v>486</v>
      </c>
      <c r="E652" s="54"/>
      <c r="F652" s="8" t="s">
        <v>490</v>
      </c>
      <c r="G652" s="52"/>
      <c r="H652" s="53">
        <v>96</v>
      </c>
      <c r="I652" s="52" t="s">
        <v>46</v>
      </c>
      <c r="J652" s="73" t="str">
        <f t="shared" si="162"/>
        <v>R&amp;D Capital Cost Reductions</v>
      </c>
      <c r="K652" s="63" t="str">
        <f t="shared" si="165"/>
        <v>RnD electricity capital cost reduction</v>
      </c>
      <c r="L652" s="63">
        <f t="shared" si="165"/>
        <v>0</v>
      </c>
      <c r="M652" s="60">
        <f t="shared" si="165"/>
        <v>0.4</v>
      </c>
      <c r="N652" s="60">
        <f t="shared" si="165"/>
        <v>0.01</v>
      </c>
      <c r="O652" s="54" t="str">
        <f t="shared" si="165"/>
        <v>% reduction in cost</v>
      </c>
      <c r="P652" s="8" t="s">
        <v>657</v>
      </c>
      <c r="Q652" s="52" t="s">
        <v>269</v>
      </c>
      <c r="R652" s="8" t="s">
        <v>270</v>
      </c>
      <c r="S652" s="176" t="s">
        <v>77</v>
      </c>
      <c r="T652" s="52"/>
    </row>
    <row r="653" spans="1:20" ht="85.5" hidden="1">
      <c r="A653" s="73" t="str">
        <f t="shared" si="166"/>
        <v>Research and Development</v>
      </c>
      <c r="B653" s="73" t="str">
        <f t="shared" si="164"/>
        <v>Capital Cost Reduction</v>
      </c>
      <c r="C653" s="73" t="str">
        <f t="shared" si="164"/>
        <v>RnD Electricity Capital Cost Perc Reduction</v>
      </c>
      <c r="D653" s="8" t="s">
        <v>82</v>
      </c>
      <c r="E653" s="54"/>
      <c r="F653" s="8" t="s">
        <v>351</v>
      </c>
      <c r="G653" s="52"/>
      <c r="H653" s="53">
        <v>97</v>
      </c>
      <c r="I653" s="52" t="s">
        <v>46</v>
      </c>
      <c r="J653" s="73" t="str">
        <f t="shared" si="162"/>
        <v>R&amp;D Capital Cost Reductions</v>
      </c>
      <c r="K653" s="63" t="str">
        <f t="shared" si="165"/>
        <v>RnD electricity capital cost reduction</v>
      </c>
      <c r="L653" s="63">
        <f t="shared" si="165"/>
        <v>0</v>
      </c>
      <c r="M653" s="60">
        <f t="shared" si="165"/>
        <v>0.4</v>
      </c>
      <c r="N653" s="60">
        <f t="shared" si="165"/>
        <v>0.01</v>
      </c>
      <c r="O653" s="54" t="str">
        <f t="shared" si="165"/>
        <v>% reduction in cost</v>
      </c>
      <c r="P653" s="8" t="s">
        <v>658</v>
      </c>
      <c r="Q653" s="52" t="s">
        <v>269</v>
      </c>
      <c r="R653" s="8" t="s">
        <v>270</v>
      </c>
      <c r="S653" s="176" t="s">
        <v>77</v>
      </c>
      <c r="T653" s="52"/>
    </row>
    <row r="654" spans="1:20" ht="85.5" hidden="1">
      <c r="A654" s="73" t="str">
        <f t="shared" si="166"/>
        <v>Research and Development</v>
      </c>
      <c r="B654" s="73" t="str">
        <f t="shared" si="164"/>
        <v>Capital Cost Reduction</v>
      </c>
      <c r="C654" s="73" t="str">
        <f t="shared" si="164"/>
        <v>RnD Electricity Capital Cost Perc Reduction</v>
      </c>
      <c r="D654" s="8" t="s">
        <v>83</v>
      </c>
      <c r="E654" s="54"/>
      <c r="F654" s="8" t="s">
        <v>352</v>
      </c>
      <c r="G654" s="52"/>
      <c r="H654" s="53">
        <v>98</v>
      </c>
      <c r="I654" s="52" t="s">
        <v>46</v>
      </c>
      <c r="J654" s="73" t="str">
        <f t="shared" si="162"/>
        <v>R&amp;D Capital Cost Reductions</v>
      </c>
      <c r="K654" s="63" t="str">
        <f t="shared" si="165"/>
        <v>RnD electricity capital cost reduction</v>
      </c>
      <c r="L654" s="63">
        <f t="shared" si="165"/>
        <v>0</v>
      </c>
      <c r="M654" s="60">
        <f t="shared" si="165"/>
        <v>0.4</v>
      </c>
      <c r="N654" s="60">
        <f t="shared" si="165"/>
        <v>0.01</v>
      </c>
      <c r="O654" s="54" t="str">
        <f t="shared" si="165"/>
        <v>% reduction in cost</v>
      </c>
      <c r="P654" s="8" t="s">
        <v>659</v>
      </c>
      <c r="Q654" s="52" t="s">
        <v>269</v>
      </c>
      <c r="R654" s="8" t="s">
        <v>270</v>
      </c>
      <c r="S654" s="176" t="s">
        <v>77</v>
      </c>
      <c r="T654" s="52"/>
    </row>
    <row r="655" spans="1:20" ht="85.5" hidden="1">
      <c r="A655" s="73" t="str">
        <f t="shared" si="166"/>
        <v>Research and Development</v>
      </c>
      <c r="B655" s="73" t="str">
        <f t="shared" si="164"/>
        <v>Capital Cost Reduction</v>
      </c>
      <c r="C655" s="73" t="str">
        <f t="shared" si="164"/>
        <v>RnD Electricity Capital Cost Perc Reduction</v>
      </c>
      <c r="D655" s="8" t="s">
        <v>84</v>
      </c>
      <c r="E655" s="54"/>
      <c r="F655" s="8" t="s">
        <v>353</v>
      </c>
      <c r="G655" s="52"/>
      <c r="H655" s="53">
        <v>99</v>
      </c>
      <c r="I655" s="52" t="s">
        <v>46</v>
      </c>
      <c r="J655" s="73" t="str">
        <f t="shared" si="162"/>
        <v>R&amp;D Capital Cost Reductions</v>
      </c>
      <c r="K655" s="63" t="str">
        <f t="shared" si="165"/>
        <v>RnD electricity capital cost reduction</v>
      </c>
      <c r="L655" s="63">
        <f t="shared" si="165"/>
        <v>0</v>
      </c>
      <c r="M655" s="60">
        <f t="shared" si="165"/>
        <v>0.4</v>
      </c>
      <c r="N655" s="60">
        <f t="shared" si="165"/>
        <v>0.01</v>
      </c>
      <c r="O655" s="54" t="str">
        <f t="shared" si="165"/>
        <v>% reduction in cost</v>
      </c>
      <c r="P655" s="8" t="s">
        <v>660</v>
      </c>
      <c r="Q655" s="52" t="s">
        <v>269</v>
      </c>
      <c r="R655" s="8" t="s">
        <v>270</v>
      </c>
      <c r="S655" s="176" t="s">
        <v>77</v>
      </c>
      <c r="T655" s="52"/>
    </row>
    <row r="656" spans="1:20" ht="85.5" hidden="1">
      <c r="A656" s="73" t="str">
        <f>A$648</f>
        <v>Research and Development</v>
      </c>
      <c r="B656" s="73" t="str">
        <f t="shared" si="164"/>
        <v>Capital Cost Reduction</v>
      </c>
      <c r="C656" s="73" t="str">
        <f t="shared" si="164"/>
        <v>RnD Electricity Capital Cost Perc Reduction</v>
      </c>
      <c r="D656" s="8" t="s">
        <v>334</v>
      </c>
      <c r="E656" s="54"/>
      <c r="F656" s="8" t="s">
        <v>569</v>
      </c>
      <c r="G656" s="52"/>
      <c r="H656" s="53">
        <v>192</v>
      </c>
      <c r="I656" s="52" t="s">
        <v>46</v>
      </c>
      <c r="J656" s="73" t="str">
        <f t="shared" si="162"/>
        <v>R&amp;D Capital Cost Reductions</v>
      </c>
      <c r="K656" s="63" t="str">
        <f t="shared" si="165"/>
        <v>RnD electricity capital cost reduction</v>
      </c>
      <c r="L656" s="63">
        <f t="shared" si="165"/>
        <v>0</v>
      </c>
      <c r="M656" s="60">
        <f t="shared" si="165"/>
        <v>0.4</v>
      </c>
      <c r="N656" s="60">
        <f t="shared" si="165"/>
        <v>0.01</v>
      </c>
      <c r="O656" s="54" t="str">
        <f t="shared" si="165"/>
        <v>% reduction in cost</v>
      </c>
      <c r="P656" s="8" t="s">
        <v>661</v>
      </c>
      <c r="Q656" s="52" t="s">
        <v>269</v>
      </c>
      <c r="R656" s="8" t="s">
        <v>270</v>
      </c>
      <c r="S656" s="176" t="s">
        <v>77</v>
      </c>
      <c r="T656" s="52"/>
    </row>
    <row r="657" spans="1:20" ht="85.5" hidden="1">
      <c r="A657" s="73" t="str">
        <f t="shared" si="166"/>
        <v>Research and Development</v>
      </c>
      <c r="B657" s="73" t="str">
        <f t="shared" si="166"/>
        <v>Capital Cost Reduction</v>
      </c>
      <c r="C657" s="73" t="str">
        <f t="shared" si="166"/>
        <v>RnD Electricity Capital Cost Perc Reduction</v>
      </c>
      <c r="D657" s="8" t="s">
        <v>482</v>
      </c>
      <c r="E657" s="54"/>
      <c r="F657" s="8" t="s">
        <v>483</v>
      </c>
      <c r="G657" s="52"/>
      <c r="H657" s="53">
        <v>180</v>
      </c>
      <c r="I657" s="52" t="s">
        <v>46</v>
      </c>
      <c r="J657" s="73" t="str">
        <f t="shared" si="162"/>
        <v>R&amp;D Capital Cost Reductions</v>
      </c>
      <c r="K657" s="63" t="str">
        <f t="shared" si="165"/>
        <v>RnD electricity capital cost reduction</v>
      </c>
      <c r="L657" s="63">
        <f t="shared" si="165"/>
        <v>0</v>
      </c>
      <c r="M657" s="60">
        <f t="shared" si="165"/>
        <v>0.4</v>
      </c>
      <c r="N657" s="60">
        <f t="shared" si="165"/>
        <v>0.01</v>
      </c>
      <c r="O657" s="54" t="str">
        <f t="shared" si="165"/>
        <v>% reduction in cost</v>
      </c>
      <c r="P657" s="8" t="s">
        <v>662</v>
      </c>
      <c r="Q657" s="52" t="s">
        <v>269</v>
      </c>
      <c r="R657" s="8" t="s">
        <v>270</v>
      </c>
      <c r="S657" s="176" t="s">
        <v>77</v>
      </c>
      <c r="T657" s="52"/>
    </row>
    <row r="658" spans="1:20" ht="85.5" hidden="1">
      <c r="A658" s="73" t="str">
        <f t="shared" si="166"/>
        <v>Research and Development</v>
      </c>
      <c r="B658" s="73" t="str">
        <f t="shared" si="166"/>
        <v>Capital Cost Reduction</v>
      </c>
      <c r="C658" s="73" t="str">
        <f t="shared" si="166"/>
        <v>RnD Electricity Capital Cost Perc Reduction</v>
      </c>
      <c r="D658" s="8" t="s">
        <v>491</v>
      </c>
      <c r="E658" s="54"/>
      <c r="F658" s="8" t="s">
        <v>493</v>
      </c>
      <c r="G658" s="52"/>
      <c r="H658" s="53">
        <v>183</v>
      </c>
      <c r="I658" s="52" t="s">
        <v>46</v>
      </c>
      <c r="J658" s="73" t="str">
        <f t="shared" si="162"/>
        <v>R&amp;D Capital Cost Reductions</v>
      </c>
      <c r="K658" s="63" t="str">
        <f t="shared" si="165"/>
        <v>RnD electricity capital cost reduction</v>
      </c>
      <c r="L658" s="63">
        <f t="shared" si="165"/>
        <v>0</v>
      </c>
      <c r="M658" s="60">
        <f t="shared" si="165"/>
        <v>0.4</v>
      </c>
      <c r="N658" s="60">
        <f t="shared" si="165"/>
        <v>0.01</v>
      </c>
      <c r="O658" s="54" t="str">
        <f t="shared" si="165"/>
        <v>% reduction in cost</v>
      </c>
      <c r="P658" s="8" t="s">
        <v>663</v>
      </c>
      <c r="Q658" s="52" t="s">
        <v>269</v>
      </c>
      <c r="R658" s="8" t="s">
        <v>270</v>
      </c>
      <c r="S658" s="176" t="s">
        <v>77</v>
      </c>
      <c r="T658" s="52"/>
    </row>
    <row r="659" spans="1:20" ht="85.5" hidden="1">
      <c r="A659" s="93" t="s">
        <v>1121</v>
      </c>
      <c r="B659" s="73" t="str">
        <f t="shared" si="164"/>
        <v>Capital Cost Reduction</v>
      </c>
      <c r="C659" s="93" t="s">
        <v>317</v>
      </c>
      <c r="D659" s="52" t="s">
        <v>140</v>
      </c>
      <c r="E659" s="52"/>
      <c r="F659" s="8" t="s">
        <v>354</v>
      </c>
      <c r="G659" s="52"/>
      <c r="H659" s="53">
        <v>100</v>
      </c>
      <c r="I659" s="52" t="s">
        <v>46</v>
      </c>
      <c r="J659" s="73" t="str">
        <f t="shared" si="162"/>
        <v>R&amp;D Capital Cost Reductions</v>
      </c>
      <c r="K659" s="75" t="s">
        <v>583</v>
      </c>
      <c r="L659" s="59">
        <v>0</v>
      </c>
      <c r="M659" s="59">
        <v>0.4</v>
      </c>
      <c r="N659" s="58">
        <v>0.01</v>
      </c>
      <c r="O659" s="52" t="s">
        <v>34</v>
      </c>
      <c r="P659" s="8" t="s">
        <v>664</v>
      </c>
      <c r="Q659" s="52" t="s">
        <v>269</v>
      </c>
      <c r="R659" s="8" t="s">
        <v>270</v>
      </c>
      <c r="S659" s="176" t="s">
        <v>77</v>
      </c>
      <c r="T659" s="52"/>
    </row>
    <row r="660" spans="1:20" ht="99.75" hidden="1">
      <c r="A660" s="73" t="str">
        <f>A$659</f>
        <v>Research and Development</v>
      </c>
      <c r="B660" s="73" t="str">
        <f t="shared" ref="B660:C667" si="167">B$659</f>
        <v>Capital Cost Reduction</v>
      </c>
      <c r="C660" s="73" t="str">
        <f t="shared" si="167"/>
        <v>RnD Industry Capital Cost Perc Reduction</v>
      </c>
      <c r="D660" s="8" t="s">
        <v>141</v>
      </c>
      <c r="E660" s="52"/>
      <c r="F660" s="8" t="s">
        <v>355</v>
      </c>
      <c r="G660" s="52"/>
      <c r="H660" s="53">
        <v>101</v>
      </c>
      <c r="I660" s="52" t="s">
        <v>46</v>
      </c>
      <c r="J660" s="73" t="str">
        <f t="shared" si="162"/>
        <v>R&amp;D Capital Cost Reductions</v>
      </c>
      <c r="K660" s="63" t="str">
        <f t="shared" ref="K660:O666" si="168">K$659</f>
        <v>RnD industry capital cost reduction</v>
      </c>
      <c r="L660" s="63">
        <f t="shared" si="168"/>
        <v>0</v>
      </c>
      <c r="M660" s="63">
        <f t="shared" si="168"/>
        <v>0.4</v>
      </c>
      <c r="N660" s="63">
        <f t="shared" si="168"/>
        <v>0.01</v>
      </c>
      <c r="O660" s="54" t="str">
        <f t="shared" si="168"/>
        <v>% reduction in cost</v>
      </c>
      <c r="P660" s="8" t="s">
        <v>665</v>
      </c>
      <c r="Q660" s="52" t="s">
        <v>269</v>
      </c>
      <c r="R660" s="8" t="s">
        <v>270</v>
      </c>
      <c r="S660" s="176" t="s">
        <v>77</v>
      </c>
      <c r="T660" s="52"/>
    </row>
    <row r="661" spans="1:20" ht="99.75" hidden="1">
      <c r="A661" s="73" t="str">
        <f t="shared" ref="A661:A666" si="169">A$659</f>
        <v>Research and Development</v>
      </c>
      <c r="B661" s="73" t="str">
        <f t="shared" si="167"/>
        <v>Capital Cost Reduction</v>
      </c>
      <c r="C661" s="73" t="str">
        <f t="shared" si="167"/>
        <v>RnD Industry Capital Cost Perc Reduction</v>
      </c>
      <c r="D661" s="8" t="s">
        <v>142</v>
      </c>
      <c r="E661" s="52"/>
      <c r="F661" s="8" t="s">
        <v>356</v>
      </c>
      <c r="G661" s="52"/>
      <c r="H661" s="53">
        <v>102</v>
      </c>
      <c r="I661" s="52" t="s">
        <v>46</v>
      </c>
      <c r="J661" s="73" t="str">
        <f t="shared" si="162"/>
        <v>R&amp;D Capital Cost Reductions</v>
      </c>
      <c r="K661" s="63" t="str">
        <f t="shared" si="168"/>
        <v>RnD industry capital cost reduction</v>
      </c>
      <c r="L661" s="63">
        <f t="shared" si="168"/>
        <v>0</v>
      </c>
      <c r="M661" s="63">
        <f t="shared" si="168"/>
        <v>0.4</v>
      </c>
      <c r="N661" s="63">
        <f t="shared" si="168"/>
        <v>0.01</v>
      </c>
      <c r="O661" s="54" t="str">
        <f t="shared" si="168"/>
        <v>% reduction in cost</v>
      </c>
      <c r="P661" s="8" t="s">
        <v>666</v>
      </c>
      <c r="Q661" s="52" t="s">
        <v>269</v>
      </c>
      <c r="R661" s="8" t="s">
        <v>270</v>
      </c>
      <c r="S661" s="176" t="s">
        <v>77</v>
      </c>
      <c r="T661" s="52"/>
    </row>
    <row r="662" spans="1:20" ht="99.75" hidden="1">
      <c r="A662" s="73" t="str">
        <f t="shared" si="169"/>
        <v>Research and Development</v>
      </c>
      <c r="B662" s="73" t="str">
        <f t="shared" si="167"/>
        <v>Capital Cost Reduction</v>
      </c>
      <c r="C662" s="73" t="str">
        <f t="shared" si="167"/>
        <v>RnD Industry Capital Cost Perc Reduction</v>
      </c>
      <c r="D662" s="8" t="s">
        <v>143</v>
      </c>
      <c r="E662" s="52"/>
      <c r="F662" s="8" t="s">
        <v>357</v>
      </c>
      <c r="G662" s="52"/>
      <c r="H662" s="53">
        <v>103</v>
      </c>
      <c r="I662" s="52" t="s">
        <v>46</v>
      </c>
      <c r="J662" s="73" t="str">
        <f t="shared" si="162"/>
        <v>R&amp;D Capital Cost Reductions</v>
      </c>
      <c r="K662" s="63" t="str">
        <f t="shared" si="168"/>
        <v>RnD industry capital cost reduction</v>
      </c>
      <c r="L662" s="63">
        <f t="shared" si="168"/>
        <v>0</v>
      </c>
      <c r="M662" s="63">
        <f t="shared" si="168"/>
        <v>0.4</v>
      </c>
      <c r="N662" s="63">
        <f t="shared" si="168"/>
        <v>0.01</v>
      </c>
      <c r="O662" s="54" t="str">
        <f t="shared" si="168"/>
        <v>% reduction in cost</v>
      </c>
      <c r="P662" s="8" t="s">
        <v>667</v>
      </c>
      <c r="Q662" s="52" t="s">
        <v>269</v>
      </c>
      <c r="R662" s="8" t="s">
        <v>270</v>
      </c>
      <c r="S662" s="176" t="s">
        <v>77</v>
      </c>
      <c r="T662" s="52"/>
    </row>
    <row r="663" spans="1:20" ht="85.5" hidden="1">
      <c r="A663" s="73" t="str">
        <f t="shared" si="169"/>
        <v>Research and Development</v>
      </c>
      <c r="B663" s="73" t="str">
        <f t="shared" si="167"/>
        <v>Capital Cost Reduction</v>
      </c>
      <c r="C663" s="73" t="str">
        <f t="shared" si="167"/>
        <v>RnD Industry Capital Cost Perc Reduction</v>
      </c>
      <c r="D663" s="8" t="s">
        <v>860</v>
      </c>
      <c r="E663" s="52"/>
      <c r="F663" s="8" t="s">
        <v>358</v>
      </c>
      <c r="G663" s="52"/>
      <c r="H663" s="53">
        <v>104</v>
      </c>
      <c r="I663" s="52" t="s">
        <v>46</v>
      </c>
      <c r="J663" s="73" t="str">
        <f t="shared" si="162"/>
        <v>R&amp;D Capital Cost Reductions</v>
      </c>
      <c r="K663" s="63" t="str">
        <f t="shared" si="168"/>
        <v>RnD industry capital cost reduction</v>
      </c>
      <c r="L663" s="63">
        <f t="shared" si="168"/>
        <v>0</v>
      </c>
      <c r="M663" s="63">
        <f t="shared" si="168"/>
        <v>0.4</v>
      </c>
      <c r="N663" s="63">
        <f t="shared" si="168"/>
        <v>0.01</v>
      </c>
      <c r="O663" s="54" t="str">
        <f t="shared" si="168"/>
        <v>% reduction in cost</v>
      </c>
      <c r="P663" s="8" t="s">
        <v>668</v>
      </c>
      <c r="Q663" s="52" t="s">
        <v>269</v>
      </c>
      <c r="R663" s="8" t="s">
        <v>270</v>
      </c>
      <c r="S663" s="176" t="s">
        <v>77</v>
      </c>
      <c r="T663" s="52"/>
    </row>
    <row r="664" spans="1:20" ht="99.75" hidden="1">
      <c r="A664" s="73" t="str">
        <f t="shared" si="169"/>
        <v>Research and Development</v>
      </c>
      <c r="B664" s="73" t="str">
        <f t="shared" si="167"/>
        <v>Capital Cost Reduction</v>
      </c>
      <c r="C664" s="73" t="str">
        <f t="shared" si="167"/>
        <v>RnD Industry Capital Cost Perc Reduction</v>
      </c>
      <c r="D664" s="8" t="s">
        <v>144</v>
      </c>
      <c r="E664" s="52"/>
      <c r="F664" s="8" t="s">
        <v>863</v>
      </c>
      <c r="G664" s="52"/>
      <c r="H664" s="53">
        <v>105</v>
      </c>
      <c r="I664" s="52" t="s">
        <v>46</v>
      </c>
      <c r="J664" s="73" t="str">
        <f t="shared" si="162"/>
        <v>R&amp;D Capital Cost Reductions</v>
      </c>
      <c r="K664" s="63" t="str">
        <f t="shared" si="168"/>
        <v>RnD industry capital cost reduction</v>
      </c>
      <c r="L664" s="63">
        <f t="shared" si="168"/>
        <v>0</v>
      </c>
      <c r="M664" s="63">
        <f t="shared" si="168"/>
        <v>0.4</v>
      </c>
      <c r="N664" s="63">
        <f t="shared" si="168"/>
        <v>0.01</v>
      </c>
      <c r="O664" s="54" t="str">
        <f t="shared" si="168"/>
        <v>% reduction in cost</v>
      </c>
      <c r="P664" s="8" t="s">
        <v>669</v>
      </c>
      <c r="Q664" s="52" t="s">
        <v>269</v>
      </c>
      <c r="R664" s="8" t="s">
        <v>270</v>
      </c>
      <c r="S664" s="176" t="s">
        <v>77</v>
      </c>
      <c r="T664" s="52"/>
    </row>
    <row r="665" spans="1:20" ht="99.75" hidden="1">
      <c r="A665" s="73" t="str">
        <f t="shared" si="169"/>
        <v>Research and Development</v>
      </c>
      <c r="B665" s="73" t="str">
        <f t="shared" si="167"/>
        <v>Capital Cost Reduction</v>
      </c>
      <c r="C665" s="73" t="str">
        <f t="shared" si="167"/>
        <v>RnD Industry Capital Cost Perc Reduction</v>
      </c>
      <c r="D665" s="8" t="s">
        <v>145</v>
      </c>
      <c r="E665" s="52"/>
      <c r="F665" s="8" t="s">
        <v>359</v>
      </c>
      <c r="G665" s="52"/>
      <c r="H665" s="53">
        <v>106</v>
      </c>
      <c r="I665" s="52" t="s">
        <v>46</v>
      </c>
      <c r="J665" s="73" t="str">
        <f t="shared" si="162"/>
        <v>R&amp;D Capital Cost Reductions</v>
      </c>
      <c r="K665" s="63" t="str">
        <f t="shared" si="168"/>
        <v>RnD industry capital cost reduction</v>
      </c>
      <c r="L665" s="63">
        <f t="shared" si="168"/>
        <v>0</v>
      </c>
      <c r="M665" s="63">
        <f t="shared" si="168"/>
        <v>0.4</v>
      </c>
      <c r="N665" s="63">
        <f t="shared" si="168"/>
        <v>0.01</v>
      </c>
      <c r="O665" s="54" t="str">
        <f t="shared" si="168"/>
        <v>% reduction in cost</v>
      </c>
      <c r="P665" s="8" t="s">
        <v>670</v>
      </c>
      <c r="Q665" s="52" t="s">
        <v>269</v>
      </c>
      <c r="R665" s="8" t="s">
        <v>270</v>
      </c>
      <c r="S665" s="176" t="s">
        <v>77</v>
      </c>
      <c r="T665" s="52"/>
    </row>
    <row r="666" spans="1:20" ht="85.5" hidden="1">
      <c r="A666" s="73" t="str">
        <f t="shared" si="169"/>
        <v>Research and Development</v>
      </c>
      <c r="B666" s="73" t="str">
        <f t="shared" si="167"/>
        <v>Capital Cost Reduction</v>
      </c>
      <c r="C666" s="73" t="str">
        <f t="shared" si="167"/>
        <v>RnD Industry Capital Cost Perc Reduction</v>
      </c>
      <c r="D666" s="8" t="s">
        <v>146</v>
      </c>
      <c r="E666" s="52"/>
      <c r="F666" s="8" t="s">
        <v>360</v>
      </c>
      <c r="G666" s="52"/>
      <c r="H666" s="53">
        <v>107</v>
      </c>
      <c r="I666" s="52" t="s">
        <v>46</v>
      </c>
      <c r="J666" s="73" t="str">
        <f t="shared" si="162"/>
        <v>R&amp;D Capital Cost Reductions</v>
      </c>
      <c r="K666" s="63" t="str">
        <f t="shared" si="168"/>
        <v>RnD industry capital cost reduction</v>
      </c>
      <c r="L666" s="63">
        <f t="shared" si="168"/>
        <v>0</v>
      </c>
      <c r="M666" s="63">
        <f t="shared" si="168"/>
        <v>0.4</v>
      </c>
      <c r="N666" s="63">
        <f t="shared" si="168"/>
        <v>0.01</v>
      </c>
      <c r="O666" s="54" t="str">
        <f t="shared" si="168"/>
        <v>% reduction in cost</v>
      </c>
      <c r="P666" s="8" t="s">
        <v>671</v>
      </c>
      <c r="Q666" s="52" t="s">
        <v>269</v>
      </c>
      <c r="R666" s="8" t="s">
        <v>270</v>
      </c>
      <c r="S666" s="176" t="s">
        <v>77</v>
      </c>
      <c r="T666" s="52"/>
    </row>
    <row r="667" spans="1:20" ht="85.5" hidden="1">
      <c r="A667" s="93" t="s">
        <v>1121</v>
      </c>
      <c r="B667" s="73" t="str">
        <f t="shared" si="167"/>
        <v>Capital Cost Reduction</v>
      </c>
      <c r="C667" s="94" t="s">
        <v>318</v>
      </c>
      <c r="D667" s="52" t="s">
        <v>556</v>
      </c>
      <c r="E667" s="52"/>
      <c r="F667" s="52" t="s">
        <v>513</v>
      </c>
      <c r="G667" s="52"/>
      <c r="H667" s="53">
        <v>108</v>
      </c>
      <c r="I667" s="52" t="s">
        <v>46</v>
      </c>
      <c r="J667" s="73" t="str">
        <f t="shared" si="162"/>
        <v>R&amp;D Capital Cost Reductions</v>
      </c>
      <c r="K667" s="75" t="s">
        <v>582</v>
      </c>
      <c r="L667" s="59">
        <v>0</v>
      </c>
      <c r="M667" s="59">
        <v>0.4</v>
      </c>
      <c r="N667" s="58">
        <v>0.01</v>
      </c>
      <c r="O667" s="52" t="s">
        <v>34</v>
      </c>
      <c r="P667" s="8" t="s">
        <v>672</v>
      </c>
      <c r="Q667" s="52" t="s">
        <v>269</v>
      </c>
      <c r="R667" s="8" t="s">
        <v>270</v>
      </c>
      <c r="S667" s="176" t="s">
        <v>77</v>
      </c>
      <c r="T667" s="52"/>
    </row>
    <row r="668" spans="1:20" ht="85.5" hidden="1">
      <c r="A668" s="73" t="str">
        <f t="shared" ref="A668:A673" si="170">A$667</f>
        <v>Research and Development</v>
      </c>
      <c r="B668" s="73" t="str">
        <f t="shared" ref="B668:C673" si="171">B$667</f>
        <v>Capital Cost Reduction</v>
      </c>
      <c r="C668" s="73" t="str">
        <f t="shared" si="171"/>
        <v>RnD Transportation Capital Cost Perc Reduction</v>
      </c>
      <c r="D668" s="52" t="s">
        <v>557</v>
      </c>
      <c r="E668" s="52"/>
      <c r="F668" s="52" t="s">
        <v>514</v>
      </c>
      <c r="G668" s="52"/>
      <c r="H668" s="53">
        <v>109</v>
      </c>
      <c r="I668" s="52" t="s">
        <v>46</v>
      </c>
      <c r="J668" s="73" t="str">
        <f t="shared" si="162"/>
        <v>R&amp;D Capital Cost Reductions</v>
      </c>
      <c r="K668" s="63" t="str">
        <f t="shared" ref="K668:O673" si="172">K$667</f>
        <v>RnD transportation capital cost reduction</v>
      </c>
      <c r="L668" s="63">
        <f t="shared" si="172"/>
        <v>0</v>
      </c>
      <c r="M668" s="63">
        <f t="shared" si="172"/>
        <v>0.4</v>
      </c>
      <c r="N668" s="63">
        <f t="shared" si="172"/>
        <v>0.01</v>
      </c>
      <c r="O668" s="54" t="str">
        <f t="shared" si="172"/>
        <v>% reduction in cost</v>
      </c>
      <c r="P668" s="8" t="s">
        <v>673</v>
      </c>
      <c r="Q668" s="52" t="s">
        <v>269</v>
      </c>
      <c r="R668" s="8" t="s">
        <v>270</v>
      </c>
      <c r="S668" s="176" t="s">
        <v>77</v>
      </c>
      <c r="T668" s="52"/>
    </row>
    <row r="669" spans="1:20" ht="99.75" hidden="1">
      <c r="A669" s="73" t="str">
        <f t="shared" si="170"/>
        <v>Research and Development</v>
      </c>
      <c r="B669" s="73" t="str">
        <f t="shared" si="171"/>
        <v>Capital Cost Reduction</v>
      </c>
      <c r="C669" s="73" t="str">
        <f t="shared" si="171"/>
        <v>RnD Transportation Capital Cost Perc Reduction</v>
      </c>
      <c r="D669" s="52" t="s">
        <v>558</v>
      </c>
      <c r="E669" s="52"/>
      <c r="F669" s="52" t="s">
        <v>515</v>
      </c>
      <c r="G669" s="52"/>
      <c r="H669" s="53">
        <v>110</v>
      </c>
      <c r="I669" s="52" t="s">
        <v>46</v>
      </c>
      <c r="J669" s="73" t="str">
        <f t="shared" si="162"/>
        <v>R&amp;D Capital Cost Reductions</v>
      </c>
      <c r="K669" s="63" t="str">
        <f t="shared" si="172"/>
        <v>RnD transportation capital cost reduction</v>
      </c>
      <c r="L669" s="63">
        <f t="shared" si="172"/>
        <v>0</v>
      </c>
      <c r="M669" s="63">
        <f t="shared" si="172"/>
        <v>0.4</v>
      </c>
      <c r="N669" s="63">
        <f t="shared" si="172"/>
        <v>0.01</v>
      </c>
      <c r="O669" s="54" t="str">
        <f t="shared" si="172"/>
        <v>% reduction in cost</v>
      </c>
      <c r="P669" s="8" t="s">
        <v>674</v>
      </c>
      <c r="Q669" s="52" t="s">
        <v>269</v>
      </c>
      <c r="R669" s="8" t="s">
        <v>270</v>
      </c>
      <c r="S669" s="176" t="s">
        <v>77</v>
      </c>
      <c r="T669" s="52"/>
    </row>
    <row r="670" spans="1:20" ht="99.75" hidden="1">
      <c r="A670" s="73" t="str">
        <f t="shared" si="170"/>
        <v>Research and Development</v>
      </c>
      <c r="B670" s="73" t="str">
        <f t="shared" si="171"/>
        <v>Capital Cost Reduction</v>
      </c>
      <c r="C670" s="73" t="str">
        <f t="shared" si="171"/>
        <v>RnD Transportation Capital Cost Perc Reduction</v>
      </c>
      <c r="D670" s="52" t="s">
        <v>559</v>
      </c>
      <c r="E670" s="52"/>
      <c r="F670" s="52" t="s">
        <v>516</v>
      </c>
      <c r="G670" s="52"/>
      <c r="H670" s="53">
        <v>111</v>
      </c>
      <c r="I670" s="52" t="s">
        <v>46</v>
      </c>
      <c r="J670" s="73" t="str">
        <f t="shared" si="162"/>
        <v>R&amp;D Capital Cost Reductions</v>
      </c>
      <c r="K670" s="63" t="str">
        <f t="shared" si="172"/>
        <v>RnD transportation capital cost reduction</v>
      </c>
      <c r="L670" s="63">
        <f t="shared" si="172"/>
        <v>0</v>
      </c>
      <c r="M670" s="63">
        <f t="shared" si="172"/>
        <v>0.4</v>
      </c>
      <c r="N670" s="63">
        <f t="shared" si="172"/>
        <v>0.01</v>
      </c>
      <c r="O670" s="54" t="str">
        <f t="shared" si="172"/>
        <v>% reduction in cost</v>
      </c>
      <c r="P670" s="8" t="s">
        <v>675</v>
      </c>
      <c r="Q670" s="52" t="s">
        <v>269</v>
      </c>
      <c r="R670" s="8" t="s">
        <v>270</v>
      </c>
      <c r="S670" s="176" t="s">
        <v>77</v>
      </c>
      <c r="T670" s="52"/>
    </row>
    <row r="671" spans="1:20" ht="85.5" hidden="1">
      <c r="A671" s="73" t="str">
        <f t="shared" si="170"/>
        <v>Research and Development</v>
      </c>
      <c r="B671" s="73" t="str">
        <f t="shared" si="171"/>
        <v>Capital Cost Reduction</v>
      </c>
      <c r="C671" s="73" t="str">
        <f t="shared" si="171"/>
        <v>RnD Transportation Capital Cost Perc Reduction</v>
      </c>
      <c r="D671" s="52" t="s">
        <v>560</v>
      </c>
      <c r="E671" s="52"/>
      <c r="F671" s="52" t="s">
        <v>517</v>
      </c>
      <c r="G671" s="52"/>
      <c r="H671" s="53">
        <v>112</v>
      </c>
      <c r="I671" s="52" t="s">
        <v>46</v>
      </c>
      <c r="J671" s="73" t="str">
        <f t="shared" si="162"/>
        <v>R&amp;D Capital Cost Reductions</v>
      </c>
      <c r="K671" s="63" t="str">
        <f t="shared" si="172"/>
        <v>RnD transportation capital cost reduction</v>
      </c>
      <c r="L671" s="63">
        <f t="shared" si="172"/>
        <v>0</v>
      </c>
      <c r="M671" s="63">
        <f t="shared" si="172"/>
        <v>0.4</v>
      </c>
      <c r="N671" s="63">
        <f t="shared" si="172"/>
        <v>0.01</v>
      </c>
      <c r="O671" s="54" t="str">
        <f t="shared" si="172"/>
        <v>% reduction in cost</v>
      </c>
      <c r="P671" s="8" t="s">
        <v>676</v>
      </c>
      <c r="Q671" s="52" t="s">
        <v>269</v>
      </c>
      <c r="R671" s="8" t="s">
        <v>270</v>
      </c>
      <c r="S671" s="176" t="s">
        <v>77</v>
      </c>
      <c r="T671" s="52"/>
    </row>
    <row r="672" spans="1:20" ht="85.5" hidden="1">
      <c r="A672" s="73" t="str">
        <f t="shared" si="170"/>
        <v>Research and Development</v>
      </c>
      <c r="B672" s="73" t="str">
        <f t="shared" si="171"/>
        <v>Capital Cost Reduction</v>
      </c>
      <c r="C672" s="73" t="str">
        <f t="shared" si="171"/>
        <v>RnD Transportation Capital Cost Perc Reduction</v>
      </c>
      <c r="D672" s="52" t="s">
        <v>965</v>
      </c>
      <c r="E672" s="52"/>
      <c r="F672" s="52" t="s">
        <v>1281</v>
      </c>
      <c r="G672" s="52"/>
      <c r="H672" s="53">
        <v>113</v>
      </c>
      <c r="I672" s="52" t="s">
        <v>46</v>
      </c>
      <c r="J672" s="73" t="str">
        <f t="shared" si="162"/>
        <v>R&amp;D Capital Cost Reductions</v>
      </c>
      <c r="K672" s="63" t="str">
        <f t="shared" si="172"/>
        <v>RnD transportation capital cost reduction</v>
      </c>
      <c r="L672" s="63">
        <f t="shared" si="172"/>
        <v>0</v>
      </c>
      <c r="M672" s="63">
        <f t="shared" si="172"/>
        <v>0.4</v>
      </c>
      <c r="N672" s="63">
        <f t="shared" si="172"/>
        <v>0.01</v>
      </c>
      <c r="O672" s="54" t="str">
        <f t="shared" si="172"/>
        <v>% reduction in cost</v>
      </c>
      <c r="P672" s="8" t="s">
        <v>1283</v>
      </c>
      <c r="Q672" s="52" t="s">
        <v>269</v>
      </c>
      <c r="R672" s="8" t="s">
        <v>270</v>
      </c>
      <c r="S672" s="176" t="s">
        <v>77</v>
      </c>
      <c r="T672" s="52"/>
    </row>
    <row r="673" spans="1:20" ht="85.5" hidden="1">
      <c r="A673" s="73" t="str">
        <f t="shared" si="170"/>
        <v>Research and Development</v>
      </c>
      <c r="B673" s="73" t="str">
        <f t="shared" si="171"/>
        <v>Capital Cost Reduction</v>
      </c>
      <c r="C673" s="73" t="str">
        <f t="shared" si="171"/>
        <v>RnD Transportation Capital Cost Perc Reduction</v>
      </c>
      <c r="D673" s="52" t="s">
        <v>964</v>
      </c>
      <c r="E673" s="52"/>
      <c r="F673" s="52" t="s">
        <v>1282</v>
      </c>
      <c r="G673" s="52"/>
      <c r="H673" s="53">
        <v>523</v>
      </c>
      <c r="I673" s="52" t="s">
        <v>46</v>
      </c>
      <c r="J673" s="73" t="str">
        <f t="shared" si="162"/>
        <v>R&amp;D Capital Cost Reductions</v>
      </c>
      <c r="K673" s="63" t="str">
        <f t="shared" si="172"/>
        <v>RnD transportation capital cost reduction</v>
      </c>
      <c r="L673" s="63">
        <f t="shared" si="172"/>
        <v>0</v>
      </c>
      <c r="M673" s="63">
        <f t="shared" si="172"/>
        <v>0.4</v>
      </c>
      <c r="N673" s="63">
        <f t="shared" si="172"/>
        <v>0.01</v>
      </c>
      <c r="O673" s="54" t="str">
        <f t="shared" si="172"/>
        <v>% reduction in cost</v>
      </c>
      <c r="P673" s="8" t="s">
        <v>1284</v>
      </c>
      <c r="Q673" s="52" t="s">
        <v>269</v>
      </c>
      <c r="R673" s="8" t="s">
        <v>270</v>
      </c>
      <c r="S673" s="176" t="s">
        <v>77</v>
      </c>
      <c r="T673" s="52"/>
    </row>
    <row r="674" spans="1:20" s="2" customFormat="1" ht="114" hidden="1">
      <c r="A674" s="94" t="s">
        <v>1121</v>
      </c>
      <c r="B674" s="94" t="s">
        <v>1295</v>
      </c>
      <c r="C674" s="94" t="s">
        <v>1296</v>
      </c>
      <c r="D674" s="8"/>
      <c r="E674" s="8"/>
      <c r="F674" s="8"/>
      <c r="G674" s="8"/>
      <c r="H674" s="55">
        <v>525</v>
      </c>
      <c r="I674" s="8" t="s">
        <v>46</v>
      </c>
      <c r="J674" s="94" t="s">
        <v>1295</v>
      </c>
      <c r="K674" s="61" t="s">
        <v>1298</v>
      </c>
      <c r="L674" s="59">
        <v>0</v>
      </c>
      <c r="M674" s="59">
        <v>1</v>
      </c>
      <c r="N674" s="58">
        <v>0.01</v>
      </c>
      <c r="O674" s="52" t="s">
        <v>36</v>
      </c>
      <c r="P674" s="52" t="s">
        <v>1300</v>
      </c>
      <c r="Q674" s="8" t="s">
        <v>1302</v>
      </c>
      <c r="R674" s="8" t="s">
        <v>1301</v>
      </c>
      <c r="S674" s="177" t="s">
        <v>1299</v>
      </c>
      <c r="T674" s="8"/>
    </row>
    <row r="675" spans="1:20" ht="85.5" hidden="1">
      <c r="A675" s="93" t="s">
        <v>1121</v>
      </c>
      <c r="B675" s="93" t="s">
        <v>361</v>
      </c>
      <c r="C675" s="93" t="s">
        <v>319</v>
      </c>
      <c r="D675" s="52" t="s">
        <v>120</v>
      </c>
      <c r="E675" s="52"/>
      <c r="F675" s="52" t="s">
        <v>343</v>
      </c>
      <c r="G675" s="52"/>
      <c r="H675" s="378">
        <v>114</v>
      </c>
      <c r="I675" s="52" t="s">
        <v>47</v>
      </c>
      <c r="J675" s="75" t="s">
        <v>385</v>
      </c>
      <c r="K675" s="75" t="s">
        <v>581</v>
      </c>
      <c r="L675" s="59">
        <v>0</v>
      </c>
      <c r="M675" s="59">
        <v>0.4</v>
      </c>
      <c r="N675" s="58">
        <v>0.01</v>
      </c>
      <c r="O675" s="52" t="s">
        <v>35</v>
      </c>
      <c r="P675" s="52" t="s">
        <v>677</v>
      </c>
      <c r="Q675" s="52" t="s">
        <v>269</v>
      </c>
      <c r="R675" s="8" t="s">
        <v>270</v>
      </c>
      <c r="S675" s="176" t="s">
        <v>77</v>
      </c>
      <c r="T675" s="52"/>
    </row>
    <row r="676" spans="1:20" ht="85.5" hidden="1">
      <c r="A676" s="73" t="str">
        <f>A$675</f>
        <v>Research and Development</v>
      </c>
      <c r="B676" s="73" t="str">
        <f t="shared" ref="B676:C682" si="173">B$675</f>
        <v>Fuel Use Reduction</v>
      </c>
      <c r="C676" s="73" t="str">
        <f t="shared" si="173"/>
        <v>RnD Building Fuel Use Perc Reduction</v>
      </c>
      <c r="D676" s="52" t="s">
        <v>121</v>
      </c>
      <c r="E676" s="52"/>
      <c r="F676" s="52" t="s">
        <v>344</v>
      </c>
      <c r="G676" s="52"/>
      <c r="H676" s="53">
        <v>115</v>
      </c>
      <c r="I676" s="52" t="s">
        <v>46</v>
      </c>
      <c r="J676" s="73" t="str">
        <f t="shared" ref="J676:J707" si="174">J$675</f>
        <v>R&amp;D Fuel Use Reductions</v>
      </c>
      <c r="K676" s="63" t="str">
        <f t="shared" ref="K676:O680" si="175">K$675</f>
        <v>RnD building fuel use reduction</v>
      </c>
      <c r="L676" s="63">
        <f t="shared" si="175"/>
        <v>0</v>
      </c>
      <c r="M676" s="63">
        <f t="shared" si="175"/>
        <v>0.4</v>
      </c>
      <c r="N676" s="63">
        <f t="shared" si="175"/>
        <v>0.01</v>
      </c>
      <c r="O676" s="54" t="str">
        <f t="shared" si="175"/>
        <v>% reduction in fuel use</v>
      </c>
      <c r="P676" s="52" t="s">
        <v>678</v>
      </c>
      <c r="Q676" s="52" t="s">
        <v>269</v>
      </c>
      <c r="R676" s="8" t="s">
        <v>270</v>
      </c>
      <c r="S676" s="176" t="s">
        <v>77</v>
      </c>
      <c r="T676" s="52"/>
    </row>
    <row r="677" spans="1:20" ht="28.5" hidden="1">
      <c r="A677" s="73" t="str">
        <f>A$675</f>
        <v>Research and Development</v>
      </c>
      <c r="B677" s="73" t="str">
        <f t="shared" si="173"/>
        <v>Fuel Use Reduction</v>
      </c>
      <c r="C677" s="73" t="str">
        <f t="shared" si="173"/>
        <v>RnD Building Fuel Use Perc Reduction</v>
      </c>
      <c r="D677" s="52" t="s">
        <v>122</v>
      </c>
      <c r="E677" s="52"/>
      <c r="F677" s="52" t="s">
        <v>345</v>
      </c>
      <c r="G677" s="52"/>
      <c r="H677" s="53">
        <v>750</v>
      </c>
      <c r="I677" s="52" t="s">
        <v>47</v>
      </c>
      <c r="J677" s="73" t="str">
        <f t="shared" si="174"/>
        <v>R&amp;D Fuel Use Reductions</v>
      </c>
      <c r="K677" s="63" t="str">
        <f t="shared" si="175"/>
        <v>RnD building fuel use reduction</v>
      </c>
      <c r="L677" s="63"/>
      <c r="M677" s="63"/>
      <c r="N677" s="63"/>
      <c r="O677" s="54"/>
      <c r="P677" s="52"/>
      <c r="Q677" s="52"/>
      <c r="R677" s="8"/>
      <c r="S677" s="176"/>
      <c r="T677" s="52"/>
    </row>
    <row r="678" spans="1:20" ht="85.5" hidden="1">
      <c r="A678" s="73" t="str">
        <f>A$675</f>
        <v>Research and Development</v>
      </c>
      <c r="B678" s="73" t="str">
        <f t="shared" si="173"/>
        <v>Fuel Use Reduction</v>
      </c>
      <c r="C678" s="73" t="str">
        <f t="shared" si="173"/>
        <v>RnD Building Fuel Use Perc Reduction</v>
      </c>
      <c r="D678" s="52" t="s">
        <v>123</v>
      </c>
      <c r="E678" s="52"/>
      <c r="F678" s="52" t="s">
        <v>346</v>
      </c>
      <c r="G678" s="52"/>
      <c r="H678" s="53">
        <v>117</v>
      </c>
      <c r="I678" s="52" t="s">
        <v>46</v>
      </c>
      <c r="J678" s="73" t="str">
        <f t="shared" si="174"/>
        <v>R&amp;D Fuel Use Reductions</v>
      </c>
      <c r="K678" s="63" t="str">
        <f t="shared" si="175"/>
        <v>RnD building fuel use reduction</v>
      </c>
      <c r="L678" s="63">
        <f t="shared" si="175"/>
        <v>0</v>
      </c>
      <c r="M678" s="63">
        <f t="shared" si="175"/>
        <v>0.4</v>
      </c>
      <c r="N678" s="63">
        <f t="shared" si="175"/>
        <v>0.01</v>
      </c>
      <c r="O678" s="54" t="str">
        <f t="shared" si="175"/>
        <v>% reduction in fuel use</v>
      </c>
      <c r="P678" s="52" t="s">
        <v>679</v>
      </c>
      <c r="Q678" s="52" t="s">
        <v>269</v>
      </c>
      <c r="R678" s="8" t="s">
        <v>270</v>
      </c>
      <c r="S678" s="176" t="s">
        <v>77</v>
      </c>
      <c r="T678" s="52"/>
    </row>
    <row r="679" spans="1:20" ht="85.5" hidden="1">
      <c r="A679" s="73" t="str">
        <f>A$675</f>
        <v>Research and Development</v>
      </c>
      <c r="B679" s="73" t="str">
        <f t="shared" si="173"/>
        <v>Fuel Use Reduction</v>
      </c>
      <c r="C679" s="73" t="str">
        <f t="shared" si="173"/>
        <v>RnD Building Fuel Use Perc Reduction</v>
      </c>
      <c r="D679" s="52" t="s">
        <v>124</v>
      </c>
      <c r="E679" s="52"/>
      <c r="F679" s="52" t="s">
        <v>347</v>
      </c>
      <c r="G679" s="52"/>
      <c r="H679" s="53">
        <v>118</v>
      </c>
      <c r="I679" s="52" t="s">
        <v>46</v>
      </c>
      <c r="J679" s="73" t="str">
        <f t="shared" si="174"/>
        <v>R&amp;D Fuel Use Reductions</v>
      </c>
      <c r="K679" s="63" t="str">
        <f t="shared" si="175"/>
        <v>RnD building fuel use reduction</v>
      </c>
      <c r="L679" s="63">
        <f t="shared" si="175"/>
        <v>0</v>
      </c>
      <c r="M679" s="63">
        <f t="shared" si="175"/>
        <v>0.4</v>
      </c>
      <c r="N679" s="63">
        <f t="shared" si="175"/>
        <v>0.01</v>
      </c>
      <c r="O679" s="54" t="str">
        <f t="shared" si="175"/>
        <v>% reduction in fuel use</v>
      </c>
      <c r="P679" s="52" t="s">
        <v>680</v>
      </c>
      <c r="Q679" s="52" t="s">
        <v>269</v>
      </c>
      <c r="R679" s="8" t="s">
        <v>270</v>
      </c>
      <c r="S679" s="176" t="s">
        <v>77</v>
      </c>
      <c r="T679" s="52"/>
    </row>
    <row r="680" spans="1:20" ht="85.5" hidden="1">
      <c r="A680" s="73" t="str">
        <f>A$675</f>
        <v>Research and Development</v>
      </c>
      <c r="B680" s="73" t="str">
        <f t="shared" si="173"/>
        <v>Fuel Use Reduction</v>
      </c>
      <c r="C680" s="73" t="str">
        <f t="shared" si="173"/>
        <v>RnD Building Fuel Use Perc Reduction</v>
      </c>
      <c r="D680" s="52" t="s">
        <v>125</v>
      </c>
      <c r="E680" s="52"/>
      <c r="F680" s="52" t="s">
        <v>348</v>
      </c>
      <c r="G680" s="52"/>
      <c r="H680" s="53">
        <v>119</v>
      </c>
      <c r="I680" s="52" t="s">
        <v>46</v>
      </c>
      <c r="J680" s="73" t="str">
        <f t="shared" si="174"/>
        <v>R&amp;D Fuel Use Reductions</v>
      </c>
      <c r="K680" s="63" t="str">
        <f t="shared" si="175"/>
        <v>RnD building fuel use reduction</v>
      </c>
      <c r="L680" s="63">
        <f t="shared" si="175"/>
        <v>0</v>
      </c>
      <c r="M680" s="63">
        <f t="shared" si="175"/>
        <v>0.4</v>
      </c>
      <c r="N680" s="63">
        <f t="shared" si="175"/>
        <v>0.01</v>
      </c>
      <c r="O680" s="54" t="str">
        <f t="shared" si="175"/>
        <v>% reduction in fuel use</v>
      </c>
      <c r="P680" s="52" t="s">
        <v>681</v>
      </c>
      <c r="Q680" s="52" t="s">
        <v>269</v>
      </c>
      <c r="R680" s="8" t="s">
        <v>270</v>
      </c>
      <c r="S680" s="176" t="s">
        <v>77</v>
      </c>
      <c r="T680" s="52"/>
    </row>
    <row r="681" spans="1:20" ht="99.75" hidden="1">
      <c r="A681" s="93" t="s">
        <v>1121</v>
      </c>
      <c r="B681" s="73" t="str">
        <f t="shared" si="173"/>
        <v>Fuel Use Reduction</v>
      </c>
      <c r="C681" s="93" t="s">
        <v>320</v>
      </c>
      <c r="D681" s="52"/>
      <c r="E681" s="52"/>
      <c r="F681" s="52" t="s">
        <v>29</v>
      </c>
      <c r="G681" s="52"/>
      <c r="H681" s="53">
        <v>120</v>
      </c>
      <c r="I681" s="52" t="s">
        <v>46</v>
      </c>
      <c r="J681" s="73" t="str">
        <f t="shared" si="174"/>
        <v>R&amp;D Fuel Use Reductions</v>
      </c>
      <c r="K681" s="75" t="s">
        <v>580</v>
      </c>
      <c r="L681" s="59">
        <v>0</v>
      </c>
      <c r="M681" s="59">
        <v>0.4</v>
      </c>
      <c r="N681" s="58">
        <v>0.01</v>
      </c>
      <c r="O681" s="52" t="s">
        <v>35</v>
      </c>
      <c r="P681" s="52" t="s">
        <v>682</v>
      </c>
      <c r="Q681" s="52" t="s">
        <v>269</v>
      </c>
      <c r="R681" s="8" t="s">
        <v>270</v>
      </c>
      <c r="S681" s="176" t="s">
        <v>77</v>
      </c>
      <c r="T681" s="52"/>
    </row>
    <row r="682" spans="1:20" ht="85.5" hidden="1">
      <c r="A682" s="93" t="s">
        <v>1121</v>
      </c>
      <c r="B682" s="73" t="str">
        <f t="shared" si="173"/>
        <v>Fuel Use Reduction</v>
      </c>
      <c r="C682" s="93" t="s">
        <v>321</v>
      </c>
      <c r="D682" s="52" t="s">
        <v>485</v>
      </c>
      <c r="E682" s="52"/>
      <c r="F682" s="8" t="s">
        <v>488</v>
      </c>
      <c r="G682" s="52"/>
      <c r="H682" s="53">
        <v>121</v>
      </c>
      <c r="I682" s="52" t="s">
        <v>46</v>
      </c>
      <c r="J682" s="73" t="str">
        <f t="shared" si="174"/>
        <v>R&amp;D Fuel Use Reductions</v>
      </c>
      <c r="K682" s="75" t="s">
        <v>579</v>
      </c>
      <c r="L682" s="59">
        <v>0</v>
      </c>
      <c r="M682" s="59">
        <v>0.4</v>
      </c>
      <c r="N682" s="58">
        <v>0.01</v>
      </c>
      <c r="O682" s="52" t="s">
        <v>35</v>
      </c>
      <c r="P682" s="52" t="s">
        <v>683</v>
      </c>
      <c r="Q682" s="52" t="s">
        <v>269</v>
      </c>
      <c r="R682" s="8" t="s">
        <v>270</v>
      </c>
      <c r="S682" s="176" t="s">
        <v>77</v>
      </c>
      <c r="T682" s="52"/>
    </row>
    <row r="683" spans="1:20" ht="85.5" hidden="1">
      <c r="A683" s="73" t="str">
        <f>A$682</f>
        <v>Research and Development</v>
      </c>
      <c r="B683" s="73" t="str">
        <f t="shared" ref="B683:C693" si="176">B$682</f>
        <v>Fuel Use Reduction</v>
      </c>
      <c r="C683" s="73" t="str">
        <f t="shared" si="176"/>
        <v>RnD Electricity Fuel Use Perc Reduction</v>
      </c>
      <c r="D683" s="8" t="s">
        <v>331</v>
      </c>
      <c r="E683" s="54"/>
      <c r="F683" s="8" t="s">
        <v>568</v>
      </c>
      <c r="G683" s="52"/>
      <c r="H683" s="53">
        <v>122</v>
      </c>
      <c r="I683" s="52" t="s">
        <v>46</v>
      </c>
      <c r="J683" s="73" t="str">
        <f t="shared" si="174"/>
        <v>R&amp;D Fuel Use Reductions</v>
      </c>
      <c r="K683" s="63" t="str">
        <f t="shared" ref="K683:O688" si="177">K$682</f>
        <v>RnD electricity fuel use reduction</v>
      </c>
      <c r="L683" s="63">
        <f t="shared" si="177"/>
        <v>0</v>
      </c>
      <c r="M683" s="63">
        <f t="shared" si="177"/>
        <v>0.4</v>
      </c>
      <c r="N683" s="63">
        <f t="shared" si="177"/>
        <v>0.01</v>
      </c>
      <c r="O683" s="54" t="str">
        <f t="shared" si="177"/>
        <v>% reduction in fuel use</v>
      </c>
      <c r="P683" s="52" t="s">
        <v>684</v>
      </c>
      <c r="Q683" s="52" t="s">
        <v>269</v>
      </c>
      <c r="R683" s="8" t="s">
        <v>270</v>
      </c>
      <c r="S683" s="176" t="s">
        <v>77</v>
      </c>
      <c r="T683" s="52"/>
    </row>
    <row r="684" spans="1:20" ht="85.5" hidden="1">
      <c r="A684" s="73" t="str">
        <f t="shared" ref="A684:C692" si="178">A$682</f>
        <v>Research and Development</v>
      </c>
      <c r="B684" s="73" t="str">
        <f t="shared" si="176"/>
        <v>Fuel Use Reduction</v>
      </c>
      <c r="C684" s="73" t="str">
        <f t="shared" si="176"/>
        <v>RnD Electricity Fuel Use Perc Reduction</v>
      </c>
      <c r="D684" s="8" t="s">
        <v>80</v>
      </c>
      <c r="E684" s="54"/>
      <c r="F684" s="8" t="s">
        <v>349</v>
      </c>
      <c r="G684" s="52"/>
      <c r="H684" s="53">
        <v>123</v>
      </c>
      <c r="I684" s="52" t="s">
        <v>46</v>
      </c>
      <c r="J684" s="73" t="str">
        <f t="shared" si="174"/>
        <v>R&amp;D Fuel Use Reductions</v>
      </c>
      <c r="K684" s="63" t="str">
        <f t="shared" si="177"/>
        <v>RnD electricity fuel use reduction</v>
      </c>
      <c r="L684" s="63">
        <f t="shared" si="177"/>
        <v>0</v>
      </c>
      <c r="M684" s="63">
        <f t="shared" si="177"/>
        <v>0.4</v>
      </c>
      <c r="N684" s="63">
        <f t="shared" si="177"/>
        <v>0.01</v>
      </c>
      <c r="O684" s="54" t="str">
        <f t="shared" si="177"/>
        <v>% reduction in fuel use</v>
      </c>
      <c r="P684" s="52" t="s">
        <v>685</v>
      </c>
      <c r="Q684" s="52" t="s">
        <v>269</v>
      </c>
      <c r="R684" s="8" t="s">
        <v>270</v>
      </c>
      <c r="S684" s="176" t="s">
        <v>77</v>
      </c>
      <c r="T684" s="52"/>
    </row>
    <row r="685" spans="1:20" ht="28.5" hidden="1">
      <c r="A685" s="73" t="str">
        <f t="shared" si="178"/>
        <v>Research and Development</v>
      </c>
      <c r="B685" s="73" t="str">
        <f t="shared" si="176"/>
        <v>Fuel Use Reduction</v>
      </c>
      <c r="C685" s="73" t="str">
        <f t="shared" si="176"/>
        <v>RnD Electricity Fuel Use Perc Reduction</v>
      </c>
      <c r="D685" s="8" t="s">
        <v>81</v>
      </c>
      <c r="E685" s="54"/>
      <c r="F685" s="8" t="s">
        <v>350</v>
      </c>
      <c r="G685" s="52"/>
      <c r="H685" s="53">
        <v>751</v>
      </c>
      <c r="I685" s="52" t="s">
        <v>47</v>
      </c>
      <c r="J685" s="73" t="str">
        <f t="shared" si="174"/>
        <v>R&amp;D Fuel Use Reductions</v>
      </c>
      <c r="K685" s="63" t="str">
        <f t="shared" si="177"/>
        <v>RnD electricity fuel use reduction</v>
      </c>
      <c r="L685" s="63"/>
      <c r="M685" s="63"/>
      <c r="N685" s="63"/>
      <c r="O685" s="54"/>
      <c r="P685" s="52"/>
      <c r="Q685" s="52"/>
      <c r="R685" s="8"/>
      <c r="S685" s="176"/>
      <c r="T685" s="52"/>
    </row>
    <row r="686" spans="1:20" ht="28.5" hidden="1">
      <c r="A686" s="73" t="str">
        <f t="shared" si="178"/>
        <v>Research and Development</v>
      </c>
      <c r="B686" s="73" t="str">
        <f t="shared" si="176"/>
        <v>Fuel Use Reduction</v>
      </c>
      <c r="C686" s="73" t="str">
        <f t="shared" si="176"/>
        <v>RnD Electricity Fuel Use Perc Reduction</v>
      </c>
      <c r="D686" s="8" t="s">
        <v>486</v>
      </c>
      <c r="E686" s="54"/>
      <c r="F686" s="8" t="s">
        <v>490</v>
      </c>
      <c r="G686" s="52"/>
      <c r="H686" s="53">
        <v>752</v>
      </c>
      <c r="I686" s="52" t="s">
        <v>47</v>
      </c>
      <c r="J686" s="73" t="str">
        <f t="shared" si="174"/>
        <v>R&amp;D Fuel Use Reductions</v>
      </c>
      <c r="K686" s="63" t="str">
        <f t="shared" si="177"/>
        <v>RnD electricity fuel use reduction</v>
      </c>
      <c r="L686" s="63"/>
      <c r="M686" s="63"/>
      <c r="N686" s="63"/>
      <c r="O686" s="54"/>
      <c r="P686" s="52"/>
      <c r="Q686" s="52"/>
      <c r="R686" s="8"/>
      <c r="S686" s="176"/>
      <c r="T686" s="52"/>
    </row>
    <row r="687" spans="1:20" ht="28.5" hidden="1">
      <c r="A687" s="73" t="str">
        <f t="shared" si="178"/>
        <v>Research and Development</v>
      </c>
      <c r="B687" s="73" t="str">
        <f t="shared" si="176"/>
        <v>Fuel Use Reduction</v>
      </c>
      <c r="C687" s="73" t="str">
        <f t="shared" si="176"/>
        <v>RnD Electricity Fuel Use Perc Reduction</v>
      </c>
      <c r="D687" s="8" t="s">
        <v>82</v>
      </c>
      <c r="E687" s="54"/>
      <c r="F687" s="8" t="s">
        <v>351</v>
      </c>
      <c r="G687" s="52"/>
      <c r="H687" s="53">
        <v>753</v>
      </c>
      <c r="I687" s="52" t="s">
        <v>47</v>
      </c>
      <c r="J687" s="73" t="str">
        <f t="shared" si="174"/>
        <v>R&amp;D Fuel Use Reductions</v>
      </c>
      <c r="K687" s="63" t="str">
        <f t="shared" si="177"/>
        <v>RnD electricity fuel use reduction</v>
      </c>
      <c r="L687" s="63"/>
      <c r="M687" s="63"/>
      <c r="N687" s="63"/>
      <c r="O687" s="54"/>
      <c r="P687" s="52"/>
      <c r="Q687" s="52"/>
      <c r="R687" s="8"/>
      <c r="S687" s="176"/>
      <c r="T687" s="52"/>
    </row>
    <row r="688" spans="1:20" ht="28.5" hidden="1">
      <c r="A688" s="73" t="str">
        <f t="shared" si="178"/>
        <v>Research and Development</v>
      </c>
      <c r="B688" s="73" t="str">
        <f t="shared" si="176"/>
        <v>Fuel Use Reduction</v>
      </c>
      <c r="C688" s="73" t="str">
        <f t="shared" si="176"/>
        <v>RnD Electricity Fuel Use Perc Reduction</v>
      </c>
      <c r="D688" s="8" t="s">
        <v>83</v>
      </c>
      <c r="E688" s="54"/>
      <c r="F688" s="8" t="s">
        <v>352</v>
      </c>
      <c r="G688" s="52"/>
      <c r="H688" s="53">
        <v>754</v>
      </c>
      <c r="I688" s="52" t="s">
        <v>47</v>
      </c>
      <c r="J688" s="73" t="str">
        <f t="shared" si="174"/>
        <v>R&amp;D Fuel Use Reductions</v>
      </c>
      <c r="K688" s="63" t="str">
        <f t="shared" si="177"/>
        <v>RnD electricity fuel use reduction</v>
      </c>
      <c r="L688" s="63"/>
      <c r="M688" s="63"/>
      <c r="N688" s="63"/>
      <c r="O688" s="54"/>
      <c r="P688" s="52"/>
      <c r="Q688" s="52"/>
      <c r="R688" s="8"/>
      <c r="S688" s="176"/>
      <c r="T688" s="52"/>
    </row>
    <row r="689" spans="1:20" ht="85.5" hidden="1">
      <c r="A689" s="73" t="str">
        <f t="shared" si="178"/>
        <v>Research and Development</v>
      </c>
      <c r="B689" s="73" t="str">
        <f t="shared" si="176"/>
        <v>Fuel Use Reduction</v>
      </c>
      <c r="C689" s="73" t="str">
        <f t="shared" si="176"/>
        <v>RnD Electricity Fuel Use Perc Reduction</v>
      </c>
      <c r="D689" s="8" t="s">
        <v>84</v>
      </c>
      <c r="E689" s="54"/>
      <c r="F689" s="8" t="s">
        <v>353</v>
      </c>
      <c r="G689" s="52"/>
      <c r="H689" s="53">
        <v>124</v>
      </c>
      <c r="I689" s="52" t="s">
        <v>46</v>
      </c>
      <c r="J689" s="73" t="str">
        <f t="shared" si="174"/>
        <v>R&amp;D Fuel Use Reductions</v>
      </c>
      <c r="K689" s="63" t="str">
        <f t="shared" ref="K689:K692" si="179">K$682</f>
        <v>RnD electricity fuel use reduction</v>
      </c>
      <c r="L689" s="63">
        <f t="shared" ref="L689:O691" si="180">L$682</f>
        <v>0</v>
      </c>
      <c r="M689" s="63">
        <f t="shared" si="180"/>
        <v>0.4</v>
      </c>
      <c r="N689" s="63">
        <f t="shared" si="180"/>
        <v>0.01</v>
      </c>
      <c r="O689" s="54" t="str">
        <f t="shared" si="180"/>
        <v>% reduction in fuel use</v>
      </c>
      <c r="P689" s="52" t="s">
        <v>686</v>
      </c>
      <c r="Q689" s="52" t="s">
        <v>269</v>
      </c>
      <c r="R689" s="8" t="s">
        <v>270</v>
      </c>
      <c r="S689" s="176" t="s">
        <v>77</v>
      </c>
      <c r="T689" s="52"/>
    </row>
    <row r="690" spans="1:20" ht="85.5" hidden="1">
      <c r="A690" s="73" t="str">
        <f>A$682</f>
        <v>Research and Development</v>
      </c>
      <c r="B690" s="73" t="str">
        <f t="shared" si="176"/>
        <v>Fuel Use Reduction</v>
      </c>
      <c r="C690" s="73" t="str">
        <f t="shared" si="176"/>
        <v>RnD Electricity Fuel Use Perc Reduction</v>
      </c>
      <c r="D690" s="8" t="s">
        <v>334</v>
      </c>
      <c r="E690" s="54"/>
      <c r="F690" s="8" t="s">
        <v>569</v>
      </c>
      <c r="G690" s="52"/>
      <c r="H690" s="53">
        <v>193</v>
      </c>
      <c r="I690" s="52" t="s">
        <v>46</v>
      </c>
      <c r="J690" s="73" t="str">
        <f t="shared" si="174"/>
        <v>R&amp;D Fuel Use Reductions</v>
      </c>
      <c r="K690" s="63" t="str">
        <f t="shared" si="179"/>
        <v>RnD electricity fuel use reduction</v>
      </c>
      <c r="L690" s="63">
        <f t="shared" si="180"/>
        <v>0</v>
      </c>
      <c r="M690" s="63">
        <f t="shared" si="180"/>
        <v>0.4</v>
      </c>
      <c r="N690" s="63">
        <f t="shared" si="180"/>
        <v>0.01</v>
      </c>
      <c r="O690" s="54" t="str">
        <f t="shared" si="180"/>
        <v>% reduction in fuel use</v>
      </c>
      <c r="P690" s="52" t="s">
        <v>687</v>
      </c>
      <c r="Q690" s="52" t="s">
        <v>269</v>
      </c>
      <c r="R690" s="8" t="s">
        <v>270</v>
      </c>
      <c r="S690" s="176" t="s">
        <v>77</v>
      </c>
      <c r="T690" s="52"/>
    </row>
    <row r="691" spans="1:20" ht="85.5" hidden="1">
      <c r="A691" s="73" t="str">
        <f t="shared" si="178"/>
        <v>Research and Development</v>
      </c>
      <c r="B691" s="73" t="str">
        <f t="shared" si="178"/>
        <v>Fuel Use Reduction</v>
      </c>
      <c r="C691" s="73" t="str">
        <f t="shared" si="178"/>
        <v>RnD Electricity Fuel Use Perc Reduction</v>
      </c>
      <c r="D691" s="8" t="s">
        <v>482</v>
      </c>
      <c r="E691" s="54"/>
      <c r="F691" s="8" t="s">
        <v>483</v>
      </c>
      <c r="G691" s="52"/>
      <c r="H691" s="53">
        <v>181</v>
      </c>
      <c r="I691" s="52" t="s">
        <v>46</v>
      </c>
      <c r="J691" s="73" t="str">
        <f t="shared" si="174"/>
        <v>R&amp;D Fuel Use Reductions</v>
      </c>
      <c r="K691" s="63" t="str">
        <f t="shared" si="179"/>
        <v>RnD electricity fuel use reduction</v>
      </c>
      <c r="L691" s="63">
        <f t="shared" si="180"/>
        <v>0</v>
      </c>
      <c r="M691" s="63">
        <f t="shared" si="180"/>
        <v>0.4</v>
      </c>
      <c r="N691" s="63">
        <f t="shared" si="180"/>
        <v>0.01</v>
      </c>
      <c r="O691" s="54" t="str">
        <f t="shared" si="180"/>
        <v>% reduction in fuel use</v>
      </c>
      <c r="P691" s="52" t="s">
        <v>688</v>
      </c>
      <c r="Q691" s="52" t="s">
        <v>269</v>
      </c>
      <c r="R691" s="8" t="s">
        <v>270</v>
      </c>
      <c r="S691" s="176" t="s">
        <v>77</v>
      </c>
      <c r="T691" s="52"/>
    </row>
    <row r="692" spans="1:20" ht="28.5" hidden="1">
      <c r="A692" s="73" t="str">
        <f t="shared" si="178"/>
        <v>Research and Development</v>
      </c>
      <c r="B692" s="73" t="str">
        <f t="shared" si="178"/>
        <v>Fuel Use Reduction</v>
      </c>
      <c r="C692" s="73" t="str">
        <f t="shared" si="178"/>
        <v>RnD Electricity Fuel Use Perc Reduction</v>
      </c>
      <c r="D692" s="8" t="s">
        <v>491</v>
      </c>
      <c r="E692" s="54"/>
      <c r="F692" s="8" t="s">
        <v>493</v>
      </c>
      <c r="G692" s="52"/>
      <c r="H692" s="53">
        <v>755</v>
      </c>
      <c r="I692" s="52" t="s">
        <v>47</v>
      </c>
      <c r="J692" s="73" t="str">
        <f t="shared" si="174"/>
        <v>R&amp;D Fuel Use Reductions</v>
      </c>
      <c r="K692" s="63" t="str">
        <f t="shared" si="179"/>
        <v>RnD electricity fuel use reduction</v>
      </c>
      <c r="L692" s="63"/>
      <c r="M692" s="63"/>
      <c r="N692" s="63"/>
      <c r="O692" s="54"/>
      <c r="P692" s="52"/>
      <c r="Q692" s="52"/>
      <c r="R692" s="8"/>
      <c r="S692" s="176"/>
      <c r="T692" s="52"/>
    </row>
    <row r="693" spans="1:20" ht="99.75" hidden="1">
      <c r="A693" s="93" t="s">
        <v>1121</v>
      </c>
      <c r="B693" s="73" t="str">
        <f t="shared" si="176"/>
        <v>Fuel Use Reduction</v>
      </c>
      <c r="C693" s="93" t="s">
        <v>322</v>
      </c>
      <c r="D693" s="52" t="s">
        <v>140</v>
      </c>
      <c r="E693" s="52"/>
      <c r="F693" s="8" t="s">
        <v>354</v>
      </c>
      <c r="G693" s="52"/>
      <c r="H693" s="53">
        <v>125</v>
      </c>
      <c r="I693" s="52" t="s">
        <v>46</v>
      </c>
      <c r="J693" s="73" t="str">
        <f t="shared" si="174"/>
        <v>R&amp;D Fuel Use Reductions</v>
      </c>
      <c r="K693" s="75" t="s">
        <v>578</v>
      </c>
      <c r="L693" s="59">
        <v>0</v>
      </c>
      <c r="M693" s="59">
        <v>0.4</v>
      </c>
      <c r="N693" s="58">
        <v>0.01</v>
      </c>
      <c r="O693" s="52" t="s">
        <v>35</v>
      </c>
      <c r="P693" s="52" t="s">
        <v>689</v>
      </c>
      <c r="Q693" s="52" t="s">
        <v>269</v>
      </c>
      <c r="R693" s="8" t="s">
        <v>270</v>
      </c>
      <c r="S693" s="176" t="s">
        <v>77</v>
      </c>
      <c r="T693" s="52"/>
    </row>
    <row r="694" spans="1:20" ht="99.75" hidden="1">
      <c r="A694" s="73" t="str">
        <f>A$693</f>
        <v>Research and Development</v>
      </c>
      <c r="B694" s="73" t="str">
        <f t="shared" ref="B694:C701" si="181">B$693</f>
        <v>Fuel Use Reduction</v>
      </c>
      <c r="C694" s="73" t="str">
        <f t="shared" si="181"/>
        <v>RnD Industry Fuel Use Perc Reduction</v>
      </c>
      <c r="D694" s="8" t="s">
        <v>141</v>
      </c>
      <c r="E694" s="52"/>
      <c r="F694" s="8" t="s">
        <v>355</v>
      </c>
      <c r="G694" s="52"/>
      <c r="H694" s="53">
        <v>126</v>
      </c>
      <c r="I694" s="52" t="s">
        <v>46</v>
      </c>
      <c r="J694" s="73" t="str">
        <f t="shared" si="174"/>
        <v>R&amp;D Fuel Use Reductions</v>
      </c>
      <c r="K694" s="63" t="str">
        <f t="shared" ref="K694:O700" si="182">K$693</f>
        <v>RnD industry fuel use reduction</v>
      </c>
      <c r="L694" s="63">
        <f t="shared" si="182"/>
        <v>0</v>
      </c>
      <c r="M694" s="63">
        <f t="shared" si="182"/>
        <v>0.4</v>
      </c>
      <c r="N694" s="63">
        <f t="shared" si="182"/>
        <v>0.01</v>
      </c>
      <c r="O694" s="54" t="str">
        <f t="shared" si="182"/>
        <v>% reduction in fuel use</v>
      </c>
      <c r="P694" s="52" t="s">
        <v>690</v>
      </c>
      <c r="Q694" s="52" t="s">
        <v>269</v>
      </c>
      <c r="R694" s="8" t="s">
        <v>270</v>
      </c>
      <c r="S694" s="176" t="s">
        <v>77</v>
      </c>
      <c r="T694" s="52"/>
    </row>
    <row r="695" spans="1:20" ht="99.75" hidden="1">
      <c r="A695" s="73" t="str">
        <f t="shared" ref="A695:A700" si="183">A$693</f>
        <v>Research and Development</v>
      </c>
      <c r="B695" s="73" t="str">
        <f t="shared" si="181"/>
        <v>Fuel Use Reduction</v>
      </c>
      <c r="C695" s="73" t="str">
        <f t="shared" si="181"/>
        <v>RnD Industry Fuel Use Perc Reduction</v>
      </c>
      <c r="D695" s="8" t="s">
        <v>142</v>
      </c>
      <c r="E695" s="52"/>
      <c r="F695" s="8" t="s">
        <v>356</v>
      </c>
      <c r="G695" s="52"/>
      <c r="H695" s="53">
        <v>127</v>
      </c>
      <c r="I695" s="52" t="s">
        <v>46</v>
      </c>
      <c r="J695" s="73" t="str">
        <f t="shared" si="174"/>
        <v>R&amp;D Fuel Use Reductions</v>
      </c>
      <c r="K695" s="63" t="str">
        <f t="shared" si="182"/>
        <v>RnD industry fuel use reduction</v>
      </c>
      <c r="L695" s="63">
        <f t="shared" si="182"/>
        <v>0</v>
      </c>
      <c r="M695" s="63">
        <f t="shared" si="182"/>
        <v>0.4</v>
      </c>
      <c r="N695" s="63">
        <f t="shared" si="182"/>
        <v>0.01</v>
      </c>
      <c r="O695" s="54" t="str">
        <f t="shared" si="182"/>
        <v>% reduction in fuel use</v>
      </c>
      <c r="P695" s="52" t="s">
        <v>691</v>
      </c>
      <c r="Q695" s="52" t="s">
        <v>269</v>
      </c>
      <c r="R695" s="8" t="s">
        <v>270</v>
      </c>
      <c r="S695" s="176" t="s">
        <v>77</v>
      </c>
      <c r="T695" s="52"/>
    </row>
    <row r="696" spans="1:20" ht="99.75" hidden="1">
      <c r="A696" s="73" t="str">
        <f t="shared" si="183"/>
        <v>Research and Development</v>
      </c>
      <c r="B696" s="73" t="str">
        <f t="shared" si="181"/>
        <v>Fuel Use Reduction</v>
      </c>
      <c r="C696" s="73" t="str">
        <f t="shared" si="181"/>
        <v>RnD Industry Fuel Use Perc Reduction</v>
      </c>
      <c r="D696" s="8" t="s">
        <v>143</v>
      </c>
      <c r="E696" s="52"/>
      <c r="F696" s="8" t="s">
        <v>357</v>
      </c>
      <c r="G696" s="52"/>
      <c r="H696" s="53">
        <v>128</v>
      </c>
      <c r="I696" s="52" t="s">
        <v>46</v>
      </c>
      <c r="J696" s="73" t="str">
        <f t="shared" si="174"/>
        <v>R&amp;D Fuel Use Reductions</v>
      </c>
      <c r="K696" s="63" t="str">
        <f t="shared" si="182"/>
        <v>RnD industry fuel use reduction</v>
      </c>
      <c r="L696" s="63">
        <f t="shared" si="182"/>
        <v>0</v>
      </c>
      <c r="M696" s="63">
        <f t="shared" si="182"/>
        <v>0.4</v>
      </c>
      <c r="N696" s="63">
        <f t="shared" si="182"/>
        <v>0.01</v>
      </c>
      <c r="O696" s="54" t="str">
        <f t="shared" si="182"/>
        <v>% reduction in fuel use</v>
      </c>
      <c r="P696" s="52" t="s">
        <v>692</v>
      </c>
      <c r="Q696" s="52" t="s">
        <v>269</v>
      </c>
      <c r="R696" s="8" t="s">
        <v>270</v>
      </c>
      <c r="S696" s="176" t="s">
        <v>77</v>
      </c>
      <c r="T696" s="52"/>
    </row>
    <row r="697" spans="1:20" ht="99.75" hidden="1">
      <c r="A697" s="73" t="str">
        <f t="shared" si="183"/>
        <v>Research and Development</v>
      </c>
      <c r="B697" s="73" t="str">
        <f t="shared" si="181"/>
        <v>Fuel Use Reduction</v>
      </c>
      <c r="C697" s="73" t="str">
        <f t="shared" si="181"/>
        <v>RnD Industry Fuel Use Perc Reduction</v>
      </c>
      <c r="D697" s="8" t="s">
        <v>860</v>
      </c>
      <c r="E697" s="52"/>
      <c r="F697" s="8" t="s">
        <v>358</v>
      </c>
      <c r="G697" s="52"/>
      <c r="H697" s="53">
        <v>129</v>
      </c>
      <c r="I697" s="52" t="s">
        <v>46</v>
      </c>
      <c r="J697" s="73" t="str">
        <f t="shared" si="174"/>
        <v>R&amp;D Fuel Use Reductions</v>
      </c>
      <c r="K697" s="63" t="str">
        <f t="shared" si="182"/>
        <v>RnD industry fuel use reduction</v>
      </c>
      <c r="L697" s="63">
        <f t="shared" si="182"/>
        <v>0</v>
      </c>
      <c r="M697" s="63">
        <f t="shared" si="182"/>
        <v>0.4</v>
      </c>
      <c r="N697" s="63">
        <f t="shared" si="182"/>
        <v>0.01</v>
      </c>
      <c r="O697" s="54" t="str">
        <f t="shared" si="182"/>
        <v>% reduction in fuel use</v>
      </c>
      <c r="P697" s="52" t="s">
        <v>693</v>
      </c>
      <c r="Q697" s="52" t="s">
        <v>269</v>
      </c>
      <c r="R697" s="8" t="s">
        <v>270</v>
      </c>
      <c r="S697" s="176" t="s">
        <v>77</v>
      </c>
      <c r="T697" s="52"/>
    </row>
    <row r="698" spans="1:20" ht="99.75" hidden="1">
      <c r="A698" s="73" t="str">
        <f t="shared" si="183"/>
        <v>Research and Development</v>
      </c>
      <c r="B698" s="73" t="str">
        <f t="shared" si="181"/>
        <v>Fuel Use Reduction</v>
      </c>
      <c r="C698" s="73" t="str">
        <f t="shared" si="181"/>
        <v>RnD Industry Fuel Use Perc Reduction</v>
      </c>
      <c r="D698" s="8" t="s">
        <v>144</v>
      </c>
      <c r="E698" s="52"/>
      <c r="F698" s="8" t="s">
        <v>863</v>
      </c>
      <c r="G698" s="52"/>
      <c r="H698" s="53">
        <v>130</v>
      </c>
      <c r="I698" s="52" t="s">
        <v>46</v>
      </c>
      <c r="J698" s="73" t="str">
        <f t="shared" si="174"/>
        <v>R&amp;D Fuel Use Reductions</v>
      </c>
      <c r="K698" s="63" t="str">
        <f t="shared" si="182"/>
        <v>RnD industry fuel use reduction</v>
      </c>
      <c r="L698" s="63">
        <f t="shared" si="182"/>
        <v>0</v>
      </c>
      <c r="M698" s="63">
        <f t="shared" si="182"/>
        <v>0.4</v>
      </c>
      <c r="N698" s="63">
        <f t="shared" si="182"/>
        <v>0.01</v>
      </c>
      <c r="O698" s="54" t="str">
        <f t="shared" si="182"/>
        <v>% reduction in fuel use</v>
      </c>
      <c r="P698" s="52" t="s">
        <v>694</v>
      </c>
      <c r="Q698" s="52" t="s">
        <v>269</v>
      </c>
      <c r="R698" s="8" t="s">
        <v>270</v>
      </c>
      <c r="S698" s="176" t="s">
        <v>77</v>
      </c>
      <c r="T698" s="52"/>
    </row>
    <row r="699" spans="1:20" ht="99.75" hidden="1">
      <c r="A699" s="73" t="str">
        <f t="shared" si="183"/>
        <v>Research and Development</v>
      </c>
      <c r="B699" s="73" t="str">
        <f t="shared" si="181"/>
        <v>Fuel Use Reduction</v>
      </c>
      <c r="C699" s="73" t="str">
        <f t="shared" si="181"/>
        <v>RnD Industry Fuel Use Perc Reduction</v>
      </c>
      <c r="D699" s="8" t="s">
        <v>145</v>
      </c>
      <c r="E699" s="52"/>
      <c r="F699" s="8" t="s">
        <v>359</v>
      </c>
      <c r="G699" s="52"/>
      <c r="H699" s="53">
        <v>131</v>
      </c>
      <c r="I699" s="52" t="s">
        <v>46</v>
      </c>
      <c r="J699" s="73" t="str">
        <f t="shared" si="174"/>
        <v>R&amp;D Fuel Use Reductions</v>
      </c>
      <c r="K699" s="63" t="str">
        <f t="shared" si="182"/>
        <v>RnD industry fuel use reduction</v>
      </c>
      <c r="L699" s="63">
        <f t="shared" si="182"/>
        <v>0</v>
      </c>
      <c r="M699" s="63">
        <f t="shared" si="182"/>
        <v>0.4</v>
      </c>
      <c r="N699" s="63">
        <f t="shared" si="182"/>
        <v>0.01</v>
      </c>
      <c r="O699" s="54" t="str">
        <f t="shared" si="182"/>
        <v>% reduction in fuel use</v>
      </c>
      <c r="P699" s="52" t="s">
        <v>695</v>
      </c>
      <c r="Q699" s="52" t="s">
        <v>269</v>
      </c>
      <c r="R699" s="8" t="s">
        <v>270</v>
      </c>
      <c r="S699" s="176" t="s">
        <v>77</v>
      </c>
      <c r="T699" s="52"/>
    </row>
    <row r="700" spans="1:20" ht="99.75" hidden="1">
      <c r="A700" s="73" t="str">
        <f t="shared" si="183"/>
        <v>Research and Development</v>
      </c>
      <c r="B700" s="73" t="str">
        <f t="shared" si="181"/>
        <v>Fuel Use Reduction</v>
      </c>
      <c r="C700" s="73" t="str">
        <f t="shared" si="181"/>
        <v>RnD Industry Fuel Use Perc Reduction</v>
      </c>
      <c r="D700" s="8" t="s">
        <v>146</v>
      </c>
      <c r="E700" s="52"/>
      <c r="F700" s="8" t="s">
        <v>360</v>
      </c>
      <c r="G700" s="52"/>
      <c r="H700" s="53">
        <v>132</v>
      </c>
      <c r="I700" s="52" t="s">
        <v>46</v>
      </c>
      <c r="J700" s="73" t="str">
        <f t="shared" si="174"/>
        <v>R&amp;D Fuel Use Reductions</v>
      </c>
      <c r="K700" s="63" t="str">
        <f t="shared" si="182"/>
        <v>RnD industry fuel use reduction</v>
      </c>
      <c r="L700" s="63">
        <f t="shared" si="182"/>
        <v>0</v>
      </c>
      <c r="M700" s="63">
        <f t="shared" si="182"/>
        <v>0.4</v>
      </c>
      <c r="N700" s="63">
        <f t="shared" si="182"/>
        <v>0.01</v>
      </c>
      <c r="O700" s="54" t="str">
        <f t="shared" si="182"/>
        <v>% reduction in fuel use</v>
      </c>
      <c r="P700" s="52" t="s">
        <v>696</v>
      </c>
      <c r="Q700" s="52" t="s">
        <v>269</v>
      </c>
      <c r="R700" s="8" t="s">
        <v>270</v>
      </c>
      <c r="S700" s="176" t="s">
        <v>77</v>
      </c>
      <c r="T700" s="52"/>
    </row>
    <row r="701" spans="1:20" ht="85.5" hidden="1">
      <c r="A701" s="93" t="s">
        <v>1121</v>
      </c>
      <c r="B701" s="73" t="str">
        <f t="shared" si="181"/>
        <v>Fuel Use Reduction</v>
      </c>
      <c r="C701" s="93" t="s">
        <v>323</v>
      </c>
      <c r="D701" s="52" t="s">
        <v>556</v>
      </c>
      <c r="E701" s="52"/>
      <c r="F701" s="52" t="s">
        <v>513</v>
      </c>
      <c r="G701" s="52"/>
      <c r="H701" s="53">
        <v>133</v>
      </c>
      <c r="I701" s="52" t="s">
        <v>46</v>
      </c>
      <c r="J701" s="73" t="str">
        <f t="shared" si="174"/>
        <v>R&amp;D Fuel Use Reductions</v>
      </c>
      <c r="K701" s="75" t="s">
        <v>577</v>
      </c>
      <c r="L701" s="59">
        <v>0</v>
      </c>
      <c r="M701" s="59">
        <v>0.4</v>
      </c>
      <c r="N701" s="58">
        <v>0.01</v>
      </c>
      <c r="O701" s="52" t="s">
        <v>35</v>
      </c>
      <c r="P701" s="52" t="s">
        <v>697</v>
      </c>
      <c r="Q701" s="52" t="s">
        <v>269</v>
      </c>
      <c r="R701" s="8" t="s">
        <v>270</v>
      </c>
      <c r="S701" s="176" t="s">
        <v>77</v>
      </c>
      <c r="T701" s="52"/>
    </row>
    <row r="702" spans="1:20" ht="85.5" hidden="1">
      <c r="A702" s="73" t="str">
        <f t="shared" ref="A702:A707" si="184">A$701</f>
        <v>Research and Development</v>
      </c>
      <c r="B702" s="73" t="str">
        <f t="shared" ref="B702:C707" si="185">B$701</f>
        <v>Fuel Use Reduction</v>
      </c>
      <c r="C702" s="73" t="str">
        <f t="shared" si="185"/>
        <v>RnD Transportation Fuel Use Perc Reduction</v>
      </c>
      <c r="D702" s="52" t="s">
        <v>557</v>
      </c>
      <c r="E702" s="52"/>
      <c r="F702" s="52" t="s">
        <v>514</v>
      </c>
      <c r="G702" s="52"/>
      <c r="H702" s="53">
        <v>134</v>
      </c>
      <c r="I702" s="52" t="s">
        <v>46</v>
      </c>
      <c r="J702" s="73" t="str">
        <f t="shared" si="174"/>
        <v>R&amp;D Fuel Use Reductions</v>
      </c>
      <c r="K702" s="63" t="str">
        <f t="shared" ref="K702:O707" si="186">K$701</f>
        <v>RnD transportation fuel use reduction</v>
      </c>
      <c r="L702" s="63">
        <f t="shared" si="186"/>
        <v>0</v>
      </c>
      <c r="M702" s="63">
        <f t="shared" si="186"/>
        <v>0.4</v>
      </c>
      <c r="N702" s="63">
        <f t="shared" si="186"/>
        <v>0.01</v>
      </c>
      <c r="O702" s="54" t="str">
        <f t="shared" si="186"/>
        <v>% reduction in fuel use</v>
      </c>
      <c r="P702" s="52" t="s">
        <v>698</v>
      </c>
      <c r="Q702" s="52" t="s">
        <v>269</v>
      </c>
      <c r="R702" s="8" t="s">
        <v>270</v>
      </c>
      <c r="S702" s="176" t="s">
        <v>77</v>
      </c>
      <c r="T702" s="52"/>
    </row>
    <row r="703" spans="1:20" ht="99.75" hidden="1">
      <c r="A703" s="73" t="str">
        <f t="shared" si="184"/>
        <v>Research and Development</v>
      </c>
      <c r="B703" s="73" t="str">
        <f t="shared" si="185"/>
        <v>Fuel Use Reduction</v>
      </c>
      <c r="C703" s="73" t="str">
        <f t="shared" si="185"/>
        <v>RnD Transportation Fuel Use Perc Reduction</v>
      </c>
      <c r="D703" s="52" t="s">
        <v>558</v>
      </c>
      <c r="E703" s="52"/>
      <c r="F703" s="52" t="s">
        <v>515</v>
      </c>
      <c r="G703" s="52"/>
      <c r="H703" s="53">
        <v>135</v>
      </c>
      <c r="I703" s="52" t="s">
        <v>46</v>
      </c>
      <c r="J703" s="73" t="str">
        <f t="shared" si="174"/>
        <v>R&amp;D Fuel Use Reductions</v>
      </c>
      <c r="K703" s="63" t="str">
        <f t="shared" si="186"/>
        <v>RnD transportation fuel use reduction</v>
      </c>
      <c r="L703" s="63">
        <f t="shared" si="186"/>
        <v>0</v>
      </c>
      <c r="M703" s="63">
        <f t="shared" si="186"/>
        <v>0.4</v>
      </c>
      <c r="N703" s="63">
        <f t="shared" si="186"/>
        <v>0.01</v>
      </c>
      <c r="O703" s="54" t="str">
        <f t="shared" si="186"/>
        <v>% reduction in fuel use</v>
      </c>
      <c r="P703" s="52" t="s">
        <v>699</v>
      </c>
      <c r="Q703" s="52" t="s">
        <v>269</v>
      </c>
      <c r="R703" s="8" t="s">
        <v>270</v>
      </c>
      <c r="S703" s="176" t="s">
        <v>77</v>
      </c>
      <c r="T703" s="52"/>
    </row>
    <row r="704" spans="1:20" ht="99.75" hidden="1">
      <c r="A704" s="73" t="str">
        <f t="shared" si="184"/>
        <v>Research and Development</v>
      </c>
      <c r="B704" s="73" t="str">
        <f t="shared" si="185"/>
        <v>Fuel Use Reduction</v>
      </c>
      <c r="C704" s="73" t="str">
        <f t="shared" si="185"/>
        <v>RnD Transportation Fuel Use Perc Reduction</v>
      </c>
      <c r="D704" s="52" t="s">
        <v>559</v>
      </c>
      <c r="E704" s="52"/>
      <c r="F704" s="52" t="s">
        <v>516</v>
      </c>
      <c r="G704" s="52"/>
      <c r="H704" s="53">
        <v>136</v>
      </c>
      <c r="I704" s="52" t="s">
        <v>46</v>
      </c>
      <c r="J704" s="73" t="str">
        <f t="shared" si="174"/>
        <v>R&amp;D Fuel Use Reductions</v>
      </c>
      <c r="K704" s="63" t="str">
        <f t="shared" si="186"/>
        <v>RnD transportation fuel use reduction</v>
      </c>
      <c r="L704" s="63">
        <f t="shared" si="186"/>
        <v>0</v>
      </c>
      <c r="M704" s="63">
        <f t="shared" si="186"/>
        <v>0.4</v>
      </c>
      <c r="N704" s="63">
        <f t="shared" si="186"/>
        <v>0.01</v>
      </c>
      <c r="O704" s="54" t="str">
        <f t="shared" si="186"/>
        <v>% reduction in fuel use</v>
      </c>
      <c r="P704" s="52" t="s">
        <v>700</v>
      </c>
      <c r="Q704" s="52" t="s">
        <v>269</v>
      </c>
      <c r="R704" s="8" t="s">
        <v>270</v>
      </c>
      <c r="S704" s="176" t="s">
        <v>77</v>
      </c>
      <c r="T704" s="52"/>
    </row>
    <row r="705" spans="1:20" ht="85.5" hidden="1">
      <c r="A705" s="73" t="str">
        <f t="shared" si="184"/>
        <v>Research and Development</v>
      </c>
      <c r="B705" s="73" t="str">
        <f t="shared" si="185"/>
        <v>Fuel Use Reduction</v>
      </c>
      <c r="C705" s="73" t="str">
        <f t="shared" si="185"/>
        <v>RnD Transportation Fuel Use Perc Reduction</v>
      </c>
      <c r="D705" s="52" t="s">
        <v>560</v>
      </c>
      <c r="E705" s="52"/>
      <c r="F705" s="52" t="s">
        <v>517</v>
      </c>
      <c r="G705" s="52"/>
      <c r="H705" s="53">
        <v>137</v>
      </c>
      <c r="I705" s="52" t="s">
        <v>46</v>
      </c>
      <c r="J705" s="73" t="str">
        <f t="shared" si="174"/>
        <v>R&amp;D Fuel Use Reductions</v>
      </c>
      <c r="K705" s="63" t="str">
        <f t="shared" si="186"/>
        <v>RnD transportation fuel use reduction</v>
      </c>
      <c r="L705" s="63">
        <f t="shared" si="186"/>
        <v>0</v>
      </c>
      <c r="M705" s="63">
        <f t="shared" si="186"/>
        <v>0.4</v>
      </c>
      <c r="N705" s="63">
        <f t="shared" si="186"/>
        <v>0.01</v>
      </c>
      <c r="O705" s="54" t="str">
        <f t="shared" si="186"/>
        <v>% reduction in fuel use</v>
      </c>
      <c r="P705" s="52" t="s">
        <v>701</v>
      </c>
      <c r="Q705" s="52" t="s">
        <v>269</v>
      </c>
      <c r="R705" s="8" t="s">
        <v>270</v>
      </c>
      <c r="S705" s="176" t="s">
        <v>77</v>
      </c>
      <c r="T705" s="52"/>
    </row>
    <row r="706" spans="1:20" ht="85.5" hidden="1">
      <c r="A706" s="73" t="str">
        <f t="shared" si="184"/>
        <v>Research and Development</v>
      </c>
      <c r="B706" s="73" t="str">
        <f t="shared" si="185"/>
        <v>Fuel Use Reduction</v>
      </c>
      <c r="C706" s="73" t="str">
        <f t="shared" si="185"/>
        <v>RnD Transportation Fuel Use Perc Reduction</v>
      </c>
      <c r="D706" s="52" t="s">
        <v>965</v>
      </c>
      <c r="E706" s="52"/>
      <c r="F706" s="52" t="s">
        <v>1281</v>
      </c>
      <c r="G706" s="52"/>
      <c r="H706" s="53">
        <v>138</v>
      </c>
      <c r="I706" s="52" t="s">
        <v>46</v>
      </c>
      <c r="J706" s="73" t="str">
        <f t="shared" si="174"/>
        <v>R&amp;D Fuel Use Reductions</v>
      </c>
      <c r="K706" s="63" t="str">
        <f t="shared" si="186"/>
        <v>RnD transportation fuel use reduction</v>
      </c>
      <c r="L706" s="63">
        <f t="shared" si="186"/>
        <v>0</v>
      </c>
      <c r="M706" s="63">
        <f t="shared" si="186"/>
        <v>0.4</v>
      </c>
      <c r="N706" s="63">
        <f t="shared" si="186"/>
        <v>0.01</v>
      </c>
      <c r="O706" s="54" t="str">
        <f t="shared" si="186"/>
        <v>% reduction in fuel use</v>
      </c>
      <c r="P706" s="52" t="s">
        <v>1285</v>
      </c>
      <c r="Q706" s="52" t="s">
        <v>269</v>
      </c>
      <c r="R706" s="8" t="s">
        <v>270</v>
      </c>
      <c r="S706" s="176" t="s">
        <v>77</v>
      </c>
      <c r="T706" s="52"/>
    </row>
    <row r="707" spans="1:20" ht="85.5" hidden="1">
      <c r="A707" s="73" t="str">
        <f t="shared" si="184"/>
        <v>Research and Development</v>
      </c>
      <c r="B707" s="73" t="str">
        <f t="shared" si="185"/>
        <v>Fuel Use Reduction</v>
      </c>
      <c r="C707" s="73" t="str">
        <f t="shared" si="185"/>
        <v>RnD Transportation Fuel Use Perc Reduction</v>
      </c>
      <c r="D707" s="52" t="s">
        <v>964</v>
      </c>
      <c r="E707" s="52"/>
      <c r="F707" s="52" t="s">
        <v>1282</v>
      </c>
      <c r="G707" s="52"/>
      <c r="H707" s="53">
        <v>524</v>
      </c>
      <c r="I707" s="52" t="s">
        <v>46</v>
      </c>
      <c r="J707" s="73" t="str">
        <f t="shared" si="174"/>
        <v>R&amp;D Fuel Use Reductions</v>
      </c>
      <c r="K707" s="63" t="str">
        <f t="shared" si="186"/>
        <v>RnD transportation fuel use reduction</v>
      </c>
      <c r="L707" s="63">
        <f t="shared" si="186"/>
        <v>0</v>
      </c>
      <c r="M707" s="63">
        <f t="shared" si="186"/>
        <v>0.4</v>
      </c>
      <c r="N707" s="63">
        <f t="shared" si="186"/>
        <v>0.01</v>
      </c>
      <c r="O707" s="54" t="str">
        <f t="shared" si="186"/>
        <v>% reduction in fuel use</v>
      </c>
      <c r="P707" s="52" t="s">
        <v>1286</v>
      </c>
      <c r="Q707" s="52" t="s">
        <v>269</v>
      </c>
      <c r="R707" s="8" t="s">
        <v>270</v>
      </c>
      <c r="S707" s="176" t="s">
        <v>77</v>
      </c>
      <c r="T707" s="52"/>
    </row>
    <row r="708" spans="1:20" s="92" customFormat="1" ht="57" hidden="1">
      <c r="A708" s="3" t="s">
        <v>1319</v>
      </c>
      <c r="B708" s="3" t="s">
        <v>1320</v>
      </c>
      <c r="C708" s="3" t="s">
        <v>1323</v>
      </c>
      <c r="D708" s="3"/>
      <c r="E708" s="3"/>
      <c r="F708" s="3"/>
      <c r="G708" s="3"/>
      <c r="H708" s="170">
        <v>543</v>
      </c>
      <c r="I708" s="3" t="s">
        <v>46</v>
      </c>
      <c r="J708" s="167"/>
      <c r="K708" s="3" t="s">
        <v>1321</v>
      </c>
      <c r="L708" s="404">
        <v>-0.1</v>
      </c>
      <c r="M708" s="408">
        <v>5.8000000000000003E-2</v>
      </c>
      <c r="N708" s="409">
        <v>5.0000000000000001E-4</v>
      </c>
      <c r="O708" s="3" t="s">
        <v>1327</v>
      </c>
      <c r="P708" s="410" t="s">
        <v>2143</v>
      </c>
      <c r="Q708" s="3"/>
      <c r="R708" s="3"/>
      <c r="S708" s="182" t="s">
        <v>1322</v>
      </c>
      <c r="T708" s="411" t="s">
        <v>2144</v>
      </c>
    </row>
    <row r="709" spans="1:20" ht="85.5" hidden="1">
      <c r="A709" s="3" t="s">
        <v>1513</v>
      </c>
      <c r="B709" s="3" t="s">
        <v>1514</v>
      </c>
      <c r="C709" s="3" t="s">
        <v>1521</v>
      </c>
      <c r="D709" s="3" t="s">
        <v>1530</v>
      </c>
      <c r="F709" s="3" t="s">
        <v>1535</v>
      </c>
      <c r="H709" s="165">
        <v>545</v>
      </c>
      <c r="I709" s="3" t="s">
        <v>46</v>
      </c>
      <c r="J709" s="85"/>
      <c r="K709" s="93" t="s">
        <v>1563</v>
      </c>
      <c r="L709" s="77">
        <v>0</v>
      </c>
      <c r="M709" s="3">
        <v>10</v>
      </c>
      <c r="N709" s="3">
        <v>1</v>
      </c>
      <c r="O709" s="3" t="s">
        <v>1445</v>
      </c>
      <c r="P709" s="3" t="s">
        <v>1539</v>
      </c>
      <c r="Q709" s="3" t="s">
        <v>1446</v>
      </c>
      <c r="R709" s="6"/>
      <c r="T709" s="3"/>
    </row>
    <row r="710" spans="1:20" ht="85.5" hidden="1">
      <c r="A710" s="4" t="str">
        <f>A$709</f>
        <v>Government Revenue Accounting</v>
      </c>
      <c r="B710" s="4" t="str">
        <f t="shared" ref="B710:C710" si="187">B$709</f>
        <v>Carbon Tax Revenue</v>
      </c>
      <c r="C710" s="4" t="str">
        <f t="shared" si="187"/>
        <v>GRA for Carbon Tax Revenue</v>
      </c>
      <c r="D710" s="3" t="s">
        <v>1531</v>
      </c>
      <c r="F710" s="3" t="s">
        <v>1561</v>
      </c>
      <c r="H710" s="168">
        <v>546</v>
      </c>
      <c r="I710" s="4" t="str">
        <f t="shared" ref="I710:I713" si="188">I$709</f>
        <v>Yes</v>
      </c>
      <c r="J710" s="85"/>
      <c r="K710" s="4" t="str">
        <f t="shared" ref="K710:Q713" si="189">K$709</f>
        <v>GRA carbon tax revenue</v>
      </c>
      <c r="L710" s="4">
        <f t="shared" si="189"/>
        <v>0</v>
      </c>
      <c r="M710" s="4">
        <f t="shared" si="189"/>
        <v>10</v>
      </c>
      <c r="N710" s="4">
        <f t="shared" si="189"/>
        <v>1</v>
      </c>
      <c r="O710" s="4" t="str">
        <f t="shared" si="189"/>
        <v>weight</v>
      </c>
      <c r="P710" s="3" t="s">
        <v>1562</v>
      </c>
      <c r="Q710" s="4" t="str">
        <f t="shared" si="189"/>
        <v>io-model.html</v>
      </c>
      <c r="R710" s="6"/>
      <c r="T710" s="3"/>
    </row>
    <row r="711" spans="1:20" ht="85.5" hidden="1">
      <c r="A711" s="4" t="str">
        <f t="shared" ref="A711:C713" si="190">A$709</f>
        <v>Government Revenue Accounting</v>
      </c>
      <c r="B711" s="4" t="str">
        <f t="shared" si="190"/>
        <v>Carbon Tax Revenue</v>
      </c>
      <c r="C711" s="4" t="str">
        <f t="shared" si="190"/>
        <v>GRA for Carbon Tax Revenue</v>
      </c>
      <c r="D711" s="3" t="s">
        <v>1532</v>
      </c>
      <c r="F711" s="3" t="s">
        <v>1536</v>
      </c>
      <c r="H711" s="168">
        <v>547</v>
      </c>
      <c r="I711" s="4" t="str">
        <f t="shared" si="188"/>
        <v>Yes</v>
      </c>
      <c r="J711" s="85"/>
      <c r="K711" s="4" t="str">
        <f t="shared" si="189"/>
        <v>GRA carbon tax revenue</v>
      </c>
      <c r="L711" s="4">
        <f t="shared" si="189"/>
        <v>0</v>
      </c>
      <c r="M711" s="4">
        <f t="shared" si="189"/>
        <v>10</v>
      </c>
      <c r="N711" s="4">
        <f t="shared" si="189"/>
        <v>1</v>
      </c>
      <c r="O711" s="4" t="str">
        <f t="shared" si="189"/>
        <v>weight</v>
      </c>
      <c r="P711" s="3" t="s">
        <v>1447</v>
      </c>
      <c r="Q711" s="4" t="str">
        <f t="shared" si="189"/>
        <v>io-model.html</v>
      </c>
      <c r="R711" s="6"/>
      <c r="T711" s="3"/>
    </row>
    <row r="712" spans="1:20" ht="85.5" hidden="1">
      <c r="A712" s="4" t="str">
        <f t="shared" si="190"/>
        <v>Government Revenue Accounting</v>
      </c>
      <c r="B712" s="4" t="str">
        <f t="shared" si="190"/>
        <v>Carbon Tax Revenue</v>
      </c>
      <c r="C712" s="4" t="str">
        <f t="shared" si="190"/>
        <v>GRA for Carbon Tax Revenue</v>
      </c>
      <c r="D712" s="3" t="s">
        <v>1533</v>
      </c>
      <c r="F712" s="3" t="s">
        <v>1537</v>
      </c>
      <c r="H712" s="168">
        <v>548</v>
      </c>
      <c r="I712" s="4" t="str">
        <f t="shared" si="188"/>
        <v>Yes</v>
      </c>
      <c r="J712" s="85"/>
      <c r="K712" s="4" t="str">
        <f t="shared" si="189"/>
        <v>GRA carbon tax revenue</v>
      </c>
      <c r="L712" s="4">
        <f t="shared" si="189"/>
        <v>0</v>
      </c>
      <c r="M712" s="4">
        <f t="shared" si="189"/>
        <v>10</v>
      </c>
      <c r="N712" s="4">
        <f t="shared" si="189"/>
        <v>1</v>
      </c>
      <c r="O712" s="4" t="str">
        <f t="shared" si="189"/>
        <v>weight</v>
      </c>
      <c r="P712" s="3" t="s">
        <v>1448</v>
      </c>
      <c r="Q712" s="4" t="str">
        <f t="shared" si="189"/>
        <v>io-model.html</v>
      </c>
      <c r="R712" s="6"/>
      <c r="T712" s="3"/>
    </row>
    <row r="713" spans="1:20" ht="85.5" hidden="1">
      <c r="A713" s="4" t="str">
        <f t="shared" si="190"/>
        <v>Government Revenue Accounting</v>
      </c>
      <c r="B713" s="4" t="str">
        <f t="shared" si="190"/>
        <v>Carbon Tax Revenue</v>
      </c>
      <c r="C713" s="4" t="str">
        <f t="shared" si="190"/>
        <v>GRA for Carbon Tax Revenue</v>
      </c>
      <c r="D713" s="3" t="s">
        <v>1534</v>
      </c>
      <c r="F713" s="3" t="s">
        <v>1538</v>
      </c>
      <c r="H713" s="168">
        <v>549</v>
      </c>
      <c r="I713" s="4" t="str">
        <f t="shared" si="188"/>
        <v>Yes</v>
      </c>
      <c r="J713" s="85"/>
      <c r="K713" s="4" t="str">
        <f t="shared" si="189"/>
        <v>GRA carbon tax revenue</v>
      </c>
      <c r="L713" s="4">
        <f t="shared" si="189"/>
        <v>0</v>
      </c>
      <c r="M713" s="4">
        <f t="shared" si="189"/>
        <v>10</v>
      </c>
      <c r="N713" s="4">
        <f t="shared" si="189"/>
        <v>1</v>
      </c>
      <c r="O713" s="4" t="str">
        <f t="shared" si="189"/>
        <v>weight</v>
      </c>
      <c r="P713" s="3" t="s">
        <v>1449</v>
      </c>
      <c r="Q713" s="4" t="str">
        <f t="shared" si="189"/>
        <v>io-model.html</v>
      </c>
      <c r="R713" s="6"/>
      <c r="T713" s="3"/>
    </row>
    <row r="714" spans="1:20" ht="85.5" hidden="1">
      <c r="A714" s="3" t="s">
        <v>1513</v>
      </c>
      <c r="B714" s="3" t="s">
        <v>1515</v>
      </c>
      <c r="C714" s="3" t="s">
        <v>1522</v>
      </c>
      <c r="D714" s="3" t="s">
        <v>1530</v>
      </c>
      <c r="F714" s="3" t="s">
        <v>1535</v>
      </c>
      <c r="H714" s="168">
        <v>550</v>
      </c>
      <c r="I714" s="3" t="s">
        <v>46</v>
      </c>
      <c r="J714" s="85"/>
      <c r="K714" s="93" t="s">
        <v>1564</v>
      </c>
      <c r="L714" s="77">
        <v>0</v>
      </c>
      <c r="M714" s="3">
        <v>10</v>
      </c>
      <c r="N714" s="3">
        <v>1</v>
      </c>
      <c r="O714" s="3" t="s">
        <v>1445</v>
      </c>
      <c r="P71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3" t="s">
        <v>1446</v>
      </c>
      <c r="R714" s="6"/>
      <c r="T714" s="3"/>
    </row>
    <row r="715" spans="1:20" ht="85.5" hidden="1">
      <c r="A715" s="4" t="str">
        <f>A$714</f>
        <v>Government Revenue Accounting</v>
      </c>
      <c r="B715" s="4" t="str">
        <f t="shared" ref="B715:C718" si="191">B$714</f>
        <v>Fuel Tax Revenue</v>
      </c>
      <c r="C715" s="4" t="str">
        <f t="shared" si="191"/>
        <v>GRA for Fuel Tax Revenue</v>
      </c>
      <c r="D715" s="3" t="s">
        <v>1531</v>
      </c>
      <c r="F715" s="3" t="s">
        <v>1561</v>
      </c>
      <c r="H715" s="168">
        <v>551</v>
      </c>
      <c r="I715" s="4" t="str">
        <f t="shared" ref="I715:I718" si="192">I$714</f>
        <v>Yes</v>
      </c>
      <c r="J715" s="85"/>
      <c r="K715" s="4" t="str">
        <f t="shared" ref="K715:O718" si="193">K$714</f>
        <v>GRA fuel tax revenue</v>
      </c>
      <c r="L715" s="4">
        <f t="shared" si="193"/>
        <v>0</v>
      </c>
      <c r="M715" s="4">
        <f t="shared" si="193"/>
        <v>10</v>
      </c>
      <c r="N715" s="4">
        <f t="shared" si="193"/>
        <v>1</v>
      </c>
      <c r="O715" s="4" t="str">
        <f t="shared" si="193"/>
        <v>weight</v>
      </c>
      <c r="P71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4" t="str">
        <f t="shared" ref="Q715:Q718" si="194">Q$714</f>
        <v>io-model.html</v>
      </c>
      <c r="R715" s="6"/>
      <c r="T715" s="3"/>
    </row>
    <row r="716" spans="1:20" ht="85.5" hidden="1">
      <c r="A716" s="4" t="str">
        <f t="shared" ref="A716:A718" si="195">A$714</f>
        <v>Government Revenue Accounting</v>
      </c>
      <c r="B716" s="4" t="str">
        <f t="shared" si="191"/>
        <v>Fuel Tax Revenue</v>
      </c>
      <c r="C716" s="4" t="str">
        <f t="shared" si="191"/>
        <v>GRA for Fuel Tax Revenue</v>
      </c>
      <c r="D716" s="3" t="s">
        <v>1532</v>
      </c>
      <c r="F716" s="3" t="s">
        <v>1536</v>
      </c>
      <c r="H716" s="168">
        <v>552</v>
      </c>
      <c r="I716" s="4" t="str">
        <f t="shared" si="192"/>
        <v>Yes</v>
      </c>
      <c r="J716" s="85"/>
      <c r="K716" s="4" t="str">
        <f t="shared" si="193"/>
        <v>GRA fuel tax revenue</v>
      </c>
      <c r="L716" s="4">
        <f t="shared" si="193"/>
        <v>0</v>
      </c>
      <c r="M716" s="4">
        <f t="shared" si="193"/>
        <v>10</v>
      </c>
      <c r="N716" s="4">
        <f t="shared" si="193"/>
        <v>1</v>
      </c>
      <c r="O716" s="4" t="str">
        <f t="shared" si="193"/>
        <v>weight</v>
      </c>
      <c r="P71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4" t="str">
        <f t="shared" si="194"/>
        <v>io-model.html</v>
      </c>
      <c r="R716" s="6"/>
      <c r="T716" s="3"/>
    </row>
    <row r="717" spans="1:20" ht="85.5" hidden="1">
      <c r="A717" s="4" t="str">
        <f t="shared" si="195"/>
        <v>Government Revenue Accounting</v>
      </c>
      <c r="B717" s="4" t="str">
        <f t="shared" si="191"/>
        <v>Fuel Tax Revenue</v>
      </c>
      <c r="C717" s="4" t="str">
        <f t="shared" si="191"/>
        <v>GRA for Fuel Tax Revenue</v>
      </c>
      <c r="D717" s="3" t="s">
        <v>1533</v>
      </c>
      <c r="F717" s="3" t="s">
        <v>1537</v>
      </c>
      <c r="H717" s="168">
        <v>553</v>
      </c>
      <c r="I717" s="4" t="str">
        <f t="shared" si="192"/>
        <v>Yes</v>
      </c>
      <c r="J717" s="85"/>
      <c r="K717" s="4" t="str">
        <f t="shared" si="193"/>
        <v>GRA fuel tax revenue</v>
      </c>
      <c r="L717" s="4">
        <f t="shared" si="193"/>
        <v>0</v>
      </c>
      <c r="M717" s="4">
        <f t="shared" si="193"/>
        <v>10</v>
      </c>
      <c r="N717" s="4">
        <f t="shared" si="193"/>
        <v>1</v>
      </c>
      <c r="O717" s="4" t="str">
        <f t="shared" si="193"/>
        <v>weight</v>
      </c>
      <c r="P71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4" t="str">
        <f t="shared" si="194"/>
        <v>io-model.html</v>
      </c>
      <c r="R717" s="6"/>
      <c r="T717" s="3"/>
    </row>
    <row r="718" spans="1:20" ht="85.5" hidden="1">
      <c r="A718" s="4" t="str">
        <f t="shared" si="195"/>
        <v>Government Revenue Accounting</v>
      </c>
      <c r="B718" s="4" t="str">
        <f t="shared" si="191"/>
        <v>Fuel Tax Revenue</v>
      </c>
      <c r="C718" s="4" t="str">
        <f t="shared" si="191"/>
        <v>GRA for Fuel Tax Revenue</v>
      </c>
      <c r="D718" s="3" t="s">
        <v>1534</v>
      </c>
      <c r="F718" s="3" t="s">
        <v>1538</v>
      </c>
      <c r="H718" s="168">
        <v>554</v>
      </c>
      <c r="I718" s="4" t="str">
        <f t="shared" si="192"/>
        <v>Yes</v>
      </c>
      <c r="J718" s="85"/>
      <c r="K718" s="4" t="str">
        <f t="shared" si="193"/>
        <v>GRA fuel tax revenue</v>
      </c>
      <c r="L718" s="4">
        <f t="shared" si="193"/>
        <v>0</v>
      </c>
      <c r="M718" s="4">
        <f t="shared" si="193"/>
        <v>10</v>
      </c>
      <c r="N718" s="4">
        <f t="shared" si="193"/>
        <v>1</v>
      </c>
      <c r="O718" s="4" t="str">
        <f t="shared" si="193"/>
        <v>weight</v>
      </c>
      <c r="P71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4" t="str">
        <f t="shared" si="194"/>
        <v>io-model.html</v>
      </c>
      <c r="R718" s="6"/>
      <c r="T718" s="3"/>
    </row>
    <row r="719" spans="1:20" ht="85.5" hidden="1">
      <c r="A719" s="3" t="s">
        <v>1513</v>
      </c>
      <c r="B719" s="3" t="s">
        <v>496</v>
      </c>
      <c r="C719" s="3" t="s">
        <v>1523</v>
      </c>
      <c r="D719" s="3" t="s">
        <v>1530</v>
      </c>
      <c r="F719" s="3" t="s">
        <v>1535</v>
      </c>
      <c r="H719" s="168">
        <v>555</v>
      </c>
      <c r="I719" s="3" t="s">
        <v>46</v>
      </c>
      <c r="J719" s="85"/>
      <c r="K719" s="93" t="s">
        <v>1565</v>
      </c>
      <c r="L719" s="77">
        <v>0</v>
      </c>
      <c r="M719" s="3">
        <v>10</v>
      </c>
      <c r="N719" s="3">
        <v>1</v>
      </c>
      <c r="O719" s="3" t="s">
        <v>1445</v>
      </c>
      <c r="P71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3" t="s">
        <v>1446</v>
      </c>
      <c r="R719" s="6"/>
      <c r="T719" s="3"/>
    </row>
    <row r="720" spans="1:20" ht="85.5" hidden="1">
      <c r="A720" s="4" t="str">
        <f>A$719</f>
        <v>Government Revenue Accounting</v>
      </c>
      <c r="B720" s="4" t="str">
        <f t="shared" ref="B720:C723" si="196">B$719</f>
        <v>EV Subsidy</v>
      </c>
      <c r="C720" s="4" t="str">
        <f t="shared" si="196"/>
        <v>GRA for EV Subsidy</v>
      </c>
      <c r="D720" s="3" t="s">
        <v>1531</v>
      </c>
      <c r="F720" s="3" t="s">
        <v>1561</v>
      </c>
      <c r="H720" s="168">
        <v>556</v>
      </c>
      <c r="I720" s="4" t="str">
        <f t="shared" ref="I720:I723" si="197">I$719</f>
        <v>Yes</v>
      </c>
      <c r="J720" s="85"/>
      <c r="K720" s="4" t="str">
        <f t="shared" ref="K720:O723" si="198">K$719</f>
        <v>GRA EV subsidy</v>
      </c>
      <c r="L720" s="4">
        <f t="shared" si="198"/>
        <v>0</v>
      </c>
      <c r="M720" s="4">
        <f t="shared" si="198"/>
        <v>10</v>
      </c>
      <c r="N720" s="4">
        <f t="shared" si="198"/>
        <v>1</v>
      </c>
      <c r="O720" s="4" t="str">
        <f t="shared" si="198"/>
        <v>weight</v>
      </c>
      <c r="P72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4" t="str">
        <f t="shared" ref="Q720:Q723" si="199">Q$719</f>
        <v>io-model.html</v>
      </c>
      <c r="R720" s="6"/>
      <c r="T720" s="3"/>
    </row>
    <row r="721" spans="1:20" ht="85.5" hidden="1">
      <c r="A721" s="4" t="str">
        <f t="shared" ref="A721:A723" si="200">A$719</f>
        <v>Government Revenue Accounting</v>
      </c>
      <c r="B721" s="4" t="str">
        <f t="shared" si="196"/>
        <v>EV Subsidy</v>
      </c>
      <c r="C721" s="4" t="str">
        <f t="shared" si="196"/>
        <v>GRA for EV Subsidy</v>
      </c>
      <c r="D721" s="3" t="s">
        <v>1532</v>
      </c>
      <c r="F721" s="3" t="s">
        <v>1536</v>
      </c>
      <c r="H721" s="168">
        <v>557</v>
      </c>
      <c r="I721" s="4" t="str">
        <f t="shared" si="197"/>
        <v>Yes</v>
      </c>
      <c r="J721" s="85"/>
      <c r="K721" s="4" t="str">
        <f t="shared" si="198"/>
        <v>GRA EV subsidy</v>
      </c>
      <c r="L721" s="4">
        <f t="shared" si="198"/>
        <v>0</v>
      </c>
      <c r="M721" s="4">
        <f t="shared" si="198"/>
        <v>10</v>
      </c>
      <c r="N721" s="4">
        <f t="shared" si="198"/>
        <v>1</v>
      </c>
      <c r="O721" s="4" t="str">
        <f t="shared" si="198"/>
        <v>weight</v>
      </c>
      <c r="P72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4" t="str">
        <f t="shared" si="199"/>
        <v>io-model.html</v>
      </c>
      <c r="R721" s="6"/>
      <c r="T721" s="3"/>
    </row>
    <row r="722" spans="1:20" ht="85.5" hidden="1">
      <c r="A722" s="4" t="str">
        <f t="shared" si="200"/>
        <v>Government Revenue Accounting</v>
      </c>
      <c r="B722" s="4" t="str">
        <f t="shared" si="196"/>
        <v>EV Subsidy</v>
      </c>
      <c r="C722" s="4" t="str">
        <f t="shared" si="196"/>
        <v>GRA for EV Subsidy</v>
      </c>
      <c r="D722" s="3" t="s">
        <v>1533</v>
      </c>
      <c r="F722" s="3" t="s">
        <v>1537</v>
      </c>
      <c r="H722" s="168">
        <v>558</v>
      </c>
      <c r="I722" s="4" t="str">
        <f t="shared" si="197"/>
        <v>Yes</v>
      </c>
      <c r="J722" s="85"/>
      <c r="K722" s="4" t="str">
        <f t="shared" si="198"/>
        <v>GRA EV subsidy</v>
      </c>
      <c r="L722" s="4">
        <f t="shared" si="198"/>
        <v>0</v>
      </c>
      <c r="M722" s="4">
        <f t="shared" si="198"/>
        <v>10</v>
      </c>
      <c r="N722" s="4">
        <f t="shared" si="198"/>
        <v>1</v>
      </c>
      <c r="O722" s="4" t="str">
        <f t="shared" si="198"/>
        <v>weight</v>
      </c>
      <c r="P72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4" t="str">
        <f t="shared" si="199"/>
        <v>io-model.html</v>
      </c>
      <c r="R722" s="6"/>
      <c r="T722" s="3"/>
    </row>
    <row r="723" spans="1:20" ht="85.5" hidden="1">
      <c r="A723" s="4" t="str">
        <f t="shared" si="200"/>
        <v>Government Revenue Accounting</v>
      </c>
      <c r="B723" s="4" t="str">
        <f t="shared" si="196"/>
        <v>EV Subsidy</v>
      </c>
      <c r="C723" s="4" t="str">
        <f t="shared" si="196"/>
        <v>GRA for EV Subsidy</v>
      </c>
      <c r="D723" s="3" t="s">
        <v>1534</v>
      </c>
      <c r="F723" s="3" t="s">
        <v>1538</v>
      </c>
      <c r="H723" s="168">
        <v>559</v>
      </c>
      <c r="I723" s="4" t="str">
        <f t="shared" si="197"/>
        <v>Yes</v>
      </c>
      <c r="J723" s="85"/>
      <c r="K723" s="4" t="str">
        <f t="shared" si="198"/>
        <v>GRA EV subsidy</v>
      </c>
      <c r="L723" s="4">
        <f t="shared" si="198"/>
        <v>0</v>
      </c>
      <c r="M723" s="4">
        <f t="shared" si="198"/>
        <v>10</v>
      </c>
      <c r="N723" s="4">
        <f t="shared" si="198"/>
        <v>1</v>
      </c>
      <c r="O723" s="4" t="str">
        <f t="shared" si="198"/>
        <v>weight</v>
      </c>
      <c r="P72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4" t="str">
        <f t="shared" si="199"/>
        <v>io-model.html</v>
      </c>
      <c r="R723" s="6"/>
      <c r="T723" s="3"/>
    </row>
    <row r="724" spans="1:20" ht="85.5" hidden="1">
      <c r="A724" s="3" t="s">
        <v>1513</v>
      </c>
      <c r="B724" s="3" t="s">
        <v>1516</v>
      </c>
      <c r="C724" s="3" t="s">
        <v>1524</v>
      </c>
      <c r="D724" s="3" t="s">
        <v>1530</v>
      </c>
      <c r="F724" s="3" t="s">
        <v>1535</v>
      </c>
      <c r="H724" s="168">
        <v>560</v>
      </c>
      <c r="I724" s="3" t="s">
        <v>46</v>
      </c>
      <c r="J724" s="85"/>
      <c r="K724" s="93" t="s">
        <v>1566</v>
      </c>
      <c r="L724" s="77">
        <v>0</v>
      </c>
      <c r="M724" s="3">
        <v>10</v>
      </c>
      <c r="N724" s="3">
        <v>1</v>
      </c>
      <c r="O724" s="3" t="s">
        <v>1445</v>
      </c>
      <c r="P72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3" t="s">
        <v>1446</v>
      </c>
      <c r="R724" s="6"/>
      <c r="T724" s="3"/>
    </row>
    <row r="725" spans="1:20" ht="85.5" hidden="1">
      <c r="A725" s="4" t="str">
        <f>A$724</f>
        <v>Government Revenue Accounting</v>
      </c>
      <c r="B725" s="4" t="str">
        <f t="shared" ref="B725:C728" si="201">B$724</f>
        <v>Electricity Generation Subsidy</v>
      </c>
      <c r="C725" s="4" t="str">
        <f t="shared" si="201"/>
        <v>GRA for Electricity Generation Subsidies</v>
      </c>
      <c r="D725" s="3" t="s">
        <v>1531</v>
      </c>
      <c r="F725" s="3" t="s">
        <v>1561</v>
      </c>
      <c r="H725" s="168">
        <v>561</v>
      </c>
      <c r="I725" s="4" t="str">
        <f t="shared" ref="I725:I728" si="202">I$724</f>
        <v>Yes</v>
      </c>
      <c r="J725" s="85"/>
      <c r="K725" s="4" t="str">
        <f t="shared" ref="K725:O728" si="203">K$724</f>
        <v>GRA elec gen subsidy</v>
      </c>
      <c r="L725" s="4">
        <f t="shared" si="203"/>
        <v>0</v>
      </c>
      <c r="M725" s="4">
        <f t="shared" si="203"/>
        <v>10</v>
      </c>
      <c r="N725" s="4">
        <f t="shared" si="203"/>
        <v>1</v>
      </c>
      <c r="O725" s="4" t="str">
        <f t="shared" si="203"/>
        <v>weight</v>
      </c>
      <c r="P72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4" t="str">
        <f t="shared" ref="Q725:Q728" si="204">Q$724</f>
        <v>io-model.html</v>
      </c>
      <c r="R725" s="6"/>
      <c r="T725" s="3"/>
    </row>
    <row r="726" spans="1:20" ht="85.5" hidden="1">
      <c r="A726" s="4" t="str">
        <f t="shared" ref="A726:A728" si="205">A$724</f>
        <v>Government Revenue Accounting</v>
      </c>
      <c r="B726" s="4" t="str">
        <f t="shared" si="201"/>
        <v>Electricity Generation Subsidy</v>
      </c>
      <c r="C726" s="4" t="str">
        <f t="shared" si="201"/>
        <v>GRA for Electricity Generation Subsidies</v>
      </c>
      <c r="D726" s="3" t="s">
        <v>1532</v>
      </c>
      <c r="F726" s="3" t="s">
        <v>1536</v>
      </c>
      <c r="H726" s="168">
        <v>562</v>
      </c>
      <c r="I726" s="4" t="str">
        <f t="shared" si="202"/>
        <v>Yes</v>
      </c>
      <c r="J726" s="85"/>
      <c r="K726" s="4" t="str">
        <f t="shared" si="203"/>
        <v>GRA elec gen subsidy</v>
      </c>
      <c r="L726" s="4">
        <f t="shared" si="203"/>
        <v>0</v>
      </c>
      <c r="M726" s="4">
        <f t="shared" si="203"/>
        <v>10</v>
      </c>
      <c r="N726" s="4">
        <f t="shared" si="203"/>
        <v>1</v>
      </c>
      <c r="O726" s="4" t="str">
        <f t="shared" si="203"/>
        <v>weight</v>
      </c>
      <c r="P72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4" t="str">
        <f t="shared" si="204"/>
        <v>io-model.html</v>
      </c>
      <c r="R726" s="6"/>
      <c r="T726" s="3"/>
    </row>
    <row r="727" spans="1:20" ht="85.5" hidden="1">
      <c r="A727" s="4" t="str">
        <f t="shared" si="205"/>
        <v>Government Revenue Accounting</v>
      </c>
      <c r="B727" s="4" t="str">
        <f t="shared" si="201"/>
        <v>Electricity Generation Subsidy</v>
      </c>
      <c r="C727" s="4" t="str">
        <f t="shared" si="201"/>
        <v>GRA for Electricity Generation Subsidies</v>
      </c>
      <c r="D727" s="3" t="s">
        <v>1533</v>
      </c>
      <c r="F727" s="3" t="s">
        <v>1537</v>
      </c>
      <c r="H727" s="168">
        <v>563</v>
      </c>
      <c r="I727" s="4" t="str">
        <f t="shared" si="202"/>
        <v>Yes</v>
      </c>
      <c r="J727" s="85"/>
      <c r="K727" s="4" t="str">
        <f t="shared" si="203"/>
        <v>GRA elec gen subsidy</v>
      </c>
      <c r="L727" s="4">
        <f t="shared" si="203"/>
        <v>0</v>
      </c>
      <c r="M727" s="4">
        <f t="shared" si="203"/>
        <v>10</v>
      </c>
      <c r="N727" s="4">
        <f t="shared" si="203"/>
        <v>1</v>
      </c>
      <c r="O727" s="4" t="str">
        <f t="shared" si="203"/>
        <v>weight</v>
      </c>
      <c r="P72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4" t="str">
        <f t="shared" si="204"/>
        <v>io-model.html</v>
      </c>
      <c r="R727" s="6"/>
      <c r="T727" s="3"/>
    </row>
    <row r="728" spans="1:20" ht="85.5" hidden="1">
      <c r="A728" s="4" t="str">
        <f t="shared" si="205"/>
        <v>Government Revenue Accounting</v>
      </c>
      <c r="B728" s="4" t="str">
        <f t="shared" si="201"/>
        <v>Electricity Generation Subsidy</v>
      </c>
      <c r="C728" s="4" t="str">
        <f t="shared" si="201"/>
        <v>GRA for Electricity Generation Subsidies</v>
      </c>
      <c r="D728" s="3" t="s">
        <v>1534</v>
      </c>
      <c r="F728" s="3" t="s">
        <v>1538</v>
      </c>
      <c r="H728" s="168">
        <v>564</v>
      </c>
      <c r="I728" s="4" t="str">
        <f t="shared" si="202"/>
        <v>Yes</v>
      </c>
      <c r="J728" s="85"/>
      <c r="K728" s="4" t="str">
        <f t="shared" si="203"/>
        <v>GRA elec gen subsidy</v>
      </c>
      <c r="L728" s="4">
        <f t="shared" si="203"/>
        <v>0</v>
      </c>
      <c r="M728" s="4">
        <f t="shared" si="203"/>
        <v>10</v>
      </c>
      <c r="N728" s="4">
        <f t="shared" si="203"/>
        <v>1</v>
      </c>
      <c r="O728" s="4" t="str">
        <f t="shared" si="203"/>
        <v>weight</v>
      </c>
      <c r="P72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4" t="str">
        <f t="shared" si="204"/>
        <v>io-model.html</v>
      </c>
      <c r="R728" s="6"/>
      <c r="T728" s="3"/>
    </row>
    <row r="729" spans="1:20" ht="85.5" hidden="1">
      <c r="A729" s="3" t="s">
        <v>1513</v>
      </c>
      <c r="B729" s="3" t="s">
        <v>1517</v>
      </c>
      <c r="C729" s="3" t="s">
        <v>1525</v>
      </c>
      <c r="D729" s="3" t="s">
        <v>1530</v>
      </c>
      <c r="F729" s="3" t="s">
        <v>1535</v>
      </c>
      <c r="H729" s="168">
        <v>565</v>
      </c>
      <c r="I729" s="3" t="s">
        <v>46</v>
      </c>
      <c r="J729" s="85"/>
      <c r="K729" s="93" t="s">
        <v>1567</v>
      </c>
      <c r="L729" s="77">
        <v>0</v>
      </c>
      <c r="M729" s="3">
        <v>10</v>
      </c>
      <c r="N729" s="3">
        <v>1</v>
      </c>
      <c r="O729" s="3" t="s">
        <v>1445</v>
      </c>
      <c r="P72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3" t="s">
        <v>1446</v>
      </c>
      <c r="R729" s="6"/>
      <c r="T729" s="3"/>
    </row>
    <row r="730" spans="1:20" ht="85.5" hidden="1">
      <c r="A730" s="4" t="str">
        <f>A$729</f>
        <v>Government Revenue Accounting</v>
      </c>
      <c r="B730" s="4" t="str">
        <f t="shared" ref="B730:C733" si="206">B$729</f>
        <v>Electricity Capacity Construction Subsidy</v>
      </c>
      <c r="C730" s="4" t="str">
        <f t="shared" si="206"/>
        <v>GRA for Electricity Capacity Construction Subsidies</v>
      </c>
      <c r="D730" s="3" t="s">
        <v>1531</v>
      </c>
      <c r="F730" s="3" t="s">
        <v>1561</v>
      </c>
      <c r="H730" s="168">
        <v>566</v>
      </c>
      <c r="I730" s="4" t="str">
        <f t="shared" ref="I730:I733" si="207">I$729</f>
        <v>Yes</v>
      </c>
      <c r="J730" s="85"/>
      <c r="K730" s="4" t="str">
        <f t="shared" ref="K730:O733" si="208">K$729</f>
        <v>GRA elec cap const subsidy</v>
      </c>
      <c r="L730" s="4">
        <f t="shared" si="208"/>
        <v>0</v>
      </c>
      <c r="M730" s="4">
        <f t="shared" si="208"/>
        <v>10</v>
      </c>
      <c r="N730" s="4">
        <f t="shared" si="208"/>
        <v>1</v>
      </c>
      <c r="O730" s="4" t="str">
        <f t="shared" si="208"/>
        <v>weight</v>
      </c>
      <c r="P73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4" t="str">
        <f t="shared" ref="Q730:Q733" si="209">Q$729</f>
        <v>io-model.html</v>
      </c>
      <c r="R730" s="6"/>
      <c r="T730" s="3"/>
    </row>
    <row r="731" spans="1:20" ht="85.5" hidden="1">
      <c r="A731" s="4" t="str">
        <f t="shared" ref="A731:A733" si="210">A$729</f>
        <v>Government Revenue Accounting</v>
      </c>
      <c r="B731" s="4" t="str">
        <f t="shared" si="206"/>
        <v>Electricity Capacity Construction Subsidy</v>
      </c>
      <c r="C731" s="4" t="str">
        <f t="shared" si="206"/>
        <v>GRA for Electricity Capacity Construction Subsidies</v>
      </c>
      <c r="D731" s="3" t="s">
        <v>1532</v>
      </c>
      <c r="F731" s="3" t="s">
        <v>1536</v>
      </c>
      <c r="H731" s="168">
        <v>567</v>
      </c>
      <c r="I731" s="4" t="str">
        <f t="shared" si="207"/>
        <v>Yes</v>
      </c>
      <c r="J731" s="85"/>
      <c r="K731" s="4" t="str">
        <f t="shared" si="208"/>
        <v>GRA elec cap const subsidy</v>
      </c>
      <c r="L731" s="4">
        <f t="shared" si="208"/>
        <v>0</v>
      </c>
      <c r="M731" s="4">
        <f t="shared" si="208"/>
        <v>10</v>
      </c>
      <c r="N731" s="4">
        <f t="shared" si="208"/>
        <v>1</v>
      </c>
      <c r="O731" s="4" t="str">
        <f t="shared" si="208"/>
        <v>weight</v>
      </c>
      <c r="P73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4" t="str">
        <f t="shared" si="209"/>
        <v>io-model.html</v>
      </c>
      <c r="R731" s="6"/>
      <c r="T731" s="3"/>
    </row>
    <row r="732" spans="1:20" ht="85.5" hidden="1">
      <c r="A732" s="4" t="str">
        <f t="shared" si="210"/>
        <v>Government Revenue Accounting</v>
      </c>
      <c r="B732" s="4" t="str">
        <f t="shared" si="206"/>
        <v>Electricity Capacity Construction Subsidy</v>
      </c>
      <c r="C732" s="4" t="str">
        <f t="shared" si="206"/>
        <v>GRA for Electricity Capacity Construction Subsidies</v>
      </c>
      <c r="D732" s="3" t="s">
        <v>1533</v>
      </c>
      <c r="F732" s="3" t="s">
        <v>1537</v>
      </c>
      <c r="H732" s="168">
        <v>568</v>
      </c>
      <c r="I732" s="4" t="str">
        <f t="shared" si="207"/>
        <v>Yes</v>
      </c>
      <c r="J732" s="85"/>
      <c r="K732" s="4" t="str">
        <f t="shared" si="208"/>
        <v>GRA elec cap const subsidy</v>
      </c>
      <c r="L732" s="4">
        <f t="shared" si="208"/>
        <v>0</v>
      </c>
      <c r="M732" s="4">
        <f t="shared" si="208"/>
        <v>10</v>
      </c>
      <c r="N732" s="4">
        <f t="shared" si="208"/>
        <v>1</v>
      </c>
      <c r="O732" s="4" t="str">
        <f t="shared" si="208"/>
        <v>weight</v>
      </c>
      <c r="P73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4" t="str">
        <f t="shared" si="209"/>
        <v>io-model.html</v>
      </c>
      <c r="R732" s="6"/>
      <c r="T732" s="3"/>
    </row>
    <row r="733" spans="1:20" ht="85.5" hidden="1">
      <c r="A733" s="4" t="str">
        <f t="shared" si="210"/>
        <v>Government Revenue Accounting</v>
      </c>
      <c r="B733" s="4" t="str">
        <f t="shared" si="206"/>
        <v>Electricity Capacity Construction Subsidy</v>
      </c>
      <c r="C733" s="4" t="str">
        <f t="shared" si="206"/>
        <v>GRA for Electricity Capacity Construction Subsidies</v>
      </c>
      <c r="D733" s="3" t="s">
        <v>1534</v>
      </c>
      <c r="F733" s="3" t="s">
        <v>1538</v>
      </c>
      <c r="H733" s="168">
        <v>569</v>
      </c>
      <c r="I733" s="4" t="str">
        <f t="shared" si="207"/>
        <v>Yes</v>
      </c>
      <c r="J733" s="85"/>
      <c r="K733" s="4" t="str">
        <f t="shared" si="208"/>
        <v>GRA elec cap const subsidy</v>
      </c>
      <c r="L733" s="4">
        <f t="shared" si="208"/>
        <v>0</v>
      </c>
      <c r="M733" s="4">
        <f t="shared" si="208"/>
        <v>10</v>
      </c>
      <c r="N733" s="4">
        <f t="shared" si="208"/>
        <v>1</v>
      </c>
      <c r="O733" s="4" t="str">
        <f t="shared" si="208"/>
        <v>weight</v>
      </c>
      <c r="P73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4" t="str">
        <f t="shared" si="209"/>
        <v>io-model.html</v>
      </c>
      <c r="R733" s="6"/>
      <c r="T733" s="3"/>
    </row>
    <row r="734" spans="1:20" ht="85.5" hidden="1">
      <c r="A734" s="3" t="s">
        <v>1513</v>
      </c>
      <c r="B734" s="3" t="s">
        <v>286</v>
      </c>
      <c r="C734" s="3" t="s">
        <v>1526</v>
      </c>
      <c r="D734" s="3" t="s">
        <v>1530</v>
      </c>
      <c r="F734" s="3" t="s">
        <v>1535</v>
      </c>
      <c r="H734" s="168">
        <v>570</v>
      </c>
      <c r="I734" s="3" t="s">
        <v>46</v>
      </c>
      <c r="J734" s="85"/>
      <c r="K734" s="93" t="s">
        <v>1568</v>
      </c>
      <c r="L734" s="77">
        <v>0</v>
      </c>
      <c r="M734" s="3">
        <v>10</v>
      </c>
      <c r="N734" s="3">
        <v>1</v>
      </c>
      <c r="O734" s="3" t="s">
        <v>1445</v>
      </c>
      <c r="P73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3" t="s">
        <v>1446</v>
      </c>
      <c r="R734" s="6"/>
      <c r="T734" s="3"/>
    </row>
    <row r="735" spans="1:20" ht="85.5" hidden="1">
      <c r="A735" s="4" t="str">
        <f>A$734</f>
        <v>Government Revenue Accounting</v>
      </c>
      <c r="B735" s="4" t="str">
        <f t="shared" ref="B735:C738" si="211">B$734</f>
        <v>Distributed Solar Subsidy</v>
      </c>
      <c r="C735" s="4" t="str">
        <f t="shared" si="211"/>
        <v>GRA for Distributed Solar Subsidy</v>
      </c>
      <c r="D735" s="3" t="s">
        <v>1531</v>
      </c>
      <c r="F735" s="3" t="s">
        <v>1561</v>
      </c>
      <c r="H735" s="168">
        <v>571</v>
      </c>
      <c r="I735" s="4" t="str">
        <f t="shared" ref="I735:I738" si="212">I$734</f>
        <v>Yes</v>
      </c>
      <c r="J735" s="85"/>
      <c r="K735" s="4" t="str">
        <f t="shared" ref="K735:O738" si="213">K$734</f>
        <v>GRA dist solar subsidy</v>
      </c>
      <c r="L735" s="4">
        <f t="shared" si="213"/>
        <v>0</v>
      </c>
      <c r="M735" s="4">
        <f t="shared" si="213"/>
        <v>10</v>
      </c>
      <c r="N735" s="4">
        <f t="shared" si="213"/>
        <v>1</v>
      </c>
      <c r="O735" s="4" t="str">
        <f t="shared" si="213"/>
        <v>weight</v>
      </c>
      <c r="P73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4" t="str">
        <f t="shared" ref="Q735:Q738" si="214">Q$734</f>
        <v>io-model.html</v>
      </c>
      <c r="R735" s="6"/>
      <c r="T735" s="3"/>
    </row>
    <row r="736" spans="1:20" ht="85.5" hidden="1">
      <c r="A736" s="4" t="str">
        <f t="shared" ref="A736:A738" si="215">A$734</f>
        <v>Government Revenue Accounting</v>
      </c>
      <c r="B736" s="4" t="str">
        <f t="shared" si="211"/>
        <v>Distributed Solar Subsidy</v>
      </c>
      <c r="C736" s="4" t="str">
        <f t="shared" si="211"/>
        <v>GRA for Distributed Solar Subsidy</v>
      </c>
      <c r="D736" s="3" t="s">
        <v>1532</v>
      </c>
      <c r="F736" s="3" t="s">
        <v>1536</v>
      </c>
      <c r="H736" s="168">
        <v>572</v>
      </c>
      <c r="I736" s="4" t="str">
        <f t="shared" si="212"/>
        <v>Yes</v>
      </c>
      <c r="J736" s="85"/>
      <c r="K736" s="4" t="str">
        <f t="shared" si="213"/>
        <v>GRA dist solar subsidy</v>
      </c>
      <c r="L736" s="4">
        <f t="shared" si="213"/>
        <v>0</v>
      </c>
      <c r="M736" s="4">
        <f t="shared" si="213"/>
        <v>10</v>
      </c>
      <c r="N736" s="4">
        <f t="shared" si="213"/>
        <v>1</v>
      </c>
      <c r="O736" s="4" t="str">
        <f t="shared" si="213"/>
        <v>weight</v>
      </c>
      <c r="P73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4" t="str">
        <f t="shared" si="214"/>
        <v>io-model.html</v>
      </c>
      <c r="R736" s="6"/>
      <c r="T736" s="3"/>
    </row>
    <row r="737" spans="1:20" ht="85.5" hidden="1">
      <c r="A737" s="4" t="str">
        <f t="shared" si="215"/>
        <v>Government Revenue Accounting</v>
      </c>
      <c r="B737" s="4" t="str">
        <f t="shared" si="211"/>
        <v>Distributed Solar Subsidy</v>
      </c>
      <c r="C737" s="4" t="str">
        <f t="shared" si="211"/>
        <v>GRA for Distributed Solar Subsidy</v>
      </c>
      <c r="D737" s="3" t="s">
        <v>1533</v>
      </c>
      <c r="F737" s="3" t="s">
        <v>1537</v>
      </c>
      <c r="H737" s="168">
        <v>573</v>
      </c>
      <c r="I737" s="4" t="str">
        <f t="shared" si="212"/>
        <v>Yes</v>
      </c>
      <c r="J737" s="85"/>
      <c r="K737" s="4" t="str">
        <f t="shared" si="213"/>
        <v>GRA dist solar subsidy</v>
      </c>
      <c r="L737" s="4">
        <f t="shared" si="213"/>
        <v>0</v>
      </c>
      <c r="M737" s="4">
        <f t="shared" si="213"/>
        <v>10</v>
      </c>
      <c r="N737" s="4">
        <f t="shared" si="213"/>
        <v>1</v>
      </c>
      <c r="O737" s="4" t="str">
        <f t="shared" si="213"/>
        <v>weight</v>
      </c>
      <c r="P73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4" t="str">
        <f t="shared" si="214"/>
        <v>io-model.html</v>
      </c>
      <c r="R737" s="6"/>
      <c r="T737" s="3"/>
    </row>
    <row r="738" spans="1:20" ht="85.5" hidden="1">
      <c r="A738" s="4" t="str">
        <f t="shared" si="215"/>
        <v>Government Revenue Accounting</v>
      </c>
      <c r="B738" s="4" t="str">
        <f t="shared" si="211"/>
        <v>Distributed Solar Subsidy</v>
      </c>
      <c r="C738" s="4" t="str">
        <f t="shared" si="211"/>
        <v>GRA for Distributed Solar Subsidy</v>
      </c>
      <c r="D738" s="3" t="s">
        <v>1534</v>
      </c>
      <c r="F738" s="3" t="s">
        <v>1538</v>
      </c>
      <c r="H738" s="168">
        <v>574</v>
      </c>
      <c r="I738" s="4" t="str">
        <f t="shared" si="212"/>
        <v>Yes</v>
      </c>
      <c r="J738" s="85"/>
      <c r="K738" s="4" t="str">
        <f t="shared" si="213"/>
        <v>GRA dist solar subsidy</v>
      </c>
      <c r="L738" s="4">
        <f t="shared" si="213"/>
        <v>0</v>
      </c>
      <c r="M738" s="4">
        <f t="shared" si="213"/>
        <v>10</v>
      </c>
      <c r="N738" s="4">
        <f t="shared" si="213"/>
        <v>1</v>
      </c>
      <c r="O738" s="4" t="str">
        <f t="shared" si="213"/>
        <v>weight</v>
      </c>
      <c r="P73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4" t="str">
        <f t="shared" si="214"/>
        <v>io-model.html</v>
      </c>
      <c r="R738" s="6"/>
      <c r="T738" s="3"/>
    </row>
    <row r="739" spans="1:20" ht="85.5" hidden="1">
      <c r="A739" s="3" t="s">
        <v>1513</v>
      </c>
      <c r="B739" s="3" t="s">
        <v>1518</v>
      </c>
      <c r="C739" s="3" t="s">
        <v>1527</v>
      </c>
      <c r="D739" s="3" t="s">
        <v>1530</v>
      </c>
      <c r="F739" s="3" t="s">
        <v>1535</v>
      </c>
      <c r="H739" s="168">
        <v>575</v>
      </c>
      <c r="I739" s="3" t="s">
        <v>46</v>
      </c>
      <c r="J739" s="85"/>
      <c r="K739" s="93" t="s">
        <v>1569</v>
      </c>
      <c r="L739" s="77">
        <v>0</v>
      </c>
      <c r="M739" s="3">
        <v>10</v>
      </c>
      <c r="N739" s="3">
        <v>1</v>
      </c>
      <c r="O739" s="3" t="s">
        <v>1445</v>
      </c>
      <c r="P73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3" t="s">
        <v>1446</v>
      </c>
      <c r="R739" s="6"/>
      <c r="T739" s="3"/>
    </row>
    <row r="740" spans="1:20" ht="85.5" hidden="1">
      <c r="A740" s="4" t="str">
        <f>A$739</f>
        <v>Government Revenue Accounting</v>
      </c>
      <c r="B740" s="4" t="str">
        <f t="shared" ref="B740:C743" si="216">B$739</f>
        <v>Fuel Subsidy</v>
      </c>
      <c r="C740" s="4" t="str">
        <f t="shared" si="216"/>
        <v>GRA for Fuel Subsidies</v>
      </c>
      <c r="D740" s="3" t="s">
        <v>1531</v>
      </c>
      <c r="F740" s="3" t="s">
        <v>1561</v>
      </c>
      <c r="H740" s="168">
        <v>576</v>
      </c>
      <c r="I740" s="4" t="str">
        <f t="shared" ref="I740:I743" si="217">I$739</f>
        <v>Yes</v>
      </c>
      <c r="J740" s="85"/>
      <c r="K740" s="4" t="str">
        <f t="shared" ref="K740:O743" si="218">K$739</f>
        <v>GRA fuel subsidy</v>
      </c>
      <c r="L740" s="4">
        <f t="shared" si="218"/>
        <v>0</v>
      </c>
      <c r="M740" s="4">
        <f t="shared" si="218"/>
        <v>10</v>
      </c>
      <c r="N740" s="4">
        <f t="shared" si="218"/>
        <v>1</v>
      </c>
      <c r="O740" s="4" t="str">
        <f t="shared" si="218"/>
        <v>weight</v>
      </c>
      <c r="P74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4" t="str">
        <f t="shared" ref="Q740:Q743" si="219">Q$739</f>
        <v>io-model.html</v>
      </c>
      <c r="R740" s="6"/>
      <c r="T740" s="3"/>
    </row>
    <row r="741" spans="1:20" ht="85.5" hidden="1">
      <c r="A741" s="4" t="str">
        <f t="shared" ref="A741:A743" si="220">A$739</f>
        <v>Government Revenue Accounting</v>
      </c>
      <c r="B741" s="4" t="str">
        <f t="shared" si="216"/>
        <v>Fuel Subsidy</v>
      </c>
      <c r="C741" s="4" t="str">
        <f t="shared" si="216"/>
        <v>GRA for Fuel Subsidies</v>
      </c>
      <c r="D741" s="3" t="s">
        <v>1532</v>
      </c>
      <c r="F741" s="3" t="s">
        <v>1536</v>
      </c>
      <c r="H741" s="168">
        <v>577</v>
      </c>
      <c r="I741" s="4" t="str">
        <f t="shared" si="217"/>
        <v>Yes</v>
      </c>
      <c r="J741" s="85"/>
      <c r="K741" s="4" t="str">
        <f t="shared" si="218"/>
        <v>GRA fuel subsidy</v>
      </c>
      <c r="L741" s="4">
        <f t="shared" si="218"/>
        <v>0</v>
      </c>
      <c r="M741" s="4">
        <f t="shared" si="218"/>
        <v>10</v>
      </c>
      <c r="N741" s="4">
        <f t="shared" si="218"/>
        <v>1</v>
      </c>
      <c r="O741" s="4" t="str">
        <f t="shared" si="218"/>
        <v>weight</v>
      </c>
      <c r="P74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4" t="str">
        <f t="shared" si="219"/>
        <v>io-model.html</v>
      </c>
      <c r="R741" s="6"/>
      <c r="T741" s="3"/>
    </row>
    <row r="742" spans="1:20" ht="85.5" hidden="1">
      <c r="A742" s="4" t="str">
        <f t="shared" si="220"/>
        <v>Government Revenue Accounting</v>
      </c>
      <c r="B742" s="4" t="str">
        <f t="shared" si="216"/>
        <v>Fuel Subsidy</v>
      </c>
      <c r="C742" s="4" t="str">
        <f t="shared" si="216"/>
        <v>GRA for Fuel Subsidies</v>
      </c>
      <c r="D742" s="3" t="s">
        <v>1533</v>
      </c>
      <c r="F742" s="3" t="s">
        <v>1537</v>
      </c>
      <c r="H742" s="168">
        <v>578</v>
      </c>
      <c r="I742" s="4" t="str">
        <f t="shared" si="217"/>
        <v>Yes</v>
      </c>
      <c r="J742" s="85"/>
      <c r="K742" s="4" t="str">
        <f t="shared" si="218"/>
        <v>GRA fuel subsidy</v>
      </c>
      <c r="L742" s="4">
        <f t="shared" si="218"/>
        <v>0</v>
      </c>
      <c r="M742" s="4">
        <f t="shared" si="218"/>
        <v>10</v>
      </c>
      <c r="N742" s="4">
        <f t="shared" si="218"/>
        <v>1</v>
      </c>
      <c r="O742" s="4" t="str">
        <f t="shared" si="218"/>
        <v>weight</v>
      </c>
      <c r="P74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4" t="str">
        <f t="shared" si="219"/>
        <v>io-model.html</v>
      </c>
      <c r="R742" s="6"/>
      <c r="T742" s="3"/>
    </row>
    <row r="743" spans="1:20" ht="85.5" hidden="1">
      <c r="A743" s="4" t="str">
        <f t="shared" si="220"/>
        <v>Government Revenue Accounting</v>
      </c>
      <c r="B743" s="4" t="str">
        <f t="shared" si="216"/>
        <v>Fuel Subsidy</v>
      </c>
      <c r="C743" s="4" t="str">
        <f t="shared" si="216"/>
        <v>GRA for Fuel Subsidies</v>
      </c>
      <c r="D743" s="3" t="s">
        <v>1534</v>
      </c>
      <c r="F743" s="3" t="s">
        <v>1538</v>
      </c>
      <c r="H743" s="168">
        <v>579</v>
      </c>
      <c r="I743" s="4" t="str">
        <f t="shared" si="217"/>
        <v>Yes</v>
      </c>
      <c r="J743" s="85"/>
      <c r="K743" s="4" t="str">
        <f t="shared" si="218"/>
        <v>GRA fuel subsidy</v>
      </c>
      <c r="L743" s="4">
        <f t="shared" si="218"/>
        <v>0</v>
      </c>
      <c r="M743" s="4">
        <f t="shared" si="218"/>
        <v>10</v>
      </c>
      <c r="N743" s="4">
        <f t="shared" si="218"/>
        <v>1</v>
      </c>
      <c r="O743" s="4" t="str">
        <f t="shared" si="218"/>
        <v>weight</v>
      </c>
      <c r="P74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4" t="str">
        <f t="shared" si="219"/>
        <v>io-model.html</v>
      </c>
      <c r="R743" s="6"/>
      <c r="T743" s="3"/>
    </row>
    <row r="744" spans="1:20" ht="85.5" hidden="1">
      <c r="A744" s="3" t="s">
        <v>1513</v>
      </c>
      <c r="B744" s="3" t="s">
        <v>1519</v>
      </c>
      <c r="C744" s="3" t="s">
        <v>1528</v>
      </c>
      <c r="D744" s="3" t="s">
        <v>1530</v>
      </c>
      <c r="F744" s="3" t="s">
        <v>1535</v>
      </c>
      <c r="H744" s="168">
        <v>580</v>
      </c>
      <c r="I744" s="3" t="s">
        <v>46</v>
      </c>
      <c r="J744" s="85"/>
      <c r="K744" s="93" t="s">
        <v>1570</v>
      </c>
      <c r="L744" s="77">
        <v>0</v>
      </c>
      <c r="M744" s="3">
        <v>10</v>
      </c>
      <c r="N744" s="3">
        <v>1</v>
      </c>
      <c r="O744" s="3" t="s">
        <v>1445</v>
      </c>
      <c r="P74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3" t="s">
        <v>1446</v>
      </c>
      <c r="R744" s="6"/>
      <c r="T744" s="3"/>
    </row>
    <row r="745" spans="1:20" ht="85.5" hidden="1">
      <c r="A745" s="4" t="str">
        <f>A$744</f>
        <v>Government Revenue Accounting</v>
      </c>
      <c r="B745" s="4" t="str">
        <f t="shared" ref="B745:C748" si="221">B$744</f>
        <v>National Debt Interest</v>
      </c>
      <c r="C745" s="4" t="str">
        <f t="shared" si="221"/>
        <v>GRA for National Debt Interest</v>
      </c>
      <c r="D745" s="3" t="s">
        <v>1531</v>
      </c>
      <c r="F745" s="3" t="s">
        <v>1561</v>
      </c>
      <c r="H745" s="168">
        <v>581</v>
      </c>
      <c r="I745" s="4" t="str">
        <f t="shared" ref="I745:I748" si="222">I$744</f>
        <v>Yes</v>
      </c>
      <c r="J745" s="85"/>
      <c r="K745" s="4" t="str">
        <f t="shared" ref="K745:O748" si="223">K$744</f>
        <v>GRA national debt interest</v>
      </c>
      <c r="L745" s="4">
        <f t="shared" si="223"/>
        <v>0</v>
      </c>
      <c r="M745" s="4">
        <f t="shared" si="223"/>
        <v>10</v>
      </c>
      <c r="N745" s="4">
        <f t="shared" si="223"/>
        <v>1</v>
      </c>
      <c r="O745" s="4" t="str">
        <f t="shared" si="223"/>
        <v>weight</v>
      </c>
      <c r="P74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4" t="str">
        <f t="shared" ref="Q745:Q748" si="224">Q$744</f>
        <v>io-model.html</v>
      </c>
      <c r="R745" s="6"/>
      <c r="T745" s="3"/>
    </row>
    <row r="746" spans="1:20" ht="85.5" hidden="1">
      <c r="A746" s="4" t="str">
        <f t="shared" ref="A746:A748" si="225">A$744</f>
        <v>Government Revenue Accounting</v>
      </c>
      <c r="B746" s="4" t="str">
        <f t="shared" si="221"/>
        <v>National Debt Interest</v>
      </c>
      <c r="C746" s="4" t="str">
        <f t="shared" si="221"/>
        <v>GRA for National Debt Interest</v>
      </c>
      <c r="D746" s="3" t="s">
        <v>1532</v>
      </c>
      <c r="F746" s="3" t="s">
        <v>1536</v>
      </c>
      <c r="H746" s="168">
        <v>582</v>
      </c>
      <c r="I746" s="4" t="str">
        <f t="shared" si="222"/>
        <v>Yes</v>
      </c>
      <c r="J746" s="85"/>
      <c r="K746" s="4" t="str">
        <f t="shared" si="223"/>
        <v>GRA national debt interest</v>
      </c>
      <c r="L746" s="4">
        <f t="shared" si="223"/>
        <v>0</v>
      </c>
      <c r="M746" s="4">
        <f t="shared" si="223"/>
        <v>10</v>
      </c>
      <c r="N746" s="4">
        <f t="shared" si="223"/>
        <v>1</v>
      </c>
      <c r="O746" s="4" t="str">
        <f t="shared" si="223"/>
        <v>weight</v>
      </c>
      <c r="P74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4" t="str">
        <f t="shared" si="224"/>
        <v>io-model.html</v>
      </c>
      <c r="R746" s="6"/>
      <c r="T746" s="3"/>
    </row>
    <row r="747" spans="1:20" ht="85.5" hidden="1">
      <c r="A747" s="4" t="str">
        <f t="shared" si="225"/>
        <v>Government Revenue Accounting</v>
      </c>
      <c r="B747" s="4" t="str">
        <f t="shared" si="221"/>
        <v>National Debt Interest</v>
      </c>
      <c r="C747" s="4" t="str">
        <f t="shared" si="221"/>
        <v>GRA for National Debt Interest</v>
      </c>
      <c r="D747" s="3" t="s">
        <v>1533</v>
      </c>
      <c r="F747" s="3" t="s">
        <v>1537</v>
      </c>
      <c r="H747" s="168">
        <v>583</v>
      </c>
      <c r="I747" s="4" t="str">
        <f t="shared" si="222"/>
        <v>Yes</v>
      </c>
      <c r="J747" s="85"/>
      <c r="K747" s="4" t="str">
        <f t="shared" si="223"/>
        <v>GRA national debt interest</v>
      </c>
      <c r="L747" s="4">
        <f t="shared" si="223"/>
        <v>0</v>
      </c>
      <c r="M747" s="4">
        <f t="shared" si="223"/>
        <v>10</v>
      </c>
      <c r="N747" s="4">
        <f t="shared" si="223"/>
        <v>1</v>
      </c>
      <c r="O747" s="4" t="str">
        <f t="shared" si="223"/>
        <v>weight</v>
      </c>
      <c r="P74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4" t="str">
        <f t="shared" si="224"/>
        <v>io-model.html</v>
      </c>
      <c r="R747" s="6"/>
      <c r="T747" s="3"/>
    </row>
    <row r="748" spans="1:20" ht="85.5" hidden="1">
      <c r="A748" s="4" t="str">
        <f t="shared" si="225"/>
        <v>Government Revenue Accounting</v>
      </c>
      <c r="B748" s="4" t="str">
        <f t="shared" si="221"/>
        <v>National Debt Interest</v>
      </c>
      <c r="C748" s="4" t="str">
        <f t="shared" si="221"/>
        <v>GRA for National Debt Interest</v>
      </c>
      <c r="D748" s="3" t="s">
        <v>1534</v>
      </c>
      <c r="F748" s="3" t="s">
        <v>1538</v>
      </c>
      <c r="H748" s="168">
        <v>584</v>
      </c>
      <c r="I748" s="4" t="str">
        <f t="shared" si="222"/>
        <v>Yes</v>
      </c>
      <c r="J748" s="85"/>
      <c r="K748" s="4" t="str">
        <f t="shared" si="223"/>
        <v>GRA national debt interest</v>
      </c>
      <c r="L748" s="4">
        <f t="shared" si="223"/>
        <v>0</v>
      </c>
      <c r="M748" s="4">
        <f t="shared" si="223"/>
        <v>10</v>
      </c>
      <c r="N748" s="4">
        <f t="shared" si="223"/>
        <v>1</v>
      </c>
      <c r="O748" s="4" t="str">
        <f t="shared" si="223"/>
        <v>weight</v>
      </c>
      <c r="P74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4" t="str">
        <f t="shared" si="224"/>
        <v>io-model.html</v>
      </c>
      <c r="R748" s="6"/>
      <c r="T748" s="3"/>
    </row>
    <row r="749" spans="1:20" ht="85.5" hidden="1">
      <c r="A749" s="3" t="s">
        <v>1513</v>
      </c>
      <c r="B749" s="3" t="s">
        <v>1520</v>
      </c>
      <c r="C749" s="3" t="s">
        <v>1529</v>
      </c>
      <c r="D749" s="3" t="s">
        <v>1530</v>
      </c>
      <c r="F749" s="3" t="s">
        <v>1535</v>
      </c>
      <c r="H749" s="168">
        <v>585</v>
      </c>
      <c r="I749" s="3" t="s">
        <v>46</v>
      </c>
      <c r="J749" s="85"/>
      <c r="K749" s="93" t="s">
        <v>1571</v>
      </c>
      <c r="L749" s="77">
        <v>0</v>
      </c>
      <c r="M749" s="3">
        <v>10</v>
      </c>
      <c r="N749" s="3">
        <v>1</v>
      </c>
      <c r="O749" s="3" t="s">
        <v>1445</v>
      </c>
      <c r="P74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3" t="s">
        <v>1446</v>
      </c>
      <c r="R749" s="6"/>
      <c r="T749" s="3"/>
    </row>
    <row r="750" spans="1:20" ht="85.5" hidden="1">
      <c r="A750" s="4" t="str">
        <f>A$749</f>
        <v>Government Revenue Accounting</v>
      </c>
      <c r="B750" s="4" t="str">
        <f t="shared" ref="B750:C750" si="226">B$749</f>
        <v>Remaining Government Cash Flows</v>
      </c>
      <c r="C750" s="4" t="str">
        <f t="shared" si="226"/>
        <v>GRA for Remaining Government Cash Flow Changes</v>
      </c>
      <c r="D750" s="3" t="s">
        <v>1531</v>
      </c>
      <c r="F750" s="3" t="s">
        <v>1561</v>
      </c>
      <c r="H750" s="168">
        <v>586</v>
      </c>
      <c r="I750" s="4" t="str">
        <f t="shared" ref="I750:I753" si="227">I$749</f>
        <v>Yes</v>
      </c>
      <c r="J750" s="85"/>
      <c r="K750" s="4" t="str">
        <f t="shared" ref="K750:O753" si="228">K$749</f>
        <v>GRA remaining cash flow changes</v>
      </c>
      <c r="L750" s="4">
        <f t="shared" si="228"/>
        <v>0</v>
      </c>
      <c r="M750" s="4">
        <f t="shared" si="228"/>
        <v>10</v>
      </c>
      <c r="N750" s="4">
        <f t="shared" si="228"/>
        <v>1</v>
      </c>
      <c r="O750" s="4" t="str">
        <f t="shared" si="228"/>
        <v>weight</v>
      </c>
      <c r="P75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4" t="str">
        <f t="shared" ref="Q750:Q753" si="229">Q$749</f>
        <v>io-model.html</v>
      </c>
      <c r="R750" s="6"/>
      <c r="T750" s="3"/>
    </row>
    <row r="751" spans="1:20" ht="85.5" hidden="1">
      <c r="A751" s="4" t="str">
        <f t="shared" ref="A751:C753" si="230">A$749</f>
        <v>Government Revenue Accounting</v>
      </c>
      <c r="B751" s="4" t="str">
        <f t="shared" si="230"/>
        <v>Remaining Government Cash Flows</v>
      </c>
      <c r="C751" s="4" t="str">
        <f t="shared" si="230"/>
        <v>GRA for Remaining Government Cash Flow Changes</v>
      </c>
      <c r="D751" s="3" t="s">
        <v>1532</v>
      </c>
      <c r="F751" s="3" t="s">
        <v>1536</v>
      </c>
      <c r="H751" s="168">
        <v>587</v>
      </c>
      <c r="I751" s="4" t="str">
        <f t="shared" si="227"/>
        <v>Yes</v>
      </c>
      <c r="J751" s="85"/>
      <c r="K751" s="4" t="str">
        <f t="shared" si="228"/>
        <v>GRA remaining cash flow changes</v>
      </c>
      <c r="L751" s="4">
        <f t="shared" si="228"/>
        <v>0</v>
      </c>
      <c r="M751" s="4">
        <f t="shared" si="228"/>
        <v>10</v>
      </c>
      <c r="N751" s="4">
        <f t="shared" si="228"/>
        <v>1</v>
      </c>
      <c r="O751" s="4" t="str">
        <f t="shared" si="228"/>
        <v>weight</v>
      </c>
      <c r="P75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4" t="str">
        <f t="shared" si="229"/>
        <v>io-model.html</v>
      </c>
      <c r="R751" s="6"/>
      <c r="T751" s="3"/>
    </row>
    <row r="752" spans="1:20" ht="85.5" hidden="1">
      <c r="A752" s="4" t="str">
        <f t="shared" si="230"/>
        <v>Government Revenue Accounting</v>
      </c>
      <c r="B752" s="4" t="str">
        <f t="shared" si="230"/>
        <v>Remaining Government Cash Flows</v>
      </c>
      <c r="C752" s="4" t="str">
        <f t="shared" si="230"/>
        <v>GRA for Remaining Government Cash Flow Changes</v>
      </c>
      <c r="D752" s="3" t="s">
        <v>1533</v>
      </c>
      <c r="F752" s="3" t="s">
        <v>1537</v>
      </c>
      <c r="H752" s="168">
        <v>588</v>
      </c>
      <c r="I752" s="4" t="str">
        <f t="shared" si="227"/>
        <v>Yes</v>
      </c>
      <c r="J752" s="85"/>
      <c r="K752" s="4" t="str">
        <f t="shared" si="228"/>
        <v>GRA remaining cash flow changes</v>
      </c>
      <c r="L752" s="4">
        <f t="shared" si="228"/>
        <v>0</v>
      </c>
      <c r="M752" s="4">
        <f t="shared" si="228"/>
        <v>10</v>
      </c>
      <c r="N752" s="4">
        <f t="shared" si="228"/>
        <v>1</v>
      </c>
      <c r="O752" s="4" t="str">
        <f t="shared" si="228"/>
        <v>weight</v>
      </c>
      <c r="P75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4" t="str">
        <f t="shared" si="229"/>
        <v>io-model.html</v>
      </c>
      <c r="R752" s="6"/>
      <c r="T752" s="3"/>
    </row>
    <row r="753" spans="1:20" ht="85.5" hidden="1">
      <c r="A753" s="4" t="str">
        <f t="shared" si="230"/>
        <v>Government Revenue Accounting</v>
      </c>
      <c r="B753" s="4" t="str">
        <f t="shared" si="230"/>
        <v>Remaining Government Cash Flows</v>
      </c>
      <c r="C753" s="4" t="str">
        <f t="shared" si="230"/>
        <v>GRA for Remaining Government Cash Flow Changes</v>
      </c>
      <c r="D753" s="3" t="s">
        <v>1534</v>
      </c>
      <c r="F753" s="3" t="s">
        <v>1538</v>
      </c>
      <c r="H753" s="168">
        <v>589</v>
      </c>
      <c r="I753" s="4" t="str">
        <f t="shared" si="227"/>
        <v>Yes</v>
      </c>
      <c r="J753" s="85"/>
      <c r="K753" s="4" t="str">
        <f t="shared" si="228"/>
        <v>GRA remaining cash flow changes</v>
      </c>
      <c r="L753" s="4">
        <f t="shared" si="228"/>
        <v>0</v>
      </c>
      <c r="M753" s="4">
        <f t="shared" si="228"/>
        <v>10</v>
      </c>
      <c r="N753" s="4">
        <f t="shared" si="228"/>
        <v>1</v>
      </c>
      <c r="O753" s="4" t="str">
        <f t="shared" si="228"/>
        <v>weight</v>
      </c>
      <c r="P75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4" t="str">
        <f t="shared" si="229"/>
        <v>io-model.html</v>
      </c>
      <c r="R753" s="6"/>
      <c r="T753" s="3"/>
    </row>
    <row r="754" spans="1:20">
      <c r="A754" s="1"/>
      <c r="B754" s="3"/>
      <c r="C754" s="3"/>
      <c r="H754" s="3"/>
      <c r="J754" s="3"/>
      <c r="M754" s="3"/>
      <c r="N754" s="3"/>
      <c r="R754" s="6"/>
      <c r="T754" s="3"/>
    </row>
    <row r="755" spans="1:20">
      <c r="A755" s="1"/>
      <c r="B755" s="3"/>
      <c r="C755" s="3"/>
      <c r="H755" s="3"/>
      <c r="J755" s="3"/>
      <c r="M755" s="3"/>
      <c r="N755" s="3"/>
      <c r="R755" s="6"/>
      <c r="T755" s="3"/>
    </row>
    <row r="756" spans="1:20">
      <c r="A756" s="1"/>
      <c r="B756" s="3"/>
      <c r="C756" s="3"/>
      <c r="H756" s="3"/>
      <c r="J756" s="3"/>
      <c r="M756" s="3"/>
      <c r="N756" s="3"/>
      <c r="R756" s="6"/>
      <c r="T756" s="3"/>
    </row>
    <row r="757" spans="1:20">
      <c r="A757" s="1"/>
      <c r="B757" s="3"/>
      <c r="C757" s="3"/>
      <c r="H757" s="3"/>
      <c r="J757" s="3"/>
      <c r="M757" s="3"/>
      <c r="N757" s="3"/>
      <c r="R757" s="6"/>
      <c r="T757" s="3"/>
    </row>
    <row r="758" spans="1:20">
      <c r="A758" s="1"/>
      <c r="B758" s="3"/>
      <c r="C758" s="3"/>
      <c r="H758" s="3"/>
      <c r="J758" s="3"/>
      <c r="M758" s="3"/>
      <c r="N758" s="3"/>
      <c r="R758" s="6"/>
      <c r="T758" s="3"/>
    </row>
  </sheetData>
  <autoFilter ref="A1:T753">
    <filterColumn colId="0">
      <filters>
        <filter val="Buildings and Appliances"/>
        <filter val="Transportation"/>
      </filters>
    </filterColumn>
  </autoFilter>
  <sortState ref="A129:I149">
    <sortCondition ref="B129:B149"/>
  </sortState>
  <conditionalFormatting sqref="I76:I88 I657:I672 I691 I693:I706 I90:I99 I12:I19 I24 I33:I36 I43:I46 I53:I59 I38:I39 I48:I49 I63:I64 I471:I476 I481:I486 I491:I496 I511:I512 I521:I526 I501:I509 I514 I516 I675:I689 I709 I714 I719 I724 I729 I734 I739 I744 I749 I754:I1048576 I450:I466 I113 I126:I187 I1:I9 I258:I350 I367:I369 I531:I655 I204:I241">
    <cfRule type="containsText" dxfId="102" priority="120" operator="containsText" text="No">
      <formula>NOT(ISERROR(SEARCH("No",I1)))</formula>
    </cfRule>
  </conditionalFormatting>
  <conditionalFormatting sqref="I692">
    <cfRule type="containsText" dxfId="101" priority="119" operator="containsText" text="No">
      <formula>NOT(ISERROR(SEARCH("No",I692)))</formula>
    </cfRule>
  </conditionalFormatting>
  <conditionalFormatting sqref="I66 I74 I22 I32 I42 I52">
    <cfRule type="containsText" dxfId="100" priority="118" operator="containsText" text="No">
      <formula>NOT(ISERROR(SEARCH("No",I22)))</formula>
    </cfRule>
  </conditionalFormatting>
  <conditionalFormatting sqref="I75">
    <cfRule type="containsText" dxfId="99" priority="117" operator="containsText" text="No">
      <formula>NOT(ISERROR(SEARCH("No",I75)))</formula>
    </cfRule>
  </conditionalFormatting>
  <conditionalFormatting sqref="I65">
    <cfRule type="containsText" dxfId="98" priority="114" operator="containsText" text="No">
      <formula>NOT(ISERROR(SEARCH("No",I65)))</formula>
    </cfRule>
  </conditionalFormatting>
  <conditionalFormatting sqref="I67:I73">
    <cfRule type="containsText" dxfId="97" priority="113" operator="containsText" text="No">
      <formula>NOT(ISERROR(SEARCH("No",I67)))</formula>
    </cfRule>
  </conditionalFormatting>
  <conditionalFormatting sqref="I89">
    <cfRule type="containsText" dxfId="96" priority="112" operator="containsText" text="No">
      <formula>NOT(ISERROR(SEARCH("No",I89)))</formula>
    </cfRule>
  </conditionalFormatting>
  <conditionalFormatting sqref="I100">
    <cfRule type="containsText" dxfId="95" priority="107" operator="containsText" text="No">
      <formula>NOT(ISERROR(SEARCH("No",I100)))</formula>
    </cfRule>
  </conditionalFormatting>
  <conditionalFormatting sqref="I656">
    <cfRule type="containsText" dxfId="94" priority="106" operator="containsText" text="No">
      <formula>NOT(ISERROR(SEARCH("No",I656)))</formula>
    </cfRule>
  </conditionalFormatting>
  <conditionalFormatting sqref="I690">
    <cfRule type="containsText" dxfId="93" priority="105" operator="containsText" text="No">
      <formula>NOT(ISERROR(SEARCH("No",I690)))</formula>
    </cfRule>
  </conditionalFormatting>
  <conditionalFormatting sqref="I60:I62">
    <cfRule type="containsText" dxfId="92" priority="99" operator="containsText" text="No">
      <formula>NOT(ISERROR(SEARCH("No",I60)))</formula>
    </cfRule>
  </conditionalFormatting>
  <conditionalFormatting sqref="I50:I51">
    <cfRule type="containsText" dxfId="91" priority="98" operator="containsText" text="No">
      <formula>NOT(ISERROR(SEARCH("No",I50)))</formula>
    </cfRule>
  </conditionalFormatting>
  <conditionalFormatting sqref="I40:I41">
    <cfRule type="containsText" dxfId="90" priority="97" operator="containsText" text="No">
      <formula>NOT(ISERROR(SEARCH("No",I40)))</formula>
    </cfRule>
  </conditionalFormatting>
  <conditionalFormatting sqref="I30:I31">
    <cfRule type="containsText" dxfId="89" priority="96" operator="containsText" text="No">
      <formula>NOT(ISERROR(SEARCH("No",I30)))</formula>
    </cfRule>
  </conditionalFormatting>
  <conditionalFormatting sqref="I20:I21">
    <cfRule type="containsText" dxfId="88" priority="95" operator="containsText" text="No">
      <formula>NOT(ISERROR(SEARCH("No",I20)))</formula>
    </cfRule>
  </conditionalFormatting>
  <conditionalFormatting sqref="I10:I11">
    <cfRule type="containsText" dxfId="87" priority="94" operator="containsText" text="No">
      <formula>NOT(ISERROR(SEARCH("No",I10)))</formula>
    </cfRule>
  </conditionalFormatting>
  <conditionalFormatting sqref="I23">
    <cfRule type="containsText" dxfId="86" priority="93" operator="containsText" text="No">
      <formula>NOT(ISERROR(SEARCH("No",I23)))</formula>
    </cfRule>
  </conditionalFormatting>
  <conditionalFormatting sqref="I25:I29">
    <cfRule type="containsText" dxfId="85" priority="92" operator="containsText" text="No">
      <formula>NOT(ISERROR(SEARCH("No",I25)))</formula>
    </cfRule>
  </conditionalFormatting>
  <conditionalFormatting sqref="I37">
    <cfRule type="containsText" dxfId="84" priority="91" operator="containsText" text="No">
      <formula>NOT(ISERROR(SEARCH("No",I37)))</formula>
    </cfRule>
  </conditionalFormatting>
  <conditionalFormatting sqref="I47">
    <cfRule type="containsText" dxfId="83" priority="90" operator="containsText" text="No">
      <formula>NOT(ISERROR(SEARCH("No",I47)))</formula>
    </cfRule>
  </conditionalFormatting>
  <conditionalFormatting sqref="I101:I110">
    <cfRule type="containsText" dxfId="82" priority="88" operator="containsText" text="No">
      <formula>NOT(ISERROR(SEARCH("No",I101)))</formula>
    </cfRule>
  </conditionalFormatting>
  <conditionalFormatting sqref="I111:I112">
    <cfRule type="containsText" dxfId="81" priority="87" operator="containsText" text="No">
      <formula>NOT(ISERROR(SEARCH("No",I111)))</formula>
    </cfRule>
  </conditionalFormatting>
  <conditionalFormatting sqref="I470">
    <cfRule type="containsText" dxfId="80" priority="79" operator="containsText" text="No">
      <formula>NOT(ISERROR(SEARCH("No",I470)))</formula>
    </cfRule>
  </conditionalFormatting>
  <conditionalFormatting sqref="I480">
    <cfRule type="containsText" dxfId="79" priority="78" operator="containsText" text="No">
      <formula>NOT(ISERROR(SEARCH("No",I480)))</formula>
    </cfRule>
  </conditionalFormatting>
  <conditionalFormatting sqref="I490">
    <cfRule type="containsText" dxfId="78" priority="77" operator="containsText" text="No">
      <formula>NOT(ISERROR(SEARCH("No",I490)))</formula>
    </cfRule>
  </conditionalFormatting>
  <conditionalFormatting sqref="I500">
    <cfRule type="containsText" dxfId="77" priority="76" operator="containsText" text="No">
      <formula>NOT(ISERROR(SEARCH("No",I500)))</formula>
    </cfRule>
  </conditionalFormatting>
  <conditionalFormatting sqref="I510">
    <cfRule type="containsText" dxfId="76" priority="75" operator="containsText" text="No">
      <formula>NOT(ISERROR(SEARCH("No",I510)))</formula>
    </cfRule>
  </conditionalFormatting>
  <conditionalFormatting sqref="I520">
    <cfRule type="containsText" dxfId="75" priority="74" operator="containsText" text="No">
      <formula>NOT(ISERROR(SEARCH("No",I520)))</formula>
    </cfRule>
  </conditionalFormatting>
  <conditionalFormatting sqref="I530">
    <cfRule type="containsText" dxfId="74" priority="73" operator="containsText" text="No">
      <formula>NOT(ISERROR(SEARCH("No",I530)))</formula>
    </cfRule>
  </conditionalFormatting>
  <conditionalFormatting sqref="I467">
    <cfRule type="containsText" dxfId="73" priority="72" operator="containsText" text="No">
      <formula>NOT(ISERROR(SEARCH("No",I467)))</formula>
    </cfRule>
  </conditionalFormatting>
  <conditionalFormatting sqref="I468:I469">
    <cfRule type="containsText" dxfId="72" priority="71" operator="containsText" text="No">
      <formula>NOT(ISERROR(SEARCH("No",I468)))</formula>
    </cfRule>
  </conditionalFormatting>
  <conditionalFormatting sqref="I478:I479">
    <cfRule type="containsText" dxfId="71" priority="70" operator="containsText" text="No">
      <formula>NOT(ISERROR(SEARCH("No",I478)))</formula>
    </cfRule>
  </conditionalFormatting>
  <conditionalFormatting sqref="I477">
    <cfRule type="containsText" dxfId="70" priority="69" operator="containsText" text="No">
      <formula>NOT(ISERROR(SEARCH("No",I477)))</formula>
    </cfRule>
  </conditionalFormatting>
  <conditionalFormatting sqref="I488:I489">
    <cfRule type="containsText" dxfId="69" priority="68" operator="containsText" text="No">
      <formula>NOT(ISERROR(SEARCH("No",I488)))</formula>
    </cfRule>
  </conditionalFormatting>
  <conditionalFormatting sqref="I487">
    <cfRule type="containsText" dxfId="68" priority="67" operator="containsText" text="No">
      <formula>NOT(ISERROR(SEARCH("No",I487)))</formula>
    </cfRule>
  </conditionalFormatting>
  <conditionalFormatting sqref="I498">
    <cfRule type="containsText" dxfId="67" priority="66" operator="containsText" text="No">
      <formula>NOT(ISERROR(SEARCH("No",I498)))</formula>
    </cfRule>
  </conditionalFormatting>
  <conditionalFormatting sqref="I497">
    <cfRule type="containsText" dxfId="66" priority="65" operator="containsText" text="No">
      <formula>NOT(ISERROR(SEARCH("No",I497)))</formula>
    </cfRule>
  </conditionalFormatting>
  <conditionalFormatting sqref="I499">
    <cfRule type="containsText" dxfId="65" priority="64" operator="containsText" text="No">
      <formula>NOT(ISERROR(SEARCH("No",I499)))</formula>
    </cfRule>
  </conditionalFormatting>
  <conditionalFormatting sqref="I518:I519">
    <cfRule type="containsText" dxfId="64" priority="63" operator="containsText" text="No">
      <formula>NOT(ISERROR(SEARCH("No",I518)))</formula>
    </cfRule>
  </conditionalFormatting>
  <conditionalFormatting sqref="I517">
    <cfRule type="containsText" dxfId="63" priority="62" operator="containsText" text="No">
      <formula>NOT(ISERROR(SEARCH("No",I517)))</formula>
    </cfRule>
  </conditionalFormatting>
  <conditionalFormatting sqref="I513">
    <cfRule type="containsText" dxfId="62" priority="61" operator="containsText" text="No">
      <formula>NOT(ISERROR(SEARCH("No",I513)))</formula>
    </cfRule>
  </conditionalFormatting>
  <conditionalFormatting sqref="I515">
    <cfRule type="containsText" dxfId="61" priority="60" operator="containsText" text="No">
      <formula>NOT(ISERROR(SEARCH("No",I515)))</formula>
    </cfRule>
  </conditionalFormatting>
  <conditionalFormatting sqref="I528:I529">
    <cfRule type="containsText" dxfId="60" priority="59" operator="containsText" text="No">
      <formula>NOT(ISERROR(SEARCH("No",I528)))</formula>
    </cfRule>
  </conditionalFormatting>
  <conditionalFormatting sqref="I527">
    <cfRule type="containsText" dxfId="59" priority="58" operator="containsText" text="No">
      <formula>NOT(ISERROR(SEARCH("No",I527)))</formula>
    </cfRule>
  </conditionalFormatting>
  <conditionalFormatting sqref="I673:I674">
    <cfRule type="containsText" dxfId="58" priority="57" operator="containsText" text="No">
      <formula>NOT(ISERROR(SEARCH("No",I673)))</formula>
    </cfRule>
  </conditionalFormatting>
  <conditionalFormatting sqref="I707">
    <cfRule type="containsText" dxfId="57" priority="56" operator="containsText" text="No">
      <formula>NOT(ISERROR(SEARCH("No",I707)))</formula>
    </cfRule>
  </conditionalFormatting>
  <conditionalFormatting sqref="I391:I395 I401:I405 I411:I415 I431 I441:I445 I421:I428 I433 I435 I371:I379 I381:I385">
    <cfRule type="containsText" dxfId="56" priority="54" operator="containsText" text="No">
      <formula>NOT(ISERROR(SEARCH("No",I371)))</formula>
    </cfRule>
  </conditionalFormatting>
  <conditionalFormatting sqref="I389">
    <cfRule type="containsText" dxfId="55" priority="53" operator="containsText" text="No">
      <formula>NOT(ISERROR(SEARCH("No",I389)))</formula>
    </cfRule>
  </conditionalFormatting>
  <conditionalFormatting sqref="I399">
    <cfRule type="containsText" dxfId="54" priority="52" operator="containsText" text="No">
      <formula>NOT(ISERROR(SEARCH("No",I399)))</formula>
    </cfRule>
  </conditionalFormatting>
  <conditionalFormatting sqref="I409">
    <cfRule type="containsText" dxfId="53" priority="51" operator="containsText" text="No">
      <formula>NOT(ISERROR(SEARCH("No",I409)))</formula>
    </cfRule>
  </conditionalFormatting>
  <conditionalFormatting sqref="I419">
    <cfRule type="containsText" dxfId="52" priority="50" operator="containsText" text="No">
      <formula>NOT(ISERROR(SEARCH("No",I419)))</formula>
    </cfRule>
  </conditionalFormatting>
  <conditionalFormatting sqref="I429">
    <cfRule type="containsText" dxfId="51" priority="49" operator="containsText" text="No">
      <formula>NOT(ISERROR(SEARCH("No",I429)))</formula>
    </cfRule>
  </conditionalFormatting>
  <conditionalFormatting sqref="I439">
    <cfRule type="containsText" dxfId="50" priority="48" operator="containsText" text="No">
      <formula>NOT(ISERROR(SEARCH("No",I439)))</formula>
    </cfRule>
  </conditionalFormatting>
  <conditionalFormatting sqref="I449">
    <cfRule type="containsText" dxfId="49" priority="47" operator="containsText" text="No">
      <formula>NOT(ISERROR(SEARCH("No",I449)))</formula>
    </cfRule>
  </conditionalFormatting>
  <conditionalFormatting sqref="I386">
    <cfRule type="containsText" dxfId="48" priority="46" operator="containsText" text="No">
      <formula>NOT(ISERROR(SEARCH("No",I386)))</formula>
    </cfRule>
  </conditionalFormatting>
  <conditionalFormatting sqref="I387:I388">
    <cfRule type="containsText" dxfId="47" priority="45" operator="containsText" text="No">
      <formula>NOT(ISERROR(SEARCH("No",I387)))</formula>
    </cfRule>
  </conditionalFormatting>
  <conditionalFormatting sqref="I397:I398">
    <cfRule type="containsText" dxfId="46" priority="44" operator="containsText" text="No">
      <formula>NOT(ISERROR(SEARCH("No",I397)))</formula>
    </cfRule>
  </conditionalFormatting>
  <conditionalFormatting sqref="I396">
    <cfRule type="containsText" dxfId="45" priority="43" operator="containsText" text="No">
      <formula>NOT(ISERROR(SEARCH("No",I396)))</formula>
    </cfRule>
  </conditionalFormatting>
  <conditionalFormatting sqref="I407:I408">
    <cfRule type="containsText" dxfId="44" priority="42" operator="containsText" text="No">
      <formula>NOT(ISERROR(SEARCH("No",I407)))</formula>
    </cfRule>
  </conditionalFormatting>
  <conditionalFormatting sqref="I406">
    <cfRule type="containsText" dxfId="43" priority="41" operator="containsText" text="No">
      <formula>NOT(ISERROR(SEARCH("No",I406)))</formula>
    </cfRule>
  </conditionalFormatting>
  <conditionalFormatting sqref="I417">
    <cfRule type="containsText" dxfId="42" priority="40" operator="containsText" text="No">
      <formula>NOT(ISERROR(SEARCH("No",I417)))</formula>
    </cfRule>
  </conditionalFormatting>
  <conditionalFormatting sqref="I416">
    <cfRule type="containsText" dxfId="41" priority="39" operator="containsText" text="No">
      <formula>NOT(ISERROR(SEARCH("No",I416)))</formula>
    </cfRule>
  </conditionalFormatting>
  <conditionalFormatting sqref="I418">
    <cfRule type="containsText" dxfId="40" priority="38" operator="containsText" text="No">
      <formula>NOT(ISERROR(SEARCH("No",I418)))</formula>
    </cfRule>
  </conditionalFormatting>
  <conditionalFormatting sqref="I437:I438">
    <cfRule type="containsText" dxfId="39" priority="37" operator="containsText" text="No">
      <formula>NOT(ISERROR(SEARCH("No",I437)))</formula>
    </cfRule>
  </conditionalFormatting>
  <conditionalFormatting sqref="I436">
    <cfRule type="containsText" dxfId="38" priority="36" operator="containsText" text="No">
      <formula>NOT(ISERROR(SEARCH("No",I436)))</formula>
    </cfRule>
  </conditionalFormatting>
  <conditionalFormatting sqref="I432">
    <cfRule type="containsText" dxfId="37" priority="35" operator="containsText" text="No">
      <formula>NOT(ISERROR(SEARCH("No",I432)))</formula>
    </cfRule>
  </conditionalFormatting>
  <conditionalFormatting sqref="I434">
    <cfRule type="containsText" dxfId="36" priority="34" operator="containsText" text="No">
      <formula>NOT(ISERROR(SEARCH("No",I434)))</formula>
    </cfRule>
  </conditionalFormatting>
  <conditionalFormatting sqref="I447:I448">
    <cfRule type="containsText" dxfId="35" priority="33" operator="containsText" text="No">
      <formula>NOT(ISERROR(SEARCH("No",I447)))</formula>
    </cfRule>
  </conditionalFormatting>
  <conditionalFormatting sqref="I446">
    <cfRule type="containsText" dxfId="34" priority="32" operator="containsText" text="No">
      <formula>NOT(ISERROR(SEARCH("No",I446)))</formula>
    </cfRule>
  </conditionalFormatting>
  <conditionalFormatting sqref="I370">
    <cfRule type="containsText" dxfId="33" priority="31" operator="containsText" text="No">
      <formula>NOT(ISERROR(SEARCH("No",I370)))</formula>
    </cfRule>
  </conditionalFormatting>
  <conditionalFormatting sqref="I380">
    <cfRule type="containsText" dxfId="32" priority="30" operator="containsText" text="No">
      <formula>NOT(ISERROR(SEARCH("No",I380)))</formula>
    </cfRule>
  </conditionalFormatting>
  <conditionalFormatting sqref="I390">
    <cfRule type="containsText" dxfId="31" priority="29" operator="containsText" text="No">
      <formula>NOT(ISERROR(SEARCH("No",I390)))</formula>
    </cfRule>
  </conditionalFormatting>
  <conditionalFormatting sqref="I400">
    <cfRule type="containsText" dxfId="30" priority="28" operator="containsText" text="No">
      <formula>NOT(ISERROR(SEARCH("No",I400)))</formula>
    </cfRule>
  </conditionalFormatting>
  <conditionalFormatting sqref="I410">
    <cfRule type="containsText" dxfId="29" priority="27" operator="containsText" text="No">
      <formula>NOT(ISERROR(SEARCH("No",I410)))</formula>
    </cfRule>
  </conditionalFormatting>
  <conditionalFormatting sqref="I420">
    <cfRule type="containsText" dxfId="28" priority="26" operator="containsText" text="No">
      <formula>NOT(ISERROR(SEARCH("No",I420)))</formula>
    </cfRule>
  </conditionalFormatting>
  <conditionalFormatting sqref="I430">
    <cfRule type="containsText" dxfId="27" priority="25" operator="containsText" text="No">
      <formula>NOT(ISERROR(SEARCH("No",I430)))</formula>
    </cfRule>
  </conditionalFormatting>
  <conditionalFormatting sqref="I440">
    <cfRule type="containsText" dxfId="26" priority="24" operator="containsText" text="No">
      <formula>NOT(ISERROR(SEARCH("No",I440)))</formula>
    </cfRule>
  </conditionalFormatting>
  <conditionalFormatting sqref="I242:I257">
    <cfRule type="containsText" dxfId="25" priority="13" operator="containsText" text="No">
      <formula>NOT(ISERROR(SEARCH("No",I242)))</formula>
    </cfRule>
  </conditionalFormatting>
  <conditionalFormatting sqref="I188:I189">
    <cfRule type="containsText" dxfId="24" priority="12" operator="containsText" text="No">
      <formula>NOT(ISERROR(SEARCH("No",I188)))</formula>
    </cfRule>
  </conditionalFormatting>
  <conditionalFormatting sqref="I190:I203">
    <cfRule type="containsText" dxfId="23" priority="11" operator="containsText" text="No">
      <formula>NOT(ISERROR(SEARCH("No",I190)))</formula>
    </cfRule>
  </conditionalFormatting>
  <conditionalFormatting sqref="I365:I366 I351:I358">
    <cfRule type="containsText" dxfId="22" priority="10" operator="containsText" text="No">
      <formula>NOT(ISERROR(SEARCH("No",I351)))</formula>
    </cfRule>
  </conditionalFormatting>
  <conditionalFormatting sqref="I359:I364">
    <cfRule type="containsText" dxfId="21" priority="9" operator="containsText" text="No">
      <formula>NOT(ISERROR(SEARCH("No",I359)))</formula>
    </cfRule>
  </conditionalFormatting>
  <conditionalFormatting sqref="I115 I119:I120 I122:I125">
    <cfRule type="containsText" dxfId="20" priority="7" operator="containsText" text="No">
      <formula>NOT(ISERROR(SEARCH("No",I115)))</formula>
    </cfRule>
  </conditionalFormatting>
  <conditionalFormatting sqref="I114">
    <cfRule type="containsText" dxfId="19" priority="6" operator="containsText" text="No">
      <formula>NOT(ISERROR(SEARCH("No",I114)))</formula>
    </cfRule>
  </conditionalFormatting>
  <conditionalFormatting sqref="I118">
    <cfRule type="containsText" dxfId="18" priority="4" operator="containsText" text="No">
      <formula>NOT(ISERROR(SEARCH("No",I118)))</formula>
    </cfRule>
  </conditionalFormatting>
  <conditionalFormatting sqref="I121">
    <cfRule type="containsText" dxfId="17" priority="2" operator="containsText" text="No">
      <formula>NOT(ISERROR(SEARCH("No",I121)))</formula>
    </cfRule>
  </conditionalFormatting>
  <conditionalFormatting sqref="I117">
    <cfRule type="containsText" dxfId="16" priority="5" operator="containsText" text="No">
      <formula>NOT(ISERROR(SEARCH("No",I117)))</formula>
    </cfRule>
  </conditionalFormatting>
  <conditionalFormatting sqref="I116">
    <cfRule type="containsText" dxfId="15" priority="3" operator="containsText" text="No">
      <formula>NOT(ISERROR(SEARCH("No",I116)))</formula>
    </cfRule>
  </conditionalFormatting>
  <conditionalFormatting sqref="I708">
    <cfRule type="containsText" dxfId="14" priority="1" operator="containsText" text="No">
      <formula>NOT(ISERROR(SEARCH("No",I708)))</formula>
    </cfRule>
  </conditionalFormatting>
  <hyperlinks>
    <hyperlink ref="T553" r:id="rId1" display="https://www.fas.org/sgp/crs/misc/R40562.pdf, p.3, paragraph 1"/>
    <hyperlink ref="S327" r:id="rId2"/>
    <hyperlink ref="S64" r:id="rId3"/>
    <hyperlink ref="T144" r:id="rId4"/>
    <hyperlink ref="S65" r:id="rId5"/>
    <hyperlink ref="S66" r:id="rId6" display="https://qz.com/india/1766123/punes-e-bus-experiment-may-be-the-answer-to-india-transit-woes/"/>
    <hyperlink ref="S101" r:id="rId7" display="https://wamu.org/story/19/03/18/japan-is-betting-big-on-the-future-of-hydrogen-cars/"/>
    <hyperlink ref="T708" r:id="rId8" location=":~:text=%C2%ABBack-,Covid%20slump%20may%20cause%207.7%25%20GDP,in%20FY21%3A%20First%20Advance%20Estimate&amp;text=While%20the%20Reserve%20Bank%20of,9.6%20per%20cent%20this%20year." display="https://www.business-standard.com/article/economy-policy/covid-slump-may-cause-7-7-gdp-contraction-in-fy21-first-advance-estimate-121010700807_1.html#:~:text=%C2%ABBack-,Covid%20slump%20may%20cause%207.7%25%20GDP,in%20FY21%3A%20First%20Advance%20Estimate&amp;text=While%20the%20Reserve%20Bank%20of,9.6%20per%20cent%20this%20year."/>
  </hyperlinks>
  <pageMargins left="0.7" right="0.7" top="0.75" bottom="0.75" header="0.3" footer="0.3"/>
  <pageSetup orientation="portrait" horizontalDpi="1200" verticalDpi="1200" r:id="rId9"/>
  <ignoredErrors>
    <ignoredError sqref="K339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32" sqref="B32"/>
    </sheetView>
  </sheetViews>
  <sheetFormatPr defaultColWidth="9.1328125" defaultRowHeight="14.25"/>
  <cols>
    <col min="1" max="2" width="76.86328125" style="92" bestFit="1" customWidth="1"/>
    <col min="3" max="16384" width="9.1328125" style="92"/>
  </cols>
  <sheetData>
    <row r="1" spans="1:2">
      <c r="A1" s="414" t="s">
        <v>1311</v>
      </c>
      <c r="B1" s="414"/>
    </row>
    <row r="2" spans="1:2">
      <c r="A2" s="149" t="s">
        <v>1312</v>
      </c>
      <c r="B2" s="149" t="s">
        <v>1313</v>
      </c>
    </row>
    <row r="3" spans="1:2">
      <c r="A3" s="150" t="s">
        <v>386</v>
      </c>
      <c r="B3" s="92" t="str">
        <f>A3</f>
        <v>million metric tons / year</v>
      </c>
    </row>
    <row r="4" spans="1:2">
      <c r="A4" s="150" t="s">
        <v>1417</v>
      </c>
      <c r="B4" s="187" t="s">
        <v>1599</v>
      </c>
    </row>
    <row r="5" spans="1:2">
      <c r="A5" s="151" t="s">
        <v>713</v>
      </c>
      <c r="B5" s="92" t="str">
        <f t="shared" ref="B5:B24" si="0">A5</f>
        <v>thousand metric tons / year</v>
      </c>
    </row>
    <row r="6" spans="1:2">
      <c r="A6" s="151" t="s">
        <v>1418</v>
      </c>
      <c r="B6" s="187" t="s">
        <v>1600</v>
      </c>
    </row>
    <row r="7" spans="1:2">
      <c r="A7" s="151" t="s">
        <v>1560</v>
      </c>
      <c r="B7" s="187" t="s">
        <v>1601</v>
      </c>
    </row>
    <row r="8" spans="1:2">
      <c r="A8" s="151" t="s">
        <v>1419</v>
      </c>
      <c r="B8" s="187" t="s">
        <v>1602</v>
      </c>
    </row>
    <row r="9" spans="1:2">
      <c r="A9" s="151" t="s">
        <v>1463</v>
      </c>
      <c r="B9" s="187" t="s">
        <v>1603</v>
      </c>
    </row>
    <row r="10" spans="1:2">
      <c r="A10" s="151" t="s">
        <v>1360</v>
      </c>
      <c r="B10" s="92" t="str">
        <f t="shared" si="0"/>
        <v>jobs</v>
      </c>
    </row>
    <row r="11" spans="1:2">
      <c r="A11" s="151" t="s">
        <v>1407</v>
      </c>
      <c r="B11" s="92" t="str">
        <f t="shared" si="0"/>
        <v>incidents / year</v>
      </c>
    </row>
    <row r="12" spans="1:2">
      <c r="A12" s="151" t="s">
        <v>1382</v>
      </c>
      <c r="B12" s="92" t="str">
        <f t="shared" si="0"/>
        <v>% change</v>
      </c>
    </row>
    <row r="13" spans="1:2">
      <c r="A13" s="151" t="s">
        <v>1420</v>
      </c>
      <c r="B13" s="187" t="s">
        <v>1604</v>
      </c>
    </row>
    <row r="14" spans="1:2">
      <c r="A14" s="151" t="s">
        <v>387</v>
      </c>
      <c r="B14" s="92" t="str">
        <f t="shared" si="0"/>
        <v>lives / year</v>
      </c>
    </row>
    <row r="15" spans="1:2">
      <c r="A15" s="151" t="s">
        <v>388</v>
      </c>
      <c r="B15" s="92" t="str">
        <f t="shared" si="0"/>
        <v>terawatt-hours (TWh) / year</v>
      </c>
    </row>
    <row r="16" spans="1:2">
      <c r="A16" s="151" t="s">
        <v>389</v>
      </c>
      <c r="B16" s="92" t="str">
        <f t="shared" si="0"/>
        <v>gigawatts (GW) / year</v>
      </c>
    </row>
    <row r="17" spans="1:2">
      <c r="A17" s="151" t="s">
        <v>1421</v>
      </c>
      <c r="B17" s="187" t="s">
        <v>1605</v>
      </c>
    </row>
    <row r="18" spans="1:2">
      <c r="A18" s="151" t="s">
        <v>894</v>
      </c>
      <c r="B18" s="92" t="str">
        <f t="shared" si="0"/>
        <v>cubic km / yr</v>
      </c>
    </row>
    <row r="19" spans="1:2">
      <c r="A19" s="151" t="s">
        <v>793</v>
      </c>
      <c r="B19" s="187" t="s">
        <v>1606</v>
      </c>
    </row>
    <row r="20" spans="1:2">
      <c r="A20" s="151" t="s">
        <v>794</v>
      </c>
      <c r="B20" s="187" t="s">
        <v>1607</v>
      </c>
    </row>
    <row r="21" spans="1:2">
      <c r="A21" s="151" t="s">
        <v>518</v>
      </c>
      <c r="B21" s="92" t="str">
        <f t="shared" si="0"/>
        <v>million vehicles / year</v>
      </c>
    </row>
    <row r="22" spans="1:2">
      <c r="A22" s="151" t="s">
        <v>771</v>
      </c>
      <c r="B22" s="92" t="str">
        <f t="shared" si="0"/>
        <v>thousand vehicles / year</v>
      </c>
    </row>
    <row r="23" spans="1:2">
      <c r="A23" s="151" t="s">
        <v>770</v>
      </c>
      <c r="B23" s="92" t="str">
        <f t="shared" si="0"/>
        <v>million vehicles</v>
      </c>
    </row>
    <row r="24" spans="1:2">
      <c r="A24" s="151" t="s">
        <v>802</v>
      </c>
      <c r="B24" s="92" t="str">
        <f t="shared" si="0"/>
        <v>thousand vehicles</v>
      </c>
    </row>
    <row r="25" spans="1:2">
      <c r="A25" s="151" t="s">
        <v>495</v>
      </c>
      <c r="B25" s="187" t="s">
        <v>1878</v>
      </c>
    </row>
    <row r="26" spans="1:2">
      <c r="A26" s="167" t="s">
        <v>1422</v>
      </c>
      <c r="B26" s="187" t="s">
        <v>1609</v>
      </c>
    </row>
    <row r="27" spans="1:2">
      <c r="A27" s="151" t="s">
        <v>776</v>
      </c>
      <c r="B27" s="187" t="s">
        <v>1610</v>
      </c>
    </row>
    <row r="28" spans="1:2">
      <c r="A28" s="151" t="s">
        <v>777</v>
      </c>
      <c r="B28" s="187" t="s">
        <v>1611</v>
      </c>
    </row>
    <row r="29" spans="1:2">
      <c r="A29" s="151" t="s">
        <v>705</v>
      </c>
      <c r="B29" s="187" t="s">
        <v>1610</v>
      </c>
    </row>
    <row r="30" spans="1:2">
      <c r="A30" s="151" t="s">
        <v>1085</v>
      </c>
      <c r="B30" s="187" t="s">
        <v>1610</v>
      </c>
    </row>
    <row r="31" spans="1:2">
      <c r="A31" s="151" t="s">
        <v>846</v>
      </c>
      <c r="B31" s="187" t="s">
        <v>1608</v>
      </c>
    </row>
    <row r="32" spans="1:2">
      <c r="A32" s="151" t="s">
        <v>1423</v>
      </c>
      <c r="B32" s="187" t="s">
        <v>1612</v>
      </c>
    </row>
    <row r="33" spans="1:2">
      <c r="A33" s="151" t="s">
        <v>1424</v>
      </c>
      <c r="B33" s="187" t="s">
        <v>1613</v>
      </c>
    </row>
    <row r="34" spans="1:2">
      <c r="A34" s="151" t="s">
        <v>1425</v>
      </c>
      <c r="B34" s="187" t="s">
        <v>1614</v>
      </c>
    </row>
    <row r="35" spans="1:2">
      <c r="A35" s="151" t="s">
        <v>1426</v>
      </c>
      <c r="B35" s="188" t="s">
        <v>1612</v>
      </c>
    </row>
    <row r="36" spans="1:2">
      <c r="A36" s="151" t="s">
        <v>1427</v>
      </c>
      <c r="B36" s="188" t="s">
        <v>1615</v>
      </c>
    </row>
    <row r="37" spans="1:2">
      <c r="A37" s="151" t="s">
        <v>1428</v>
      </c>
      <c r="B37" s="187" t="s">
        <v>1616</v>
      </c>
    </row>
    <row r="38" spans="1:2">
      <c r="A38" s="151" t="s">
        <v>1429</v>
      </c>
      <c r="B38" s="187" t="s">
        <v>1617</v>
      </c>
    </row>
    <row r="39" spans="1:2">
      <c r="A39" s="151" t="s">
        <v>1430</v>
      </c>
      <c r="B39" s="187" t="s">
        <v>1618</v>
      </c>
    </row>
    <row r="40" spans="1:2">
      <c r="A40" s="151" t="s">
        <v>1431</v>
      </c>
      <c r="B40" s="187" t="s">
        <v>1619</v>
      </c>
    </row>
    <row r="42" spans="1:2">
      <c r="A42" s="414" t="s">
        <v>1315</v>
      </c>
      <c r="B42" s="414"/>
    </row>
    <row r="43" spans="1:2">
      <c r="A43" s="149" t="s">
        <v>1312</v>
      </c>
      <c r="B43" s="149" t="s">
        <v>1313</v>
      </c>
    </row>
    <row r="44" spans="1:2">
      <c r="A44" s="81" t="s">
        <v>155</v>
      </c>
      <c r="B44" s="187" t="s">
        <v>1620</v>
      </c>
    </row>
    <row r="45" spans="1:2">
      <c r="A45" s="81" t="s">
        <v>157</v>
      </c>
      <c r="B45" s="187" t="s">
        <v>1621</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6"/>
  <sheetViews>
    <sheetView topLeftCell="H1" zoomScale="70" zoomScaleNormal="70" workbookViewId="0">
      <pane ySplit="1" topLeftCell="A2" activePane="bottomLeft" state="frozen"/>
      <selection pane="bottomLeft" activeCell="J2" sqref="J2"/>
    </sheetView>
  </sheetViews>
  <sheetFormatPr defaultColWidth="9.1328125" defaultRowHeight="14.25"/>
  <cols>
    <col min="1" max="1" width="37.265625" style="77" customWidth="1"/>
    <col min="2" max="2" width="27.3984375" style="77" customWidth="1"/>
    <col min="3" max="3" width="9" style="3" customWidth="1"/>
    <col min="4" max="4" width="18.73046875" style="77" customWidth="1"/>
    <col min="5" max="5" width="18.1328125" style="77" customWidth="1"/>
    <col min="6" max="6" width="34.1328125" style="3" customWidth="1"/>
    <col min="7" max="7" width="95" style="77" customWidth="1"/>
    <col min="8" max="8" width="37.3984375" style="77" customWidth="1"/>
    <col min="9" max="9" width="34.265625" style="77" customWidth="1"/>
    <col min="10" max="10" width="25.3984375" style="77" customWidth="1"/>
    <col min="11" max="11" width="11.1328125" style="77" customWidth="1"/>
    <col min="12" max="13" width="16" style="77" customWidth="1"/>
    <col min="14" max="14" width="37.3984375" style="77" customWidth="1"/>
    <col min="15" max="15" width="25.3984375" style="77" customWidth="1"/>
    <col min="16" max="16" width="11.1328125" style="77" customWidth="1"/>
    <col min="17" max="18" width="16" style="77" customWidth="1"/>
    <col min="19" max="19" width="37.3984375" style="77" customWidth="1"/>
    <col min="20" max="16384" width="9.1328125" style="77"/>
  </cols>
  <sheetData>
    <row r="1" spans="1:19" s="90" customFormat="1" ht="28.5">
      <c r="A1" s="87" t="s">
        <v>703</v>
      </c>
      <c r="B1" s="88" t="s">
        <v>704</v>
      </c>
      <c r="C1" s="153" t="s">
        <v>1314</v>
      </c>
      <c r="D1" s="88" t="s">
        <v>63</v>
      </c>
      <c r="E1" s="88" t="s">
        <v>65</v>
      </c>
      <c r="F1" s="152" t="s">
        <v>477</v>
      </c>
      <c r="G1" s="88" t="s">
        <v>64</v>
      </c>
      <c r="H1" s="88" t="s">
        <v>726</v>
      </c>
      <c r="I1" s="89" t="s">
        <v>329</v>
      </c>
      <c r="J1" s="169" t="s">
        <v>1540</v>
      </c>
      <c r="K1" s="169" t="s">
        <v>1541</v>
      </c>
      <c r="L1" s="169" t="s">
        <v>1542</v>
      </c>
      <c r="M1" s="169" t="s">
        <v>1543</v>
      </c>
      <c r="N1" s="169" t="s">
        <v>1544</v>
      </c>
      <c r="O1" s="169" t="s">
        <v>1545</v>
      </c>
      <c r="P1" s="169" t="s">
        <v>1546</v>
      </c>
      <c r="Q1" s="169" t="s">
        <v>1547</v>
      </c>
      <c r="R1" s="169" t="s">
        <v>1548</v>
      </c>
      <c r="S1" s="169" t="s">
        <v>1549</v>
      </c>
    </row>
    <row r="2" spans="1:19" ht="409.5">
      <c r="A2" s="95" t="s">
        <v>734</v>
      </c>
      <c r="B2" s="93" t="s">
        <v>735</v>
      </c>
      <c r="C2" s="147">
        <v>1</v>
      </c>
      <c r="D2" s="93" t="s">
        <v>66</v>
      </c>
      <c r="E2" s="93" t="s">
        <v>67</v>
      </c>
      <c r="F2" s="3" t="str">
        <f>UnitControlCenter!$B$3</f>
        <v>million metric tons / year</v>
      </c>
      <c r="G2" s="93" t="s">
        <v>191</v>
      </c>
      <c r="J2" s="3" t="str">
        <f>Targets!A2</f>
        <v xml:space="preserve">2030 NDC Target under the Paris Agreement </v>
      </c>
      <c r="K2" s="3">
        <f>Targets!B2</f>
        <v>2030</v>
      </c>
      <c r="L2" s="5">
        <f>Targets!C2</f>
        <v>5462.6481344932254</v>
      </c>
      <c r="M2" s="5">
        <f>Targets!D2</f>
        <v>5630.7296155545546</v>
      </c>
      <c r="N2" s="3" t="str">
        <f>Targets!E2</f>
        <v>In its Nationally Determined Contribution (NDC) to the U.N. Framework Convention on Climate Change (UNFCCC), India committed to reducing the emissions intensity of its GDP by 33 to 35 percent by 2030 from 2005 levels. In the absence of detailed source-wise GHG emissions inventory data for the base year of 2005, we estimate by interpolating between official GHG inventory data published for 2000 and 2007. F-gases, which were not accounted in the 2007 inventory, are separately factored in from independent (non-governmental) published country level estimates for India.
India's Biennial Update Reports to the UNFCCC thus far have not included agricultural GHG emissions for estimating the reduction in emission intensity of GDP. However, India’s NDC does not explicity specify that the sector is excluded from the target and agricultural GHG emissions are included for estimating the target in this graph. India's official estimates use global warming potentials (GWP) from IPCC AR2.  The EPS uses newer GWP values from IPCC AR5 in calculating GHG emissions through the model and applies the same to the CO2e total from India's emissions inventories.</v>
      </c>
    </row>
    <row r="3" spans="1:19">
      <c r="A3" s="95" t="s">
        <v>734</v>
      </c>
      <c r="B3" s="93" t="s">
        <v>736</v>
      </c>
      <c r="C3" s="97">
        <v>1</v>
      </c>
      <c r="D3" s="94" t="s">
        <v>66</v>
      </c>
      <c r="E3" s="94" t="s">
        <v>67</v>
      </c>
      <c r="F3" s="3" t="str">
        <f>UnitControlCenter!$B$3</f>
        <v>million metric tons / year</v>
      </c>
      <c r="G3" s="93" t="s">
        <v>702</v>
      </c>
      <c r="I3" s="93"/>
    </row>
    <row r="4" spans="1:19" ht="71.25">
      <c r="A4" s="95" t="s">
        <v>734</v>
      </c>
      <c r="B4" s="94" t="s">
        <v>737</v>
      </c>
      <c r="C4" s="147">
        <v>1</v>
      </c>
      <c r="D4" s="93" t="s">
        <v>68</v>
      </c>
      <c r="E4" s="93" t="s">
        <v>69</v>
      </c>
      <c r="F4" s="3" t="str">
        <f>UnitControlCenter!$B$3</f>
        <v>million metric tons / year</v>
      </c>
      <c r="G4" s="93" t="s">
        <v>1289</v>
      </c>
      <c r="H4" s="93" t="s">
        <v>1290</v>
      </c>
      <c r="I4" s="93" t="s">
        <v>1291</v>
      </c>
    </row>
    <row r="5" spans="1:19" ht="28.5">
      <c r="A5" s="95" t="s">
        <v>734</v>
      </c>
      <c r="B5" s="94" t="s">
        <v>738</v>
      </c>
      <c r="C5" s="147">
        <v>1</v>
      </c>
      <c r="D5" s="93" t="s">
        <v>68</v>
      </c>
      <c r="E5" s="93" t="s">
        <v>69</v>
      </c>
      <c r="F5" s="3" t="str">
        <f>UnitControlCenter!$B$3</f>
        <v>million metric tons / year</v>
      </c>
      <c r="G5" s="93" t="s">
        <v>1292</v>
      </c>
      <c r="H5" s="93" t="s">
        <v>1293</v>
      </c>
      <c r="I5" s="93" t="s">
        <v>1294</v>
      </c>
    </row>
    <row r="6" spans="1:19" ht="28.5">
      <c r="A6" s="95" t="s">
        <v>734</v>
      </c>
      <c r="B6" s="94" t="s">
        <v>739</v>
      </c>
      <c r="C6" s="147">
        <v>1</v>
      </c>
      <c r="D6" s="93" t="s">
        <v>68</v>
      </c>
      <c r="E6" s="93" t="s">
        <v>69</v>
      </c>
      <c r="F6" s="3" t="str">
        <f>UnitControlCenter!$B$3</f>
        <v>million metric tons / year</v>
      </c>
      <c r="G6" s="93" t="s">
        <v>1060</v>
      </c>
      <c r="H6" s="77" t="s">
        <v>1061</v>
      </c>
      <c r="I6" s="93" t="s">
        <v>1062</v>
      </c>
    </row>
    <row r="7" spans="1:19">
      <c r="A7" s="95" t="s">
        <v>734</v>
      </c>
      <c r="B7" s="94" t="s">
        <v>1370</v>
      </c>
      <c r="C7" s="148">
        <v>1</v>
      </c>
      <c r="D7" s="93" t="s">
        <v>66</v>
      </c>
      <c r="E7" s="93" t="s">
        <v>67</v>
      </c>
      <c r="F7" s="1" t="str">
        <f>UnitControlCenter!$B$4</f>
        <v>g CO2e / 2018 INR</v>
      </c>
      <c r="G7" s="93" t="s">
        <v>1317</v>
      </c>
      <c r="I7" s="93"/>
    </row>
    <row r="8" spans="1:19">
      <c r="A8" s="95" t="s">
        <v>734</v>
      </c>
      <c r="B8" s="94" t="s">
        <v>147</v>
      </c>
      <c r="C8" s="147">
        <v>1</v>
      </c>
      <c r="D8" s="93" t="s">
        <v>66</v>
      </c>
      <c r="E8" s="93" t="s">
        <v>67</v>
      </c>
      <c r="F8" s="3" t="str">
        <f>UnitControlCenter!$B$3</f>
        <v>million metric tons / year</v>
      </c>
      <c r="G8" s="93" t="s">
        <v>851</v>
      </c>
      <c r="I8" s="93"/>
    </row>
    <row r="9" spans="1:19">
      <c r="A9" s="95" t="s">
        <v>734</v>
      </c>
      <c r="B9" s="94" t="s">
        <v>849</v>
      </c>
      <c r="C9" s="147">
        <v>1</v>
      </c>
      <c r="D9" s="93" t="s">
        <v>66</v>
      </c>
      <c r="E9" s="93" t="s">
        <v>67</v>
      </c>
      <c r="F9" s="3" t="str">
        <f>UnitControlCenter!$B$3</f>
        <v>million metric tons / year</v>
      </c>
      <c r="G9" s="93" t="s">
        <v>852</v>
      </c>
      <c r="I9" s="93"/>
    </row>
    <row r="10" spans="1:19">
      <c r="A10" s="95" t="s">
        <v>734</v>
      </c>
      <c r="B10" s="94" t="s">
        <v>927</v>
      </c>
      <c r="C10" s="147">
        <v>1</v>
      </c>
      <c r="D10" s="93" t="s">
        <v>66</v>
      </c>
      <c r="E10" s="93" t="s">
        <v>67</v>
      </c>
      <c r="F10" s="3" t="str">
        <f>UnitControlCenter!$B$3</f>
        <v>million metric tons / year</v>
      </c>
      <c r="G10" s="93" t="s">
        <v>939</v>
      </c>
      <c r="I10" s="93"/>
    </row>
    <row r="11" spans="1:19">
      <c r="A11" s="95" t="s">
        <v>734</v>
      </c>
      <c r="B11" s="94" t="s">
        <v>99</v>
      </c>
      <c r="C11" s="147">
        <v>1</v>
      </c>
      <c r="D11" s="93" t="s">
        <v>66</v>
      </c>
      <c r="E11" s="93" t="s">
        <v>67</v>
      </c>
      <c r="F11" s="3" t="str">
        <f>UnitControlCenter!$B$3</f>
        <v>million metric tons / year</v>
      </c>
      <c r="G11" s="93" t="s">
        <v>853</v>
      </c>
      <c r="I11" s="93"/>
    </row>
    <row r="12" spans="1:19">
      <c r="A12" s="95" t="s">
        <v>734</v>
      </c>
      <c r="B12" s="94" t="s">
        <v>9</v>
      </c>
      <c r="C12" s="147">
        <v>1</v>
      </c>
      <c r="D12" s="93" t="s">
        <v>66</v>
      </c>
      <c r="E12" s="93" t="s">
        <v>67</v>
      </c>
      <c r="F12" s="3" t="str">
        <f>UnitControlCenter!$B$3</f>
        <v>million metric tons / year</v>
      </c>
      <c r="G12" s="93" t="s">
        <v>881</v>
      </c>
      <c r="I12" s="93"/>
    </row>
    <row r="13" spans="1:19">
      <c r="A13" s="95" t="s">
        <v>734</v>
      </c>
      <c r="B13" s="94" t="s">
        <v>850</v>
      </c>
      <c r="C13" s="147">
        <v>1</v>
      </c>
      <c r="D13" s="93" t="s">
        <v>66</v>
      </c>
      <c r="E13" s="93" t="s">
        <v>67</v>
      </c>
      <c r="F13" s="3" t="str">
        <f>UnitControlCenter!$B$3</f>
        <v>million metric tons / year</v>
      </c>
      <c r="G13" s="93" t="s">
        <v>854</v>
      </c>
      <c r="I13" s="93"/>
    </row>
    <row r="14" spans="1:19">
      <c r="A14" s="95" t="s">
        <v>734</v>
      </c>
      <c r="B14" s="94" t="s">
        <v>4</v>
      </c>
      <c r="C14" s="147">
        <v>1</v>
      </c>
      <c r="D14" s="93" t="s">
        <v>66</v>
      </c>
      <c r="E14" s="93" t="s">
        <v>67</v>
      </c>
      <c r="F14" s="3" t="str">
        <f>UnitControlCenter!$B$3</f>
        <v>million metric tons / year</v>
      </c>
      <c r="G14" s="93" t="s">
        <v>855</v>
      </c>
      <c r="I14" s="93"/>
    </row>
    <row r="15" spans="1:19" ht="14.65" thickBot="1">
      <c r="A15" s="145" t="s">
        <v>734</v>
      </c>
      <c r="B15" s="139" t="s">
        <v>859</v>
      </c>
      <c r="C15" s="154">
        <v>1</v>
      </c>
      <c r="D15" s="140" t="s">
        <v>66</v>
      </c>
      <c r="E15" s="140" t="s">
        <v>67</v>
      </c>
      <c r="F15" s="143" t="str">
        <f>UnitControlCenter!$B$3</f>
        <v>million metric tons / year</v>
      </c>
      <c r="G15" s="140" t="s">
        <v>856</v>
      </c>
      <c r="H15" s="141"/>
      <c r="I15" s="140"/>
      <c r="J15" s="141"/>
      <c r="K15" s="141"/>
      <c r="L15" s="141"/>
      <c r="M15" s="141"/>
      <c r="N15" s="141"/>
      <c r="O15" s="141"/>
      <c r="P15" s="141"/>
      <c r="Q15" s="141"/>
      <c r="R15" s="141"/>
      <c r="S15" s="141"/>
    </row>
    <row r="16" spans="1:19">
      <c r="A16" s="94" t="s">
        <v>740</v>
      </c>
      <c r="B16" s="94" t="s">
        <v>543</v>
      </c>
      <c r="C16" s="147">
        <v>1</v>
      </c>
      <c r="D16" s="93" t="s">
        <v>66</v>
      </c>
      <c r="E16" s="93" t="s">
        <v>67</v>
      </c>
      <c r="F16" s="3" t="str">
        <f>UnitControlCenter!$B$3</f>
        <v>million metric tons / year</v>
      </c>
      <c r="G16" s="93" t="s">
        <v>725</v>
      </c>
      <c r="I16" s="93"/>
    </row>
    <row r="17" spans="1:19">
      <c r="A17" s="94" t="s">
        <v>740</v>
      </c>
      <c r="B17" s="95" t="s">
        <v>551</v>
      </c>
      <c r="C17" s="147">
        <v>1</v>
      </c>
      <c r="D17" s="93" t="s">
        <v>66</v>
      </c>
      <c r="E17" s="93" t="s">
        <v>67</v>
      </c>
      <c r="F17" s="3" t="str">
        <f>UnitControlCenter!$B$3</f>
        <v>million metric tons / year</v>
      </c>
      <c r="G17" s="93" t="s">
        <v>716</v>
      </c>
      <c r="I17" s="93"/>
    </row>
    <row r="18" spans="1:19">
      <c r="A18" s="94" t="s">
        <v>740</v>
      </c>
      <c r="B18" s="95" t="s">
        <v>552</v>
      </c>
      <c r="C18" s="147">
        <v>1</v>
      </c>
      <c r="D18" s="93" t="s">
        <v>66</v>
      </c>
      <c r="E18" s="93" t="s">
        <v>67</v>
      </c>
      <c r="F18" s="3" t="str">
        <f>UnitControlCenter!$B$3</f>
        <v>million metric tons / year</v>
      </c>
      <c r="G18" s="93" t="s">
        <v>715</v>
      </c>
      <c r="I18" s="93"/>
    </row>
    <row r="19" spans="1:19">
      <c r="A19" s="94" t="s">
        <v>740</v>
      </c>
      <c r="B19" s="95" t="s">
        <v>712</v>
      </c>
      <c r="C19" s="147">
        <v>1</v>
      </c>
      <c r="D19" s="93" t="s">
        <v>66</v>
      </c>
      <c r="E19" s="93" t="s">
        <v>67</v>
      </c>
      <c r="F19" s="3" t="str">
        <f>UnitControlCenter!$B$3</f>
        <v>million metric tons / year</v>
      </c>
      <c r="G19" s="93" t="s">
        <v>714</v>
      </c>
      <c r="I19" s="93"/>
    </row>
    <row r="20" spans="1:19">
      <c r="A20" s="94" t="s">
        <v>740</v>
      </c>
      <c r="B20" s="95" t="s">
        <v>711</v>
      </c>
      <c r="C20" s="147">
        <v>1</v>
      </c>
      <c r="D20" s="93" t="s">
        <v>66</v>
      </c>
      <c r="E20" s="93" t="s">
        <v>67</v>
      </c>
      <c r="F20" s="3" t="str">
        <f>UnitControlCenter!$B$5</f>
        <v>thousand metric tons / year</v>
      </c>
      <c r="G20" s="93" t="s">
        <v>720</v>
      </c>
      <c r="I20" s="93"/>
    </row>
    <row r="21" spans="1:19">
      <c r="A21" s="94" t="s">
        <v>740</v>
      </c>
      <c r="B21" s="95" t="s">
        <v>546</v>
      </c>
      <c r="C21" s="147">
        <v>1</v>
      </c>
      <c r="D21" s="93" t="s">
        <v>66</v>
      </c>
      <c r="E21" s="93" t="s">
        <v>67</v>
      </c>
      <c r="F21" s="3" t="str">
        <f>UnitControlCenter!$B$5</f>
        <v>thousand metric tons / year</v>
      </c>
      <c r="G21" s="93" t="s">
        <v>721</v>
      </c>
      <c r="I21" s="93"/>
    </row>
    <row r="22" spans="1:19">
      <c r="A22" s="94" t="s">
        <v>740</v>
      </c>
      <c r="B22" s="95" t="s">
        <v>549</v>
      </c>
      <c r="C22" s="147">
        <v>1</v>
      </c>
      <c r="D22" s="93" t="s">
        <v>66</v>
      </c>
      <c r="E22" s="93" t="s">
        <v>67</v>
      </c>
      <c r="F22" s="3" t="str">
        <f>UnitControlCenter!$B$5</f>
        <v>thousand metric tons / year</v>
      </c>
      <c r="G22" s="93" t="s">
        <v>718</v>
      </c>
      <c r="I22" s="93"/>
    </row>
    <row r="23" spans="1:19">
      <c r="A23" s="94" t="s">
        <v>740</v>
      </c>
      <c r="B23" s="95" t="s">
        <v>550</v>
      </c>
      <c r="C23" s="147">
        <v>1</v>
      </c>
      <c r="D23" s="93" t="s">
        <v>66</v>
      </c>
      <c r="E23" s="93" t="s">
        <v>67</v>
      </c>
      <c r="F23" s="3" t="str">
        <f>UnitControlCenter!$B$5</f>
        <v>thousand metric tons / year</v>
      </c>
      <c r="G23" s="93" t="s">
        <v>717</v>
      </c>
      <c r="I23" s="93"/>
    </row>
    <row r="24" spans="1:19">
      <c r="A24" s="94" t="s">
        <v>740</v>
      </c>
      <c r="B24" s="95" t="s">
        <v>545</v>
      </c>
      <c r="C24" s="147">
        <v>1</v>
      </c>
      <c r="D24" s="93" t="s">
        <v>66</v>
      </c>
      <c r="E24" s="93" t="s">
        <v>67</v>
      </c>
      <c r="F24" s="3" t="str">
        <f>UnitControlCenter!$B$3</f>
        <v>million metric tons / year</v>
      </c>
      <c r="G24" s="93" t="s">
        <v>722</v>
      </c>
      <c r="I24" s="93"/>
    </row>
    <row r="25" spans="1:19">
      <c r="A25" s="94" t="s">
        <v>740</v>
      </c>
      <c r="B25" s="95" t="s">
        <v>544</v>
      </c>
      <c r="C25" s="147">
        <v>1</v>
      </c>
      <c r="D25" s="93" t="s">
        <v>66</v>
      </c>
      <c r="E25" s="93" t="s">
        <v>67</v>
      </c>
      <c r="F25" s="3" t="str">
        <f>UnitControlCenter!$B$5</f>
        <v>thousand metric tons / year</v>
      </c>
      <c r="G25" s="93" t="s">
        <v>724</v>
      </c>
      <c r="I25" s="93"/>
    </row>
    <row r="26" spans="1:19">
      <c r="A26" s="94" t="s">
        <v>740</v>
      </c>
      <c r="B26" s="95" t="s">
        <v>548</v>
      </c>
      <c r="C26" s="147">
        <v>1</v>
      </c>
      <c r="D26" s="93" t="s">
        <v>66</v>
      </c>
      <c r="E26" s="93" t="s">
        <v>67</v>
      </c>
      <c r="F26" s="3" t="str">
        <f>UnitControlCenter!$B$3</f>
        <v>million metric tons / year</v>
      </c>
      <c r="G26" s="93" t="s">
        <v>719</v>
      </c>
      <c r="I26" s="93"/>
    </row>
    <row r="27" spans="1:19" ht="14.65" thickBot="1">
      <c r="A27" s="139" t="s">
        <v>740</v>
      </c>
      <c r="B27" s="145" t="s">
        <v>519</v>
      </c>
      <c r="C27" s="154">
        <v>1</v>
      </c>
      <c r="D27" s="140" t="s">
        <v>66</v>
      </c>
      <c r="E27" s="140" t="s">
        <v>67</v>
      </c>
      <c r="F27" s="143" t="str">
        <f>UnitControlCenter!$B$3</f>
        <v>million metric tons / year</v>
      </c>
      <c r="G27" s="140" t="s">
        <v>723</v>
      </c>
      <c r="H27" s="141"/>
      <c r="I27" s="140"/>
      <c r="J27" s="141"/>
      <c r="K27" s="141"/>
      <c r="L27" s="141"/>
      <c r="M27" s="141"/>
      <c r="N27" s="141"/>
      <c r="O27" s="141"/>
      <c r="P27" s="141"/>
      <c r="Q27" s="141"/>
      <c r="R27" s="141"/>
      <c r="S27" s="141"/>
    </row>
    <row r="28" spans="1:19" ht="71.25">
      <c r="A28" s="94" t="s">
        <v>741</v>
      </c>
      <c r="B28" s="94" t="s">
        <v>737</v>
      </c>
      <c r="C28" s="147">
        <v>1</v>
      </c>
      <c r="D28" s="93" t="s">
        <v>68</v>
      </c>
      <c r="E28" s="93" t="s">
        <v>69</v>
      </c>
      <c r="F28" s="3" t="str">
        <f>UnitControlCenter!$B$3</f>
        <v>million metric tons / year</v>
      </c>
      <c r="G28" s="93" t="s">
        <v>1385</v>
      </c>
      <c r="H28" s="77" t="s">
        <v>1386</v>
      </c>
      <c r="I28" s="93" t="s">
        <v>1387</v>
      </c>
    </row>
    <row r="29" spans="1:19" ht="85.5">
      <c r="A29" s="94" t="s">
        <v>741</v>
      </c>
      <c r="B29" s="94" t="s">
        <v>940</v>
      </c>
      <c r="C29" s="147">
        <v>1</v>
      </c>
      <c r="D29" s="93" t="s">
        <v>68</v>
      </c>
      <c r="E29" s="93" t="s">
        <v>69</v>
      </c>
      <c r="F29" s="3" t="str">
        <f>UnitControlCenter!$B$3</f>
        <v>million metric tons / year</v>
      </c>
      <c r="G29" s="93" t="s">
        <v>1388</v>
      </c>
      <c r="H29" s="77" t="s">
        <v>1389</v>
      </c>
      <c r="I29" s="93" t="s">
        <v>1390</v>
      </c>
    </row>
    <row r="30" spans="1:19" ht="57">
      <c r="A30" s="94" t="s">
        <v>741</v>
      </c>
      <c r="B30" s="94" t="s">
        <v>742</v>
      </c>
      <c r="C30" s="155">
        <v>1</v>
      </c>
      <c r="D30" s="93" t="s">
        <v>68</v>
      </c>
      <c r="E30" s="93" t="s">
        <v>69</v>
      </c>
      <c r="F30" s="6" t="str">
        <f>UnitControlCenter!$B$3</f>
        <v>million metric tons / year</v>
      </c>
      <c r="G30" s="146" t="s">
        <v>1391</v>
      </c>
      <c r="H30" s="146" t="s">
        <v>1392</v>
      </c>
      <c r="I30" s="93" t="s">
        <v>1393</v>
      </c>
    </row>
    <row r="31" spans="1:19" ht="14.65" thickBot="1">
      <c r="A31" s="139" t="s">
        <v>741</v>
      </c>
      <c r="B31" s="139" t="s">
        <v>1370</v>
      </c>
      <c r="C31" s="154">
        <v>1</v>
      </c>
      <c r="D31" s="140" t="s">
        <v>66</v>
      </c>
      <c r="E31" s="140" t="s">
        <v>67</v>
      </c>
      <c r="F31" s="157" t="str">
        <f>UnitControlCenter!$B$6</f>
        <v>g CO2 / 2018 INR</v>
      </c>
      <c r="G31" s="141" t="s">
        <v>1316</v>
      </c>
      <c r="H31" s="141"/>
      <c r="I31" s="140"/>
      <c r="J31" s="141"/>
      <c r="K31" s="141"/>
      <c r="L31" s="141"/>
      <c r="M31" s="141"/>
      <c r="N31" s="141"/>
      <c r="O31" s="141"/>
      <c r="P31" s="141"/>
      <c r="Q31" s="141"/>
      <c r="R31" s="141"/>
      <c r="S31" s="141"/>
    </row>
    <row r="32" spans="1:19">
      <c r="A32" s="94" t="s">
        <v>1201</v>
      </c>
      <c r="B32" s="94" t="s">
        <v>1023</v>
      </c>
      <c r="C32" s="147">
        <v>1</v>
      </c>
      <c r="D32" s="93" t="s">
        <v>66</v>
      </c>
      <c r="E32" s="93" t="s">
        <v>1554</v>
      </c>
      <c r="F32" s="3" t="str">
        <f>UnitControlCenter!$B$3</f>
        <v>million metric tons / year</v>
      </c>
      <c r="G32" s="77" t="s">
        <v>191</v>
      </c>
      <c r="I32" s="93"/>
    </row>
    <row r="33" spans="1:19">
      <c r="A33" s="94" t="s">
        <v>1201</v>
      </c>
      <c r="B33" s="94" t="s">
        <v>147</v>
      </c>
      <c r="C33" s="147">
        <v>1</v>
      </c>
      <c r="D33" s="93" t="s">
        <v>66</v>
      </c>
      <c r="E33" s="93" t="s">
        <v>1554</v>
      </c>
      <c r="F33" s="3" t="str">
        <f>UnitControlCenter!$B$3</f>
        <v>million metric tons / year</v>
      </c>
      <c r="G33" s="93" t="s">
        <v>851</v>
      </c>
      <c r="I33" s="93"/>
    </row>
    <row r="34" spans="1:19">
      <c r="A34" s="94" t="s">
        <v>1201</v>
      </c>
      <c r="B34" s="94" t="s">
        <v>849</v>
      </c>
      <c r="C34" s="147">
        <v>1</v>
      </c>
      <c r="D34" s="93" t="s">
        <v>66</v>
      </c>
      <c r="E34" s="93" t="s">
        <v>1554</v>
      </c>
      <c r="F34" s="3" t="str">
        <f>UnitControlCenter!$B$3</f>
        <v>million metric tons / year</v>
      </c>
      <c r="G34" s="93" t="s">
        <v>852</v>
      </c>
      <c r="I34" s="93"/>
    </row>
    <row r="35" spans="1:19">
      <c r="A35" s="94" t="s">
        <v>1201</v>
      </c>
      <c r="B35" s="94" t="s">
        <v>927</v>
      </c>
      <c r="C35" s="147">
        <v>1</v>
      </c>
      <c r="D35" s="93" t="s">
        <v>66</v>
      </c>
      <c r="E35" s="93" t="s">
        <v>1554</v>
      </c>
      <c r="F35" s="3" t="str">
        <f>UnitControlCenter!$B$3</f>
        <v>million metric tons / year</v>
      </c>
      <c r="G35" s="93" t="s">
        <v>939</v>
      </c>
      <c r="I35" s="93"/>
    </row>
    <row r="36" spans="1:19">
      <c r="A36" s="94" t="s">
        <v>1201</v>
      </c>
      <c r="B36" s="94" t="s">
        <v>99</v>
      </c>
      <c r="C36" s="147">
        <v>1</v>
      </c>
      <c r="D36" s="93" t="s">
        <v>66</v>
      </c>
      <c r="E36" s="93" t="s">
        <v>1554</v>
      </c>
      <c r="F36" s="3" t="str">
        <f>UnitControlCenter!$B$3</f>
        <v>million metric tons / year</v>
      </c>
      <c r="G36" s="93" t="s">
        <v>853</v>
      </c>
      <c r="I36" s="93"/>
    </row>
    <row r="37" spans="1:19">
      <c r="A37" s="94" t="s">
        <v>1201</v>
      </c>
      <c r="B37" s="94" t="s">
        <v>9</v>
      </c>
      <c r="C37" s="147">
        <v>1</v>
      </c>
      <c r="D37" s="93" t="s">
        <v>66</v>
      </c>
      <c r="E37" s="93" t="s">
        <v>1554</v>
      </c>
      <c r="F37" s="3" t="str">
        <f>UnitControlCenter!$B$3</f>
        <v>million metric tons / year</v>
      </c>
      <c r="G37" s="93" t="s">
        <v>881</v>
      </c>
      <c r="I37" s="93"/>
    </row>
    <row r="38" spans="1:19" ht="14.65" thickBot="1">
      <c r="A38" s="139" t="s">
        <v>1201</v>
      </c>
      <c r="B38" s="139" t="s">
        <v>4</v>
      </c>
      <c r="C38" s="154">
        <v>1</v>
      </c>
      <c r="D38" s="140" t="s">
        <v>66</v>
      </c>
      <c r="E38" s="140" t="s">
        <v>1554</v>
      </c>
      <c r="F38" s="143" t="str">
        <f>UnitControlCenter!$B$3</f>
        <v>million metric tons / year</v>
      </c>
      <c r="G38" s="140" t="s">
        <v>855</v>
      </c>
      <c r="H38" s="141"/>
      <c r="I38" s="140"/>
      <c r="J38" s="141"/>
      <c r="K38" s="141"/>
      <c r="L38" s="141"/>
      <c r="M38" s="141"/>
      <c r="N38" s="141"/>
      <c r="O38" s="141"/>
      <c r="P38" s="141"/>
      <c r="Q38" s="141"/>
      <c r="R38" s="141"/>
      <c r="S38" s="141"/>
    </row>
    <row r="39" spans="1:19" ht="28.5">
      <c r="A39" s="94" t="s">
        <v>390</v>
      </c>
      <c r="B39" s="94" t="s">
        <v>1468</v>
      </c>
      <c r="C39" s="147">
        <v>1</v>
      </c>
      <c r="D39" s="93" t="s">
        <v>68</v>
      </c>
      <c r="E39" s="93" t="s">
        <v>475</v>
      </c>
      <c r="F39" s="3" t="str">
        <f>UnitControlCenter!$B$7</f>
        <v>2018 INR / ton CO2e abated, Annual average abatement potential (MtCO2e)</v>
      </c>
      <c r="G39" s="77" t="s">
        <v>831</v>
      </c>
      <c r="I39" s="93"/>
    </row>
    <row r="40" spans="1:19" ht="28.9" thickBot="1">
      <c r="A40" s="139" t="s">
        <v>390</v>
      </c>
      <c r="B40" s="139" t="s">
        <v>1469</v>
      </c>
      <c r="C40" s="154">
        <v>1</v>
      </c>
      <c r="D40" s="140" t="s">
        <v>68</v>
      </c>
      <c r="E40" s="140" t="s">
        <v>475</v>
      </c>
      <c r="F40" s="143" t="str">
        <f>UnitControlCenter!$B$7</f>
        <v>2018 INR / ton CO2e abated, Annual average abatement potential (MtCO2e)</v>
      </c>
      <c r="G40" s="141" t="s">
        <v>831</v>
      </c>
      <c r="H40" s="141"/>
      <c r="I40" s="140"/>
      <c r="J40" s="141"/>
      <c r="K40" s="141"/>
      <c r="L40" s="141"/>
      <c r="M40" s="141"/>
      <c r="N40" s="141"/>
      <c r="O40" s="141"/>
      <c r="P40" s="141"/>
      <c r="Q40" s="141"/>
      <c r="R40" s="141"/>
      <c r="S40" s="141"/>
    </row>
    <row r="41" spans="1:19" ht="28.5">
      <c r="A41" s="94" t="s">
        <v>743</v>
      </c>
      <c r="B41" s="94" t="s">
        <v>1512</v>
      </c>
      <c r="C41" s="147">
        <v>1</v>
      </c>
      <c r="D41" s="93" t="s">
        <v>68</v>
      </c>
      <c r="E41" s="93" t="s">
        <v>67</v>
      </c>
      <c r="F41" s="3" t="str">
        <f>UnitControlCenter!$B$8</f>
        <v>2018 crores / year</v>
      </c>
      <c r="G41" s="77" t="s">
        <v>1470</v>
      </c>
      <c r="H41" s="77" t="s">
        <v>833</v>
      </c>
      <c r="I41" s="93" t="s">
        <v>808</v>
      </c>
    </row>
    <row r="42" spans="1:19">
      <c r="A42" s="94" t="s">
        <v>743</v>
      </c>
      <c r="B42" s="138" t="s">
        <v>1227</v>
      </c>
      <c r="C42" s="147">
        <v>1</v>
      </c>
      <c r="D42" s="93" t="s">
        <v>66</v>
      </c>
      <c r="E42" s="93" t="s">
        <v>67</v>
      </c>
      <c r="F42" s="3" t="str">
        <f>UnitControlCenter!$B$8</f>
        <v>2018 crores / year</v>
      </c>
      <c r="G42" s="77" t="s">
        <v>1217</v>
      </c>
      <c r="I42" s="93"/>
    </row>
    <row r="43" spans="1:19" ht="57">
      <c r="A43" s="94" t="s">
        <v>743</v>
      </c>
      <c r="B43" s="94" t="s">
        <v>1457</v>
      </c>
      <c r="C43" s="166">
        <v>1</v>
      </c>
      <c r="D43" s="93" t="s">
        <v>68</v>
      </c>
      <c r="E43" s="93" t="s">
        <v>69</v>
      </c>
      <c r="F43" s="3" t="str">
        <f>UnitControlCenter!$B$8</f>
        <v>2018 crores / year</v>
      </c>
      <c r="G43" s="3" t="s">
        <v>1458</v>
      </c>
      <c r="H43" s="3" t="s">
        <v>1459</v>
      </c>
      <c r="I43" s="3" t="s">
        <v>1460</v>
      </c>
    </row>
    <row r="44" spans="1:19" ht="28.5">
      <c r="A44" s="94" t="s">
        <v>743</v>
      </c>
      <c r="B44" s="138" t="s">
        <v>1462</v>
      </c>
      <c r="C44" s="155">
        <v>1</v>
      </c>
      <c r="D44" s="93" t="s">
        <v>66</v>
      </c>
      <c r="E44" s="93" t="s">
        <v>67</v>
      </c>
      <c r="F44" s="6" t="str">
        <f>UnitControlCenter!$B$9</f>
        <v>2018 crores</v>
      </c>
      <c r="G44" s="146" t="s">
        <v>1464</v>
      </c>
      <c r="H44" s="146"/>
      <c r="I44" s="93"/>
    </row>
    <row r="45" spans="1:19" ht="28.9" thickBot="1">
      <c r="A45" s="94" t="s">
        <v>743</v>
      </c>
      <c r="B45" s="138" t="s">
        <v>1465</v>
      </c>
      <c r="C45" s="155">
        <v>1</v>
      </c>
      <c r="D45" s="93" t="s">
        <v>66</v>
      </c>
      <c r="E45" s="93" t="s">
        <v>67</v>
      </c>
      <c r="F45" s="6" t="str">
        <f>UnitControlCenter!$B$8</f>
        <v>2018 crores / year</v>
      </c>
      <c r="G45" s="146" t="s">
        <v>1466</v>
      </c>
      <c r="H45" s="146"/>
      <c r="I45" s="93"/>
      <c r="P45" s="141"/>
      <c r="Q45" s="141"/>
      <c r="R45" s="141"/>
      <c r="S45" s="141"/>
    </row>
    <row r="46" spans="1:19" ht="114.4" thickBot="1">
      <c r="A46" s="139" t="s">
        <v>743</v>
      </c>
      <c r="B46" s="144" t="s">
        <v>2020</v>
      </c>
      <c r="C46" s="154">
        <v>1</v>
      </c>
      <c r="D46" s="140" t="s">
        <v>68</v>
      </c>
      <c r="E46" s="140" t="s">
        <v>67</v>
      </c>
      <c r="F46" s="143" t="str">
        <f>[1]UnitControlCenter!$B$8</f>
        <v>billion 2019 dollars / year</v>
      </c>
      <c r="G46" s="141" t="s">
        <v>2021</v>
      </c>
      <c r="H46" s="141" t="s">
        <v>2022</v>
      </c>
      <c r="I46" s="140" t="s">
        <v>2023</v>
      </c>
      <c r="J46" s="141"/>
      <c r="K46" s="141"/>
      <c r="L46" s="141"/>
      <c r="M46" s="141"/>
      <c r="N46" s="141"/>
      <c r="O46" s="141"/>
      <c r="P46" s="141"/>
      <c r="Q46" s="141"/>
      <c r="R46" s="141"/>
      <c r="S46" s="141"/>
    </row>
    <row r="47" spans="1:19" ht="28.5">
      <c r="A47" s="94" t="s">
        <v>1357</v>
      </c>
      <c r="B47" s="138" t="s">
        <v>1374</v>
      </c>
      <c r="C47" s="159">
        <v>1</v>
      </c>
      <c r="D47" s="93" t="s">
        <v>68</v>
      </c>
      <c r="E47" s="93" t="s">
        <v>67</v>
      </c>
      <c r="F47" s="6" t="str">
        <f>UnitControlCenter!$B$10</f>
        <v>jobs</v>
      </c>
      <c r="G47" s="146" t="s">
        <v>1365</v>
      </c>
      <c r="H47" s="146" t="s">
        <v>1364</v>
      </c>
      <c r="I47" s="93" t="s">
        <v>809</v>
      </c>
    </row>
    <row r="48" spans="1:19" ht="28.5">
      <c r="A48" s="94" t="s">
        <v>1357</v>
      </c>
      <c r="B48" s="138" t="s">
        <v>1375</v>
      </c>
      <c r="C48" s="162">
        <v>1</v>
      </c>
      <c r="D48" s="93" t="s">
        <v>68</v>
      </c>
      <c r="E48" s="93" t="s">
        <v>67</v>
      </c>
      <c r="F48" s="6" t="str">
        <f>UnitControlCenter!$B$10</f>
        <v>jobs</v>
      </c>
      <c r="G48" s="146" t="s">
        <v>1378</v>
      </c>
      <c r="H48" s="146" t="s">
        <v>1379</v>
      </c>
      <c r="I48" s="93" t="s">
        <v>1380</v>
      </c>
    </row>
    <row r="49" spans="1:19" ht="28.5">
      <c r="A49" s="94" t="s">
        <v>1357</v>
      </c>
      <c r="B49" s="138" t="s">
        <v>1438</v>
      </c>
      <c r="C49" s="164">
        <v>1</v>
      </c>
      <c r="D49" s="93" t="s">
        <v>68</v>
      </c>
      <c r="E49" s="93" t="s">
        <v>67</v>
      </c>
      <c r="F49" s="6" t="str">
        <f>UnitControlCenter!$B$10</f>
        <v>jobs</v>
      </c>
      <c r="G49" s="146" t="s">
        <v>1442</v>
      </c>
      <c r="H49" s="146" t="s">
        <v>1441</v>
      </c>
      <c r="I49" s="93" t="s">
        <v>1456</v>
      </c>
    </row>
    <row r="50" spans="1:19" ht="28.5">
      <c r="A50" s="94" t="s">
        <v>1357</v>
      </c>
      <c r="B50" s="138" t="s">
        <v>1551</v>
      </c>
      <c r="C50" s="170">
        <v>1</v>
      </c>
      <c r="D50" s="93" t="s">
        <v>68</v>
      </c>
      <c r="E50" s="93" t="s">
        <v>67</v>
      </c>
      <c r="F50" s="6" t="str">
        <f>UnitControlCenter!$B$10</f>
        <v>jobs</v>
      </c>
      <c r="G50" s="146" t="s">
        <v>1550</v>
      </c>
      <c r="H50" s="146" t="s">
        <v>1364</v>
      </c>
      <c r="I50" s="93" t="s">
        <v>809</v>
      </c>
    </row>
    <row r="51" spans="1:19" ht="28.5">
      <c r="A51" s="94" t="s">
        <v>1357</v>
      </c>
      <c r="B51" s="138" t="s">
        <v>1359</v>
      </c>
      <c r="C51" s="159">
        <v>1</v>
      </c>
      <c r="D51" s="93" t="s">
        <v>68</v>
      </c>
      <c r="E51" s="93" t="s">
        <v>67</v>
      </c>
      <c r="F51" s="3" t="str">
        <f>UnitControlCenter!$B$8</f>
        <v>2018 crores / year</v>
      </c>
      <c r="G51" s="146" t="s">
        <v>1366</v>
      </c>
      <c r="H51" s="146" t="s">
        <v>1368</v>
      </c>
      <c r="I51" s="93" t="s">
        <v>809</v>
      </c>
    </row>
    <row r="52" spans="1:19" ht="28.5">
      <c r="A52" s="94" t="s">
        <v>1357</v>
      </c>
      <c r="B52" s="138" t="s">
        <v>1381</v>
      </c>
      <c r="C52" s="163">
        <v>1</v>
      </c>
      <c r="D52" s="93" t="s">
        <v>68</v>
      </c>
      <c r="E52" s="93" t="s">
        <v>67</v>
      </c>
      <c r="F52" s="3" t="str">
        <f>UnitControlCenter!$B$12</f>
        <v>% change</v>
      </c>
      <c r="G52" s="146" t="s">
        <v>1383</v>
      </c>
      <c r="H52" s="146" t="s">
        <v>1368</v>
      </c>
      <c r="I52" s="93" t="s">
        <v>809</v>
      </c>
    </row>
    <row r="53" spans="1:19" ht="28.5">
      <c r="A53" s="94" t="s">
        <v>1357</v>
      </c>
      <c r="B53" s="138" t="s">
        <v>1439</v>
      </c>
      <c r="C53" s="164">
        <v>1</v>
      </c>
      <c r="D53" s="93" t="s">
        <v>68</v>
      </c>
      <c r="E53" s="93" t="s">
        <v>67</v>
      </c>
      <c r="F53" s="3" t="str">
        <f>UnitControlCenter!$B$8</f>
        <v>2018 crores / year</v>
      </c>
      <c r="G53" s="146" t="s">
        <v>1443</v>
      </c>
      <c r="H53" s="146" t="s">
        <v>1441</v>
      </c>
      <c r="I53" s="93" t="s">
        <v>1456</v>
      </c>
    </row>
    <row r="54" spans="1:19" ht="42.75">
      <c r="A54" s="94" t="s">
        <v>1357</v>
      </c>
      <c r="B54" s="138" t="s">
        <v>1373</v>
      </c>
      <c r="C54" s="159">
        <v>1</v>
      </c>
      <c r="D54" s="93" t="s">
        <v>68</v>
      </c>
      <c r="E54" s="93" t="s">
        <v>67</v>
      </c>
      <c r="F54" s="3" t="str">
        <f>UnitControlCenter!$B$8</f>
        <v>2018 crores / year</v>
      </c>
      <c r="G54" s="146" t="s">
        <v>1369</v>
      </c>
      <c r="H54" s="146" t="s">
        <v>1367</v>
      </c>
      <c r="I54" s="93" t="s">
        <v>809</v>
      </c>
    </row>
    <row r="55" spans="1:19" ht="28.5">
      <c r="A55" s="94" t="s">
        <v>1357</v>
      </c>
      <c r="B55" s="138" t="s">
        <v>1371</v>
      </c>
      <c r="C55" s="155">
        <v>1</v>
      </c>
      <c r="D55" s="93" t="s">
        <v>66</v>
      </c>
      <c r="E55" s="93" t="s">
        <v>67</v>
      </c>
      <c r="F55" s="6" t="str">
        <f>UnitControlCenter!$B$13</f>
        <v>2018 INR / employee-year</v>
      </c>
      <c r="G55" s="146" t="s">
        <v>1372</v>
      </c>
      <c r="H55" s="146"/>
      <c r="I55" s="93"/>
    </row>
    <row r="56" spans="1:19" ht="28.9" thickBot="1">
      <c r="A56" s="139" t="s">
        <v>1357</v>
      </c>
      <c r="B56" s="144" t="s">
        <v>1440</v>
      </c>
      <c r="C56" s="154">
        <v>1</v>
      </c>
      <c r="D56" s="140" t="s">
        <v>68</v>
      </c>
      <c r="E56" s="140" t="s">
        <v>67</v>
      </c>
      <c r="F56" s="143" t="str">
        <f>UnitControlCenter!$B$8</f>
        <v>2018 crores / year</v>
      </c>
      <c r="G56" s="141" t="s">
        <v>1444</v>
      </c>
      <c r="H56" s="141" t="s">
        <v>1441</v>
      </c>
      <c r="I56" s="140" t="s">
        <v>1456</v>
      </c>
      <c r="J56" s="141"/>
      <c r="K56" s="141"/>
      <c r="L56" s="141"/>
      <c r="M56" s="141"/>
      <c r="N56" s="141"/>
      <c r="O56" s="141"/>
      <c r="P56" s="141"/>
      <c r="Q56" s="141"/>
      <c r="R56" s="141"/>
      <c r="S56" s="141"/>
    </row>
    <row r="57" spans="1:19" ht="71.25">
      <c r="A57" s="94" t="s">
        <v>1358</v>
      </c>
      <c r="B57" s="94" t="s">
        <v>1122</v>
      </c>
      <c r="C57" s="147">
        <v>1</v>
      </c>
      <c r="D57" s="93" t="s">
        <v>68</v>
      </c>
      <c r="E57" s="93" t="s">
        <v>67</v>
      </c>
      <c r="F57" s="3" t="str">
        <f>UnitControlCenter!$B$8</f>
        <v>2018 crores / year</v>
      </c>
      <c r="G57" s="3" t="s">
        <v>1123</v>
      </c>
      <c r="H57" s="3" t="s">
        <v>1124</v>
      </c>
      <c r="I57" s="3" t="s">
        <v>1098</v>
      </c>
    </row>
    <row r="58" spans="1:19" ht="42.75">
      <c r="A58" s="94" t="s">
        <v>1358</v>
      </c>
      <c r="B58" s="94" t="s">
        <v>1126</v>
      </c>
      <c r="C58" s="147">
        <v>1</v>
      </c>
      <c r="D58" s="93" t="s">
        <v>68</v>
      </c>
      <c r="E58" s="93" t="s">
        <v>67</v>
      </c>
      <c r="F58" s="3" t="str">
        <f>UnitControlCenter!$B$8</f>
        <v>2018 crores / year</v>
      </c>
      <c r="G58" s="3" t="s">
        <v>1136</v>
      </c>
      <c r="H58" s="3" t="s">
        <v>1137</v>
      </c>
      <c r="I58" s="3" t="s">
        <v>1138</v>
      </c>
    </row>
    <row r="59" spans="1:19" ht="57">
      <c r="A59" s="94" t="s">
        <v>1358</v>
      </c>
      <c r="B59" s="94" t="s">
        <v>1127</v>
      </c>
      <c r="C59" s="147">
        <v>1</v>
      </c>
      <c r="D59" s="93" t="s">
        <v>68</v>
      </c>
      <c r="E59" s="93" t="s">
        <v>67</v>
      </c>
      <c r="F59" s="3" t="str">
        <f>UnitControlCenter!$B$8</f>
        <v>2018 crores / year</v>
      </c>
      <c r="G59" s="3" t="s">
        <v>1147</v>
      </c>
      <c r="H59" s="3" t="s">
        <v>1145</v>
      </c>
      <c r="I59" s="3" t="s">
        <v>1146</v>
      </c>
    </row>
    <row r="60" spans="1:19" ht="42.75">
      <c r="A60" s="94" t="s">
        <v>1358</v>
      </c>
      <c r="B60" s="94" t="s">
        <v>1128</v>
      </c>
      <c r="C60" s="147">
        <v>1</v>
      </c>
      <c r="D60" s="93" t="s">
        <v>68</v>
      </c>
      <c r="E60" s="93" t="s">
        <v>67</v>
      </c>
      <c r="F60" s="3" t="str">
        <f>UnitControlCenter!$B$8</f>
        <v>2018 crores / year</v>
      </c>
      <c r="G60" s="3" t="s">
        <v>1141</v>
      </c>
      <c r="H60" s="3" t="s">
        <v>1137</v>
      </c>
      <c r="I60" s="3" t="s">
        <v>1139</v>
      </c>
    </row>
    <row r="61" spans="1:19" ht="42.75">
      <c r="A61" s="94" t="s">
        <v>1358</v>
      </c>
      <c r="B61" s="94" t="s">
        <v>1129</v>
      </c>
      <c r="C61" s="147">
        <v>1</v>
      </c>
      <c r="D61" s="93" t="s">
        <v>68</v>
      </c>
      <c r="E61" s="93" t="s">
        <v>67</v>
      </c>
      <c r="F61" s="3" t="str">
        <f>UnitControlCenter!$B$8</f>
        <v>2018 crores / year</v>
      </c>
      <c r="G61" s="3" t="s">
        <v>1142</v>
      </c>
      <c r="H61" s="3" t="s">
        <v>1137</v>
      </c>
      <c r="I61" s="3" t="s">
        <v>1140</v>
      </c>
    </row>
    <row r="62" spans="1:19" ht="57">
      <c r="A62" s="94" t="s">
        <v>1358</v>
      </c>
      <c r="B62" s="94" t="s">
        <v>1130</v>
      </c>
      <c r="C62" s="147">
        <v>1</v>
      </c>
      <c r="D62" s="93" t="s">
        <v>68</v>
      </c>
      <c r="E62" s="93" t="s">
        <v>67</v>
      </c>
      <c r="F62" s="3" t="str">
        <f>UnitControlCenter!$B$8</f>
        <v>2018 crores / year</v>
      </c>
      <c r="G62" s="3" t="s">
        <v>1148</v>
      </c>
      <c r="H62" s="3" t="s">
        <v>1145</v>
      </c>
      <c r="I62" s="3" t="s">
        <v>1146</v>
      </c>
    </row>
    <row r="63" spans="1:19" ht="57">
      <c r="A63" s="94" t="s">
        <v>1358</v>
      </c>
      <c r="B63" s="94" t="s">
        <v>1131</v>
      </c>
      <c r="C63" s="147">
        <v>1</v>
      </c>
      <c r="D63" s="93" t="s">
        <v>68</v>
      </c>
      <c r="E63" s="93" t="s">
        <v>67</v>
      </c>
      <c r="F63" s="3" t="str">
        <f>UnitControlCenter!$B$8</f>
        <v>2018 crores / year</v>
      </c>
      <c r="G63" s="3" t="s">
        <v>1149</v>
      </c>
      <c r="H63" s="3" t="s">
        <v>1145</v>
      </c>
      <c r="I63" s="3" t="s">
        <v>1146</v>
      </c>
    </row>
    <row r="64" spans="1:19" ht="57">
      <c r="A64" s="94" t="s">
        <v>1358</v>
      </c>
      <c r="B64" s="94" t="s">
        <v>1132</v>
      </c>
      <c r="C64" s="147">
        <v>1</v>
      </c>
      <c r="D64" s="93" t="s">
        <v>68</v>
      </c>
      <c r="E64" s="93" t="s">
        <v>67</v>
      </c>
      <c r="F64" s="3" t="str">
        <f>UnitControlCenter!$B$8</f>
        <v>2018 crores / year</v>
      </c>
      <c r="G64" s="3" t="s">
        <v>1150</v>
      </c>
      <c r="H64" s="3" t="s">
        <v>1145</v>
      </c>
      <c r="I64" s="3" t="s">
        <v>1146</v>
      </c>
    </row>
    <row r="65" spans="1:19" ht="57">
      <c r="A65" s="94" t="s">
        <v>1358</v>
      </c>
      <c r="B65" s="94" t="s">
        <v>1156</v>
      </c>
      <c r="C65" s="147">
        <v>1</v>
      </c>
      <c r="D65" s="93" t="s">
        <v>68</v>
      </c>
      <c r="E65" s="93" t="s">
        <v>67</v>
      </c>
      <c r="F65" s="3" t="str">
        <f>UnitControlCenter!$B$8</f>
        <v>2018 crores / year</v>
      </c>
      <c r="G65" s="3" t="s">
        <v>1154</v>
      </c>
      <c r="H65" s="3" t="s">
        <v>1145</v>
      </c>
      <c r="I65" s="3" t="s">
        <v>1152</v>
      </c>
    </row>
    <row r="66" spans="1:19" ht="57.4" thickBot="1">
      <c r="A66" s="139" t="s">
        <v>1358</v>
      </c>
      <c r="B66" s="139" t="s">
        <v>1157</v>
      </c>
      <c r="C66" s="154">
        <v>1</v>
      </c>
      <c r="D66" s="140" t="s">
        <v>68</v>
      </c>
      <c r="E66" s="140" t="s">
        <v>67</v>
      </c>
      <c r="F66" s="143" t="str">
        <f>UnitControlCenter!$B$8</f>
        <v>2018 crores / year</v>
      </c>
      <c r="G66" s="143" t="s">
        <v>1155</v>
      </c>
      <c r="H66" s="143" t="s">
        <v>1145</v>
      </c>
      <c r="I66" s="143" t="s">
        <v>1153</v>
      </c>
      <c r="J66" s="141"/>
      <c r="K66" s="141"/>
      <c r="L66" s="141"/>
      <c r="M66" s="141"/>
      <c r="N66" s="141"/>
      <c r="O66" s="141"/>
      <c r="P66" s="141"/>
      <c r="Q66" s="141"/>
      <c r="R66" s="141"/>
      <c r="S66" s="141"/>
    </row>
    <row r="67" spans="1:19">
      <c r="A67" s="94" t="s">
        <v>744</v>
      </c>
      <c r="B67" s="94" t="s">
        <v>1552</v>
      </c>
      <c r="C67" s="170">
        <v>1</v>
      </c>
      <c r="D67" s="93" t="s">
        <v>66</v>
      </c>
      <c r="E67" s="93" t="s">
        <v>1555</v>
      </c>
      <c r="F67" s="3" t="str">
        <f>UnitControlCenter!$B$11</f>
        <v>incidents / year</v>
      </c>
      <c r="G67" s="93" t="s">
        <v>1408</v>
      </c>
      <c r="I67" s="93"/>
    </row>
    <row r="68" spans="1:19">
      <c r="A68" s="94" t="s">
        <v>744</v>
      </c>
      <c r="B68" s="94" t="s">
        <v>1400</v>
      </c>
      <c r="C68" s="147">
        <v>1</v>
      </c>
      <c r="D68" s="93" t="s">
        <v>66</v>
      </c>
      <c r="E68" s="93" t="s">
        <v>67</v>
      </c>
      <c r="F68" s="3" t="str">
        <f>UnitControlCenter!$B$11</f>
        <v>incidents / year</v>
      </c>
      <c r="G68" s="93" t="s">
        <v>1408</v>
      </c>
      <c r="I68" s="93"/>
    </row>
    <row r="69" spans="1:19" ht="28.5">
      <c r="A69" s="94" t="s">
        <v>744</v>
      </c>
      <c r="B69" s="94" t="s">
        <v>745</v>
      </c>
      <c r="C69" s="155">
        <v>1</v>
      </c>
      <c r="D69" s="93" t="s">
        <v>66</v>
      </c>
      <c r="E69" s="93" t="s">
        <v>67</v>
      </c>
      <c r="F69" s="6" t="str">
        <f>UnitControlCenter!$B$8</f>
        <v>2018 crores / year</v>
      </c>
      <c r="G69" s="93" t="s">
        <v>70</v>
      </c>
      <c r="H69" s="146"/>
      <c r="I69" s="93"/>
    </row>
    <row r="70" spans="1:19">
      <c r="A70" s="94" t="s">
        <v>744</v>
      </c>
      <c r="B70" s="94" t="s">
        <v>1401</v>
      </c>
      <c r="C70" s="155">
        <v>1</v>
      </c>
      <c r="D70" s="93" t="s">
        <v>66</v>
      </c>
      <c r="E70" s="93" t="s">
        <v>67</v>
      </c>
      <c r="F70" s="3" t="str">
        <f>UnitControlCenter!$B$11</f>
        <v>incidents / year</v>
      </c>
      <c r="G70" s="93" t="s">
        <v>1409</v>
      </c>
      <c r="H70" s="146"/>
      <c r="I70" s="93"/>
    </row>
    <row r="71" spans="1:19" ht="28.5">
      <c r="A71" s="94" t="s">
        <v>744</v>
      </c>
      <c r="B71" s="94" t="s">
        <v>1402</v>
      </c>
      <c r="C71" s="155">
        <v>1</v>
      </c>
      <c r="D71" s="93" t="s">
        <v>66</v>
      </c>
      <c r="E71" s="93" t="s">
        <v>67</v>
      </c>
      <c r="F71" s="3" t="str">
        <f>UnitControlCenter!$B$11</f>
        <v>incidents / year</v>
      </c>
      <c r="G71" s="93" t="s">
        <v>1410</v>
      </c>
      <c r="H71" s="146"/>
      <c r="I71" s="93"/>
    </row>
    <row r="72" spans="1:19">
      <c r="A72" s="94" t="s">
        <v>744</v>
      </c>
      <c r="B72" s="94" t="s">
        <v>1415</v>
      </c>
      <c r="C72" s="155">
        <v>1</v>
      </c>
      <c r="D72" s="93" t="s">
        <v>66</v>
      </c>
      <c r="E72" s="93" t="s">
        <v>67</v>
      </c>
      <c r="F72" s="3" t="str">
        <f>UnitControlCenter!$B$11</f>
        <v>incidents / year</v>
      </c>
      <c r="G72" s="93" t="s">
        <v>1416</v>
      </c>
      <c r="H72" s="146"/>
      <c r="I72" s="93"/>
    </row>
    <row r="73" spans="1:19">
      <c r="A73" s="94" t="s">
        <v>744</v>
      </c>
      <c r="B73" s="94" t="s">
        <v>1403</v>
      </c>
      <c r="C73" s="155">
        <v>1</v>
      </c>
      <c r="D73" s="93" t="s">
        <v>66</v>
      </c>
      <c r="E73" s="93" t="s">
        <v>67</v>
      </c>
      <c r="F73" s="3" t="str">
        <f>UnitControlCenter!$B$11</f>
        <v>incidents / year</v>
      </c>
      <c r="G73" s="93" t="s">
        <v>1411</v>
      </c>
      <c r="H73" s="146"/>
      <c r="I73" s="93"/>
    </row>
    <row r="74" spans="1:19">
      <c r="A74" s="94" t="s">
        <v>744</v>
      </c>
      <c r="B74" s="94" t="s">
        <v>1404</v>
      </c>
      <c r="C74" s="155">
        <v>1</v>
      </c>
      <c r="D74" s="93" t="s">
        <v>66</v>
      </c>
      <c r="E74" s="93" t="s">
        <v>67</v>
      </c>
      <c r="F74" s="3" t="str">
        <f>UnitControlCenter!$B$11</f>
        <v>incidents / year</v>
      </c>
      <c r="G74" s="93" t="s">
        <v>1412</v>
      </c>
      <c r="H74" s="146"/>
      <c r="I74" s="93"/>
    </row>
    <row r="75" spans="1:19">
      <c r="A75" s="94" t="s">
        <v>744</v>
      </c>
      <c r="B75" s="94" t="s">
        <v>1405</v>
      </c>
      <c r="C75" s="155">
        <v>1</v>
      </c>
      <c r="D75" s="93" t="s">
        <v>66</v>
      </c>
      <c r="E75" s="93" t="s">
        <v>67</v>
      </c>
      <c r="F75" s="3" t="str">
        <f>UnitControlCenter!$B$11</f>
        <v>incidents / year</v>
      </c>
      <c r="G75" s="93" t="s">
        <v>1413</v>
      </c>
      <c r="H75" s="146"/>
      <c r="I75" s="93"/>
    </row>
    <row r="76" spans="1:19" ht="28.9" thickBot="1">
      <c r="A76" s="139" t="s">
        <v>744</v>
      </c>
      <c r="B76" s="139" t="s">
        <v>1406</v>
      </c>
      <c r="C76" s="154">
        <v>1</v>
      </c>
      <c r="D76" s="140" t="s">
        <v>66</v>
      </c>
      <c r="E76" s="140" t="s">
        <v>67</v>
      </c>
      <c r="F76" s="143" t="str">
        <f>UnitControlCenter!$B$11</f>
        <v>incidents / year</v>
      </c>
      <c r="G76" s="140" t="s">
        <v>1414</v>
      </c>
      <c r="H76" s="141"/>
      <c r="I76" s="140"/>
      <c r="J76" s="141"/>
      <c r="K76" s="141"/>
      <c r="L76" s="141"/>
      <c r="M76" s="141"/>
      <c r="N76" s="141"/>
      <c r="O76" s="141"/>
      <c r="P76" s="141"/>
      <c r="Q76" s="141"/>
      <c r="R76" s="141"/>
      <c r="S76" s="141"/>
    </row>
    <row r="77" spans="1:19" ht="114">
      <c r="A77" s="94" t="s">
        <v>903</v>
      </c>
      <c r="B77" s="94" t="s">
        <v>746</v>
      </c>
      <c r="C77" s="147">
        <v>1</v>
      </c>
      <c r="D77" s="93" t="s">
        <v>68</v>
      </c>
      <c r="E77" s="93" t="s">
        <v>69</v>
      </c>
      <c r="F77" s="3" t="str">
        <f>UnitControlCenter!$B$15</f>
        <v>terawatt-hours (TWh) / year</v>
      </c>
      <c r="G77" s="93" t="s">
        <v>941</v>
      </c>
      <c r="H77" s="361" t="s">
        <v>1880</v>
      </c>
      <c r="I77" s="93" t="s">
        <v>945</v>
      </c>
    </row>
    <row r="78" spans="1:19" ht="128.25">
      <c r="A78" s="94" t="s">
        <v>903</v>
      </c>
      <c r="B78" s="94" t="s">
        <v>747</v>
      </c>
      <c r="C78" s="147">
        <v>1</v>
      </c>
      <c r="D78" s="93" t="s">
        <v>68</v>
      </c>
      <c r="E78" s="93" t="s">
        <v>67</v>
      </c>
      <c r="F78" s="3" t="str">
        <f>UnitControlCenter!$B$15</f>
        <v>terawatt-hours (TWh) / year</v>
      </c>
      <c r="G78" s="93" t="s">
        <v>942</v>
      </c>
      <c r="H78" s="361" t="s">
        <v>1881</v>
      </c>
      <c r="I78" s="93" t="s">
        <v>946</v>
      </c>
    </row>
    <row r="79" spans="1:19" ht="114">
      <c r="A79" s="94" t="s">
        <v>903</v>
      </c>
      <c r="B79" s="94" t="s">
        <v>748</v>
      </c>
      <c r="C79" s="147">
        <v>1</v>
      </c>
      <c r="D79" s="93" t="s">
        <v>68</v>
      </c>
      <c r="E79" s="93" t="s">
        <v>69</v>
      </c>
      <c r="F79" s="3" t="str">
        <f>UnitControlCenter!$B$16</f>
        <v>gigawatts (GW) / year</v>
      </c>
      <c r="G79" s="93" t="s">
        <v>943</v>
      </c>
      <c r="H79" s="361" t="s">
        <v>1882</v>
      </c>
      <c r="I79" s="93" t="s">
        <v>947</v>
      </c>
    </row>
    <row r="80" spans="1:19" ht="128.25">
      <c r="A80" s="94" t="s">
        <v>903</v>
      </c>
      <c r="B80" s="94" t="s">
        <v>749</v>
      </c>
      <c r="C80" s="147">
        <v>1</v>
      </c>
      <c r="D80" s="93" t="s">
        <v>68</v>
      </c>
      <c r="E80" s="93" t="s">
        <v>67</v>
      </c>
      <c r="F80" s="3" t="str">
        <f>UnitControlCenter!$B$16</f>
        <v>gigawatts (GW) / year</v>
      </c>
      <c r="G80" s="93" t="s">
        <v>944</v>
      </c>
      <c r="H80" s="361" t="s">
        <v>1883</v>
      </c>
      <c r="I80" s="93" t="s">
        <v>948</v>
      </c>
    </row>
    <row r="81" spans="1:19" ht="43.15" thickBot="1">
      <c r="A81" s="139" t="s">
        <v>903</v>
      </c>
      <c r="B81" s="139" t="s">
        <v>904</v>
      </c>
      <c r="C81" s="154">
        <v>1</v>
      </c>
      <c r="D81" s="140" t="s">
        <v>68</v>
      </c>
      <c r="E81" s="140" t="s">
        <v>69</v>
      </c>
      <c r="F81" s="143" t="str">
        <f>UnitControlCenter!$B$15</f>
        <v>terawatt-hours (TWh) / year</v>
      </c>
      <c r="G81" s="140" t="s">
        <v>1324</v>
      </c>
      <c r="H81" s="140" t="s">
        <v>1325</v>
      </c>
      <c r="I81" s="140" t="s">
        <v>949</v>
      </c>
      <c r="J81" s="141"/>
      <c r="K81" s="141"/>
      <c r="L81" s="141"/>
      <c r="M81" s="141"/>
      <c r="N81" s="141"/>
      <c r="O81" s="141"/>
      <c r="P81" s="141"/>
      <c r="Q81" s="141"/>
      <c r="R81" s="141"/>
      <c r="S81" s="141"/>
    </row>
    <row r="82" spans="1:19" ht="99.75">
      <c r="A82" s="94" t="s">
        <v>891</v>
      </c>
      <c r="B82" s="94" t="s">
        <v>750</v>
      </c>
      <c r="C82" s="147">
        <v>1</v>
      </c>
      <c r="D82" s="93" t="s">
        <v>68</v>
      </c>
      <c r="E82" s="93" t="s">
        <v>768</v>
      </c>
      <c r="F82" s="3" t="str">
        <f>UnitControlCenter!$B$17</f>
        <v>2018 INR / megawatt-hour (MWh)</v>
      </c>
      <c r="G82" s="93" t="s">
        <v>950</v>
      </c>
      <c r="H82" s="361" t="s">
        <v>1884</v>
      </c>
      <c r="I82" s="93" t="s">
        <v>951</v>
      </c>
    </row>
    <row r="83" spans="1:19" ht="28.5">
      <c r="A83" s="94" t="s">
        <v>891</v>
      </c>
      <c r="B83" s="94" t="s">
        <v>751</v>
      </c>
      <c r="C83" s="147">
        <v>1</v>
      </c>
      <c r="D83" s="93" t="s">
        <v>68</v>
      </c>
      <c r="E83" s="93" t="s">
        <v>69</v>
      </c>
      <c r="F83" s="3" t="str">
        <f>UnitControlCenter!$B$15</f>
        <v>terawatt-hours (TWh) / year</v>
      </c>
      <c r="G83" s="93" t="s">
        <v>1253</v>
      </c>
      <c r="H83" s="77" t="s">
        <v>1254</v>
      </c>
      <c r="I83" s="93" t="s">
        <v>1255</v>
      </c>
    </row>
    <row r="84" spans="1:19" ht="85.5">
      <c r="A84" s="94" t="s">
        <v>891</v>
      </c>
      <c r="B84" s="94" t="s">
        <v>892</v>
      </c>
      <c r="C84" s="147">
        <v>1</v>
      </c>
      <c r="D84" s="93" t="s">
        <v>68</v>
      </c>
      <c r="E84" s="93" t="s">
        <v>69</v>
      </c>
      <c r="F84" s="3" t="str">
        <f>UnitControlCenter!$B$18</f>
        <v>cubic km / yr</v>
      </c>
      <c r="G84" s="93" t="s">
        <v>952</v>
      </c>
      <c r="H84" s="361" t="s">
        <v>1885</v>
      </c>
      <c r="I84" s="93" t="s">
        <v>953</v>
      </c>
    </row>
    <row r="85" spans="1:19" ht="100.15" thickBot="1">
      <c r="A85" s="139" t="s">
        <v>891</v>
      </c>
      <c r="B85" s="139" t="s">
        <v>893</v>
      </c>
      <c r="C85" s="154">
        <v>1</v>
      </c>
      <c r="D85" s="140" t="s">
        <v>68</v>
      </c>
      <c r="E85" s="140" t="s">
        <v>69</v>
      </c>
      <c r="F85" s="143" t="str">
        <f>UnitControlCenter!$B$18</f>
        <v>cubic km / yr</v>
      </c>
      <c r="G85" s="140" t="s">
        <v>954</v>
      </c>
      <c r="H85" s="360" t="s">
        <v>1886</v>
      </c>
      <c r="I85" s="140" t="s">
        <v>955</v>
      </c>
    </row>
    <row r="86" spans="1:19" ht="71.25">
      <c r="A86" s="94" t="s">
        <v>1218</v>
      </c>
      <c r="B86" s="94" t="s">
        <v>1219</v>
      </c>
      <c r="C86" s="147">
        <v>1</v>
      </c>
      <c r="D86" s="93" t="s">
        <v>68</v>
      </c>
      <c r="E86" s="93" t="s">
        <v>69</v>
      </c>
      <c r="F86" s="3" t="str">
        <f>UnitControlCenter!$B$21</f>
        <v>million vehicles / year</v>
      </c>
      <c r="G86" s="93" t="s">
        <v>1065</v>
      </c>
      <c r="H86" s="93" t="s">
        <v>1066</v>
      </c>
      <c r="I86" s="93" t="s">
        <v>1067</v>
      </c>
    </row>
    <row r="87" spans="1:19" ht="57">
      <c r="A87" s="94" t="s">
        <v>1218</v>
      </c>
      <c r="B87" s="94" t="s">
        <v>1220</v>
      </c>
      <c r="C87" s="147">
        <v>1</v>
      </c>
      <c r="D87" s="93" t="s">
        <v>68</v>
      </c>
      <c r="E87" s="93" t="s">
        <v>69</v>
      </c>
      <c r="F87" s="3" t="str">
        <f>UnitControlCenter!$B$22</f>
        <v>thousand vehicles / year</v>
      </c>
      <c r="G87" s="362" t="s">
        <v>1855</v>
      </c>
      <c r="H87" s="362" t="s">
        <v>1858</v>
      </c>
      <c r="I87" s="362" t="s">
        <v>1859</v>
      </c>
    </row>
    <row r="88" spans="1:19" ht="42.75">
      <c r="A88" s="94" t="s">
        <v>1218</v>
      </c>
      <c r="B88" s="94" t="s">
        <v>1221</v>
      </c>
      <c r="C88" s="147">
        <v>1</v>
      </c>
      <c r="D88" s="93" t="s">
        <v>68</v>
      </c>
      <c r="E88" s="93" t="s">
        <v>69</v>
      </c>
      <c r="F88" s="3" t="str">
        <f>UnitControlCenter!$B$22</f>
        <v>thousand vehicles / year</v>
      </c>
      <c r="G88" s="362" t="s">
        <v>1856</v>
      </c>
      <c r="H88" s="362" t="s">
        <v>1860</v>
      </c>
      <c r="I88" s="362" t="s">
        <v>1861</v>
      </c>
    </row>
    <row r="89" spans="1:19" ht="42.75">
      <c r="A89" s="94" t="s">
        <v>1218</v>
      </c>
      <c r="B89" s="94" t="s">
        <v>1222</v>
      </c>
      <c r="C89" s="147">
        <v>1</v>
      </c>
      <c r="D89" s="93" t="s">
        <v>68</v>
      </c>
      <c r="E89" s="93" t="s">
        <v>69</v>
      </c>
      <c r="F89" s="3" t="str">
        <f>UnitControlCenter!$B$22</f>
        <v>thousand vehicles / year</v>
      </c>
      <c r="G89" s="362" t="s">
        <v>1857</v>
      </c>
      <c r="H89" s="362" t="s">
        <v>1860</v>
      </c>
      <c r="I89" s="362" t="s">
        <v>1861</v>
      </c>
    </row>
    <row r="90" spans="1:19" ht="28.5">
      <c r="A90" s="94" t="s">
        <v>1218</v>
      </c>
      <c r="B90" s="363" t="s">
        <v>1862</v>
      </c>
      <c r="C90" s="147">
        <v>1</v>
      </c>
      <c r="D90" s="93" t="s">
        <v>68</v>
      </c>
      <c r="E90" s="93" t="s">
        <v>69</v>
      </c>
      <c r="F90" s="3" t="str">
        <f>UnitControlCenter!$B$22</f>
        <v>thousand vehicles / year</v>
      </c>
      <c r="G90" s="93" t="s">
        <v>2149</v>
      </c>
      <c r="H90" s="93" t="s">
        <v>2150</v>
      </c>
      <c r="I90" s="93" t="s">
        <v>2151</v>
      </c>
    </row>
    <row r="91" spans="1:19" ht="57">
      <c r="A91" s="363" t="s">
        <v>1218</v>
      </c>
      <c r="B91" s="363" t="s">
        <v>1863</v>
      </c>
      <c r="C91" s="364">
        <v>1</v>
      </c>
      <c r="D91" s="362" t="s">
        <v>68</v>
      </c>
      <c r="E91" s="362" t="s">
        <v>69</v>
      </c>
      <c r="F91" s="365" t="str">
        <f>UnitControlCenter!B22</f>
        <v>thousand vehicles / year</v>
      </c>
      <c r="G91" s="362" t="s">
        <v>1864</v>
      </c>
      <c r="H91" s="362" t="s">
        <v>1865</v>
      </c>
      <c r="I91" s="362" t="s">
        <v>1866</v>
      </c>
    </row>
    <row r="92" spans="1:19" ht="57">
      <c r="A92" s="94" t="s">
        <v>1218</v>
      </c>
      <c r="B92" s="94" t="s">
        <v>1223</v>
      </c>
      <c r="C92" s="147">
        <v>1</v>
      </c>
      <c r="D92" s="93" t="s">
        <v>68</v>
      </c>
      <c r="E92" s="93" t="s">
        <v>69</v>
      </c>
      <c r="F92" s="3" t="str">
        <f>UnitControlCenter!$B$23</f>
        <v>million vehicles</v>
      </c>
      <c r="G92" s="93" t="s">
        <v>1068</v>
      </c>
      <c r="H92" s="93" t="s">
        <v>1066</v>
      </c>
      <c r="I92" s="93" t="s">
        <v>1067</v>
      </c>
    </row>
    <row r="93" spans="1:19" ht="42.75">
      <c r="A93" s="94" t="s">
        <v>1218</v>
      </c>
      <c r="B93" s="94" t="s">
        <v>1224</v>
      </c>
      <c r="C93" s="147">
        <v>1</v>
      </c>
      <c r="D93" s="93" t="s">
        <v>68</v>
      </c>
      <c r="E93" s="93" t="s">
        <v>69</v>
      </c>
      <c r="F93" s="362" t="str">
        <f>UnitControlCenter!B23</f>
        <v>million vehicles</v>
      </c>
      <c r="G93" s="362" t="s">
        <v>1867</v>
      </c>
      <c r="H93" s="362" t="s">
        <v>1858</v>
      </c>
      <c r="I93" s="362" t="s">
        <v>1859</v>
      </c>
    </row>
    <row r="94" spans="1:19" ht="42.75">
      <c r="A94" s="94" t="s">
        <v>1218</v>
      </c>
      <c r="B94" s="94" t="s">
        <v>1225</v>
      </c>
      <c r="C94" s="147">
        <v>1</v>
      </c>
      <c r="D94" s="93" t="s">
        <v>68</v>
      </c>
      <c r="E94" s="93" t="s">
        <v>69</v>
      </c>
      <c r="F94" s="3" t="str">
        <f>UnitControlCenter!$B$23</f>
        <v>million vehicles</v>
      </c>
      <c r="G94" s="362" t="s">
        <v>1868</v>
      </c>
      <c r="H94" s="362" t="s">
        <v>1860</v>
      </c>
      <c r="I94" s="362" t="s">
        <v>1861</v>
      </c>
    </row>
    <row r="95" spans="1:19" ht="42.75">
      <c r="A95" s="94" t="s">
        <v>1218</v>
      </c>
      <c r="B95" s="94" t="s">
        <v>1226</v>
      </c>
      <c r="C95" s="147">
        <v>1</v>
      </c>
      <c r="D95" s="93" t="s">
        <v>68</v>
      </c>
      <c r="E95" s="93" t="s">
        <v>69</v>
      </c>
      <c r="F95" s="3" t="str">
        <f>UnitControlCenter!$B$23</f>
        <v>million vehicles</v>
      </c>
      <c r="G95" s="362" t="s">
        <v>1869</v>
      </c>
      <c r="H95" s="362" t="s">
        <v>1860</v>
      </c>
      <c r="I95" s="362" t="s">
        <v>1861</v>
      </c>
    </row>
    <row r="96" spans="1:19" ht="28.9" thickBot="1">
      <c r="A96" s="139" t="s">
        <v>1218</v>
      </c>
      <c r="B96" s="366" t="s">
        <v>1870</v>
      </c>
      <c r="C96" s="154">
        <v>1</v>
      </c>
      <c r="D96" s="140" t="s">
        <v>68</v>
      </c>
      <c r="E96" s="140" t="s">
        <v>69</v>
      </c>
      <c r="F96" s="143" t="str">
        <f>UnitControlCenter!$B$23</f>
        <v>million vehicles</v>
      </c>
      <c r="G96" s="140" t="s">
        <v>2152</v>
      </c>
      <c r="H96" s="93" t="s">
        <v>2150</v>
      </c>
      <c r="I96" s="93" t="s">
        <v>2151</v>
      </c>
      <c r="J96" s="141"/>
      <c r="K96" s="141"/>
      <c r="L96" s="141"/>
      <c r="M96" s="141"/>
      <c r="N96" s="141"/>
      <c r="O96" s="141"/>
      <c r="P96" s="141"/>
      <c r="Q96" s="141"/>
      <c r="R96" s="141"/>
      <c r="S96" s="141"/>
    </row>
    <row r="97" spans="1:19" ht="57.4" thickBot="1">
      <c r="A97" s="366" t="s">
        <v>1218</v>
      </c>
      <c r="B97" s="366" t="s">
        <v>1871</v>
      </c>
      <c r="C97" s="367">
        <v>1</v>
      </c>
      <c r="D97" s="359" t="s">
        <v>68</v>
      </c>
      <c r="E97" s="359" t="s">
        <v>69</v>
      </c>
      <c r="F97" s="368" t="str">
        <f>UnitControlCenter!B24</f>
        <v>thousand vehicles</v>
      </c>
      <c r="G97" s="362" t="s">
        <v>1872</v>
      </c>
      <c r="H97" s="362" t="s">
        <v>1865</v>
      </c>
      <c r="I97" s="362" t="s">
        <v>1866</v>
      </c>
      <c r="J97" s="146"/>
      <c r="K97" s="146"/>
      <c r="L97" s="146"/>
      <c r="M97" s="146"/>
      <c r="N97" s="146"/>
      <c r="O97" s="146"/>
      <c r="P97" s="146"/>
      <c r="Q97" s="146"/>
      <c r="R97" s="146"/>
      <c r="S97" s="146"/>
    </row>
    <row r="98" spans="1:19" ht="128.25">
      <c r="A98" s="94" t="s">
        <v>1354</v>
      </c>
      <c r="B98" s="94" t="s">
        <v>754</v>
      </c>
      <c r="C98" s="147">
        <v>1</v>
      </c>
      <c r="D98" s="93" t="s">
        <v>68</v>
      </c>
      <c r="E98" s="93" t="s">
        <v>69</v>
      </c>
      <c r="F98" s="3" t="str">
        <f>UnitControlCenter!$B$3</f>
        <v>million metric tons / year</v>
      </c>
      <c r="G98" s="362" t="s">
        <v>1873</v>
      </c>
      <c r="H98" s="362" t="s">
        <v>1874</v>
      </c>
      <c r="I98" s="362" t="s">
        <v>1875</v>
      </c>
    </row>
    <row r="99" spans="1:19" ht="85.5">
      <c r="A99" s="94" t="s">
        <v>1354</v>
      </c>
      <c r="B99" s="94" t="s">
        <v>755</v>
      </c>
      <c r="C99" s="147">
        <v>1</v>
      </c>
      <c r="D99" s="93" t="s">
        <v>68</v>
      </c>
      <c r="E99" s="93" t="s">
        <v>69</v>
      </c>
      <c r="F99" s="3" t="str">
        <f>UnitControlCenter!$B$25</f>
        <v>petajoules / year</v>
      </c>
      <c r="G99" s="93" t="s">
        <v>1252</v>
      </c>
      <c r="H99" s="93" t="s">
        <v>1069</v>
      </c>
      <c r="I99" s="93" t="s">
        <v>1070</v>
      </c>
    </row>
    <row r="100" spans="1:19" ht="114.4" thickBot="1">
      <c r="A100" s="94" t="s">
        <v>1354</v>
      </c>
      <c r="B100" s="94" t="s">
        <v>807</v>
      </c>
      <c r="C100" s="155">
        <v>1</v>
      </c>
      <c r="D100" s="93" t="s">
        <v>68</v>
      </c>
      <c r="E100" s="93" t="s">
        <v>69</v>
      </c>
      <c r="F100" s="6" t="str">
        <f>UnitControlCenter!$B$25</f>
        <v>petajoules / year</v>
      </c>
      <c r="G100" s="362" t="s">
        <v>1876</v>
      </c>
      <c r="H100" s="362" t="s">
        <v>1874</v>
      </c>
      <c r="I100" s="359" t="s">
        <v>1877</v>
      </c>
    </row>
    <row r="101" spans="1:19" ht="42.75">
      <c r="A101" s="94" t="s">
        <v>1354</v>
      </c>
      <c r="B101" s="94" t="s">
        <v>1355</v>
      </c>
      <c r="C101" s="155">
        <v>1</v>
      </c>
      <c r="D101" s="93" t="s">
        <v>68</v>
      </c>
      <c r="E101" s="93" t="s">
        <v>69</v>
      </c>
      <c r="F101" s="6" t="str">
        <f>UnitControlCenter!$B$19</f>
        <v>trillion passenger-km / year</v>
      </c>
      <c r="G101" s="93" t="s">
        <v>769</v>
      </c>
      <c r="H101" s="361" t="s">
        <v>1854</v>
      </c>
      <c r="I101" s="93" t="s">
        <v>1016</v>
      </c>
    </row>
    <row r="102" spans="1:19" ht="43.15" thickBot="1">
      <c r="A102" s="139" t="s">
        <v>1354</v>
      </c>
      <c r="B102" s="139" t="s">
        <v>1356</v>
      </c>
      <c r="C102" s="154">
        <v>1</v>
      </c>
      <c r="D102" s="140" t="s">
        <v>68</v>
      </c>
      <c r="E102" s="140" t="s">
        <v>69</v>
      </c>
      <c r="F102" s="143" t="str">
        <f>UnitControlCenter!$B$20</f>
        <v>trillion freight ton-km / year</v>
      </c>
      <c r="G102" s="359" t="s">
        <v>1851</v>
      </c>
      <c r="H102" s="360" t="s">
        <v>1852</v>
      </c>
      <c r="I102" s="359" t="s">
        <v>1853</v>
      </c>
      <c r="J102" s="141"/>
      <c r="K102" s="141"/>
      <c r="L102" s="141"/>
      <c r="M102" s="141"/>
      <c r="N102" s="141"/>
      <c r="O102" s="141"/>
      <c r="P102" s="141"/>
      <c r="Q102" s="141"/>
      <c r="R102" s="141"/>
      <c r="S102" s="141"/>
    </row>
    <row r="103" spans="1:19" ht="57">
      <c r="A103" s="96" t="s">
        <v>756</v>
      </c>
      <c r="B103" s="94" t="s">
        <v>1205</v>
      </c>
      <c r="C103" s="147">
        <v>1</v>
      </c>
      <c r="D103" s="93" t="s">
        <v>68</v>
      </c>
      <c r="E103" s="93" t="s">
        <v>69</v>
      </c>
      <c r="F103" s="3" t="str">
        <f>UnitControlCenter!$B$25</f>
        <v>petajoules / year</v>
      </c>
      <c r="G103" s="93" t="s">
        <v>1058</v>
      </c>
      <c r="H103" s="77" t="s">
        <v>1055</v>
      </c>
      <c r="I103" s="93" t="s">
        <v>1056</v>
      </c>
    </row>
    <row r="104" spans="1:19" ht="71.25">
      <c r="A104" s="96" t="s">
        <v>756</v>
      </c>
      <c r="B104" s="94" t="s">
        <v>1206</v>
      </c>
      <c r="C104" s="147">
        <v>1</v>
      </c>
      <c r="D104" s="93" t="s">
        <v>68</v>
      </c>
      <c r="E104" s="93" t="s">
        <v>69</v>
      </c>
      <c r="F104" s="3" t="str">
        <f>UnitControlCenter!$B$25</f>
        <v>petajoules / year</v>
      </c>
      <c r="G104" s="93" t="s">
        <v>1202</v>
      </c>
      <c r="H104" s="77" t="s">
        <v>1203</v>
      </c>
      <c r="I104" s="93" t="s">
        <v>1204</v>
      </c>
    </row>
    <row r="105" spans="1:19" ht="71.25">
      <c r="A105" s="96" t="s">
        <v>756</v>
      </c>
      <c r="B105" s="94" t="s">
        <v>1207</v>
      </c>
      <c r="C105" s="147">
        <v>1</v>
      </c>
      <c r="D105" s="93" t="s">
        <v>68</v>
      </c>
      <c r="E105" s="93" t="s">
        <v>69</v>
      </c>
      <c r="F105" s="3" t="str">
        <f>UnitControlCenter!$B$25</f>
        <v>petajoules / year</v>
      </c>
      <c r="G105" s="93" t="s">
        <v>1209</v>
      </c>
      <c r="H105" s="77" t="s">
        <v>1055</v>
      </c>
      <c r="I105" s="93" t="s">
        <v>1056</v>
      </c>
    </row>
    <row r="106" spans="1:19" ht="100.15" thickBot="1">
      <c r="A106" s="142" t="s">
        <v>756</v>
      </c>
      <c r="B106" s="139" t="s">
        <v>1208</v>
      </c>
      <c r="C106" s="154">
        <v>1</v>
      </c>
      <c r="D106" s="140" t="s">
        <v>68</v>
      </c>
      <c r="E106" s="140" t="s">
        <v>69</v>
      </c>
      <c r="F106" s="143" t="str">
        <f>UnitControlCenter!$B$25</f>
        <v>petajoules / year</v>
      </c>
      <c r="G106" s="140" t="s">
        <v>1210</v>
      </c>
      <c r="H106" s="141" t="s">
        <v>1203</v>
      </c>
      <c r="I106" s="140" t="s">
        <v>1204</v>
      </c>
      <c r="J106" s="141"/>
      <c r="K106" s="141"/>
      <c r="L106" s="141"/>
      <c r="M106" s="141"/>
      <c r="N106" s="141"/>
      <c r="O106" s="141"/>
      <c r="P106" s="141"/>
      <c r="Q106" s="141"/>
      <c r="R106" s="141"/>
      <c r="S106" s="141"/>
    </row>
    <row r="107" spans="1:19" ht="57">
      <c r="A107" s="96" t="s">
        <v>1306</v>
      </c>
      <c r="B107" s="94" t="s">
        <v>803</v>
      </c>
      <c r="C107" s="147">
        <v>1</v>
      </c>
      <c r="D107" s="93" t="s">
        <v>68</v>
      </c>
      <c r="E107" s="93" t="s">
        <v>69</v>
      </c>
      <c r="F107" s="3" t="str">
        <f>UnitControlCenter!$B$3</f>
        <v>million metric tons / year</v>
      </c>
      <c r="G107" s="93" t="s">
        <v>1054</v>
      </c>
      <c r="H107" s="77" t="s">
        <v>1055</v>
      </c>
      <c r="I107" s="93" t="s">
        <v>1056</v>
      </c>
    </row>
    <row r="108" spans="1:19" ht="42.75">
      <c r="A108" s="96" t="s">
        <v>1306</v>
      </c>
      <c r="B108" s="94" t="s">
        <v>804</v>
      </c>
      <c r="C108" s="147">
        <v>1</v>
      </c>
      <c r="D108" s="93" t="s">
        <v>68</v>
      </c>
      <c r="E108" s="93" t="s">
        <v>69</v>
      </c>
      <c r="F108" s="3" t="str">
        <f>UnitControlCenter!$B$3</f>
        <v>million metric tons / year</v>
      </c>
      <c r="G108" s="93" t="s">
        <v>1063</v>
      </c>
      <c r="H108" s="77" t="s">
        <v>1061</v>
      </c>
      <c r="I108" s="93" t="s">
        <v>1062</v>
      </c>
    </row>
    <row r="109" spans="1:19" ht="57">
      <c r="A109" s="96" t="s">
        <v>1306</v>
      </c>
      <c r="B109" s="94" t="s">
        <v>805</v>
      </c>
      <c r="C109" s="147">
        <v>1</v>
      </c>
      <c r="D109" s="93" t="s">
        <v>68</v>
      </c>
      <c r="E109" s="93" t="s">
        <v>69</v>
      </c>
      <c r="F109" s="3" t="str">
        <f>UnitControlCenter!$B$3</f>
        <v>million metric tons / year</v>
      </c>
      <c r="G109" s="93" t="s">
        <v>1057</v>
      </c>
      <c r="H109" s="77" t="s">
        <v>1055</v>
      </c>
      <c r="I109" s="93" t="s">
        <v>1056</v>
      </c>
    </row>
    <row r="110" spans="1:19" ht="28.5">
      <c r="A110" s="96" t="s">
        <v>1306</v>
      </c>
      <c r="B110" s="94" t="s">
        <v>806</v>
      </c>
      <c r="C110" s="155">
        <v>1</v>
      </c>
      <c r="D110" s="93" t="s">
        <v>68</v>
      </c>
      <c r="E110" s="93" t="s">
        <v>69</v>
      </c>
      <c r="F110" s="6" t="str">
        <f>UnitControlCenter!$B$3</f>
        <v>million metric tons / year</v>
      </c>
      <c r="G110" s="93" t="s">
        <v>1064</v>
      </c>
      <c r="H110" s="146" t="s">
        <v>1061</v>
      </c>
      <c r="I110" s="93" t="s">
        <v>1062</v>
      </c>
    </row>
    <row r="111" spans="1:19" s="146" customFormat="1" ht="71.25">
      <c r="A111" s="96" t="s">
        <v>1306</v>
      </c>
      <c r="B111" s="94" t="s">
        <v>1304</v>
      </c>
      <c r="C111" s="155">
        <v>1</v>
      </c>
      <c r="D111" s="93" t="s">
        <v>68</v>
      </c>
      <c r="E111" s="93" t="s">
        <v>69</v>
      </c>
      <c r="F111" s="6" t="str">
        <f>UnitControlCenter!$B$3</f>
        <v>million metric tons / year</v>
      </c>
      <c r="G111" s="93" t="s">
        <v>1309</v>
      </c>
      <c r="H111" s="77" t="s">
        <v>1055</v>
      </c>
      <c r="I111" s="93" t="s">
        <v>1056</v>
      </c>
    </row>
    <row r="112" spans="1:19" ht="28.9" thickBot="1">
      <c r="A112" s="142" t="s">
        <v>1306</v>
      </c>
      <c r="B112" s="139" t="s">
        <v>1305</v>
      </c>
      <c r="C112" s="154">
        <v>1</v>
      </c>
      <c r="D112" s="140" t="s">
        <v>68</v>
      </c>
      <c r="E112" s="140" t="s">
        <v>69</v>
      </c>
      <c r="F112" s="143" t="str">
        <f>UnitControlCenter!$B$3</f>
        <v>million metric tons / year</v>
      </c>
      <c r="G112" s="140" t="s">
        <v>1351</v>
      </c>
      <c r="H112" s="141" t="s">
        <v>1307</v>
      </c>
      <c r="I112" s="140" t="s">
        <v>1308</v>
      </c>
      <c r="J112" s="141"/>
      <c r="K112" s="141"/>
      <c r="L112" s="141"/>
      <c r="M112" s="141"/>
      <c r="N112" s="141"/>
      <c r="O112" s="141"/>
      <c r="P112" s="141"/>
      <c r="Q112" s="141"/>
      <c r="R112" s="141"/>
      <c r="S112" s="141"/>
    </row>
    <row r="113" spans="1:19" ht="42.75">
      <c r="A113" s="96" t="s">
        <v>757</v>
      </c>
      <c r="B113" s="94" t="s">
        <v>758</v>
      </c>
      <c r="C113" s="155">
        <v>1</v>
      </c>
      <c r="D113" s="93" t="s">
        <v>68</v>
      </c>
      <c r="E113" s="93" t="s">
        <v>69</v>
      </c>
      <c r="F113" s="3" t="str">
        <f>UnitControlCenter!$B$25</f>
        <v>petajoules / year</v>
      </c>
      <c r="G113" s="93" t="s">
        <v>772</v>
      </c>
      <c r="H113" s="77" t="s">
        <v>773</v>
      </c>
      <c r="I113" s="93" t="s">
        <v>1047</v>
      </c>
    </row>
    <row r="114" spans="1:19" ht="28.5">
      <c r="A114" s="96" t="s">
        <v>757</v>
      </c>
      <c r="B114" s="94" t="s">
        <v>759</v>
      </c>
      <c r="C114" s="155">
        <v>1</v>
      </c>
      <c r="D114" s="93" t="s">
        <v>68</v>
      </c>
      <c r="E114" s="93" t="s">
        <v>69</v>
      </c>
      <c r="F114" s="3" t="str">
        <f>UnitControlCenter!$B$25</f>
        <v>petajoules / year</v>
      </c>
      <c r="G114" s="93" t="s">
        <v>790</v>
      </c>
      <c r="H114" s="77" t="s">
        <v>774</v>
      </c>
      <c r="I114" s="93" t="s">
        <v>775</v>
      </c>
    </row>
    <row r="115" spans="1:19" ht="71.650000000000006" thickBot="1">
      <c r="A115" s="142" t="s">
        <v>757</v>
      </c>
      <c r="B115" s="139" t="s">
        <v>760</v>
      </c>
      <c r="C115" s="154">
        <v>1</v>
      </c>
      <c r="D115" s="140" t="s">
        <v>68</v>
      </c>
      <c r="E115" s="140" t="s">
        <v>69</v>
      </c>
      <c r="F115" s="143" t="str">
        <f>UnitControlCenter!$B$25</f>
        <v>petajoules / year</v>
      </c>
      <c r="G115" s="140" t="s">
        <v>1079</v>
      </c>
      <c r="H115" s="141" t="s">
        <v>1081</v>
      </c>
      <c r="I115" s="140" t="s">
        <v>1080</v>
      </c>
      <c r="J115" s="141"/>
      <c r="K115" s="141"/>
      <c r="L115" s="141"/>
      <c r="M115" s="141"/>
      <c r="N115" s="141"/>
      <c r="O115" s="141"/>
      <c r="P115" s="141"/>
      <c r="Q115" s="141"/>
      <c r="R115" s="141"/>
      <c r="S115" s="141"/>
    </row>
    <row r="116" spans="1:19" ht="85.5">
      <c r="A116" s="94" t="s">
        <v>834</v>
      </c>
      <c r="B116" s="94" t="s">
        <v>835</v>
      </c>
      <c r="C116" s="155">
        <v>1</v>
      </c>
      <c r="D116" s="93" t="s">
        <v>68</v>
      </c>
      <c r="E116" s="93" t="s">
        <v>69</v>
      </c>
      <c r="F116" s="3" t="str">
        <f>UnitControlCenter!$B$25</f>
        <v>petajoules / year</v>
      </c>
      <c r="G116" s="93" t="s">
        <v>1099</v>
      </c>
      <c r="H116" s="362" t="s">
        <v>1887</v>
      </c>
      <c r="I116" s="93" t="s">
        <v>1100</v>
      </c>
    </row>
    <row r="117" spans="1:19" ht="57">
      <c r="A117" s="94" t="s">
        <v>834</v>
      </c>
      <c r="B117" s="94" t="s">
        <v>836</v>
      </c>
      <c r="C117" s="155">
        <v>1</v>
      </c>
      <c r="D117" s="93" t="s">
        <v>68</v>
      </c>
      <c r="E117" s="93" t="s">
        <v>69</v>
      </c>
      <c r="F117" s="3" t="str">
        <f>UnitControlCenter!$B$25</f>
        <v>petajoules / year</v>
      </c>
      <c r="G117" s="93" t="s">
        <v>1247</v>
      </c>
      <c r="H117" s="93" t="s">
        <v>1248</v>
      </c>
      <c r="I117" s="93" t="s">
        <v>1249</v>
      </c>
    </row>
    <row r="118" spans="1:19">
      <c r="A118" s="94" t="s">
        <v>834</v>
      </c>
      <c r="B118" s="94" t="s">
        <v>1370</v>
      </c>
      <c r="C118" s="155">
        <v>1</v>
      </c>
      <c r="D118" s="93" t="s">
        <v>66</v>
      </c>
      <c r="E118" s="93" t="s">
        <v>67</v>
      </c>
      <c r="F118" s="1" t="str">
        <f>UnitControlCenter!$B$26</f>
        <v>thousand BTU / 2018 INR</v>
      </c>
      <c r="G118" s="93" t="s">
        <v>1318</v>
      </c>
      <c r="H118" s="93"/>
      <c r="I118" s="93"/>
    </row>
    <row r="119" spans="1:19">
      <c r="A119" s="94" t="s">
        <v>834</v>
      </c>
      <c r="B119" s="94" t="s">
        <v>837</v>
      </c>
      <c r="C119" s="155">
        <v>1</v>
      </c>
      <c r="D119" s="93" t="s">
        <v>66</v>
      </c>
      <c r="E119" s="93" t="s">
        <v>67</v>
      </c>
      <c r="F119" s="3" t="str">
        <f>UnitControlCenter!$B$15</f>
        <v>terawatt-hours (TWh) / year</v>
      </c>
      <c r="G119" s="93" t="s">
        <v>710</v>
      </c>
      <c r="I119" s="93"/>
    </row>
    <row r="120" spans="1:19">
      <c r="A120" s="94" t="s">
        <v>834</v>
      </c>
      <c r="B120" s="94" t="s">
        <v>838</v>
      </c>
      <c r="C120" s="155">
        <v>1</v>
      </c>
      <c r="D120" s="93" t="s">
        <v>66</v>
      </c>
      <c r="E120" s="93" t="s">
        <v>67</v>
      </c>
      <c r="F120" s="3" t="str">
        <f>UnitControlCenter!$B$27</f>
        <v>millions of metric tons / year</v>
      </c>
      <c r="G120" s="93" t="s">
        <v>709</v>
      </c>
      <c r="I120" s="93"/>
    </row>
    <row r="121" spans="1:19">
      <c r="A121" s="94" t="s">
        <v>834</v>
      </c>
      <c r="B121" s="94" t="s">
        <v>839</v>
      </c>
      <c r="C121" s="155">
        <v>1</v>
      </c>
      <c r="D121" s="93" t="s">
        <v>66</v>
      </c>
      <c r="E121" s="93" t="s">
        <v>67</v>
      </c>
      <c r="F121" s="3" t="str">
        <f>UnitControlCenter!$B$27</f>
        <v>millions of metric tons / year</v>
      </c>
      <c r="G121" s="93" t="s">
        <v>708</v>
      </c>
      <c r="I121" s="93"/>
    </row>
    <row r="122" spans="1:19">
      <c r="A122" s="94" t="s">
        <v>834</v>
      </c>
      <c r="B122" s="94" t="s">
        <v>840</v>
      </c>
      <c r="C122" s="155">
        <v>1</v>
      </c>
      <c r="D122" s="93" t="s">
        <v>66</v>
      </c>
      <c r="E122" s="93" t="s">
        <v>67</v>
      </c>
      <c r="F122" s="3" t="str">
        <f>UnitControlCenter!$B$28</f>
        <v>billion cubic meters / year</v>
      </c>
      <c r="G122" s="93" t="s">
        <v>707</v>
      </c>
      <c r="I122" s="93"/>
    </row>
    <row r="123" spans="1:19">
      <c r="A123" s="94" t="s">
        <v>834</v>
      </c>
      <c r="B123" s="94" t="s">
        <v>841</v>
      </c>
      <c r="C123" s="155">
        <v>1</v>
      </c>
      <c r="D123" s="93" t="s">
        <v>66</v>
      </c>
      <c r="E123" s="93" t="s">
        <v>67</v>
      </c>
      <c r="F123" s="3" t="str">
        <f>UnitControlCenter!$B$29</f>
        <v>millions of metric tons / year</v>
      </c>
      <c r="G123" s="93" t="s">
        <v>706</v>
      </c>
      <c r="I123" s="93"/>
    </row>
    <row r="124" spans="1:19">
      <c r="A124" s="94" t="s">
        <v>834</v>
      </c>
      <c r="B124" s="94" t="s">
        <v>842</v>
      </c>
      <c r="C124" s="155">
        <v>1</v>
      </c>
      <c r="D124" s="93" t="s">
        <v>66</v>
      </c>
      <c r="E124" s="93" t="s">
        <v>67</v>
      </c>
      <c r="F124" s="3" t="str">
        <f>UnitControlCenter!$B$29</f>
        <v>millions of metric tons / year</v>
      </c>
      <c r="G124" s="93" t="s">
        <v>778</v>
      </c>
      <c r="I124" s="93"/>
    </row>
    <row r="125" spans="1:19">
      <c r="A125" s="94" t="s">
        <v>834</v>
      </c>
      <c r="B125" s="94" t="s">
        <v>843</v>
      </c>
      <c r="C125" s="155">
        <v>1</v>
      </c>
      <c r="D125" s="93" t="s">
        <v>66</v>
      </c>
      <c r="E125" s="93" t="s">
        <v>67</v>
      </c>
      <c r="F125" s="3" t="str">
        <f>UnitControlCenter!$B$27</f>
        <v>millions of metric tons / year</v>
      </c>
      <c r="G125" s="93" t="s">
        <v>779</v>
      </c>
      <c r="I125" s="93"/>
    </row>
    <row r="126" spans="1:19" ht="28.5">
      <c r="A126" s="94" t="s">
        <v>834</v>
      </c>
      <c r="B126" s="94" t="s">
        <v>1082</v>
      </c>
      <c r="C126" s="155">
        <v>1</v>
      </c>
      <c r="D126" s="93" t="s">
        <v>66</v>
      </c>
      <c r="E126" s="93" t="s">
        <v>67</v>
      </c>
      <c r="F126" s="3" t="str">
        <f>UnitControlCenter!$B$30</f>
        <v>millions of metric tons / year</v>
      </c>
      <c r="G126" s="93" t="s">
        <v>1086</v>
      </c>
      <c r="I126" s="93"/>
    </row>
    <row r="127" spans="1:19" ht="28.5">
      <c r="A127" s="94" t="s">
        <v>834</v>
      </c>
      <c r="B127" s="94" t="s">
        <v>1083</v>
      </c>
      <c r="C127" s="155">
        <v>1</v>
      </c>
      <c r="D127" s="93" t="s">
        <v>66</v>
      </c>
      <c r="E127" s="93" t="s">
        <v>67</v>
      </c>
      <c r="F127" s="3" t="str">
        <f>UnitControlCenter!$B$27</f>
        <v>millions of metric tons / year</v>
      </c>
      <c r="G127" s="93" t="s">
        <v>1087</v>
      </c>
      <c r="I127" s="93"/>
    </row>
    <row r="128" spans="1:19" ht="14.65" thickBot="1">
      <c r="A128" s="139" t="s">
        <v>834</v>
      </c>
      <c r="B128" s="139" t="s">
        <v>1084</v>
      </c>
      <c r="C128" s="154">
        <v>1</v>
      </c>
      <c r="D128" s="140" t="s">
        <v>66</v>
      </c>
      <c r="E128" s="140" t="s">
        <v>67</v>
      </c>
      <c r="F128" s="143" t="str">
        <f>UnitControlCenter!$B$5</f>
        <v>thousand metric tons / year</v>
      </c>
      <c r="G128" s="140" t="s">
        <v>1088</v>
      </c>
      <c r="H128" s="141"/>
      <c r="I128" s="140"/>
      <c r="J128" s="141"/>
      <c r="K128" s="141"/>
      <c r="L128" s="141"/>
      <c r="M128" s="141"/>
      <c r="N128" s="141"/>
      <c r="O128" s="141"/>
      <c r="P128" s="141"/>
      <c r="Q128" s="141"/>
      <c r="R128" s="141"/>
      <c r="S128" s="141"/>
    </row>
    <row r="129" spans="1:19" ht="42.75">
      <c r="A129" s="94" t="s">
        <v>1232</v>
      </c>
      <c r="B129" s="94" t="s">
        <v>1094</v>
      </c>
      <c r="C129" s="155">
        <v>1</v>
      </c>
      <c r="D129" s="93" t="s">
        <v>68</v>
      </c>
      <c r="E129" s="93" t="s">
        <v>69</v>
      </c>
      <c r="F129" s="3" t="str">
        <f>UnitControlCenter!$B$31</f>
        <v>gigajoules / year</v>
      </c>
      <c r="G129" s="93" t="s">
        <v>1101</v>
      </c>
      <c r="H129" s="77" t="s">
        <v>1102</v>
      </c>
      <c r="I129" s="93" t="s">
        <v>1103</v>
      </c>
    </row>
    <row r="130" spans="1:19" ht="57">
      <c r="A130" s="94" t="s">
        <v>1232</v>
      </c>
      <c r="B130" s="94" t="s">
        <v>844</v>
      </c>
      <c r="C130" s="155">
        <v>1</v>
      </c>
      <c r="D130" s="93" t="s">
        <v>68</v>
      </c>
      <c r="E130" s="93" t="s">
        <v>67</v>
      </c>
      <c r="F130" s="3" t="str">
        <f>UnitControlCenter!$B$31</f>
        <v>gigajoules / year</v>
      </c>
      <c r="G130" s="93" t="s">
        <v>1104</v>
      </c>
      <c r="H130" s="77" t="s">
        <v>1102</v>
      </c>
      <c r="I130" s="93" t="s">
        <v>1103</v>
      </c>
    </row>
    <row r="131" spans="1:19" ht="57">
      <c r="A131" s="94" t="s">
        <v>1232</v>
      </c>
      <c r="B131" s="94" t="s">
        <v>1095</v>
      </c>
      <c r="C131" s="155">
        <v>1</v>
      </c>
      <c r="D131" s="93" t="s">
        <v>68</v>
      </c>
      <c r="E131" s="93" t="s">
        <v>69</v>
      </c>
      <c r="F131" s="3" t="str">
        <f>UnitControlCenter!$B$8</f>
        <v>2018 crores / year</v>
      </c>
      <c r="G131" s="93" t="s">
        <v>1105</v>
      </c>
      <c r="H131" s="77" t="s">
        <v>1102</v>
      </c>
      <c r="I131" s="93" t="s">
        <v>1103</v>
      </c>
    </row>
    <row r="132" spans="1:19" ht="57">
      <c r="A132" s="94" t="s">
        <v>1232</v>
      </c>
      <c r="B132" s="94" t="s">
        <v>1092</v>
      </c>
      <c r="C132" s="155">
        <v>1</v>
      </c>
      <c r="D132" s="93" t="s">
        <v>68</v>
      </c>
      <c r="E132" s="93" t="s">
        <v>67</v>
      </c>
      <c r="F132" s="3" t="str">
        <f>UnitControlCenter!$B$8</f>
        <v>2018 crores / year</v>
      </c>
      <c r="G132" s="93" t="s">
        <v>1106</v>
      </c>
      <c r="H132" s="77" t="s">
        <v>1102</v>
      </c>
      <c r="I132" s="93" t="s">
        <v>1103</v>
      </c>
    </row>
    <row r="133" spans="1:19" ht="42.75">
      <c r="A133" s="94" t="s">
        <v>1232</v>
      </c>
      <c r="B133" s="94" t="s">
        <v>1394</v>
      </c>
      <c r="C133" s="155">
        <v>1</v>
      </c>
      <c r="D133" s="93" t="s">
        <v>68</v>
      </c>
      <c r="E133" s="93" t="s">
        <v>69</v>
      </c>
      <c r="F133" s="3" t="str">
        <f>UnitControlCenter!B3</f>
        <v>million metric tons / year</v>
      </c>
      <c r="G133" s="93" t="s">
        <v>1398</v>
      </c>
      <c r="H133" s="77" t="s">
        <v>1396</v>
      </c>
      <c r="I133" s="93" t="s">
        <v>1397</v>
      </c>
    </row>
    <row r="134" spans="1:19" ht="57">
      <c r="A134" s="94" t="s">
        <v>1232</v>
      </c>
      <c r="B134" s="94" t="s">
        <v>1395</v>
      </c>
      <c r="C134" s="155">
        <v>1</v>
      </c>
      <c r="D134" s="93" t="s">
        <v>68</v>
      </c>
      <c r="E134" s="93" t="s">
        <v>67</v>
      </c>
      <c r="F134" s="3" t="str">
        <f>UnitControlCenter!B3</f>
        <v>million metric tons / year</v>
      </c>
      <c r="G134" s="93" t="s">
        <v>1399</v>
      </c>
      <c r="H134" s="77" t="s">
        <v>1396</v>
      </c>
      <c r="I134" s="93" t="s">
        <v>1397</v>
      </c>
    </row>
    <row r="135" spans="1:19" ht="57">
      <c r="A135" s="94" t="s">
        <v>1232</v>
      </c>
      <c r="B135" s="94" t="s">
        <v>1096</v>
      </c>
      <c r="C135" s="155">
        <v>1</v>
      </c>
      <c r="D135" s="93" t="s">
        <v>68</v>
      </c>
      <c r="E135" s="93" t="s">
        <v>69</v>
      </c>
      <c r="F135" s="3" t="str">
        <f>UnitControlCenter!$B$31</f>
        <v>gigajoules / year</v>
      </c>
      <c r="G135" s="93" t="s">
        <v>1197</v>
      </c>
      <c r="H135" s="77" t="s">
        <v>1192</v>
      </c>
      <c r="I135" s="93" t="s">
        <v>1193</v>
      </c>
    </row>
    <row r="136" spans="1:19" ht="71.25">
      <c r="A136" s="94" t="s">
        <v>1232</v>
      </c>
      <c r="B136" s="94" t="s">
        <v>845</v>
      </c>
      <c r="C136" s="155">
        <v>1</v>
      </c>
      <c r="D136" s="93" t="s">
        <v>68</v>
      </c>
      <c r="E136" s="93" t="s">
        <v>67</v>
      </c>
      <c r="F136" s="3" t="str">
        <f>UnitControlCenter!$B$31</f>
        <v>gigajoules / year</v>
      </c>
      <c r="G136" s="93" t="s">
        <v>1198</v>
      </c>
      <c r="H136" s="77" t="s">
        <v>1192</v>
      </c>
      <c r="I136" s="93" t="s">
        <v>1194</v>
      </c>
    </row>
    <row r="137" spans="1:19" ht="71.25">
      <c r="A137" s="94" t="s">
        <v>1232</v>
      </c>
      <c r="B137" s="94" t="s">
        <v>1097</v>
      </c>
      <c r="C137" s="155">
        <v>1</v>
      </c>
      <c r="D137" s="93" t="s">
        <v>68</v>
      </c>
      <c r="E137" s="93" t="s">
        <v>69</v>
      </c>
      <c r="F137" s="3" t="str">
        <f>UnitControlCenter!$B$8</f>
        <v>2018 crores / year</v>
      </c>
      <c r="G137" s="93" t="s">
        <v>1199</v>
      </c>
      <c r="H137" s="77" t="s">
        <v>1192</v>
      </c>
      <c r="I137" s="93" t="s">
        <v>1195</v>
      </c>
    </row>
    <row r="138" spans="1:19" ht="71.25">
      <c r="A138" s="94" t="s">
        <v>1232</v>
      </c>
      <c r="B138" s="94" t="s">
        <v>1093</v>
      </c>
      <c r="C138" s="155">
        <v>1</v>
      </c>
      <c r="D138" s="93" t="s">
        <v>68</v>
      </c>
      <c r="E138" s="93" t="s">
        <v>67</v>
      </c>
      <c r="F138" s="3" t="str">
        <f>UnitControlCenter!$B$8</f>
        <v>2018 crores / year</v>
      </c>
      <c r="G138" s="93" t="s">
        <v>1200</v>
      </c>
      <c r="H138" s="77" t="s">
        <v>1192</v>
      </c>
      <c r="I138" s="93" t="s">
        <v>1196</v>
      </c>
    </row>
    <row r="139" spans="1:19" ht="85.5">
      <c r="A139" s="94" t="s">
        <v>1232</v>
      </c>
      <c r="B139" s="94" t="s">
        <v>1233</v>
      </c>
      <c r="C139" s="155">
        <v>1</v>
      </c>
      <c r="D139" s="93" t="s">
        <v>68</v>
      </c>
      <c r="E139" s="93" t="s">
        <v>69</v>
      </c>
      <c r="F139" s="3" t="str">
        <f>UnitControlCenter!$B$25</f>
        <v>petajoules / year</v>
      </c>
      <c r="G139" s="93" t="s">
        <v>1235</v>
      </c>
      <c r="H139" s="77" t="s">
        <v>1237</v>
      </c>
      <c r="I139" s="93" t="s">
        <v>1238</v>
      </c>
    </row>
    <row r="140" spans="1:19" ht="100.15" thickBot="1">
      <c r="A140" s="139" t="s">
        <v>1232</v>
      </c>
      <c r="B140" s="139" t="s">
        <v>1234</v>
      </c>
      <c r="C140" s="154">
        <v>1</v>
      </c>
      <c r="D140" s="140" t="s">
        <v>68</v>
      </c>
      <c r="E140" s="140" t="s">
        <v>67</v>
      </c>
      <c r="F140" s="143" t="str">
        <f>UnitControlCenter!$B$25</f>
        <v>petajoules / year</v>
      </c>
      <c r="G140" s="140" t="s">
        <v>1236</v>
      </c>
      <c r="H140" s="141" t="s">
        <v>1237</v>
      </c>
      <c r="I140" s="140" t="s">
        <v>1238</v>
      </c>
      <c r="J140" s="141"/>
      <c r="K140" s="141"/>
      <c r="L140" s="141"/>
      <c r="M140" s="141"/>
      <c r="N140" s="141"/>
      <c r="O140" s="141"/>
      <c r="P140" s="141"/>
      <c r="Q140" s="141"/>
      <c r="R140" s="141"/>
      <c r="S140" s="141"/>
    </row>
    <row r="141" spans="1:19" ht="57">
      <c r="A141" s="96" t="s">
        <v>761</v>
      </c>
      <c r="B141" s="94" t="s">
        <v>99</v>
      </c>
      <c r="C141" s="155">
        <v>1</v>
      </c>
      <c r="D141" s="93" t="s">
        <v>68</v>
      </c>
      <c r="E141" s="93" t="s">
        <v>768</v>
      </c>
      <c r="F141" s="3" t="str">
        <f>UnitControlCenter!$B$17</f>
        <v>2018 INR / megawatt-hour (MWh)</v>
      </c>
      <c r="G141" s="93" t="s">
        <v>1107</v>
      </c>
      <c r="H141" s="77" t="s">
        <v>1326</v>
      </c>
      <c r="I141" s="93" t="s">
        <v>1108</v>
      </c>
    </row>
    <row r="142" spans="1:19" ht="42.75">
      <c r="A142" s="96" t="s">
        <v>761</v>
      </c>
      <c r="B142" s="94" t="s">
        <v>484</v>
      </c>
      <c r="C142" s="155">
        <v>1</v>
      </c>
      <c r="D142" s="93" t="s">
        <v>68</v>
      </c>
      <c r="E142" s="93" t="s">
        <v>768</v>
      </c>
      <c r="F142" s="3" t="str">
        <f>UnitControlCenter!$B$32</f>
        <v>2018 INR / metric ton</v>
      </c>
      <c r="G142" s="93" t="s">
        <v>1117</v>
      </c>
      <c r="H142" s="77" t="s">
        <v>1118</v>
      </c>
      <c r="I142" s="93" t="s">
        <v>1119</v>
      </c>
    </row>
    <row r="143" spans="1:19">
      <c r="A143" s="96" t="s">
        <v>761</v>
      </c>
      <c r="B143" s="94" t="s">
        <v>481</v>
      </c>
      <c r="C143" s="155">
        <v>1</v>
      </c>
      <c r="D143" s="93" t="s">
        <v>68</v>
      </c>
      <c r="E143" s="93" t="s">
        <v>768</v>
      </c>
      <c r="F143" s="3" t="str">
        <f>UnitControlCenter!$B$32</f>
        <v>2018 INR / metric ton</v>
      </c>
      <c r="G143" s="93" t="s">
        <v>781</v>
      </c>
      <c r="H143" s="77" t="s">
        <v>375</v>
      </c>
      <c r="I143" s="93" t="s">
        <v>999</v>
      </c>
    </row>
    <row r="144" spans="1:19" ht="71.25">
      <c r="A144" s="96" t="s">
        <v>761</v>
      </c>
      <c r="B144" s="94" t="s">
        <v>93</v>
      </c>
      <c r="C144" s="155">
        <v>1</v>
      </c>
      <c r="D144" s="93" t="s">
        <v>68</v>
      </c>
      <c r="E144" s="93" t="s">
        <v>768</v>
      </c>
      <c r="F144" s="3" t="str">
        <f>UnitControlCenter!$B$33</f>
        <v>2018 INR / cubic meter</v>
      </c>
      <c r="G144" s="93" t="s">
        <v>1109</v>
      </c>
      <c r="H144" s="77" t="s">
        <v>1110</v>
      </c>
      <c r="I144" s="93" t="s">
        <v>1111</v>
      </c>
    </row>
    <row r="145" spans="1:19">
      <c r="A145" s="96" t="s">
        <v>761</v>
      </c>
      <c r="B145" s="94" t="s">
        <v>101</v>
      </c>
      <c r="C145" s="155">
        <v>1</v>
      </c>
      <c r="D145" s="93" t="s">
        <v>68</v>
      </c>
      <c r="E145" s="93" t="s">
        <v>768</v>
      </c>
      <c r="F145" s="3" t="str">
        <f>UnitControlCenter!$B$34</f>
        <v>2018 INR / liter</v>
      </c>
      <c r="G145" s="93" t="s">
        <v>783</v>
      </c>
      <c r="H145" s="77" t="s">
        <v>370</v>
      </c>
      <c r="I145" s="53">
        <v>969696</v>
      </c>
    </row>
    <row r="146" spans="1:19" ht="71.25">
      <c r="A146" s="96" t="s">
        <v>761</v>
      </c>
      <c r="B146" s="94" t="s">
        <v>102</v>
      </c>
      <c r="C146" s="155">
        <v>1</v>
      </c>
      <c r="D146" s="93" t="s">
        <v>68</v>
      </c>
      <c r="E146" s="93" t="s">
        <v>768</v>
      </c>
      <c r="F146" s="3" t="str">
        <f>UnitControlCenter!$B$34</f>
        <v>2018 INR / liter</v>
      </c>
      <c r="G146" s="93" t="s">
        <v>1112</v>
      </c>
      <c r="H146" s="77" t="s">
        <v>1110</v>
      </c>
      <c r="I146" s="93" t="s">
        <v>1111</v>
      </c>
    </row>
    <row r="147" spans="1:19" ht="57">
      <c r="A147" s="96" t="s">
        <v>761</v>
      </c>
      <c r="B147" s="94" t="s">
        <v>98</v>
      </c>
      <c r="C147" s="155">
        <v>1</v>
      </c>
      <c r="D147" s="93" t="s">
        <v>68</v>
      </c>
      <c r="E147" s="93" t="s">
        <v>768</v>
      </c>
      <c r="F147" s="3" t="str">
        <f>UnitControlCenter!$B$32</f>
        <v>2018 INR / metric ton</v>
      </c>
      <c r="G147" s="93" t="s">
        <v>1113</v>
      </c>
      <c r="H147" s="77" t="s">
        <v>1114</v>
      </c>
      <c r="I147" s="93" t="s">
        <v>1115</v>
      </c>
    </row>
    <row r="148" spans="1:19" ht="57">
      <c r="A148" s="96" t="s">
        <v>761</v>
      </c>
      <c r="B148" s="94" t="s">
        <v>1050</v>
      </c>
      <c r="C148" s="155">
        <v>1</v>
      </c>
      <c r="D148" s="93" t="s">
        <v>68</v>
      </c>
      <c r="E148" s="93" t="s">
        <v>768</v>
      </c>
      <c r="F148" s="3" t="str">
        <f>UnitControlCenter!$B$35</f>
        <v>2018 INR / metric ton</v>
      </c>
      <c r="G148" s="93" t="s">
        <v>1189</v>
      </c>
      <c r="H148" s="77" t="s">
        <v>1190</v>
      </c>
      <c r="I148" s="93" t="s">
        <v>1191</v>
      </c>
    </row>
    <row r="149" spans="1:19" ht="57">
      <c r="A149" s="96" t="s">
        <v>761</v>
      </c>
      <c r="B149" s="94" t="s">
        <v>1116</v>
      </c>
      <c r="C149" s="155">
        <v>1</v>
      </c>
      <c r="D149" s="93" t="s">
        <v>68</v>
      </c>
      <c r="E149" s="93" t="s">
        <v>768</v>
      </c>
      <c r="F149" s="3" t="str">
        <f>UnitControlCenter!$B$34</f>
        <v>2018 INR / liter</v>
      </c>
      <c r="G149" s="93" t="s">
        <v>1120</v>
      </c>
      <c r="H149" s="77" t="s">
        <v>780</v>
      </c>
      <c r="I149" s="93" t="s">
        <v>1046</v>
      </c>
    </row>
    <row r="150" spans="1:19" ht="28.9" thickBot="1">
      <c r="A150" s="142" t="s">
        <v>761</v>
      </c>
      <c r="B150" s="139" t="s">
        <v>912</v>
      </c>
      <c r="C150" s="154">
        <v>1</v>
      </c>
      <c r="D150" s="140" t="s">
        <v>68</v>
      </c>
      <c r="E150" s="140" t="s">
        <v>768</v>
      </c>
      <c r="F150" s="143" t="str">
        <f>UnitControlCenter!$B$36</f>
        <v>2018 INR / kg</v>
      </c>
      <c r="G150" s="140" t="s">
        <v>1244</v>
      </c>
      <c r="H150" s="141" t="s">
        <v>1245</v>
      </c>
      <c r="I150" s="140" t="s">
        <v>1246</v>
      </c>
      <c r="J150" s="141"/>
      <c r="K150" s="141"/>
      <c r="L150" s="141"/>
      <c r="M150" s="141"/>
      <c r="N150" s="141"/>
      <c r="O150" s="141"/>
      <c r="P150" s="141"/>
      <c r="Q150" s="141"/>
      <c r="R150" s="141"/>
      <c r="S150" s="141"/>
    </row>
    <row r="151" spans="1:19">
      <c r="A151" s="96" t="s">
        <v>762</v>
      </c>
      <c r="B151" s="94" t="s">
        <v>763</v>
      </c>
      <c r="C151" s="155">
        <v>1</v>
      </c>
      <c r="D151" s="93" t="s">
        <v>66</v>
      </c>
      <c r="E151" s="93" t="s">
        <v>67</v>
      </c>
      <c r="F151" s="3" t="str">
        <f>UnitControlCenter!$B$37</f>
        <v>2018 INR / kilowatt-hour (kWh)</v>
      </c>
      <c r="G151" s="93" t="s">
        <v>784</v>
      </c>
      <c r="I151" s="93"/>
    </row>
    <row r="152" spans="1:19" ht="28.5">
      <c r="A152" s="96" t="s">
        <v>762</v>
      </c>
      <c r="B152" s="94" t="s">
        <v>764</v>
      </c>
      <c r="C152" s="155">
        <v>1</v>
      </c>
      <c r="D152" s="93" t="s">
        <v>68</v>
      </c>
      <c r="E152" s="93" t="s">
        <v>67</v>
      </c>
      <c r="F152" s="3" t="str">
        <f>UnitControlCenter!$B$38</f>
        <v>cost of eqpt. To capture 1 metric ton CO2e/yr (2018 INR)</v>
      </c>
      <c r="G152" s="93" t="s">
        <v>788</v>
      </c>
      <c r="H152" s="77" t="s">
        <v>789</v>
      </c>
      <c r="I152" s="93" t="s">
        <v>1006</v>
      </c>
    </row>
    <row r="153" spans="1:19">
      <c r="A153" s="96" t="s">
        <v>762</v>
      </c>
      <c r="B153" s="94" t="s">
        <v>765</v>
      </c>
      <c r="C153" s="155">
        <v>1</v>
      </c>
      <c r="D153" s="93" t="s">
        <v>66</v>
      </c>
      <c r="E153" s="93" t="s">
        <v>67</v>
      </c>
      <c r="F153" s="3" t="str">
        <f>UnitControlCenter!$B$39</f>
        <v>million 2018 INR / megawatt (MW)</v>
      </c>
      <c r="G153" s="93" t="s">
        <v>785</v>
      </c>
      <c r="I153" s="93"/>
    </row>
    <row r="154" spans="1:19">
      <c r="A154" s="96" t="s">
        <v>762</v>
      </c>
      <c r="B154" s="94" t="s">
        <v>766</v>
      </c>
      <c r="C154" s="155">
        <v>1</v>
      </c>
      <c r="D154" s="93" t="s">
        <v>66</v>
      </c>
      <c r="E154" s="93" t="s">
        <v>67</v>
      </c>
      <c r="F154" s="3" t="str">
        <f>UnitControlCenter!$B$39</f>
        <v>million 2018 INR / megawatt (MW)</v>
      </c>
      <c r="G154" s="93" t="s">
        <v>786</v>
      </c>
      <c r="I154" s="93"/>
    </row>
    <row r="155" spans="1:19">
      <c r="A155" s="96" t="s">
        <v>762</v>
      </c>
      <c r="B155" s="94" t="s">
        <v>767</v>
      </c>
      <c r="C155" s="155">
        <v>1</v>
      </c>
      <c r="D155" s="93" t="s">
        <v>66</v>
      </c>
      <c r="E155" s="93" t="s">
        <v>67</v>
      </c>
      <c r="F155" s="3" t="str">
        <f>UnitControlCenter!$B$39</f>
        <v>million 2018 INR / megawatt (MW)</v>
      </c>
      <c r="G155" s="93" t="s">
        <v>787</v>
      </c>
      <c r="I155" s="93"/>
    </row>
    <row r="156" spans="1:19" ht="28.9" thickBot="1">
      <c r="A156" s="142" t="s">
        <v>762</v>
      </c>
      <c r="B156" s="139" t="s">
        <v>928</v>
      </c>
      <c r="C156" s="154">
        <v>1</v>
      </c>
      <c r="D156" s="140" t="s">
        <v>66</v>
      </c>
      <c r="E156" s="140" t="s">
        <v>67</v>
      </c>
      <c r="F156" s="143" t="str">
        <f>UnitControlCenter!$B$40</f>
        <v>cost of eqpt. To produce 1 kg H2/yr (2018 INR)</v>
      </c>
      <c r="G156" s="140" t="s">
        <v>929</v>
      </c>
      <c r="H156" s="141"/>
      <c r="I156" s="140"/>
      <c r="J156" s="141"/>
      <c r="K156" s="141"/>
      <c r="L156" s="141"/>
      <c r="M156" s="141"/>
      <c r="N156" s="141"/>
      <c r="O156" s="141"/>
      <c r="P156" s="141"/>
      <c r="Q156" s="141"/>
      <c r="R156" s="141"/>
      <c r="S156" s="141"/>
    </row>
  </sheetData>
  <conditionalFormatting sqref="C47:C51 C2:C43 C54:C90 C92:C96 C98:C156">
    <cfRule type="cellIs" dxfId="13" priority="15" operator="equal">
      <formula>0</formula>
    </cfRule>
    <cfRule type="cellIs" dxfId="12" priority="16" operator="equal">
      <formula>1</formula>
    </cfRule>
  </conditionalFormatting>
  <conditionalFormatting sqref="C52:C53">
    <cfRule type="cellIs" dxfId="11" priority="13" operator="equal">
      <formula>0</formula>
    </cfRule>
    <cfRule type="cellIs" dxfId="10" priority="14" operator="equal">
      <formula>1</formula>
    </cfRule>
  </conditionalFormatting>
  <conditionalFormatting sqref="C44">
    <cfRule type="cellIs" dxfId="9" priority="11" operator="equal">
      <formula>0</formula>
    </cfRule>
    <cfRule type="cellIs" dxfId="8" priority="12" operator="equal">
      <formula>1</formula>
    </cfRule>
  </conditionalFormatting>
  <conditionalFormatting sqref="C91">
    <cfRule type="cellIs" dxfId="7" priority="7" operator="equal">
      <formula>0</formula>
    </cfRule>
    <cfRule type="cellIs" dxfId="6" priority="8" operator="equal">
      <formula>1</formula>
    </cfRule>
  </conditionalFormatting>
  <conditionalFormatting sqref="C97">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6 F24 F47 F68 F52 F55"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32"/>
  <sheetViews>
    <sheetView topLeftCell="A73" workbookViewId="0">
      <selection activeCell="F83" sqref="E83:F83"/>
    </sheetView>
  </sheetViews>
  <sheetFormatPr defaultColWidth="8.86328125" defaultRowHeight="14.25"/>
  <cols>
    <col min="1" max="1" width="13.265625" customWidth="1"/>
    <col min="2" max="2" width="9.1328125" style="115"/>
    <col min="4" max="4" width="46" customWidth="1"/>
    <col min="5" max="5" width="9.1328125" customWidth="1"/>
  </cols>
  <sheetData>
    <row r="1" spans="1:4">
      <c r="A1" s="82" t="s">
        <v>993</v>
      </c>
      <c r="B1" s="113"/>
      <c r="C1" s="81"/>
      <c r="D1" s="81"/>
    </row>
    <row r="2" spans="1:4">
      <c r="A2" s="112" t="s">
        <v>957</v>
      </c>
      <c r="B2" s="114" t="s">
        <v>958</v>
      </c>
      <c r="C2" s="112" t="s">
        <v>959</v>
      </c>
      <c r="D2" s="112" t="s">
        <v>960</v>
      </c>
    </row>
    <row r="3" spans="1:4">
      <c r="A3" s="92" t="s">
        <v>967</v>
      </c>
      <c r="B3" s="115" t="s">
        <v>978</v>
      </c>
      <c r="C3" s="121"/>
      <c r="D3" t="s">
        <v>473</v>
      </c>
    </row>
    <row r="4" spans="1:4">
      <c r="A4" s="92" t="s">
        <v>975</v>
      </c>
      <c r="B4" s="116" t="s">
        <v>976</v>
      </c>
      <c r="C4" s="120"/>
      <c r="D4" t="s">
        <v>98</v>
      </c>
    </row>
    <row r="5" spans="1:4">
      <c r="A5" t="s">
        <v>1004</v>
      </c>
      <c r="B5" s="115" t="s">
        <v>998</v>
      </c>
      <c r="C5" s="131"/>
      <c r="D5" t="s">
        <v>97</v>
      </c>
    </row>
    <row r="6" spans="1:4">
      <c r="A6" s="92" t="s">
        <v>982</v>
      </c>
      <c r="B6" s="115" t="s">
        <v>999</v>
      </c>
      <c r="C6" s="125"/>
      <c r="D6" t="s">
        <v>994</v>
      </c>
    </row>
    <row r="7" spans="1:4">
      <c r="A7" s="92" t="s">
        <v>1005</v>
      </c>
      <c r="B7" s="115" t="s">
        <v>782</v>
      </c>
      <c r="C7" s="130"/>
      <c r="D7" t="s">
        <v>995</v>
      </c>
    </row>
    <row r="8" spans="1:4">
      <c r="A8" t="s">
        <v>1003</v>
      </c>
      <c r="B8" s="115" t="s">
        <v>1000</v>
      </c>
      <c r="C8" s="133"/>
      <c r="D8" t="s">
        <v>489</v>
      </c>
    </row>
    <row r="9" spans="1:4">
      <c r="A9" s="92" t="s">
        <v>983</v>
      </c>
      <c r="B9" s="115" t="s">
        <v>979</v>
      </c>
      <c r="C9" s="124"/>
      <c r="D9" t="s">
        <v>492</v>
      </c>
    </row>
    <row r="10" spans="1:4">
      <c r="A10" s="92" t="s">
        <v>956</v>
      </c>
      <c r="B10" s="117" t="s">
        <v>963</v>
      </c>
      <c r="C10" s="111"/>
      <c r="D10" t="s">
        <v>95</v>
      </c>
    </row>
    <row r="11" spans="1:4">
      <c r="A11" s="92" t="s">
        <v>984</v>
      </c>
      <c r="B11" s="115" t="s">
        <v>980</v>
      </c>
      <c r="C11" s="126"/>
      <c r="D11" t="s">
        <v>94</v>
      </c>
    </row>
    <row r="12" spans="1:4">
      <c r="A12" s="92" t="s">
        <v>966</v>
      </c>
      <c r="B12" s="116" t="s">
        <v>971</v>
      </c>
      <c r="C12" s="122"/>
      <c r="D12" t="s">
        <v>996</v>
      </c>
    </row>
    <row r="13" spans="1:4">
      <c r="A13" t="s">
        <v>1007</v>
      </c>
      <c r="B13" s="115" t="s">
        <v>1001</v>
      </c>
      <c r="C13" s="132"/>
      <c r="D13" t="s">
        <v>911</v>
      </c>
    </row>
    <row r="14" spans="1:4">
      <c r="A14" s="92" t="s">
        <v>969</v>
      </c>
      <c r="B14" s="116" t="s">
        <v>970</v>
      </c>
      <c r="C14" s="110"/>
      <c r="D14" t="s">
        <v>335</v>
      </c>
    </row>
    <row r="15" spans="1:4" s="92" customFormat="1">
      <c r="A15" s="92" t="s">
        <v>1051</v>
      </c>
      <c r="B15" s="116" t="s">
        <v>1053</v>
      </c>
      <c r="C15" s="136"/>
      <c r="D15" s="92" t="s">
        <v>1050</v>
      </c>
    </row>
    <row r="16" spans="1:4" s="92" customFormat="1">
      <c r="A16" s="92" t="s">
        <v>1052</v>
      </c>
      <c r="B16" s="116">
        <v>740000</v>
      </c>
      <c r="C16" s="137"/>
      <c r="D16" s="92" t="s">
        <v>909</v>
      </c>
    </row>
    <row r="17" spans="1:4">
      <c r="A17" s="92" t="s">
        <v>985</v>
      </c>
      <c r="B17" s="115" t="s">
        <v>981</v>
      </c>
      <c r="C17" s="127"/>
      <c r="D17" t="s">
        <v>336</v>
      </c>
    </row>
    <row r="18" spans="1:4">
      <c r="A18" s="92" t="s">
        <v>968</v>
      </c>
      <c r="B18" s="116" t="s">
        <v>973</v>
      </c>
      <c r="C18" s="119"/>
      <c r="D18" t="s">
        <v>332</v>
      </c>
    </row>
    <row r="19" spans="1:4">
      <c r="A19" s="107" t="s">
        <v>992</v>
      </c>
      <c r="B19" s="128" t="s">
        <v>991</v>
      </c>
      <c r="C19" s="129"/>
      <c r="D19" t="s">
        <v>481</v>
      </c>
    </row>
    <row r="20" spans="1:4">
      <c r="A20" s="92" t="s">
        <v>962</v>
      </c>
      <c r="B20" s="116" t="s">
        <v>972</v>
      </c>
      <c r="C20" s="118"/>
      <c r="D20" t="s">
        <v>484</v>
      </c>
    </row>
    <row r="21" spans="1:4">
      <c r="A21" t="s">
        <v>1008</v>
      </c>
      <c r="B21" s="115" t="s">
        <v>1002</v>
      </c>
      <c r="C21" s="134"/>
      <c r="D21" t="s">
        <v>997</v>
      </c>
    </row>
    <row r="23" spans="1:4" s="92" customFormat="1">
      <c r="A23" s="82" t="s">
        <v>977</v>
      </c>
      <c r="B23" s="113"/>
      <c r="C23" s="81"/>
      <c r="D23" s="81"/>
    </row>
    <row r="24" spans="1:4" s="112" customFormat="1">
      <c r="A24" s="112" t="s">
        <v>957</v>
      </c>
      <c r="B24" s="114" t="s">
        <v>958</v>
      </c>
      <c r="C24" s="112" t="s">
        <v>959</v>
      </c>
      <c r="D24" s="112" t="s">
        <v>1043</v>
      </c>
    </row>
    <row r="25" spans="1:4">
      <c r="A25" t="s">
        <v>983</v>
      </c>
      <c r="B25" s="115" t="s">
        <v>979</v>
      </c>
      <c r="C25" s="124"/>
      <c r="D25" t="s">
        <v>1045</v>
      </c>
    </row>
    <row r="26" spans="1:4" s="92" customFormat="1">
      <c r="A26" s="92" t="s">
        <v>956</v>
      </c>
      <c r="B26" s="117" t="s">
        <v>963</v>
      </c>
      <c r="C26" s="111"/>
      <c r="D26" s="92" t="s">
        <v>1044</v>
      </c>
    </row>
    <row r="27" spans="1:4">
      <c r="A27" t="s">
        <v>968</v>
      </c>
      <c r="B27" s="115" t="s">
        <v>973</v>
      </c>
      <c r="C27" s="119"/>
      <c r="D27" t="s">
        <v>4</v>
      </c>
    </row>
    <row r="28" spans="1:4">
      <c r="A28" t="s">
        <v>982</v>
      </c>
      <c r="B28" s="115" t="s">
        <v>999</v>
      </c>
      <c r="C28" s="125"/>
      <c r="D28" t="s">
        <v>99</v>
      </c>
    </row>
    <row r="29" spans="1:4">
      <c r="A29" t="s">
        <v>962</v>
      </c>
      <c r="B29" s="115">
        <v>969696</v>
      </c>
      <c r="C29" s="118"/>
      <c r="D29" t="s">
        <v>9</v>
      </c>
    </row>
    <row r="30" spans="1:4">
      <c r="A30" t="s">
        <v>975</v>
      </c>
      <c r="B30" s="115" t="s">
        <v>976</v>
      </c>
      <c r="C30" s="120"/>
      <c r="D30" t="s">
        <v>850</v>
      </c>
    </row>
    <row r="31" spans="1:4">
      <c r="A31" t="s">
        <v>984</v>
      </c>
      <c r="B31" s="115" t="s">
        <v>980</v>
      </c>
      <c r="C31" s="126"/>
      <c r="D31" t="s">
        <v>147</v>
      </c>
    </row>
    <row r="32" spans="1:4" s="92" customFormat="1">
      <c r="A32" s="92" t="s">
        <v>985</v>
      </c>
      <c r="B32" s="115" t="s">
        <v>981</v>
      </c>
      <c r="C32" s="127"/>
      <c r="D32" s="92" t="s">
        <v>859</v>
      </c>
    </row>
    <row r="33" spans="1:4">
      <c r="A33" t="s">
        <v>967</v>
      </c>
      <c r="B33" s="115" t="s">
        <v>978</v>
      </c>
      <c r="C33" s="123"/>
      <c r="D33" t="s">
        <v>927</v>
      </c>
    </row>
    <row r="34" spans="1:4" s="92" customFormat="1">
      <c r="A34" s="92" t="s">
        <v>1051</v>
      </c>
      <c r="B34" s="116" t="s">
        <v>1053</v>
      </c>
      <c r="C34" s="136"/>
      <c r="D34" s="92" t="s">
        <v>1287</v>
      </c>
    </row>
    <row r="36" spans="1:4" s="92" customFormat="1">
      <c r="A36" s="82" t="s">
        <v>986</v>
      </c>
      <c r="B36" s="113"/>
      <c r="C36" s="81"/>
      <c r="D36" s="81"/>
    </row>
    <row r="37" spans="1:4" s="92" customFormat="1">
      <c r="A37" s="112" t="s">
        <v>957</v>
      </c>
      <c r="B37" s="114" t="s">
        <v>958</v>
      </c>
      <c r="C37" s="112" t="s">
        <v>959</v>
      </c>
      <c r="D37" s="112" t="s">
        <v>960</v>
      </c>
    </row>
    <row r="38" spans="1:4" s="92" customFormat="1">
      <c r="A38" s="92" t="s">
        <v>968</v>
      </c>
      <c r="B38" s="116" t="s">
        <v>973</v>
      </c>
      <c r="C38" s="119"/>
      <c r="D38" s="92" t="s">
        <v>987</v>
      </c>
    </row>
    <row r="39" spans="1:4" s="92" customFormat="1">
      <c r="A39" s="92" t="s">
        <v>962</v>
      </c>
      <c r="B39" s="115">
        <v>969696</v>
      </c>
      <c r="C39" s="118"/>
      <c r="D39" s="92" t="s">
        <v>988</v>
      </c>
    </row>
    <row r="40" spans="1:4" s="92" customFormat="1">
      <c r="A40" s="92" t="s">
        <v>975</v>
      </c>
      <c r="B40" s="115" t="s">
        <v>976</v>
      </c>
      <c r="C40" s="120"/>
      <c r="D40" s="92" t="s">
        <v>989</v>
      </c>
    </row>
    <row r="41" spans="1:4" s="92" customFormat="1">
      <c r="A41" s="92" t="s">
        <v>1051</v>
      </c>
      <c r="B41" s="116" t="s">
        <v>1053</v>
      </c>
      <c r="C41" s="136"/>
      <c r="D41" s="92" t="s">
        <v>1288</v>
      </c>
    </row>
    <row r="42" spans="1:4" s="107" customFormat="1">
      <c r="B42" s="128"/>
    </row>
    <row r="43" spans="1:4" s="107" customFormat="1">
      <c r="A43" s="82" t="s">
        <v>990</v>
      </c>
      <c r="B43" s="113"/>
      <c r="C43" s="81"/>
      <c r="D43" s="81"/>
    </row>
    <row r="44" spans="1:4" s="107" customFormat="1">
      <c r="A44" s="112" t="s">
        <v>957</v>
      </c>
      <c r="B44" s="114" t="s">
        <v>958</v>
      </c>
      <c r="C44" s="112" t="s">
        <v>959</v>
      </c>
      <c r="D44" s="112" t="s">
        <v>960</v>
      </c>
    </row>
    <row r="45" spans="1:4" s="107" customFormat="1">
      <c r="A45" s="92" t="s">
        <v>975</v>
      </c>
      <c r="B45" s="115" t="s">
        <v>976</v>
      </c>
      <c r="C45" s="120"/>
      <c r="D45" s="107" t="s">
        <v>552</v>
      </c>
    </row>
    <row r="46" spans="1:4" s="107" customFormat="1">
      <c r="A46" s="92" t="s">
        <v>969</v>
      </c>
      <c r="B46" s="116" t="s">
        <v>970</v>
      </c>
      <c r="C46" s="110"/>
      <c r="D46" s="107" t="s">
        <v>542</v>
      </c>
    </row>
    <row r="47" spans="1:4" s="107" customFormat="1">
      <c r="A47" s="92" t="s">
        <v>968</v>
      </c>
      <c r="B47" s="116" t="s">
        <v>973</v>
      </c>
      <c r="C47" s="119"/>
      <c r="D47" s="107" t="s">
        <v>551</v>
      </c>
    </row>
    <row r="48" spans="1:4" s="107" customFormat="1">
      <c r="A48" s="92" t="s">
        <v>962</v>
      </c>
      <c r="B48" s="116" t="s">
        <v>972</v>
      </c>
      <c r="C48" s="118"/>
      <c r="D48" s="107" t="s">
        <v>543</v>
      </c>
    </row>
    <row r="49" spans="1:4" s="107" customFormat="1">
      <c r="B49" s="135"/>
    </row>
    <row r="50" spans="1:4" s="107" customFormat="1">
      <c r="A50" s="82" t="s">
        <v>1133</v>
      </c>
      <c r="B50" s="113"/>
      <c r="C50" s="81"/>
      <c r="D50" s="81"/>
    </row>
    <row r="51" spans="1:4" s="107" customFormat="1">
      <c r="A51" s="112" t="s">
        <v>957</v>
      </c>
      <c r="B51" s="114" t="s">
        <v>958</v>
      </c>
      <c r="C51" s="112" t="s">
        <v>959</v>
      </c>
      <c r="D51" s="112" t="s">
        <v>960</v>
      </c>
    </row>
    <row r="52" spans="1:4" s="107" customFormat="1">
      <c r="A52" s="92" t="s">
        <v>968</v>
      </c>
      <c r="B52" s="116" t="s">
        <v>973</v>
      </c>
      <c r="C52" s="119"/>
      <c r="D52" s="107" t="s">
        <v>1019</v>
      </c>
    </row>
    <row r="53" spans="1:4" s="107" customFormat="1">
      <c r="A53" s="92" t="s">
        <v>983</v>
      </c>
      <c r="B53" s="115" t="s">
        <v>979</v>
      </c>
      <c r="C53" s="124"/>
      <c r="D53" s="107" t="s">
        <v>1020</v>
      </c>
    </row>
    <row r="54" spans="1:4" s="107" customFormat="1">
      <c r="A54" s="92" t="s">
        <v>982</v>
      </c>
      <c r="B54" s="115" t="s">
        <v>999</v>
      </c>
      <c r="C54" s="125"/>
      <c r="D54" s="107" t="s">
        <v>1021</v>
      </c>
    </row>
    <row r="55" spans="1:4" s="107" customFormat="1">
      <c r="A55" s="92" t="s">
        <v>975</v>
      </c>
      <c r="B55" s="116" t="s">
        <v>976</v>
      </c>
      <c r="C55" s="120"/>
      <c r="D55" s="107" t="s">
        <v>1022</v>
      </c>
    </row>
    <row r="56" spans="1:4" s="107" customFormat="1">
      <c r="A56" s="92" t="s">
        <v>969</v>
      </c>
      <c r="B56" s="116" t="s">
        <v>970</v>
      </c>
      <c r="C56" s="110"/>
      <c r="D56" s="107" t="s">
        <v>1023</v>
      </c>
    </row>
    <row r="57" spans="1:4" s="92" customFormat="1">
      <c r="B57" s="115"/>
      <c r="C57" s="107"/>
    </row>
    <row r="58" spans="1:4" s="92" customFormat="1">
      <c r="A58" s="82" t="s">
        <v>1467</v>
      </c>
      <c r="B58" s="113"/>
      <c r="C58" s="81"/>
      <c r="D58" s="81"/>
    </row>
    <row r="59" spans="1:4" s="92" customFormat="1">
      <c r="A59" s="112" t="s">
        <v>957</v>
      </c>
      <c r="B59" s="114" t="s">
        <v>958</v>
      </c>
      <c r="C59" s="112" t="s">
        <v>959</v>
      </c>
      <c r="D59" s="112" t="s">
        <v>960</v>
      </c>
    </row>
    <row r="60" spans="1:4" s="92" customFormat="1">
      <c r="A60" s="92" t="s">
        <v>983</v>
      </c>
      <c r="B60" s="115" t="s">
        <v>979</v>
      </c>
      <c r="C60" s="124"/>
      <c r="D60" s="92" t="s">
        <v>1455</v>
      </c>
    </row>
    <row r="61" spans="1:4" s="92" customFormat="1">
      <c r="A61" s="92" t="s">
        <v>968</v>
      </c>
      <c r="B61" s="116" t="s">
        <v>973</v>
      </c>
      <c r="C61" s="119"/>
      <c r="D61" s="107" t="s">
        <v>1454</v>
      </c>
    </row>
    <row r="62" spans="1:4" s="92" customFormat="1">
      <c r="A62" s="92" t="s">
        <v>967</v>
      </c>
      <c r="B62" s="115" t="s">
        <v>978</v>
      </c>
      <c r="C62" s="123"/>
      <c r="D62" s="92" t="s">
        <v>1451</v>
      </c>
    </row>
    <row r="63" spans="1:4" s="92" customFormat="1">
      <c r="A63" s="92" t="s">
        <v>1008</v>
      </c>
      <c r="B63" s="115" t="s">
        <v>1002</v>
      </c>
      <c r="C63" s="134"/>
      <c r="D63" s="92" t="s">
        <v>1452</v>
      </c>
    </row>
    <row r="64" spans="1:4" s="92" customFormat="1">
      <c r="A64" s="92" t="s">
        <v>985</v>
      </c>
      <c r="B64" s="115" t="s">
        <v>981</v>
      </c>
      <c r="C64" s="127"/>
      <c r="D64" s="107" t="s">
        <v>1453</v>
      </c>
    </row>
    <row r="65" spans="1:4" s="107" customFormat="1">
      <c r="A65" s="92"/>
      <c r="B65" s="116"/>
    </row>
    <row r="66" spans="1:4" s="107" customFormat="1">
      <c r="A66" s="82" t="s">
        <v>2024</v>
      </c>
      <c r="B66" s="113"/>
      <c r="C66" s="81"/>
      <c r="D66" s="81"/>
    </row>
    <row r="67" spans="1:4" s="107" customFormat="1">
      <c r="A67" s="112" t="s">
        <v>957</v>
      </c>
      <c r="B67" s="114" t="s">
        <v>958</v>
      </c>
      <c r="C67" s="112" t="s">
        <v>959</v>
      </c>
      <c r="D67" s="112" t="s">
        <v>960</v>
      </c>
    </row>
    <row r="68" spans="1:4" s="107" customFormat="1">
      <c r="A68" s="92" t="s">
        <v>1051</v>
      </c>
      <c r="B68" s="116" t="s">
        <v>1053</v>
      </c>
      <c r="C68" s="136"/>
      <c r="D68" s="92" t="s">
        <v>1514</v>
      </c>
    </row>
    <row r="69" spans="1:4" s="107" customFormat="1">
      <c r="A69" s="92" t="s">
        <v>983</v>
      </c>
      <c r="B69" s="115" t="s">
        <v>979</v>
      </c>
      <c r="C69" s="124"/>
      <c r="D69" s="92" t="s">
        <v>1515</v>
      </c>
    </row>
    <row r="70" spans="1:4" s="107" customFormat="1">
      <c r="A70" s="92" t="s">
        <v>985</v>
      </c>
      <c r="B70" s="115" t="s">
        <v>981</v>
      </c>
      <c r="C70" s="127"/>
      <c r="D70" s="92" t="s">
        <v>496</v>
      </c>
    </row>
    <row r="71" spans="1:4" s="107" customFormat="1">
      <c r="A71" s="92" t="s">
        <v>984</v>
      </c>
      <c r="B71" s="115" t="s">
        <v>980</v>
      </c>
      <c r="C71" s="126"/>
      <c r="D71" s="92" t="s">
        <v>1516</v>
      </c>
    </row>
    <row r="72" spans="1:4" s="107" customFormat="1">
      <c r="A72" s="92" t="s">
        <v>982</v>
      </c>
      <c r="B72" s="115" t="s">
        <v>999</v>
      </c>
      <c r="C72" s="125"/>
      <c r="D72" s="92" t="s">
        <v>1517</v>
      </c>
    </row>
    <row r="73" spans="1:4" s="107" customFormat="1">
      <c r="A73" s="92" t="s">
        <v>962</v>
      </c>
      <c r="B73" s="116" t="s">
        <v>972</v>
      </c>
      <c r="C73" s="118"/>
      <c r="D73" s="92" t="s">
        <v>286</v>
      </c>
    </row>
    <row r="74" spans="1:4" s="107" customFormat="1">
      <c r="A74" s="92" t="s">
        <v>968</v>
      </c>
      <c r="B74" s="116" t="s">
        <v>973</v>
      </c>
      <c r="C74" s="119"/>
      <c r="D74" s="92" t="s">
        <v>1518</v>
      </c>
    </row>
    <row r="75" spans="1:4" s="107" customFormat="1">
      <c r="A75" s="92" t="s">
        <v>975</v>
      </c>
      <c r="B75" s="116" t="s">
        <v>976</v>
      </c>
      <c r="C75" s="120"/>
      <c r="D75" s="92" t="s">
        <v>1519</v>
      </c>
    </row>
    <row r="76" spans="1:4" s="107" customFormat="1">
      <c r="A76" s="92" t="s">
        <v>967</v>
      </c>
      <c r="B76" s="115" t="s">
        <v>978</v>
      </c>
      <c r="C76" s="123"/>
      <c r="D76" s="92" t="s">
        <v>1520</v>
      </c>
    </row>
    <row r="77" spans="1:4" s="107" customFormat="1">
      <c r="A77" s="92" t="s">
        <v>969</v>
      </c>
      <c r="B77" s="116" t="s">
        <v>970</v>
      </c>
      <c r="C77" s="110"/>
      <c r="D77" s="107" t="s">
        <v>1023</v>
      </c>
    </row>
    <row r="78" spans="1:4" s="107" customFormat="1">
      <c r="A78" s="92"/>
      <c r="B78" s="116"/>
    </row>
    <row r="79" spans="1:4" s="107" customFormat="1">
      <c r="A79" s="82" t="s">
        <v>1433</v>
      </c>
      <c r="B79" s="113"/>
      <c r="C79" s="81"/>
      <c r="D79" s="81"/>
    </row>
    <row r="80" spans="1:4" s="107" customFormat="1">
      <c r="A80" s="112" t="s">
        <v>957</v>
      </c>
      <c r="B80" s="114" t="s">
        <v>958</v>
      </c>
      <c r="C80" s="112" t="s">
        <v>959</v>
      </c>
      <c r="D80" s="112" t="s">
        <v>960</v>
      </c>
    </row>
    <row r="81" spans="1:4" s="107" customFormat="1">
      <c r="A81" s="92" t="s">
        <v>968</v>
      </c>
      <c r="B81" s="116" t="s">
        <v>973</v>
      </c>
      <c r="C81" s="119"/>
      <c r="D81" s="107" t="s">
        <v>1361</v>
      </c>
    </row>
    <row r="82" spans="1:4" s="107" customFormat="1">
      <c r="A82" s="92" t="s">
        <v>983</v>
      </c>
      <c r="B82" s="115" t="s">
        <v>979</v>
      </c>
      <c r="C82" s="124"/>
      <c r="D82" s="107" t="s">
        <v>1362</v>
      </c>
    </row>
    <row r="83" spans="1:4" s="107" customFormat="1">
      <c r="A83" s="92" t="s">
        <v>982</v>
      </c>
      <c r="B83" s="115" t="s">
        <v>999</v>
      </c>
      <c r="C83" s="125"/>
      <c r="D83" s="107" t="s">
        <v>1363</v>
      </c>
    </row>
    <row r="84" spans="1:4" s="107" customFormat="1">
      <c r="A84" s="92" t="s">
        <v>969</v>
      </c>
      <c r="B84" s="116" t="s">
        <v>970</v>
      </c>
      <c r="C84" s="110"/>
      <c r="D84" s="107" t="s">
        <v>1023</v>
      </c>
    </row>
    <row r="85" spans="1:4" s="92" customFormat="1">
      <c r="B85" s="115"/>
    </row>
    <row r="86" spans="1:4" s="92" customFormat="1">
      <c r="A86" s="82" t="s">
        <v>1375</v>
      </c>
      <c r="B86" s="113"/>
      <c r="C86" s="81"/>
      <c r="D86" s="81"/>
    </row>
    <row r="87" spans="1:4" s="92" customFormat="1">
      <c r="A87" s="112" t="s">
        <v>957</v>
      </c>
      <c r="B87" s="114" t="s">
        <v>958</v>
      </c>
      <c r="C87" s="112" t="s">
        <v>959</v>
      </c>
      <c r="D87" s="112" t="s">
        <v>960</v>
      </c>
    </row>
    <row r="88" spans="1:4" s="92" customFormat="1">
      <c r="A88" s="92" t="s">
        <v>983</v>
      </c>
      <c r="B88" s="115" t="s">
        <v>979</v>
      </c>
      <c r="C88" s="124"/>
      <c r="D88" s="107" t="s">
        <v>1376</v>
      </c>
    </row>
    <row r="89" spans="1:4" s="92" customFormat="1">
      <c r="A89" s="92" t="s">
        <v>975</v>
      </c>
      <c r="B89" s="116" t="s">
        <v>976</v>
      </c>
      <c r="C89" s="120"/>
      <c r="D89" s="107" t="s">
        <v>1377</v>
      </c>
    </row>
    <row r="90" spans="1:4" s="92" customFormat="1">
      <c r="A90" s="92" t="s">
        <v>969</v>
      </c>
      <c r="B90" s="116" t="s">
        <v>970</v>
      </c>
      <c r="C90" s="110"/>
      <c r="D90" s="107" t="s">
        <v>1023</v>
      </c>
    </row>
    <row r="91" spans="1:4" s="92" customFormat="1">
      <c r="B91" s="116"/>
      <c r="C91" s="107"/>
      <c r="D91" s="107"/>
    </row>
    <row r="92" spans="1:4" s="92" customFormat="1">
      <c r="A92" s="82" t="s">
        <v>1434</v>
      </c>
      <c r="B92" s="113"/>
      <c r="C92" s="81"/>
      <c r="D92" s="81"/>
    </row>
    <row r="93" spans="1:4" s="92" customFormat="1">
      <c r="A93" s="112" t="s">
        <v>957</v>
      </c>
      <c r="B93" s="114" t="s">
        <v>958</v>
      </c>
      <c r="C93" s="112" t="s">
        <v>959</v>
      </c>
      <c r="D93" s="112" t="s">
        <v>960</v>
      </c>
    </row>
    <row r="94" spans="1:4" s="92" customFormat="1">
      <c r="A94" s="92" t="s">
        <v>968</v>
      </c>
      <c r="B94" s="116" t="s">
        <v>973</v>
      </c>
      <c r="C94" s="119"/>
      <c r="D94" s="107" t="s">
        <v>1435</v>
      </c>
    </row>
    <row r="95" spans="1:4" s="92" customFormat="1">
      <c r="A95" s="92" t="s">
        <v>1008</v>
      </c>
      <c r="B95" s="115" t="s">
        <v>1002</v>
      </c>
      <c r="C95" s="134"/>
      <c r="D95" s="107" t="s">
        <v>1436</v>
      </c>
    </row>
    <row r="96" spans="1:4" s="92" customFormat="1">
      <c r="A96" s="92" t="s">
        <v>985</v>
      </c>
      <c r="B96" s="115" t="s">
        <v>981</v>
      </c>
      <c r="C96" s="127"/>
      <c r="D96" s="107" t="s">
        <v>1437</v>
      </c>
    </row>
    <row r="97" spans="1:4" s="92" customFormat="1">
      <c r="A97" s="92" t="s">
        <v>969</v>
      </c>
      <c r="B97" s="116" t="s">
        <v>970</v>
      </c>
      <c r="C97" s="110"/>
      <c r="D97" s="107" t="s">
        <v>1023</v>
      </c>
    </row>
    <row r="98" spans="1:4" s="92" customFormat="1">
      <c r="B98" s="115"/>
    </row>
    <row r="99" spans="1:4" s="92" customFormat="1">
      <c r="A99" s="82" t="s">
        <v>1025</v>
      </c>
      <c r="B99" s="113"/>
      <c r="C99" s="81"/>
      <c r="D99" s="81"/>
    </row>
    <row r="100" spans="1:4" s="92" customFormat="1">
      <c r="A100" s="112" t="s">
        <v>957</v>
      </c>
      <c r="B100" s="114" t="s">
        <v>958</v>
      </c>
      <c r="C100" s="112" t="s">
        <v>959</v>
      </c>
      <c r="D100" s="112" t="s">
        <v>960</v>
      </c>
    </row>
    <row r="101" spans="1:4" s="92" customFormat="1">
      <c r="A101" s="92" t="s">
        <v>969</v>
      </c>
      <c r="B101" s="116" t="s">
        <v>970</v>
      </c>
      <c r="C101" s="110"/>
      <c r="D101" s="92" t="s">
        <v>1026</v>
      </c>
    </row>
    <row r="102" spans="1:4" s="92" customFormat="1">
      <c r="A102" s="92" t="s">
        <v>983</v>
      </c>
      <c r="B102" s="115" t="s">
        <v>979</v>
      </c>
      <c r="C102" s="124"/>
      <c r="D102" s="92" t="s">
        <v>1027</v>
      </c>
    </row>
    <row r="103" spans="1:4" s="92" customFormat="1">
      <c r="A103" s="92" t="s">
        <v>985</v>
      </c>
      <c r="B103" s="115" t="s">
        <v>981</v>
      </c>
      <c r="C103" s="127"/>
      <c r="D103" s="92" t="s">
        <v>1125</v>
      </c>
    </row>
    <row r="104" spans="1:4" s="92" customFormat="1">
      <c r="A104" s="92" t="s">
        <v>984</v>
      </c>
      <c r="B104" s="115" t="s">
        <v>980</v>
      </c>
      <c r="C104" s="126"/>
      <c r="D104" s="92" t="s">
        <v>1028</v>
      </c>
    </row>
    <row r="105" spans="1:4" s="92" customFormat="1">
      <c r="A105" s="92" t="s">
        <v>982</v>
      </c>
      <c r="B105" s="115" t="s">
        <v>999</v>
      </c>
      <c r="C105" s="125"/>
      <c r="D105" s="92" t="s">
        <v>1029</v>
      </c>
    </row>
    <row r="106" spans="1:4" s="92" customFormat="1">
      <c r="A106" s="92" t="s">
        <v>962</v>
      </c>
      <c r="B106" s="116" t="s">
        <v>972</v>
      </c>
      <c r="C106" s="118"/>
      <c r="D106" s="92" t="s">
        <v>1030</v>
      </c>
    </row>
    <row r="107" spans="1:4" s="92" customFormat="1">
      <c r="A107" s="92" t="s">
        <v>968</v>
      </c>
      <c r="B107" s="116" t="s">
        <v>973</v>
      </c>
      <c r="C107" s="119"/>
      <c r="D107" s="92" t="s">
        <v>1031</v>
      </c>
    </row>
    <row r="108" spans="1:4" s="92" customFormat="1">
      <c r="A108" s="92" t="s">
        <v>975</v>
      </c>
      <c r="B108" s="116" t="s">
        <v>976</v>
      </c>
      <c r="C108" s="120"/>
      <c r="D108" s="92" t="s">
        <v>1032</v>
      </c>
    </row>
    <row r="109" spans="1:4" s="92" customFormat="1">
      <c r="A109" s="92" t="s">
        <v>967</v>
      </c>
      <c r="B109" s="115" t="s">
        <v>978</v>
      </c>
      <c r="C109" s="123"/>
      <c r="D109" s="92" t="s">
        <v>1033</v>
      </c>
    </row>
    <row r="110" spans="1:4" s="92" customFormat="1">
      <c r="B110" s="115"/>
      <c r="C110" s="107"/>
    </row>
    <row r="111" spans="1:4" s="92" customFormat="1">
      <c r="A111" s="82" t="s">
        <v>1024</v>
      </c>
      <c r="B111" s="113"/>
      <c r="C111" s="81"/>
      <c r="D111" s="81"/>
    </row>
    <row r="112" spans="1:4" s="92" customFormat="1">
      <c r="A112" s="112" t="s">
        <v>957</v>
      </c>
      <c r="B112" s="114" t="s">
        <v>958</v>
      </c>
      <c r="C112" s="112" t="s">
        <v>959</v>
      </c>
      <c r="D112" s="112" t="s">
        <v>960</v>
      </c>
    </row>
    <row r="113" spans="1:5" s="92" customFormat="1">
      <c r="A113" s="92" t="s">
        <v>975</v>
      </c>
      <c r="B113" s="116" t="s">
        <v>976</v>
      </c>
      <c r="C113" s="120"/>
      <c r="D113" s="92" t="s">
        <v>1143</v>
      </c>
    </row>
    <row r="114" spans="1:5" s="92" customFormat="1">
      <c r="A114" s="92" t="s">
        <v>982</v>
      </c>
      <c r="B114" s="115" t="s">
        <v>999</v>
      </c>
      <c r="C114" s="125"/>
      <c r="D114" s="107" t="s">
        <v>1144</v>
      </c>
    </row>
    <row r="115" spans="1:5" s="92" customFormat="1">
      <c r="A115" s="92" t="s">
        <v>968</v>
      </c>
      <c r="B115" s="116" t="s">
        <v>973</v>
      </c>
      <c r="C115" s="119"/>
      <c r="D115" s="92" t="s">
        <v>1134</v>
      </c>
    </row>
    <row r="116" spans="1:5" s="92" customFormat="1">
      <c r="A116" s="92" t="s">
        <v>983</v>
      </c>
      <c r="B116" s="115" t="s">
        <v>979</v>
      </c>
      <c r="C116" s="124"/>
      <c r="D116" s="92" t="s">
        <v>1135</v>
      </c>
    </row>
    <row r="117" spans="1:5" s="92" customFormat="1">
      <c r="A117" s="92" t="s">
        <v>969</v>
      </c>
      <c r="B117" s="116" t="s">
        <v>970</v>
      </c>
      <c r="C117" s="110"/>
      <c r="D117" s="107" t="s">
        <v>1023</v>
      </c>
    </row>
    <row r="118" spans="1:5" s="92" customFormat="1">
      <c r="B118" s="115"/>
      <c r="C118" s="107"/>
    </row>
    <row r="119" spans="1:5">
      <c r="A119" s="82" t="s">
        <v>961</v>
      </c>
      <c r="B119" s="113"/>
      <c r="C119" s="81"/>
      <c r="D119" s="81"/>
    </row>
    <row r="120" spans="1:5">
      <c r="A120" s="112" t="s">
        <v>957</v>
      </c>
      <c r="B120" s="114" t="s">
        <v>958</v>
      </c>
      <c r="C120" s="112" t="s">
        <v>959</v>
      </c>
      <c r="D120" s="112" t="s">
        <v>960</v>
      </c>
    </row>
    <row r="121" spans="1:5">
      <c r="A121" s="92" t="s">
        <v>982</v>
      </c>
      <c r="B121" s="115" t="s">
        <v>999</v>
      </c>
      <c r="C121" s="125"/>
      <c r="D121" t="s">
        <v>556</v>
      </c>
    </row>
    <row r="122" spans="1:5">
      <c r="A122" t="s">
        <v>962</v>
      </c>
      <c r="B122" s="116" t="s">
        <v>972</v>
      </c>
      <c r="C122" s="118"/>
      <c r="D122" t="s">
        <v>558</v>
      </c>
    </row>
    <row r="123" spans="1:5">
      <c r="A123" t="s">
        <v>968</v>
      </c>
      <c r="B123" s="116" t="s">
        <v>973</v>
      </c>
      <c r="C123" s="119"/>
      <c r="D123" t="s">
        <v>557</v>
      </c>
    </row>
    <row r="124" spans="1:5">
      <c r="A124" t="s">
        <v>967</v>
      </c>
      <c r="B124" s="115" t="s">
        <v>978</v>
      </c>
      <c r="C124" s="121"/>
      <c r="D124" t="s">
        <v>964</v>
      </c>
      <c r="E124" s="116"/>
    </row>
    <row r="125" spans="1:5">
      <c r="A125" s="92" t="s">
        <v>983</v>
      </c>
      <c r="B125" s="115" t="s">
        <v>979</v>
      </c>
      <c r="C125" s="124"/>
      <c r="D125" t="s">
        <v>965</v>
      </c>
    </row>
    <row r="126" spans="1:5">
      <c r="A126" t="s">
        <v>969</v>
      </c>
      <c r="B126" s="116" t="s">
        <v>970</v>
      </c>
      <c r="C126" s="110"/>
      <c r="D126" t="s">
        <v>559</v>
      </c>
    </row>
    <row r="127" spans="1:5">
      <c r="A127" t="s">
        <v>975</v>
      </c>
      <c r="B127" s="116" t="s">
        <v>976</v>
      </c>
      <c r="C127" s="120"/>
      <c r="D127" t="s">
        <v>974</v>
      </c>
    </row>
    <row r="129" spans="1:8">
      <c r="A129" s="82" t="s">
        <v>1009</v>
      </c>
      <c r="B129" s="113"/>
      <c r="C129" s="81"/>
      <c r="D129" s="81"/>
    </row>
    <row r="130" spans="1:8">
      <c r="A130" s="112" t="s">
        <v>957</v>
      </c>
      <c r="B130" s="114" t="s">
        <v>958</v>
      </c>
      <c r="C130" s="112" t="s">
        <v>959</v>
      </c>
      <c r="D130" s="112" t="s">
        <v>960</v>
      </c>
    </row>
    <row r="131" spans="1:8">
      <c r="A131" s="92" t="s">
        <v>968</v>
      </c>
      <c r="B131" s="116" t="s">
        <v>973</v>
      </c>
      <c r="C131" s="119"/>
      <c r="D131" t="s">
        <v>160</v>
      </c>
    </row>
    <row r="132" spans="1:8">
      <c r="A132" s="92" t="s">
        <v>956</v>
      </c>
      <c r="B132" s="117" t="s">
        <v>963</v>
      </c>
      <c r="C132" s="111"/>
      <c r="D132" t="s">
        <v>1011</v>
      </c>
    </row>
    <row r="133" spans="1:8">
      <c r="A133" s="92" t="s">
        <v>1008</v>
      </c>
      <c r="B133" s="115" t="s">
        <v>1002</v>
      </c>
      <c r="C133" s="134"/>
      <c r="D133" t="s">
        <v>1017</v>
      </c>
    </row>
    <row r="134" spans="1:8">
      <c r="A134" s="92" t="s">
        <v>975</v>
      </c>
      <c r="B134" s="116" t="s">
        <v>976</v>
      </c>
      <c r="C134" s="120"/>
      <c r="D134" t="s">
        <v>1012</v>
      </c>
    </row>
    <row r="135" spans="1:8">
      <c r="A135" s="92" t="s">
        <v>984</v>
      </c>
      <c r="B135" s="115" t="s">
        <v>980</v>
      </c>
      <c r="C135" s="126"/>
      <c r="D135" t="s">
        <v>1013</v>
      </c>
    </row>
    <row r="136" spans="1:8">
      <c r="A136" s="92" t="s">
        <v>983</v>
      </c>
      <c r="B136" s="115" t="s">
        <v>979</v>
      </c>
      <c r="C136" s="124"/>
      <c r="D136" t="s">
        <v>1014</v>
      </c>
    </row>
    <row r="137" spans="1:8">
      <c r="A137" s="92" t="s">
        <v>1003</v>
      </c>
      <c r="B137" s="115" t="s">
        <v>1000</v>
      </c>
      <c r="C137" s="133"/>
      <c r="D137" t="s">
        <v>1015</v>
      </c>
    </row>
    <row r="138" spans="1:8">
      <c r="A138" s="92" t="s">
        <v>969</v>
      </c>
      <c r="B138" s="116" t="s">
        <v>970</v>
      </c>
      <c r="C138" s="110"/>
      <c r="D138" t="s">
        <v>1018</v>
      </c>
    </row>
    <row r="139" spans="1:8">
      <c r="A139" s="92" t="s">
        <v>982</v>
      </c>
      <c r="B139" s="115" t="s">
        <v>999</v>
      </c>
      <c r="C139" s="125"/>
      <c r="D139" t="s">
        <v>752</v>
      </c>
    </row>
    <row r="140" spans="1:8">
      <c r="A140" s="92" t="s">
        <v>985</v>
      </c>
      <c r="B140" s="115" t="s">
        <v>981</v>
      </c>
      <c r="C140" s="127"/>
      <c r="D140" t="s">
        <v>753</v>
      </c>
    </row>
    <row r="141" spans="1:8">
      <c r="A141" s="92" t="s">
        <v>962</v>
      </c>
      <c r="B141" s="116" t="s">
        <v>972</v>
      </c>
      <c r="C141" s="118"/>
      <c r="D141" t="s">
        <v>1010</v>
      </c>
    </row>
    <row r="143" spans="1:8">
      <c r="A143" s="82" t="s">
        <v>1034</v>
      </c>
      <c r="B143" s="113"/>
      <c r="C143" s="81"/>
      <c r="D143" s="81"/>
    </row>
    <row r="144" spans="1:8">
      <c r="A144" s="112" t="s">
        <v>957</v>
      </c>
      <c r="B144" s="114" t="s">
        <v>958</v>
      </c>
      <c r="C144" s="112" t="s">
        <v>959</v>
      </c>
      <c r="D144" s="112" t="s">
        <v>960</v>
      </c>
      <c r="F144" s="107"/>
      <c r="G144" s="107"/>
      <c r="H144" s="107"/>
    </row>
    <row r="145" spans="1:8">
      <c r="A145" s="92" t="s">
        <v>975</v>
      </c>
      <c r="B145" s="116" t="s">
        <v>976</v>
      </c>
      <c r="C145" s="120"/>
      <c r="D145" t="s">
        <v>1035</v>
      </c>
      <c r="F145" s="107"/>
      <c r="G145" s="135"/>
      <c r="H145" s="107"/>
    </row>
    <row r="146" spans="1:8">
      <c r="A146" s="92" t="s">
        <v>962</v>
      </c>
      <c r="B146" s="116" t="s">
        <v>972</v>
      </c>
      <c r="C146" s="118"/>
      <c r="D146" t="s">
        <v>1243</v>
      </c>
      <c r="F146" s="107"/>
      <c r="G146" s="135"/>
      <c r="H146" s="107"/>
    </row>
    <row r="147" spans="1:8">
      <c r="A147" s="92" t="s">
        <v>982</v>
      </c>
      <c r="B147" s="115" t="s">
        <v>999</v>
      </c>
      <c r="C147" s="125"/>
      <c r="D147" t="s">
        <v>1036</v>
      </c>
      <c r="F147" s="107"/>
      <c r="G147" s="128"/>
      <c r="H147" s="107"/>
    </row>
    <row r="148" spans="1:8">
      <c r="A148" s="92" t="s">
        <v>983</v>
      </c>
      <c r="B148" s="115" t="s">
        <v>979</v>
      </c>
      <c r="C148" s="124"/>
      <c r="D148" t="s">
        <v>1037</v>
      </c>
      <c r="F148" s="107"/>
      <c r="G148" s="128"/>
      <c r="H148" s="107"/>
    </row>
    <row r="149" spans="1:8">
      <c r="A149" s="92" t="s">
        <v>968</v>
      </c>
      <c r="B149" s="116" t="s">
        <v>973</v>
      </c>
      <c r="C149" s="119"/>
      <c r="D149" t="s">
        <v>1038</v>
      </c>
      <c r="F149" s="107"/>
      <c r="G149" s="135"/>
      <c r="H149" s="107"/>
    </row>
    <row r="150" spans="1:8">
      <c r="A150" s="92" t="s">
        <v>969</v>
      </c>
      <c r="B150" s="116" t="s">
        <v>970</v>
      </c>
      <c r="C150" s="110"/>
      <c r="D150" t="s">
        <v>148</v>
      </c>
      <c r="F150" s="107"/>
      <c r="G150" s="135"/>
      <c r="H150" s="107"/>
    </row>
    <row r="151" spans="1:8">
      <c r="F151" s="107"/>
      <c r="G151" s="107"/>
      <c r="H151" s="107"/>
    </row>
    <row r="152" spans="1:8">
      <c r="A152" s="82" t="s">
        <v>1039</v>
      </c>
      <c r="B152" s="113"/>
      <c r="C152" s="81"/>
      <c r="D152" s="81"/>
      <c r="F152" s="107"/>
      <c r="G152" s="107"/>
      <c r="H152" s="107"/>
    </row>
    <row r="153" spans="1:8">
      <c r="A153" s="112" t="s">
        <v>957</v>
      </c>
      <c r="B153" s="114" t="s">
        <v>958</v>
      </c>
      <c r="C153" s="112" t="s">
        <v>959</v>
      </c>
      <c r="D153" s="112" t="s">
        <v>960</v>
      </c>
    </row>
    <row r="154" spans="1:8">
      <c r="A154" s="92" t="s">
        <v>969</v>
      </c>
      <c r="B154" s="116" t="s">
        <v>970</v>
      </c>
      <c r="C154" s="110"/>
      <c r="D154" t="s">
        <v>131</v>
      </c>
    </row>
    <row r="155" spans="1:8">
      <c r="A155" s="92" t="s">
        <v>975</v>
      </c>
      <c r="B155" s="116" t="s">
        <v>976</v>
      </c>
      <c r="C155" s="120"/>
      <c r="D155" t="s">
        <v>130</v>
      </c>
    </row>
    <row r="156" spans="1:8">
      <c r="A156" s="92" t="s">
        <v>982</v>
      </c>
      <c r="B156" s="115" t="s">
        <v>999</v>
      </c>
      <c r="C156" s="125"/>
      <c r="D156" t="s">
        <v>129</v>
      </c>
    </row>
    <row r="157" spans="1:8">
      <c r="A157" s="92" t="s">
        <v>983</v>
      </c>
      <c r="B157" s="115" t="s">
        <v>979</v>
      </c>
      <c r="C157" s="124"/>
      <c r="D157" t="s">
        <v>127</v>
      </c>
    </row>
    <row r="158" spans="1:8">
      <c r="A158" s="92" t="s">
        <v>968</v>
      </c>
      <c r="B158" s="116" t="s">
        <v>973</v>
      </c>
      <c r="C158" s="119"/>
      <c r="D158" t="s">
        <v>126</v>
      </c>
    </row>
    <row r="160" spans="1:8">
      <c r="A160" s="82" t="s">
        <v>1040</v>
      </c>
      <c r="B160" s="113"/>
      <c r="C160" s="81"/>
      <c r="D160" s="81"/>
    </row>
    <row r="161" spans="1:4">
      <c r="A161" s="112" t="s">
        <v>957</v>
      </c>
      <c r="B161" s="114" t="s">
        <v>958</v>
      </c>
      <c r="C161" s="112" t="s">
        <v>959</v>
      </c>
      <c r="D161" s="112" t="s">
        <v>960</v>
      </c>
    </row>
    <row r="162" spans="1:4">
      <c r="A162" s="92" t="s">
        <v>956</v>
      </c>
      <c r="B162" s="117" t="s">
        <v>963</v>
      </c>
      <c r="C162" s="111"/>
      <c r="D162" t="s">
        <v>179</v>
      </c>
    </row>
    <row r="163" spans="1:4">
      <c r="A163" s="92" t="s">
        <v>975</v>
      </c>
      <c r="B163" s="116" t="s">
        <v>976</v>
      </c>
      <c r="C163" s="120"/>
      <c r="D163" t="s">
        <v>303</v>
      </c>
    </row>
    <row r="164" spans="1:4">
      <c r="A164" s="92" t="s">
        <v>962</v>
      </c>
      <c r="B164" s="116" t="s">
        <v>972</v>
      </c>
      <c r="C164" s="118"/>
      <c r="D164" t="s">
        <v>304</v>
      </c>
    </row>
    <row r="166" spans="1:4" s="92" customFormat="1">
      <c r="A166" s="82" t="s">
        <v>1072</v>
      </c>
      <c r="B166" s="113"/>
      <c r="C166" s="81"/>
      <c r="D166" s="81"/>
    </row>
    <row r="167" spans="1:4" s="92" customFormat="1">
      <c r="A167" s="112" t="s">
        <v>957</v>
      </c>
      <c r="B167" s="114" t="s">
        <v>958</v>
      </c>
      <c r="C167" s="112" t="s">
        <v>959</v>
      </c>
      <c r="D167" s="112" t="s">
        <v>960</v>
      </c>
    </row>
    <row r="168" spans="1:4" s="92" customFormat="1">
      <c r="A168" s="92" t="s">
        <v>967</v>
      </c>
      <c r="B168" s="115" t="s">
        <v>978</v>
      </c>
      <c r="C168" s="121"/>
      <c r="D168" s="92" t="s">
        <v>912</v>
      </c>
    </row>
    <row r="169" spans="1:4" s="92" customFormat="1">
      <c r="A169" s="92" t="s">
        <v>982</v>
      </c>
      <c r="B169" s="115" t="s">
        <v>999</v>
      </c>
      <c r="C169" s="125"/>
      <c r="D169" s="92" t="s">
        <v>99</v>
      </c>
    </row>
    <row r="170" spans="1:4" s="92" customFormat="1">
      <c r="A170" s="92" t="s">
        <v>968</v>
      </c>
      <c r="B170" s="116" t="s">
        <v>973</v>
      </c>
      <c r="C170" s="119"/>
      <c r="D170" s="92" t="s">
        <v>93</v>
      </c>
    </row>
    <row r="171" spans="1:4" s="92" customFormat="1">
      <c r="A171" s="92" t="s">
        <v>1003</v>
      </c>
      <c r="B171" s="115" t="s">
        <v>1000</v>
      </c>
      <c r="C171" s="133"/>
      <c r="D171" s="92" t="s">
        <v>1073</v>
      </c>
    </row>
    <row r="172" spans="1:4" s="92" customFormat="1">
      <c r="A172" s="92" t="s">
        <v>983</v>
      </c>
      <c r="B172" s="115" t="s">
        <v>979</v>
      </c>
      <c r="C172" s="124"/>
      <c r="D172" s="92" t="s">
        <v>1074</v>
      </c>
    </row>
    <row r="173" spans="1:4" s="92" customFormat="1">
      <c r="A173" s="92" t="s">
        <v>975</v>
      </c>
      <c r="B173" s="116" t="s">
        <v>976</v>
      </c>
      <c r="C173" s="120"/>
      <c r="D173" s="92" t="s">
        <v>104</v>
      </c>
    </row>
    <row r="174" spans="1:4" s="92" customFormat="1">
      <c r="A174" s="92" t="s">
        <v>984</v>
      </c>
      <c r="B174" s="115" t="s">
        <v>980</v>
      </c>
      <c r="C174" s="126"/>
      <c r="D174" s="92" t="s">
        <v>103</v>
      </c>
    </row>
    <row r="175" spans="1:4" s="92" customFormat="1">
      <c r="A175" s="92" t="s">
        <v>969</v>
      </c>
      <c r="B175" s="116" t="s">
        <v>970</v>
      </c>
      <c r="C175" s="110"/>
      <c r="D175" s="92" t="s">
        <v>102</v>
      </c>
    </row>
    <row r="176" spans="1:4" s="92" customFormat="1">
      <c r="A176" s="92" t="s">
        <v>962</v>
      </c>
      <c r="B176" s="116" t="s">
        <v>972</v>
      </c>
      <c r="C176" s="118"/>
      <c r="D176" s="92" t="s">
        <v>101</v>
      </c>
    </row>
    <row r="177" spans="1:4" s="92" customFormat="1">
      <c r="B177" s="115"/>
    </row>
    <row r="178" spans="1:4" s="92" customFormat="1">
      <c r="A178" s="82" t="s">
        <v>1077</v>
      </c>
      <c r="B178" s="113"/>
      <c r="C178" s="81"/>
      <c r="D178" s="81"/>
    </row>
    <row r="179" spans="1:4" s="92" customFormat="1">
      <c r="A179" s="112" t="s">
        <v>957</v>
      </c>
      <c r="B179" s="114" t="s">
        <v>958</v>
      </c>
      <c r="C179" s="112" t="s">
        <v>959</v>
      </c>
      <c r="D179" s="112" t="s">
        <v>960</v>
      </c>
    </row>
    <row r="180" spans="1:4" s="92" customFormat="1">
      <c r="A180" s="92" t="s">
        <v>967</v>
      </c>
      <c r="B180" s="115" t="s">
        <v>978</v>
      </c>
      <c r="C180" s="121"/>
      <c r="D180" s="92" t="s">
        <v>912</v>
      </c>
    </row>
    <row r="181" spans="1:4" s="92" customFormat="1">
      <c r="A181" s="92" t="s">
        <v>985</v>
      </c>
      <c r="B181" s="115" t="s">
        <v>981</v>
      </c>
      <c r="C181" s="127"/>
      <c r="D181" s="92" t="s">
        <v>1042</v>
      </c>
    </row>
    <row r="182" spans="1:4" s="92" customFormat="1">
      <c r="A182" s="92" t="s">
        <v>975</v>
      </c>
      <c r="B182" s="116" t="s">
        <v>976</v>
      </c>
      <c r="C182" s="120"/>
      <c r="D182" s="92" t="s">
        <v>98</v>
      </c>
    </row>
    <row r="183" spans="1:4" s="92" customFormat="1">
      <c r="A183" s="92" t="s">
        <v>982</v>
      </c>
      <c r="B183" s="115" t="s">
        <v>999</v>
      </c>
      <c r="C183" s="125"/>
      <c r="D183" s="92" t="s">
        <v>99</v>
      </c>
    </row>
    <row r="184" spans="1:4" s="92" customFormat="1">
      <c r="A184" s="92" t="s">
        <v>968</v>
      </c>
      <c r="B184" s="116" t="s">
        <v>973</v>
      </c>
      <c r="C184" s="119"/>
      <c r="D184" s="92" t="s">
        <v>93</v>
      </c>
    </row>
    <row r="185" spans="1:4" s="92" customFormat="1">
      <c r="A185" s="92" t="s">
        <v>983</v>
      </c>
      <c r="B185" s="115" t="s">
        <v>979</v>
      </c>
      <c r="C185" s="124"/>
      <c r="D185" s="92" t="s">
        <v>1075</v>
      </c>
    </row>
    <row r="186" spans="1:4" s="92" customFormat="1">
      <c r="A186" s="92" t="s">
        <v>962</v>
      </c>
      <c r="B186" s="116" t="s">
        <v>972</v>
      </c>
      <c r="C186" s="118"/>
      <c r="D186" s="92" t="s">
        <v>484</v>
      </c>
    </row>
    <row r="187" spans="1:4" s="92" customFormat="1">
      <c r="A187" s="92" t="s">
        <v>1051</v>
      </c>
      <c r="B187" s="116" t="s">
        <v>1053</v>
      </c>
      <c r="C187" s="136"/>
      <c r="D187" s="92" t="s">
        <v>1050</v>
      </c>
    </row>
    <row r="188" spans="1:4" s="92" customFormat="1">
      <c r="A188" s="92" t="s">
        <v>1052</v>
      </c>
      <c r="B188" s="116">
        <v>740000</v>
      </c>
      <c r="C188" s="137"/>
      <c r="D188" s="92" t="s">
        <v>909</v>
      </c>
    </row>
    <row r="189" spans="1:4" s="92" customFormat="1">
      <c r="A189" s="92" t="s">
        <v>969</v>
      </c>
      <c r="B189" s="116" t="s">
        <v>970</v>
      </c>
      <c r="C189" s="110"/>
      <c r="D189" s="92" t="s">
        <v>1076</v>
      </c>
    </row>
    <row r="190" spans="1:4" s="92" customFormat="1">
      <c r="B190" s="115"/>
    </row>
    <row r="191" spans="1:4" s="92" customFormat="1">
      <c r="A191" s="82" t="s">
        <v>1078</v>
      </c>
      <c r="B191" s="113"/>
      <c r="C191" s="81"/>
      <c r="D191" s="81"/>
    </row>
    <row r="192" spans="1:4" s="92" customFormat="1">
      <c r="A192" s="112" t="s">
        <v>957</v>
      </c>
      <c r="B192" s="114" t="s">
        <v>958</v>
      </c>
      <c r="C192" s="112" t="s">
        <v>959</v>
      </c>
      <c r="D192" s="112" t="s">
        <v>960</v>
      </c>
    </row>
    <row r="193" spans="1:4" s="92" customFormat="1">
      <c r="A193" s="92" t="s">
        <v>967</v>
      </c>
      <c r="B193" s="115" t="s">
        <v>978</v>
      </c>
      <c r="C193" s="121"/>
      <c r="D193" s="92" t="s">
        <v>912</v>
      </c>
    </row>
    <row r="194" spans="1:4" s="92" customFormat="1">
      <c r="A194" s="92" t="s">
        <v>962</v>
      </c>
      <c r="B194" s="116" t="s">
        <v>972</v>
      </c>
      <c r="C194" s="118"/>
      <c r="D194" s="92" t="s">
        <v>484</v>
      </c>
    </row>
    <row r="195" spans="1:4" s="92" customFormat="1">
      <c r="A195" s="92" t="s">
        <v>985</v>
      </c>
      <c r="B195" s="115" t="s">
        <v>981</v>
      </c>
      <c r="C195" s="127"/>
      <c r="D195" s="92" t="s">
        <v>1042</v>
      </c>
    </row>
    <row r="196" spans="1:4" s="92" customFormat="1">
      <c r="A196" s="92" t="s">
        <v>975</v>
      </c>
      <c r="B196" s="116" t="s">
        <v>976</v>
      </c>
      <c r="C196" s="120"/>
      <c r="D196" s="92" t="s">
        <v>98</v>
      </c>
    </row>
    <row r="197" spans="1:4" s="92" customFormat="1">
      <c r="A197" s="92" t="s">
        <v>1003</v>
      </c>
      <c r="B197" s="115" t="s">
        <v>1000</v>
      </c>
      <c r="C197" s="133"/>
      <c r="D197" s="92" t="s">
        <v>1071</v>
      </c>
    </row>
    <row r="198" spans="1:4" s="92" customFormat="1">
      <c r="A198" s="92" t="s">
        <v>1051</v>
      </c>
      <c r="B198" s="116" t="s">
        <v>1053</v>
      </c>
      <c r="C198" s="136"/>
      <c r="D198" s="92" t="s">
        <v>1050</v>
      </c>
    </row>
    <row r="199" spans="1:4" s="92" customFormat="1">
      <c r="A199" s="92" t="s">
        <v>969</v>
      </c>
      <c r="B199" s="116" t="s">
        <v>970</v>
      </c>
      <c r="C199" s="110"/>
      <c r="D199" s="92" t="s">
        <v>1076</v>
      </c>
    </row>
    <row r="200" spans="1:4" s="92" customFormat="1">
      <c r="A200" s="92" t="s">
        <v>983</v>
      </c>
      <c r="B200" s="115" t="s">
        <v>979</v>
      </c>
      <c r="C200" s="124"/>
      <c r="D200" s="92" t="s">
        <v>1075</v>
      </c>
    </row>
    <row r="201" spans="1:4" s="92" customFormat="1">
      <c r="A201" s="92" t="s">
        <v>968</v>
      </c>
      <c r="B201" s="116" t="s">
        <v>973</v>
      </c>
      <c r="C201" s="119"/>
      <c r="D201" s="92" t="s">
        <v>93</v>
      </c>
    </row>
    <row r="202" spans="1:4" s="92" customFormat="1">
      <c r="A202" s="92" t="s">
        <v>982</v>
      </c>
      <c r="B202" s="115" t="s">
        <v>999</v>
      </c>
      <c r="C202" s="125"/>
      <c r="D202" s="92" t="s">
        <v>99</v>
      </c>
    </row>
    <row r="203" spans="1:4" s="92" customFormat="1">
      <c r="B203" s="115"/>
    </row>
    <row r="204" spans="1:4">
      <c r="A204" s="82" t="s">
        <v>1059</v>
      </c>
      <c r="B204" s="113"/>
      <c r="C204" s="81"/>
      <c r="D204" s="81"/>
    </row>
    <row r="205" spans="1:4">
      <c r="A205" s="112" t="s">
        <v>957</v>
      </c>
      <c r="B205" s="114" t="s">
        <v>958</v>
      </c>
      <c r="C205" s="112" t="s">
        <v>959</v>
      </c>
      <c r="D205" s="112" t="s">
        <v>960</v>
      </c>
    </row>
    <row r="206" spans="1:4">
      <c r="A206" s="92" t="s">
        <v>967</v>
      </c>
      <c r="B206" s="115" t="s">
        <v>978</v>
      </c>
      <c r="C206" s="121"/>
      <c r="D206" s="92" t="s">
        <v>473</v>
      </c>
    </row>
    <row r="207" spans="1:4">
      <c r="A207" s="92" t="s">
        <v>1008</v>
      </c>
      <c r="B207" s="115" t="s">
        <v>1002</v>
      </c>
      <c r="C207" s="134"/>
      <c r="D207" t="s">
        <v>1041</v>
      </c>
    </row>
    <row r="208" spans="1:4" s="92" customFormat="1">
      <c r="A208" s="92" t="s">
        <v>1007</v>
      </c>
      <c r="B208" s="115" t="s">
        <v>1001</v>
      </c>
      <c r="C208" s="132"/>
      <c r="D208" s="92" t="s">
        <v>911</v>
      </c>
    </row>
    <row r="209" spans="1:5">
      <c r="A209" s="92" t="s">
        <v>975</v>
      </c>
      <c r="B209" s="116" t="s">
        <v>976</v>
      </c>
      <c r="C209" s="120"/>
      <c r="D209" t="s">
        <v>98</v>
      </c>
    </row>
    <row r="210" spans="1:5">
      <c r="A210" s="92" t="s">
        <v>982</v>
      </c>
      <c r="B210" s="115" t="s">
        <v>999</v>
      </c>
      <c r="C210" s="125"/>
      <c r="D210" t="s">
        <v>1048</v>
      </c>
      <c r="E210" s="92"/>
    </row>
    <row r="211" spans="1:5">
      <c r="A211" s="92" t="s">
        <v>1003</v>
      </c>
      <c r="B211" s="115" t="s">
        <v>1000</v>
      </c>
      <c r="C211" s="133"/>
      <c r="D211" t="s">
        <v>1049</v>
      </c>
      <c r="E211" s="92"/>
    </row>
    <row r="212" spans="1:5">
      <c r="A212" s="92" t="s">
        <v>956</v>
      </c>
      <c r="B212" s="117" t="s">
        <v>963</v>
      </c>
      <c r="C212" s="111"/>
      <c r="D212" t="s">
        <v>95</v>
      </c>
      <c r="E212" s="92"/>
    </row>
    <row r="213" spans="1:5">
      <c r="A213" s="92" t="s">
        <v>984</v>
      </c>
      <c r="B213" s="115" t="s">
        <v>980</v>
      </c>
      <c r="C213" s="126"/>
      <c r="D213" t="s">
        <v>94</v>
      </c>
    </row>
    <row r="214" spans="1:5">
      <c r="A214" s="92" t="s">
        <v>969</v>
      </c>
      <c r="B214" s="116" t="s">
        <v>970</v>
      </c>
      <c r="C214" s="110"/>
      <c r="D214" t="s">
        <v>1089</v>
      </c>
    </row>
    <row r="215" spans="1:5">
      <c r="A215" s="92" t="s">
        <v>968</v>
      </c>
      <c r="B215" s="116" t="s">
        <v>973</v>
      </c>
      <c r="C215" s="119"/>
      <c r="D215" t="s">
        <v>93</v>
      </c>
    </row>
    <row r="216" spans="1:5">
      <c r="A216" s="107" t="s">
        <v>992</v>
      </c>
      <c r="B216" s="128" t="s">
        <v>991</v>
      </c>
      <c r="C216" s="129"/>
      <c r="D216" t="s">
        <v>481</v>
      </c>
    </row>
    <row r="217" spans="1:5">
      <c r="A217" s="92" t="s">
        <v>962</v>
      </c>
      <c r="B217" s="116" t="s">
        <v>972</v>
      </c>
      <c r="C217" s="118"/>
      <c r="D217" t="s">
        <v>484</v>
      </c>
    </row>
    <row r="218" spans="1:5" s="92" customFormat="1">
      <c r="A218" s="92" t="s">
        <v>1052</v>
      </c>
      <c r="B218" s="116">
        <v>740000</v>
      </c>
      <c r="C218" s="137"/>
      <c r="D218" s="92" t="s">
        <v>909</v>
      </c>
    </row>
    <row r="219" spans="1:5" s="92" customFormat="1"/>
    <row r="220" spans="1:5">
      <c r="A220" s="82" t="s">
        <v>1231</v>
      </c>
      <c r="B220" s="113"/>
      <c r="C220" s="81"/>
      <c r="D220" s="81"/>
    </row>
    <row r="221" spans="1:5">
      <c r="A221" s="112" t="s">
        <v>957</v>
      </c>
      <c r="B221" s="114" t="s">
        <v>958</v>
      </c>
      <c r="C221" s="112" t="s">
        <v>959</v>
      </c>
      <c r="D221" s="112" t="s">
        <v>960</v>
      </c>
    </row>
    <row r="222" spans="1:5">
      <c r="A222" s="92" t="s">
        <v>967</v>
      </c>
      <c r="B222" s="115" t="s">
        <v>978</v>
      </c>
      <c r="C222" s="121"/>
      <c r="D222" s="92" t="s">
        <v>912</v>
      </c>
    </row>
    <row r="223" spans="1:5">
      <c r="A223" s="92" t="s">
        <v>982</v>
      </c>
      <c r="B223" s="115" t="s">
        <v>999</v>
      </c>
      <c r="C223" s="125"/>
      <c r="D223" s="92" t="s">
        <v>99</v>
      </c>
    </row>
    <row r="224" spans="1:5" s="92" customFormat="1">
      <c r="A224" s="92" t="s">
        <v>985</v>
      </c>
      <c r="B224" s="115" t="s">
        <v>981</v>
      </c>
      <c r="C224" s="127"/>
      <c r="D224" s="92" t="s">
        <v>1042</v>
      </c>
    </row>
    <row r="225" spans="1:4">
      <c r="A225" s="92" t="s">
        <v>1007</v>
      </c>
      <c r="B225" s="115" t="s">
        <v>1001</v>
      </c>
      <c r="C225" s="132"/>
      <c r="D225" s="92" t="s">
        <v>911</v>
      </c>
    </row>
    <row r="226" spans="1:4">
      <c r="A226" s="92" t="s">
        <v>1008</v>
      </c>
      <c r="B226" s="115" t="s">
        <v>1002</v>
      </c>
      <c r="C226" s="134"/>
      <c r="D226" s="92" t="s">
        <v>1041</v>
      </c>
    </row>
    <row r="227" spans="1:4">
      <c r="A227" s="92" t="s">
        <v>975</v>
      </c>
      <c r="B227" s="116" t="s">
        <v>976</v>
      </c>
      <c r="C227" s="120"/>
      <c r="D227" s="92" t="s">
        <v>98</v>
      </c>
    </row>
    <row r="228" spans="1:4">
      <c r="A228" s="92" t="s">
        <v>984</v>
      </c>
      <c r="B228" s="115" t="s">
        <v>980</v>
      </c>
      <c r="C228" s="126"/>
      <c r="D228" s="92" t="s">
        <v>1091</v>
      </c>
    </row>
    <row r="229" spans="1:4">
      <c r="A229" s="92" t="s">
        <v>962</v>
      </c>
      <c r="B229" s="116" t="s">
        <v>972</v>
      </c>
      <c r="C229" s="118"/>
      <c r="D229" s="92" t="s">
        <v>1090</v>
      </c>
    </row>
    <row r="230" spans="1:4">
      <c r="A230" s="92" t="s">
        <v>968</v>
      </c>
      <c r="B230" s="116" t="s">
        <v>973</v>
      </c>
      <c r="C230" s="119"/>
      <c r="D230" s="92" t="s">
        <v>93</v>
      </c>
    </row>
    <row r="231" spans="1:4">
      <c r="A231" s="92" t="s">
        <v>969</v>
      </c>
      <c r="B231" s="116" t="s">
        <v>970</v>
      </c>
      <c r="C231" s="110"/>
      <c r="D231" s="92" t="s">
        <v>1089</v>
      </c>
    </row>
    <row r="232" spans="1:4">
      <c r="A232" s="92" t="s">
        <v>1052</v>
      </c>
      <c r="B232" s="116">
        <v>740000</v>
      </c>
      <c r="C232" s="137"/>
      <c r="D232" s="92" t="s">
        <v>909</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3" sqref="A3:B4"/>
    </sheetView>
  </sheetViews>
  <sheetFormatPr defaultColWidth="8.86328125" defaultRowHeight="14.25"/>
  <cols>
    <col min="1" max="1" width="31.3984375" style="7" customWidth="1"/>
    <col min="2" max="2" width="28.1328125" style="7" customWidth="1"/>
    <col min="3" max="3" width="68" style="7" customWidth="1"/>
    <col min="4" max="16384" width="8.86328125" style="7"/>
  </cols>
  <sheetData>
    <row r="1" spans="1:3">
      <c r="A1" s="47" t="s">
        <v>75</v>
      </c>
      <c r="B1" s="47" t="s">
        <v>76</v>
      </c>
    </row>
    <row r="2" spans="1:3" ht="57">
      <c r="A2" s="7" t="s">
        <v>153</v>
      </c>
      <c r="B2" s="7" t="s">
        <v>1450</v>
      </c>
      <c r="C2" s="167" t="s">
        <v>1461</v>
      </c>
    </row>
    <row r="3" spans="1:3">
      <c r="A3" s="7" t="s">
        <v>2145</v>
      </c>
      <c r="B3" s="7" t="s">
        <v>2146</v>
      </c>
    </row>
    <row r="4" spans="1:3">
      <c r="A4" s="7" t="s">
        <v>2147</v>
      </c>
      <c r="B4" s="7" t="s">
        <v>2148</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818"/>
  <sheetViews>
    <sheetView topLeftCell="A3" zoomScaleNormal="100" workbookViewId="0">
      <selection activeCell="E3" sqref="E3"/>
    </sheetView>
  </sheetViews>
  <sheetFormatPr defaultColWidth="8.86328125" defaultRowHeight="14.25"/>
  <cols>
    <col min="1" max="1" width="49.265625" style="3" customWidth="1"/>
    <col min="2" max="2" width="15.86328125" style="3" customWidth="1"/>
    <col min="3" max="3" width="12.86328125" style="3" customWidth="1"/>
    <col min="4" max="4" width="13.73046875" style="3" customWidth="1"/>
    <col min="5" max="5" width="69.59765625" style="3" customWidth="1"/>
    <col min="6" max="6" width="15" style="7" customWidth="1"/>
    <col min="7" max="10" width="8.86328125" style="7"/>
    <col min="11" max="11" width="18.86328125" style="7" customWidth="1"/>
    <col min="12" max="16384" width="8.86328125" style="7"/>
  </cols>
  <sheetData>
    <row r="1" spans="1:5" s="3" customFormat="1" ht="42.75">
      <c r="A1" s="189" t="s">
        <v>1622</v>
      </c>
      <c r="B1" s="190" t="s">
        <v>1623</v>
      </c>
      <c r="C1" s="190" t="s">
        <v>1624</v>
      </c>
      <c r="D1" s="190" t="s">
        <v>1625</v>
      </c>
      <c r="E1" s="189" t="s">
        <v>1626</v>
      </c>
    </row>
    <row r="2" spans="1:5" ht="312" customHeight="1">
      <c r="A2" s="3" t="s">
        <v>2169</v>
      </c>
      <c r="B2" s="3">
        <v>2030</v>
      </c>
      <c r="C2" s="5">
        <f>B278</f>
        <v>5462.6481344932254</v>
      </c>
      <c r="D2" s="5">
        <f>B277</f>
        <v>5630.7296155545546</v>
      </c>
      <c r="E2" s="3" t="s">
        <v>2170</v>
      </c>
    </row>
    <row r="3" spans="1:5">
      <c r="C3" s="5"/>
      <c r="D3" s="5"/>
    </row>
    <row r="4" spans="1:5" s="92" customFormat="1">
      <c r="A4" s="189" t="s">
        <v>1627</v>
      </c>
      <c r="B4" s="151"/>
      <c r="C4" s="191"/>
      <c r="D4" s="5"/>
      <c r="E4" s="3"/>
    </row>
    <row r="5" spans="1:5" s="92" customFormat="1">
      <c r="A5" s="23" t="s">
        <v>2166</v>
      </c>
      <c r="B5" s="3"/>
      <c r="C5" s="5"/>
      <c r="D5" s="5"/>
      <c r="E5" s="3"/>
    </row>
    <row r="6" spans="1:5" s="92" customFormat="1">
      <c r="A6" s="23" t="s">
        <v>1628</v>
      </c>
      <c r="B6" s="3"/>
      <c r="C6" s="5"/>
      <c r="D6" s="5"/>
      <c r="E6" s="3"/>
    </row>
    <row r="7" spans="1:5" s="92" customFormat="1">
      <c r="A7" s="23" t="s">
        <v>1629</v>
      </c>
      <c r="B7" s="3"/>
      <c r="C7" s="5"/>
      <c r="D7" s="5"/>
      <c r="E7" s="3"/>
    </row>
    <row r="8" spans="1:5" s="92" customFormat="1">
      <c r="A8" s="23"/>
      <c r="B8" s="3"/>
      <c r="C8" s="5"/>
      <c r="D8" s="5"/>
      <c r="E8" s="3"/>
    </row>
    <row r="9" spans="1:5" s="92" customFormat="1">
      <c r="A9" s="23" t="s">
        <v>1630</v>
      </c>
      <c r="B9" s="3"/>
      <c r="C9" s="5"/>
      <c r="D9" s="5"/>
      <c r="E9" s="3"/>
    </row>
    <row r="10" spans="1:5" s="92" customFormat="1">
      <c r="A10" s="23" t="s">
        <v>1631</v>
      </c>
      <c r="B10" s="3"/>
      <c r="C10" s="5"/>
      <c r="D10" s="5"/>
      <c r="E10" s="3"/>
    </row>
    <row r="11" spans="1:5" s="92" customFormat="1">
      <c r="A11" s="23"/>
      <c r="B11" s="3"/>
      <c r="C11" s="5"/>
      <c r="D11" s="5"/>
      <c r="E11" s="3"/>
    </row>
    <row r="12" spans="1:5" s="92" customFormat="1">
      <c r="A12" s="23" t="s">
        <v>1632</v>
      </c>
      <c r="B12" s="3"/>
      <c r="C12" s="5"/>
      <c r="D12" s="5"/>
      <c r="E12" s="3"/>
    </row>
    <row r="13" spans="1:5" s="92" customFormat="1">
      <c r="A13" s="23" t="s">
        <v>1633</v>
      </c>
      <c r="B13" s="3"/>
      <c r="C13" s="5"/>
      <c r="D13" s="5"/>
      <c r="E13" s="3"/>
    </row>
    <row r="14" spans="1:5" s="92" customFormat="1">
      <c r="A14" s="23" t="s">
        <v>1634</v>
      </c>
      <c r="B14" s="3"/>
      <c r="C14" s="5"/>
      <c r="D14" s="5"/>
      <c r="E14" s="3"/>
    </row>
    <row r="15" spans="1:5" s="92" customFormat="1">
      <c r="A15" s="23" t="s">
        <v>1635</v>
      </c>
      <c r="B15" s="3"/>
      <c r="C15" s="5"/>
      <c r="D15" s="5"/>
      <c r="E15" s="3"/>
    </row>
    <row r="16" spans="1:5" s="92" customFormat="1">
      <c r="A16" s="46" t="s">
        <v>1636</v>
      </c>
      <c r="B16" s="3"/>
      <c r="C16" s="5"/>
      <c r="D16" s="5"/>
      <c r="E16" s="3"/>
    </row>
    <row r="17" spans="1:5" s="92" customFormat="1">
      <c r="A17" s="23"/>
      <c r="B17" s="3"/>
      <c r="C17" s="5"/>
      <c r="D17" s="5"/>
      <c r="E17" s="3"/>
    </row>
    <row r="18" spans="1:5" s="92" customFormat="1">
      <c r="A18" s="23" t="s">
        <v>1637</v>
      </c>
      <c r="B18" s="3"/>
      <c r="C18" s="5"/>
      <c r="D18" s="5"/>
      <c r="E18" s="3"/>
    </row>
    <row r="19" spans="1:5" s="92" customFormat="1">
      <c r="A19" s="23" t="s">
        <v>1638</v>
      </c>
      <c r="B19" s="3"/>
      <c r="C19" s="5"/>
      <c r="D19" s="5"/>
      <c r="E19" s="3"/>
    </row>
    <row r="20" spans="1:5" s="92" customFormat="1">
      <c r="A20" s="23" t="s">
        <v>1639</v>
      </c>
      <c r="B20" s="3"/>
      <c r="C20" s="5"/>
      <c r="D20" s="5"/>
      <c r="E20" s="3"/>
    </row>
    <row r="21" spans="1:5" s="92" customFormat="1">
      <c r="A21" s="23" t="s">
        <v>1640</v>
      </c>
      <c r="B21" s="3"/>
      <c r="C21" s="5"/>
      <c r="D21" s="5"/>
      <c r="E21" s="3"/>
    </row>
    <row r="22" spans="1:5" s="92" customFormat="1">
      <c r="A22" s="23" t="s">
        <v>1641</v>
      </c>
      <c r="B22" s="3"/>
      <c r="C22" s="5"/>
      <c r="D22" s="5"/>
      <c r="E22" s="3"/>
    </row>
    <row r="23" spans="1:5" s="92" customFormat="1">
      <c r="A23" s="23"/>
      <c r="B23" s="3"/>
      <c r="C23" s="5"/>
      <c r="D23" s="5"/>
      <c r="E23" s="3"/>
    </row>
    <row r="24" spans="1:5" s="92" customFormat="1">
      <c r="A24" s="19" t="s">
        <v>1642</v>
      </c>
      <c r="B24" s="3"/>
      <c r="C24" s="5"/>
      <c r="D24" s="5"/>
      <c r="E24" s="3"/>
    </row>
    <row r="25" spans="1:5" s="92" customFormat="1">
      <c r="A25" s="23" t="s">
        <v>1643</v>
      </c>
      <c r="B25" s="3"/>
      <c r="C25" s="5"/>
      <c r="D25" s="5"/>
      <c r="E25" s="3"/>
    </row>
    <row r="26" spans="1:5" s="92" customFormat="1">
      <c r="A26" s="23" t="s">
        <v>1644</v>
      </c>
      <c r="B26" s="3"/>
      <c r="C26" s="5"/>
      <c r="D26" s="5"/>
      <c r="E26" s="3"/>
    </row>
    <row r="27" spans="1:5" s="92" customFormat="1">
      <c r="A27" s="23"/>
      <c r="B27" s="3"/>
      <c r="C27" s="5"/>
      <c r="D27" s="5"/>
      <c r="E27" s="3"/>
    </row>
    <row r="28" spans="1:5" s="92" customFormat="1">
      <c r="A28" s="23"/>
      <c r="B28" s="3"/>
      <c r="C28" s="5"/>
      <c r="D28" s="5"/>
      <c r="E28" s="3"/>
    </row>
    <row r="29" spans="1:5" s="92" customFormat="1">
      <c r="A29" s="47" t="s">
        <v>1645</v>
      </c>
      <c r="B29" s="3"/>
      <c r="C29" s="5"/>
      <c r="D29" s="5"/>
      <c r="E29" s="3"/>
    </row>
    <row r="30" spans="1:5" s="92" customFormat="1">
      <c r="A30" s="23" t="s">
        <v>1646</v>
      </c>
      <c r="B30" s="3"/>
      <c r="C30" s="5"/>
      <c r="D30" s="5"/>
      <c r="E30" s="3"/>
    </row>
    <row r="31" spans="1:5" s="92" customFormat="1">
      <c r="A31" s="192">
        <v>2012</v>
      </c>
      <c r="B31" s="3"/>
      <c r="C31" s="5"/>
      <c r="D31" s="5"/>
      <c r="E31" s="3"/>
    </row>
    <row r="32" spans="1:5" s="92" customFormat="1">
      <c r="A32" s="92" t="s">
        <v>1647</v>
      </c>
      <c r="B32" s="3"/>
      <c r="C32" s="5"/>
      <c r="D32" s="5"/>
      <c r="E32" s="3"/>
    </row>
    <row r="33" spans="1:5" s="92" customFormat="1">
      <c r="A33" s="46" t="s">
        <v>1648</v>
      </c>
      <c r="B33" s="3"/>
      <c r="C33" s="5"/>
      <c r="D33" s="5"/>
      <c r="E33" s="3"/>
    </row>
    <row r="34" spans="1:5" s="92" customFormat="1">
      <c r="A34" s="23" t="s">
        <v>1649</v>
      </c>
      <c r="B34" s="3"/>
      <c r="C34" s="5"/>
      <c r="D34" s="5"/>
      <c r="E34" s="3"/>
    </row>
    <row r="35" spans="1:5" s="92" customFormat="1">
      <c r="A35" s="23"/>
      <c r="B35" s="3"/>
      <c r="C35" s="5"/>
      <c r="D35" s="5"/>
      <c r="E35" s="3"/>
    </row>
    <row r="36" spans="1:5" s="92" customFormat="1">
      <c r="A36" s="47" t="s">
        <v>1650</v>
      </c>
      <c r="B36" s="3"/>
      <c r="C36" s="5"/>
      <c r="D36" s="5"/>
      <c r="E36" s="3"/>
    </row>
    <row r="37" spans="1:5" s="92" customFormat="1">
      <c r="A37" s="23" t="s">
        <v>1646</v>
      </c>
      <c r="B37" s="3"/>
      <c r="C37" s="5"/>
      <c r="D37" s="5"/>
      <c r="E37" s="3"/>
    </row>
    <row r="38" spans="1:5" s="92" customFormat="1">
      <c r="A38" s="192">
        <v>2010</v>
      </c>
      <c r="B38" s="3"/>
      <c r="C38" s="5"/>
      <c r="D38" s="5"/>
      <c r="E38" s="3"/>
    </row>
    <row r="39" spans="1:5" s="92" customFormat="1">
      <c r="A39" s="92" t="s">
        <v>1651</v>
      </c>
      <c r="B39" s="3"/>
      <c r="C39" s="5"/>
      <c r="D39" s="5"/>
      <c r="E39" s="3"/>
    </row>
    <row r="40" spans="1:5" s="92" customFormat="1">
      <c r="A40" s="46" t="s">
        <v>1652</v>
      </c>
      <c r="B40" s="3"/>
      <c r="C40" s="5"/>
      <c r="D40" s="5"/>
      <c r="E40" s="3"/>
    </row>
    <row r="41" spans="1:5" s="92" customFormat="1">
      <c r="A41" s="23" t="s">
        <v>1653</v>
      </c>
      <c r="B41" s="3"/>
      <c r="C41" s="5"/>
      <c r="D41" s="5"/>
      <c r="E41" s="3"/>
    </row>
    <row r="42" spans="1:5" s="92" customFormat="1">
      <c r="A42" s="23"/>
      <c r="B42" s="3"/>
      <c r="C42" s="5"/>
      <c r="D42" s="5"/>
      <c r="E42" s="3"/>
    </row>
    <row r="43" spans="1:5" s="92" customFormat="1">
      <c r="A43" s="47" t="s">
        <v>1654</v>
      </c>
      <c r="B43" s="3"/>
      <c r="C43" s="5"/>
      <c r="D43" s="5"/>
      <c r="E43" s="3"/>
    </row>
    <row r="44" spans="1:5" s="92" customFormat="1">
      <c r="A44" s="92" t="s">
        <v>1655</v>
      </c>
      <c r="B44" s="3"/>
      <c r="C44" s="5"/>
      <c r="D44" s="5"/>
      <c r="E44" s="3"/>
    </row>
    <row r="45" spans="1:5" s="92" customFormat="1">
      <c r="A45" s="115">
        <v>2017</v>
      </c>
      <c r="B45" s="3"/>
      <c r="C45" s="5"/>
      <c r="D45" s="5"/>
      <c r="E45" s="3"/>
    </row>
    <row r="46" spans="1:5" s="92" customFormat="1">
      <c r="A46" s="92" t="s">
        <v>1656</v>
      </c>
      <c r="B46" s="3"/>
      <c r="C46" s="5"/>
      <c r="D46" s="5"/>
      <c r="E46" s="3"/>
    </row>
    <row r="47" spans="1:5" s="92" customFormat="1">
      <c r="A47" s="46" t="s">
        <v>1657</v>
      </c>
      <c r="B47" s="3"/>
      <c r="C47" s="5"/>
      <c r="D47" s="5"/>
      <c r="E47" s="3"/>
    </row>
    <row r="48" spans="1:5" s="92" customFormat="1">
      <c r="A48" s="23" t="s">
        <v>1658</v>
      </c>
      <c r="B48" s="3"/>
      <c r="C48" s="5"/>
      <c r="D48" s="5"/>
      <c r="E48" s="3"/>
    </row>
    <row r="49" spans="1:5" s="92" customFormat="1">
      <c r="A49" s="23"/>
      <c r="B49" s="3"/>
      <c r="C49" s="5"/>
      <c r="D49" s="5"/>
      <c r="E49" s="3"/>
    </row>
    <row r="50" spans="1:5" s="92" customFormat="1">
      <c r="A50" s="47" t="s">
        <v>1659</v>
      </c>
      <c r="B50" s="3"/>
      <c r="C50" s="5"/>
      <c r="D50" s="5"/>
      <c r="E50" s="3"/>
    </row>
    <row r="51" spans="1:5" s="92" customFormat="1">
      <c r="A51" s="23" t="s">
        <v>1660</v>
      </c>
      <c r="B51" s="3"/>
      <c r="C51" s="5"/>
      <c r="D51" s="5"/>
      <c r="E51" s="3"/>
    </row>
    <row r="52" spans="1:5" s="92" customFormat="1">
      <c r="A52" s="192">
        <v>2013</v>
      </c>
      <c r="B52" s="3"/>
      <c r="C52" s="5"/>
      <c r="D52" s="5"/>
      <c r="E52" s="3"/>
    </row>
    <row r="53" spans="1:5" s="92" customFormat="1">
      <c r="A53" s="23" t="s">
        <v>1661</v>
      </c>
      <c r="B53" s="3"/>
      <c r="C53" s="5"/>
      <c r="D53" s="5"/>
      <c r="E53" s="3"/>
    </row>
    <row r="54" spans="1:5" s="92" customFormat="1">
      <c r="A54" s="46" t="s">
        <v>1662</v>
      </c>
      <c r="B54" s="3"/>
      <c r="C54" s="5"/>
      <c r="D54" s="5"/>
      <c r="E54" s="3"/>
    </row>
    <row r="55" spans="1:5" s="92" customFormat="1">
      <c r="A55" s="23" t="s">
        <v>1663</v>
      </c>
      <c r="B55" s="3"/>
      <c r="C55" s="5"/>
      <c r="D55" s="5"/>
      <c r="E55" s="3"/>
    </row>
    <row r="56" spans="1:5" s="92" customFormat="1">
      <c r="A56" s="23"/>
      <c r="B56" s="3"/>
      <c r="C56" s="5"/>
      <c r="D56" s="5"/>
      <c r="E56" s="3"/>
    </row>
    <row r="57" spans="1:5" s="92" customFormat="1">
      <c r="A57" s="23"/>
      <c r="B57" s="3"/>
      <c r="C57" s="5"/>
      <c r="D57" s="5"/>
      <c r="E57" s="3"/>
    </row>
    <row r="58" spans="1:5" s="92" customFormat="1">
      <c r="A58" s="47" t="s">
        <v>1664</v>
      </c>
      <c r="B58" s="151"/>
      <c r="C58" s="191"/>
      <c r="D58" s="5"/>
      <c r="E58" s="3"/>
    </row>
    <row r="59" spans="1:5" s="92" customFormat="1" ht="28.5">
      <c r="A59" s="112" t="s">
        <v>1665</v>
      </c>
      <c r="B59" s="193" t="s">
        <v>1666</v>
      </c>
      <c r="C59" s="193" t="s">
        <v>1667</v>
      </c>
      <c r="D59" s="5"/>
      <c r="E59" s="3"/>
    </row>
    <row r="60" spans="1:5" s="92" customFormat="1">
      <c r="A60" s="112" t="s">
        <v>543</v>
      </c>
      <c r="B60" s="83">
        <v>1</v>
      </c>
      <c r="C60" s="83">
        <v>1</v>
      </c>
      <c r="D60" s="5"/>
      <c r="E60" s="3"/>
    </row>
    <row r="61" spans="1:5" s="92" customFormat="1">
      <c r="A61" s="112" t="s">
        <v>544</v>
      </c>
      <c r="B61" s="83">
        <v>16.2</v>
      </c>
      <c r="C61" s="83">
        <v>5</v>
      </c>
      <c r="D61" s="5"/>
      <c r="E61" s="3"/>
    </row>
    <row r="62" spans="1:5" s="92" customFormat="1">
      <c r="A62" s="112" t="s">
        <v>519</v>
      </c>
      <c r="B62" s="83">
        <v>5.6</v>
      </c>
      <c r="C62" s="83">
        <v>1.8</v>
      </c>
      <c r="D62" s="5"/>
      <c r="E62" s="3"/>
    </row>
    <row r="63" spans="1:5" s="92" customFormat="1">
      <c r="A63" s="112" t="s">
        <v>545</v>
      </c>
      <c r="B63" s="83">
        <v>-2.4</v>
      </c>
      <c r="C63" s="83">
        <v>-8.1999999999999993</v>
      </c>
      <c r="D63" s="5"/>
      <c r="E63" s="3"/>
    </row>
    <row r="64" spans="1:5" s="92" customFormat="1">
      <c r="A64" s="112" t="s">
        <v>546</v>
      </c>
      <c r="B64" s="83">
        <v>0</v>
      </c>
      <c r="C64" s="83">
        <v>0</v>
      </c>
      <c r="D64" s="5"/>
      <c r="E64" s="3"/>
    </row>
    <row r="65" spans="1:7" s="92" customFormat="1">
      <c r="A65" s="112" t="s">
        <v>547</v>
      </c>
      <c r="B65" s="83">
        <v>0</v>
      </c>
      <c r="C65" s="83">
        <v>0</v>
      </c>
      <c r="D65" s="5"/>
      <c r="E65" s="3"/>
    </row>
    <row r="66" spans="1:7" s="92" customFormat="1">
      <c r="A66" s="112" t="s">
        <v>548</v>
      </c>
      <c r="B66" s="83">
        <v>0</v>
      </c>
      <c r="C66" s="83">
        <v>0</v>
      </c>
      <c r="D66" s="5"/>
      <c r="E66" s="3"/>
    </row>
    <row r="67" spans="1:7" s="92" customFormat="1">
      <c r="A67" s="112" t="s">
        <v>549</v>
      </c>
      <c r="B67" s="83">
        <v>1200</v>
      </c>
      <c r="C67" s="83">
        <v>345</v>
      </c>
      <c r="D67" s="5"/>
      <c r="E67" s="3"/>
    </row>
    <row r="68" spans="1:7" s="92" customFormat="1">
      <c r="A68" s="112" t="s">
        <v>550</v>
      </c>
      <c r="B68" s="83">
        <v>-160</v>
      </c>
      <c r="C68" s="83">
        <v>-46</v>
      </c>
      <c r="D68" s="5"/>
      <c r="E68" s="3"/>
    </row>
    <row r="69" spans="1:7" s="92" customFormat="1">
      <c r="A69" s="112" t="s">
        <v>551</v>
      </c>
      <c r="B69" s="83">
        <v>84</v>
      </c>
      <c r="C69" s="83">
        <v>28</v>
      </c>
      <c r="D69" s="5"/>
      <c r="E69" s="3"/>
    </row>
    <row r="70" spans="1:7" s="92" customFormat="1">
      <c r="A70" s="112" t="s">
        <v>552</v>
      </c>
      <c r="B70" s="83">
        <v>264</v>
      </c>
      <c r="C70" s="83">
        <v>265</v>
      </c>
      <c r="D70" s="5"/>
      <c r="E70" s="3"/>
    </row>
    <row r="71" spans="1:7" s="92" customFormat="1">
      <c r="A71" s="112" t="s">
        <v>553</v>
      </c>
      <c r="B71" s="83">
        <v>1</v>
      </c>
      <c r="C71" s="83">
        <v>1</v>
      </c>
      <c r="D71" s="5"/>
      <c r="E71" s="3"/>
    </row>
    <row r="72" spans="1:7" s="92" customFormat="1">
      <c r="A72" s="23"/>
      <c r="B72" s="3"/>
      <c r="C72" s="5"/>
      <c r="D72" s="5"/>
      <c r="E72" s="3"/>
    </row>
    <row r="73" spans="1:7" s="92" customFormat="1"/>
    <row r="74" spans="1:7" s="92" customFormat="1" ht="15.75">
      <c r="A74" s="194" t="s">
        <v>1668</v>
      </c>
      <c r="B74" s="195"/>
      <c r="C74" s="195"/>
      <c r="D74" s="195"/>
      <c r="E74" s="195"/>
      <c r="F74" s="195"/>
    </row>
    <row r="75" spans="1:7" s="92" customFormat="1">
      <c r="A75" s="196"/>
      <c r="B75" s="197" t="s">
        <v>1669</v>
      </c>
      <c r="C75" s="197" t="s">
        <v>1670</v>
      </c>
      <c r="D75" s="197" t="s">
        <v>551</v>
      </c>
      <c r="E75" s="197" t="s">
        <v>552</v>
      </c>
      <c r="F75" s="198" t="s">
        <v>1671</v>
      </c>
      <c r="G75" s="107"/>
    </row>
    <row r="76" spans="1:7" s="92" customFormat="1" ht="16.149999999999999">
      <c r="A76" s="199" t="s">
        <v>1672</v>
      </c>
      <c r="B76" s="200">
        <v>1497029.2</v>
      </c>
      <c r="C76" s="200">
        <v>275358</v>
      </c>
      <c r="D76" s="200">
        <v>20564.2</v>
      </c>
      <c r="E76" s="200">
        <v>239.31</v>
      </c>
      <c r="F76" s="200">
        <v>1727706.1</v>
      </c>
    </row>
    <row r="77" spans="1:7" s="92" customFormat="1" ht="16.149999999999999">
      <c r="A77" s="201" t="s">
        <v>1673</v>
      </c>
      <c r="B77" s="202">
        <v>992836.3</v>
      </c>
      <c r="C77" s="203"/>
      <c r="D77" s="202">
        <v>4266.05</v>
      </c>
      <c r="E77" s="202">
        <v>56.88</v>
      </c>
      <c r="F77" s="202">
        <v>1100056.8899999999</v>
      </c>
    </row>
    <row r="78" spans="1:7" s="92" customFormat="1" ht="16.149999999999999">
      <c r="A78" s="204" t="s">
        <v>1674</v>
      </c>
      <c r="B78" s="205">
        <v>715829.8</v>
      </c>
      <c r="C78" s="206"/>
      <c r="D78" s="205">
        <v>8.14</v>
      </c>
      <c r="E78" s="205">
        <v>10.66</v>
      </c>
      <c r="F78" s="205">
        <v>719305.34</v>
      </c>
    </row>
    <row r="79" spans="1:7" s="92" customFormat="1" ht="16.149999999999999">
      <c r="A79" s="204" t="s">
        <v>1675</v>
      </c>
      <c r="B79" s="205">
        <v>33787.5</v>
      </c>
      <c r="C79" s="206"/>
      <c r="D79" s="205">
        <v>1.72</v>
      </c>
      <c r="E79" s="205">
        <v>7.0000000000000007E-2</v>
      </c>
      <c r="F79" s="205">
        <v>33845.32</v>
      </c>
    </row>
    <row r="80" spans="1:7" s="92" customFormat="1" ht="16.149999999999999">
      <c r="A80" s="204" t="s">
        <v>1676</v>
      </c>
      <c r="B80" s="205">
        <v>138858</v>
      </c>
      <c r="C80" s="206"/>
      <c r="D80" s="205">
        <v>23.47</v>
      </c>
      <c r="E80" s="205">
        <v>8.67</v>
      </c>
      <c r="F80" s="205">
        <v>142038.57</v>
      </c>
    </row>
    <row r="81" spans="1:7" s="92" customFormat="1">
      <c r="A81" s="207" t="s">
        <v>1677</v>
      </c>
      <c r="B81" s="208">
        <v>121211</v>
      </c>
      <c r="C81" s="206"/>
      <c r="D81" s="208">
        <v>23</v>
      </c>
      <c r="E81" s="208">
        <v>6</v>
      </c>
      <c r="F81" s="208">
        <v>123554</v>
      </c>
    </row>
    <row r="82" spans="1:7" s="92" customFormat="1">
      <c r="A82" s="207" t="s">
        <v>1678</v>
      </c>
      <c r="B82" s="208">
        <v>6109</v>
      </c>
      <c r="C82" s="206"/>
      <c r="D82" s="208">
        <v>0.34</v>
      </c>
      <c r="E82" s="208">
        <v>2.35</v>
      </c>
      <c r="F82" s="208">
        <v>6844.64</v>
      </c>
    </row>
    <row r="83" spans="1:7" s="92" customFormat="1">
      <c r="A83" s="207" t="s">
        <v>528</v>
      </c>
      <c r="B83" s="208">
        <v>10122</v>
      </c>
      <c r="C83" s="206"/>
      <c r="D83" s="208">
        <v>0.1</v>
      </c>
      <c r="E83" s="208">
        <v>0.28000000000000003</v>
      </c>
      <c r="F83" s="208">
        <v>10210.9</v>
      </c>
    </row>
    <row r="84" spans="1:7" s="92" customFormat="1">
      <c r="A84" s="207" t="s">
        <v>529</v>
      </c>
      <c r="B84" s="208">
        <v>1416</v>
      </c>
      <c r="C84" s="206"/>
      <c r="D84" s="208">
        <v>0.13</v>
      </c>
      <c r="E84" s="208">
        <v>0.04</v>
      </c>
      <c r="F84" s="208">
        <v>1431.13</v>
      </c>
    </row>
    <row r="85" spans="1:7" s="92" customFormat="1" ht="16.149999999999999">
      <c r="A85" s="204" t="s">
        <v>530</v>
      </c>
      <c r="B85" s="205">
        <v>69427</v>
      </c>
      <c r="C85" s="206"/>
      <c r="D85" s="205">
        <v>2721.94</v>
      </c>
      <c r="E85" s="205">
        <v>36.29</v>
      </c>
      <c r="F85" s="205">
        <v>137838.49</v>
      </c>
    </row>
    <row r="86" spans="1:7" s="92" customFormat="1" ht="16.149999999999999">
      <c r="A86" s="204" t="s">
        <v>1679</v>
      </c>
      <c r="B86" s="205">
        <v>1657</v>
      </c>
      <c r="C86" s="206"/>
      <c r="D86" s="205">
        <v>0.18</v>
      </c>
      <c r="E86" s="205">
        <v>0.04</v>
      </c>
      <c r="F86" s="205">
        <v>1673.18</v>
      </c>
    </row>
    <row r="87" spans="1:7" s="92" customFormat="1" ht="16.149999999999999">
      <c r="A87" s="204" t="s">
        <v>1680</v>
      </c>
      <c r="B87" s="205">
        <v>33277</v>
      </c>
      <c r="C87" s="206"/>
      <c r="D87" s="205">
        <v>1.2</v>
      </c>
      <c r="E87" s="205">
        <v>1.1499999999999999</v>
      </c>
      <c r="F87" s="205">
        <v>33658.699999999997</v>
      </c>
    </row>
    <row r="88" spans="1:7" s="92" customFormat="1" ht="16.149999999999999">
      <c r="A88" s="204" t="s">
        <v>533</v>
      </c>
      <c r="B88" s="206"/>
      <c r="C88" s="206"/>
      <c r="D88" s="205">
        <v>1509.4</v>
      </c>
      <c r="E88" s="206"/>
      <c r="F88" s="205">
        <v>31697.3</v>
      </c>
    </row>
    <row r="89" spans="1:7" s="92" customFormat="1" ht="16.149999999999999">
      <c r="A89" s="201" t="s">
        <v>1681</v>
      </c>
      <c r="B89" s="202">
        <v>405862.9</v>
      </c>
      <c r="C89" s="203"/>
      <c r="D89" s="202">
        <v>14.77</v>
      </c>
      <c r="E89" s="202">
        <v>20.56</v>
      </c>
      <c r="F89" s="202">
        <v>412546.53</v>
      </c>
      <c r="G89" s="107"/>
    </row>
    <row r="90" spans="1:7" s="92" customFormat="1" ht="16.149999999999999">
      <c r="A90" s="209" t="s">
        <v>1682</v>
      </c>
      <c r="B90" s="210">
        <v>130783.95</v>
      </c>
      <c r="C90" s="211"/>
      <c r="D90" s="210">
        <v>0.32</v>
      </c>
      <c r="E90" s="210">
        <v>0.46</v>
      </c>
      <c r="F90" s="210">
        <v>130933.27</v>
      </c>
    </row>
    <row r="91" spans="1:7" s="92" customFormat="1" ht="16.149999999999999">
      <c r="A91" s="204" t="s">
        <v>1683</v>
      </c>
      <c r="B91" s="205">
        <v>129920</v>
      </c>
      <c r="C91" s="206"/>
      <c r="D91" s="206"/>
      <c r="E91" s="206"/>
      <c r="F91" s="205">
        <v>129920</v>
      </c>
    </row>
    <row r="92" spans="1:7" s="92" customFormat="1" ht="16.149999999999999">
      <c r="A92" s="204" t="s">
        <v>1684</v>
      </c>
      <c r="B92" s="205">
        <v>277.82</v>
      </c>
      <c r="C92" s="206"/>
      <c r="D92" s="205">
        <v>0.32</v>
      </c>
      <c r="E92" s="205">
        <v>0.46</v>
      </c>
      <c r="F92" s="205">
        <v>427.14</v>
      </c>
    </row>
    <row r="93" spans="1:7" s="92" customFormat="1" ht="16.149999999999999">
      <c r="A93" s="204" t="s">
        <v>1685</v>
      </c>
      <c r="B93" s="205">
        <v>586.12</v>
      </c>
      <c r="C93" s="206"/>
      <c r="D93" s="206"/>
      <c r="E93" s="206"/>
      <c r="F93" s="205">
        <v>586.12</v>
      </c>
    </row>
    <row r="94" spans="1:7" s="92" customFormat="1" ht="16.149999999999999">
      <c r="A94" s="209" t="s">
        <v>1036</v>
      </c>
      <c r="B94" s="210">
        <v>27888.86</v>
      </c>
      <c r="C94" s="211"/>
      <c r="D94" s="210">
        <v>11.14</v>
      </c>
      <c r="E94" s="210">
        <v>17.329999999999998</v>
      </c>
      <c r="F94" s="210">
        <v>33496.42</v>
      </c>
    </row>
    <row r="95" spans="1:7" s="92" customFormat="1" ht="16.149999999999999">
      <c r="A95" s="204" t="s">
        <v>1686</v>
      </c>
      <c r="B95" s="205">
        <v>10056.43</v>
      </c>
      <c r="C95" s="206"/>
      <c r="D95" s="206"/>
      <c r="E95" s="206"/>
      <c r="F95" s="205">
        <v>10056.43</v>
      </c>
    </row>
    <row r="96" spans="1:7" s="92" customFormat="1" ht="16.149999999999999">
      <c r="A96" s="204" t="s">
        <v>1687</v>
      </c>
      <c r="B96" s="206"/>
      <c r="C96" s="206"/>
      <c r="D96" s="206"/>
      <c r="E96" s="205">
        <v>16.05</v>
      </c>
      <c r="F96" s="205">
        <v>4975.5</v>
      </c>
    </row>
    <row r="97" spans="1:6" s="92" customFormat="1" ht="16.149999999999999">
      <c r="A97" s="204" t="s">
        <v>1688</v>
      </c>
      <c r="B97" s="205">
        <v>119.58</v>
      </c>
      <c r="C97" s="206"/>
      <c r="D97" s="206"/>
      <c r="E97" s="206"/>
      <c r="F97" s="205">
        <v>119.58</v>
      </c>
    </row>
    <row r="98" spans="1:6" s="92" customFormat="1" ht="16.149999999999999">
      <c r="A98" s="204" t="s">
        <v>1689</v>
      </c>
      <c r="B98" s="205">
        <v>88.04</v>
      </c>
      <c r="C98" s="206"/>
      <c r="D98" s="206"/>
      <c r="E98" s="206"/>
      <c r="F98" s="205">
        <v>88.04</v>
      </c>
    </row>
    <row r="99" spans="1:6" s="92" customFormat="1" ht="16.149999999999999">
      <c r="A99" s="204" t="s">
        <v>1690</v>
      </c>
      <c r="B99" s="205">
        <v>266.18</v>
      </c>
      <c r="C99" s="206"/>
      <c r="D99" s="205">
        <v>0.91</v>
      </c>
      <c r="E99" s="206"/>
      <c r="F99" s="205">
        <v>285.37</v>
      </c>
    </row>
    <row r="100" spans="1:6" s="92" customFormat="1" ht="16.149999999999999">
      <c r="A100" s="204" t="s">
        <v>1691</v>
      </c>
      <c r="B100" s="205">
        <v>7072.52</v>
      </c>
      <c r="C100" s="206"/>
      <c r="D100" s="205">
        <v>9.43</v>
      </c>
      <c r="E100" s="206"/>
      <c r="F100" s="205">
        <v>7270.64</v>
      </c>
    </row>
    <row r="101" spans="1:6" s="92" customFormat="1" ht="16.149999999999999">
      <c r="A101" s="204" t="s">
        <v>1692</v>
      </c>
      <c r="B101" s="205">
        <v>198.91</v>
      </c>
      <c r="C101" s="206"/>
      <c r="D101" s="206"/>
      <c r="E101" s="206"/>
      <c r="F101" s="205">
        <v>198.91</v>
      </c>
    </row>
    <row r="102" spans="1:6" s="92" customFormat="1" ht="16.149999999999999">
      <c r="A102" s="204" t="s">
        <v>1693</v>
      </c>
      <c r="B102" s="205">
        <v>93.64</v>
      </c>
      <c r="C102" s="206"/>
      <c r="D102" s="205">
        <v>0.19</v>
      </c>
      <c r="E102" s="206"/>
      <c r="F102" s="205">
        <v>97.71</v>
      </c>
    </row>
    <row r="103" spans="1:6" s="92" customFormat="1" ht="16.149999999999999">
      <c r="A103" s="204" t="s">
        <v>1694</v>
      </c>
      <c r="B103" s="205">
        <v>37.840000000000003</v>
      </c>
      <c r="C103" s="206"/>
      <c r="D103" s="205">
        <v>0.01</v>
      </c>
      <c r="E103" s="206"/>
      <c r="F103" s="205">
        <v>37.979999999999997</v>
      </c>
    </row>
    <row r="104" spans="1:6" s="92" customFormat="1" ht="16.149999999999999">
      <c r="A104" s="204" t="s">
        <v>1695</v>
      </c>
      <c r="B104" s="205">
        <v>1155.52</v>
      </c>
      <c r="C104" s="206"/>
      <c r="D104" s="205">
        <v>0.03</v>
      </c>
      <c r="E104" s="206"/>
      <c r="F104" s="205">
        <v>1156.07</v>
      </c>
    </row>
    <row r="105" spans="1:6" s="92" customFormat="1" ht="16.149999999999999">
      <c r="A105" s="204" t="s">
        <v>1696</v>
      </c>
      <c r="B105" s="206"/>
      <c r="C105" s="206"/>
      <c r="D105" s="206"/>
      <c r="E105" s="205">
        <v>1.08</v>
      </c>
      <c r="F105" s="205">
        <v>336.22</v>
      </c>
    </row>
    <row r="106" spans="1:6" s="92" customFormat="1" ht="16.149999999999999">
      <c r="A106" s="204" t="s">
        <v>1697</v>
      </c>
      <c r="B106" s="205">
        <v>8800.2099999999991</v>
      </c>
      <c r="C106" s="206"/>
      <c r="D106" s="205">
        <v>0.56000000000000005</v>
      </c>
      <c r="E106" s="205">
        <v>0.2</v>
      </c>
      <c r="F106" s="205">
        <v>8873.9699999999993</v>
      </c>
    </row>
    <row r="107" spans="1:6" s="92" customFormat="1" ht="16.149999999999999">
      <c r="A107" s="209" t="s">
        <v>1698</v>
      </c>
      <c r="B107" s="210">
        <v>122371.43</v>
      </c>
      <c r="C107" s="211"/>
      <c r="D107" s="210">
        <v>0.95</v>
      </c>
      <c r="E107" s="210">
        <v>1.1100000000000001</v>
      </c>
      <c r="F107" s="210">
        <v>122736.91</v>
      </c>
    </row>
    <row r="108" spans="1:6" s="92" customFormat="1" ht="16.149999999999999">
      <c r="A108" s="204" t="s">
        <v>1699</v>
      </c>
      <c r="B108" s="205">
        <v>116958.37</v>
      </c>
      <c r="C108" s="206"/>
      <c r="D108" s="205">
        <v>0.85</v>
      </c>
      <c r="E108" s="205">
        <v>1.0900000000000001</v>
      </c>
      <c r="F108" s="205">
        <v>117315.63</v>
      </c>
    </row>
    <row r="109" spans="1:6" s="92" customFormat="1" ht="16.149999999999999">
      <c r="A109" s="204" t="s">
        <v>1700</v>
      </c>
      <c r="B109" s="205">
        <v>2460.6999999999998</v>
      </c>
      <c r="C109" s="206"/>
      <c r="D109" s="205">
        <v>0.08</v>
      </c>
      <c r="E109" s="206"/>
      <c r="F109" s="205">
        <v>2462.29</v>
      </c>
    </row>
    <row r="110" spans="1:6" s="92" customFormat="1" ht="16.149999999999999">
      <c r="A110" s="204" t="s">
        <v>1701</v>
      </c>
      <c r="B110" s="205">
        <v>2728.87</v>
      </c>
      <c r="C110" s="206"/>
      <c r="D110" s="205">
        <v>0.01</v>
      </c>
      <c r="E110" s="205">
        <v>0</v>
      </c>
      <c r="F110" s="205">
        <v>2729.91</v>
      </c>
    </row>
    <row r="111" spans="1:6" s="92" customFormat="1" ht="16.149999999999999">
      <c r="A111" s="204" t="s">
        <v>1702</v>
      </c>
      <c r="B111" s="205">
        <v>84.13</v>
      </c>
      <c r="C111" s="206"/>
      <c r="D111" s="205">
        <v>0</v>
      </c>
      <c r="E111" s="205">
        <v>0.01</v>
      </c>
      <c r="F111" s="205">
        <v>86.38</v>
      </c>
    </row>
    <row r="112" spans="1:6" s="92" customFormat="1" ht="16.149999999999999">
      <c r="A112" s="204" t="s">
        <v>1703</v>
      </c>
      <c r="B112" s="205">
        <v>76.11</v>
      </c>
      <c r="C112" s="206"/>
      <c r="D112" s="205">
        <v>0</v>
      </c>
      <c r="E112" s="205">
        <v>0.01</v>
      </c>
      <c r="F112" s="205">
        <v>77.989999999999995</v>
      </c>
    </row>
    <row r="113" spans="1:6" s="92" customFormat="1" ht="16.149999999999999">
      <c r="A113" s="204" t="s">
        <v>1704</v>
      </c>
      <c r="B113" s="205">
        <v>63.25</v>
      </c>
      <c r="C113" s="206"/>
      <c r="D113" s="205">
        <v>0.01</v>
      </c>
      <c r="E113" s="205">
        <v>0</v>
      </c>
      <c r="F113" s="205">
        <v>64.7</v>
      </c>
    </row>
    <row r="114" spans="1:6" s="92" customFormat="1" ht="16.149999999999999">
      <c r="A114" s="209" t="s">
        <v>148</v>
      </c>
      <c r="B114" s="210">
        <v>123969.17</v>
      </c>
      <c r="C114" s="211"/>
      <c r="D114" s="210">
        <v>2.37</v>
      </c>
      <c r="E114" s="210">
        <v>1.65</v>
      </c>
      <c r="F114" s="210">
        <v>124530.44</v>
      </c>
    </row>
    <row r="115" spans="1:6" s="92" customFormat="1" ht="16.149999999999999">
      <c r="A115" s="204" t="s">
        <v>1705</v>
      </c>
      <c r="B115" s="205">
        <v>5222.5</v>
      </c>
      <c r="C115" s="206"/>
      <c r="D115" s="205">
        <v>0.05</v>
      </c>
      <c r="E115" s="205">
        <v>0.08</v>
      </c>
      <c r="F115" s="205">
        <v>5248.35</v>
      </c>
    </row>
    <row r="116" spans="1:6" s="92" customFormat="1" ht="16.149999999999999">
      <c r="A116" s="204" t="s">
        <v>1706</v>
      </c>
      <c r="B116" s="205">
        <v>27625.53</v>
      </c>
      <c r="C116" s="206"/>
      <c r="D116" s="205">
        <v>1.1200000000000001</v>
      </c>
      <c r="E116" s="205">
        <v>0.22</v>
      </c>
      <c r="F116" s="205">
        <v>27717.25</v>
      </c>
    </row>
    <row r="117" spans="1:6" s="92" customFormat="1" ht="16.149999999999999">
      <c r="A117" s="204" t="s">
        <v>1707</v>
      </c>
      <c r="B117" s="205">
        <v>1861.11</v>
      </c>
      <c r="C117" s="206"/>
      <c r="D117" s="205">
        <v>0.03</v>
      </c>
      <c r="E117" s="205">
        <v>0.02</v>
      </c>
      <c r="F117" s="205">
        <v>1867.94</v>
      </c>
    </row>
    <row r="118" spans="1:6" s="92" customFormat="1" ht="16.149999999999999">
      <c r="A118" s="204" t="s">
        <v>1708</v>
      </c>
      <c r="B118" s="205">
        <v>1460.26</v>
      </c>
      <c r="C118" s="206"/>
      <c r="D118" s="205">
        <v>0.06</v>
      </c>
      <c r="E118" s="205">
        <v>0.01</v>
      </c>
      <c r="F118" s="205">
        <v>1464.62</v>
      </c>
    </row>
    <row r="119" spans="1:6" s="92" customFormat="1" ht="16.149999999999999">
      <c r="A119" s="204" t="s">
        <v>1709</v>
      </c>
      <c r="B119" s="205">
        <v>87799.77</v>
      </c>
      <c r="C119" s="206"/>
      <c r="D119" s="205">
        <v>1.1100000000000001</v>
      </c>
      <c r="E119" s="205">
        <v>1.32</v>
      </c>
      <c r="F119" s="205">
        <v>88232.28</v>
      </c>
    </row>
    <row r="120" spans="1:6" s="92" customFormat="1" ht="16.149999999999999">
      <c r="A120" s="212" t="s">
        <v>1710</v>
      </c>
      <c r="B120" s="213">
        <v>849.49</v>
      </c>
      <c r="C120" s="214"/>
      <c r="D120" s="214"/>
      <c r="E120" s="214"/>
      <c r="F120" s="215">
        <v>849.49</v>
      </c>
    </row>
    <row r="121" spans="1:6" s="92" customFormat="1" ht="16.149999999999999">
      <c r="A121" s="204" t="s">
        <v>1711</v>
      </c>
      <c r="B121" s="205">
        <v>776.75</v>
      </c>
      <c r="C121" s="206"/>
      <c r="D121" s="206"/>
      <c r="E121" s="206"/>
      <c r="F121" s="205">
        <v>776.75</v>
      </c>
    </row>
    <row r="122" spans="1:6" s="92" customFormat="1" ht="16.149999999999999">
      <c r="A122" s="204" t="s">
        <v>1712</v>
      </c>
      <c r="B122" s="205">
        <v>72.75</v>
      </c>
      <c r="C122" s="206"/>
      <c r="D122" s="206"/>
      <c r="E122" s="206"/>
      <c r="F122" s="205">
        <v>72.75</v>
      </c>
    </row>
    <row r="123" spans="1:6" s="92" customFormat="1" ht="16.149999999999999">
      <c r="A123" s="201" t="s">
        <v>1713</v>
      </c>
      <c r="B123" s="203"/>
      <c r="C123" s="203"/>
      <c r="D123" s="202">
        <v>13767.8</v>
      </c>
      <c r="E123" s="202">
        <v>146.07</v>
      </c>
      <c r="F123" s="202">
        <v>334405.5</v>
      </c>
    </row>
    <row r="124" spans="1:6" s="92" customFormat="1" ht="16.149999999999999">
      <c r="A124" s="204" t="s">
        <v>1714</v>
      </c>
      <c r="B124" s="206"/>
      <c r="C124" s="206"/>
      <c r="D124" s="205">
        <v>10099.799999999999</v>
      </c>
      <c r="E124" s="206"/>
      <c r="F124" s="205">
        <v>212095.8</v>
      </c>
    </row>
    <row r="125" spans="1:6" s="92" customFormat="1" ht="16.149999999999999">
      <c r="A125" s="204" t="s">
        <v>1715</v>
      </c>
      <c r="B125" s="206"/>
      <c r="C125" s="206"/>
      <c r="D125" s="205">
        <v>115</v>
      </c>
      <c r="E125" s="205">
        <v>7.0000000000000007E-2</v>
      </c>
      <c r="F125" s="205">
        <v>2436.6999999999998</v>
      </c>
    </row>
    <row r="126" spans="1:6" s="92" customFormat="1" ht="16.149999999999999">
      <c r="A126" s="204" t="s">
        <v>1716</v>
      </c>
      <c r="B126" s="206"/>
      <c r="C126" s="206"/>
      <c r="D126" s="205">
        <v>3327</v>
      </c>
      <c r="E126" s="206"/>
      <c r="F126" s="205">
        <v>69867</v>
      </c>
    </row>
    <row r="127" spans="1:6" s="92" customFormat="1" ht="16.149999999999999">
      <c r="A127" s="204" t="s">
        <v>1717</v>
      </c>
      <c r="B127" s="206"/>
      <c r="C127" s="206"/>
      <c r="D127" s="206"/>
      <c r="E127" s="205">
        <v>140</v>
      </c>
      <c r="F127" s="205">
        <v>43400</v>
      </c>
    </row>
    <row r="128" spans="1:6" s="92" customFormat="1" ht="16.149999999999999">
      <c r="A128" s="204" t="s">
        <v>1718</v>
      </c>
      <c r="B128" s="206"/>
      <c r="C128" s="206"/>
      <c r="D128" s="205">
        <v>226</v>
      </c>
      <c r="E128" s="205">
        <v>6</v>
      </c>
      <c r="F128" s="205">
        <v>6606</v>
      </c>
    </row>
    <row r="129" spans="1:6" s="92" customFormat="1" ht="16.149999999999999">
      <c r="A129" s="201" t="s">
        <v>1719</v>
      </c>
      <c r="B129" s="202">
        <v>98330</v>
      </c>
      <c r="C129" s="202">
        <v>275358</v>
      </c>
      <c r="D129" s="203"/>
      <c r="E129" s="203"/>
      <c r="F129" s="216">
        <v>-177028</v>
      </c>
    </row>
    <row r="130" spans="1:6" s="92" customFormat="1" ht="16.149999999999999">
      <c r="A130" s="204" t="s">
        <v>1720</v>
      </c>
      <c r="B130" s="206"/>
      <c r="C130" s="205">
        <v>67800</v>
      </c>
      <c r="D130" s="206"/>
      <c r="E130" s="206"/>
      <c r="F130" s="217">
        <v>-67800</v>
      </c>
    </row>
    <row r="131" spans="1:6" s="92" customFormat="1" ht="16.149999999999999">
      <c r="A131" s="204" t="s">
        <v>1721</v>
      </c>
      <c r="B131" s="206"/>
      <c r="C131" s="205">
        <v>207520</v>
      </c>
      <c r="D131" s="206"/>
      <c r="E131" s="206"/>
      <c r="F131" s="217">
        <v>-207520</v>
      </c>
    </row>
    <row r="132" spans="1:6" s="92" customFormat="1" ht="16.149999999999999">
      <c r="A132" s="204" t="s">
        <v>1722</v>
      </c>
      <c r="B132" s="205">
        <v>10490</v>
      </c>
      <c r="C132" s="206"/>
      <c r="D132" s="206"/>
      <c r="E132" s="206"/>
      <c r="F132" s="205">
        <v>10490</v>
      </c>
    </row>
    <row r="133" spans="1:6" s="92" customFormat="1" ht="16.149999999999999">
      <c r="A133" s="204" t="s">
        <v>1723</v>
      </c>
      <c r="B133" s="206"/>
      <c r="C133" s="205">
        <v>38</v>
      </c>
      <c r="D133" s="206"/>
      <c r="E133" s="206"/>
      <c r="F133" s="217">
        <v>-38</v>
      </c>
    </row>
    <row r="134" spans="1:6" s="92" customFormat="1" ht="16.149999999999999">
      <c r="A134" s="204" t="s">
        <v>1724</v>
      </c>
      <c r="B134" s="218" t="s">
        <v>525</v>
      </c>
      <c r="C134" s="206"/>
      <c r="D134" s="206"/>
      <c r="E134" s="206"/>
      <c r="F134" s="218" t="s">
        <v>525</v>
      </c>
    </row>
    <row r="135" spans="1:6" s="92" customFormat="1" ht="16.149999999999999">
      <c r="A135" s="204" t="s">
        <v>1725</v>
      </c>
      <c r="B135" s="204" t="s">
        <v>526</v>
      </c>
      <c r="C135" s="206"/>
      <c r="D135" s="206"/>
      <c r="E135" s="206"/>
      <c r="F135" s="204" t="s">
        <v>526</v>
      </c>
    </row>
    <row r="136" spans="1:6" s="92" customFormat="1" ht="16.149999999999999">
      <c r="A136" s="204" t="s">
        <v>1726</v>
      </c>
      <c r="B136" s="205">
        <v>87840</v>
      </c>
      <c r="C136" s="206"/>
      <c r="D136" s="206"/>
      <c r="E136" s="206"/>
      <c r="F136" s="205">
        <v>87840</v>
      </c>
    </row>
    <row r="137" spans="1:6" s="92" customFormat="1" ht="16.149999999999999">
      <c r="A137" s="201" t="s">
        <v>1727</v>
      </c>
      <c r="B137" s="203"/>
      <c r="C137" s="203"/>
      <c r="D137" s="202">
        <v>2515.58</v>
      </c>
      <c r="E137" s="202">
        <v>15.8</v>
      </c>
      <c r="F137" s="202">
        <v>57725.18</v>
      </c>
    </row>
    <row r="138" spans="1:6" s="92" customFormat="1" ht="16.149999999999999">
      <c r="A138" s="204" t="s">
        <v>1728</v>
      </c>
      <c r="B138" s="206"/>
      <c r="C138" s="206"/>
      <c r="D138" s="205">
        <v>604.51</v>
      </c>
      <c r="E138" s="206"/>
      <c r="F138" s="205">
        <v>12694.71</v>
      </c>
    </row>
    <row r="139" spans="1:6" s="92" customFormat="1" ht="16.149999999999999">
      <c r="A139" s="204" t="s">
        <v>1729</v>
      </c>
      <c r="B139" s="206"/>
      <c r="C139" s="206"/>
      <c r="D139" s="205">
        <v>861.07</v>
      </c>
      <c r="E139" s="205">
        <v>15.8</v>
      </c>
      <c r="F139" s="205">
        <v>22980.47</v>
      </c>
    </row>
    <row r="140" spans="1:6" s="92" customFormat="1" ht="16.149999999999999">
      <c r="A140" s="204" t="s">
        <v>1730</v>
      </c>
      <c r="B140" s="206"/>
      <c r="C140" s="206"/>
      <c r="D140" s="205">
        <v>1050</v>
      </c>
      <c r="E140" s="206"/>
      <c r="F140" s="205">
        <v>22050</v>
      </c>
    </row>
    <row r="141" spans="1:6" s="92" customFormat="1" ht="16.149999999999999">
      <c r="A141" s="201" t="s">
        <v>1731</v>
      </c>
      <c r="B141" s="219">
        <v>3454</v>
      </c>
      <c r="C141" s="203"/>
      <c r="D141" s="202">
        <v>0.03</v>
      </c>
      <c r="E141" s="202">
        <v>0.1</v>
      </c>
      <c r="F141" s="202">
        <v>3484.45</v>
      </c>
    </row>
    <row r="142" spans="1:6" s="92" customFormat="1" ht="16.149999999999999">
      <c r="A142" s="204" t="s">
        <v>1732</v>
      </c>
      <c r="B142" s="220">
        <v>3326</v>
      </c>
      <c r="C142" s="206"/>
      <c r="D142" s="205">
        <v>0.02</v>
      </c>
      <c r="E142" s="205">
        <v>0.09</v>
      </c>
      <c r="F142" s="205">
        <v>3355.31</v>
      </c>
    </row>
    <row r="143" spans="1:6" s="92" customFormat="1" ht="16.149999999999999">
      <c r="A143" s="204" t="s">
        <v>1733</v>
      </c>
      <c r="B143" s="220">
        <v>128</v>
      </c>
      <c r="C143" s="206"/>
      <c r="D143" s="205">
        <v>0.01</v>
      </c>
      <c r="E143" s="221">
        <v>3.0000000000000001E-3</v>
      </c>
      <c r="F143" s="205">
        <v>129.13999999999999</v>
      </c>
    </row>
    <row r="144" spans="1:6" s="92" customFormat="1">
      <c r="A144" s="222" t="s">
        <v>1734</v>
      </c>
      <c r="B144" s="80"/>
      <c r="C144" s="80"/>
      <c r="D144" s="80"/>
      <c r="E144" s="80"/>
      <c r="F144" s="80"/>
    </row>
    <row r="145" spans="1:11" s="92" customFormat="1">
      <c r="A145" s="222" t="s">
        <v>1735</v>
      </c>
      <c r="B145" s="80"/>
      <c r="C145" s="80"/>
      <c r="D145" s="80"/>
      <c r="E145" s="80"/>
      <c r="F145" s="80"/>
    </row>
    <row r="146" spans="1:11" s="92" customFormat="1">
      <c r="A146" s="223"/>
      <c r="B146" s="224" t="s">
        <v>543</v>
      </c>
      <c r="C146" s="224"/>
      <c r="D146" s="224" t="s">
        <v>551</v>
      </c>
      <c r="E146" s="224" t="s">
        <v>552</v>
      </c>
      <c r="F146" s="80"/>
    </row>
    <row r="147" spans="1:11" s="92" customFormat="1">
      <c r="A147" s="225" t="s">
        <v>1736</v>
      </c>
      <c r="B147" s="226">
        <f>B76-C76</f>
        <v>1221671.2</v>
      </c>
      <c r="C147" s="80"/>
      <c r="D147" s="227">
        <f>D76</f>
        <v>20564.2</v>
      </c>
      <c r="E147" s="227">
        <f>E76</f>
        <v>239.31</v>
      </c>
      <c r="F147" s="80"/>
    </row>
    <row r="148" spans="1:11" s="92" customFormat="1">
      <c r="A148" s="225" t="s">
        <v>1737</v>
      </c>
      <c r="B148" s="80">
        <f>B147*$C$60</f>
        <v>1221671.2</v>
      </c>
      <c r="C148" s="80"/>
      <c r="D148" s="80">
        <f>D147*$C$69</f>
        <v>575797.6</v>
      </c>
      <c r="E148" s="80">
        <f>E147*$C$70</f>
        <v>63417.15</v>
      </c>
      <c r="F148" s="80"/>
    </row>
    <row r="149" spans="1:11" s="92" customFormat="1">
      <c r="A149" s="225" t="s">
        <v>1738</v>
      </c>
      <c r="B149" s="80">
        <f>SUM(B148:E148)</f>
        <v>1860885.9499999997</v>
      </c>
      <c r="C149" s="80"/>
      <c r="D149" s="80"/>
      <c r="E149" s="80"/>
      <c r="F149" s="80"/>
    </row>
    <row r="150" spans="1:11" s="92" customFormat="1">
      <c r="A150" s="223"/>
      <c r="B150" s="80"/>
      <c r="C150" s="80"/>
      <c r="D150" s="80"/>
      <c r="E150" s="80"/>
      <c r="F150" s="80"/>
    </row>
    <row r="151" spans="1:11" s="92" customFormat="1">
      <c r="D151" s="413"/>
    </row>
    <row r="152" spans="1:11" s="92" customFormat="1" ht="15" customHeight="1">
      <c r="A152" s="228" t="s">
        <v>1739</v>
      </c>
      <c r="B152" s="194"/>
      <c r="C152" s="194"/>
      <c r="D152" s="194"/>
      <c r="E152" s="194"/>
      <c r="F152" s="194"/>
      <c r="G152" s="194"/>
      <c r="H152" s="194"/>
      <c r="I152" s="194"/>
      <c r="J152" s="194"/>
      <c r="K152" s="194"/>
    </row>
    <row r="153" spans="1:11" s="92" customFormat="1" ht="27">
      <c r="A153" s="229"/>
      <c r="B153" s="229" t="s">
        <v>1740</v>
      </c>
      <c r="C153" s="229" t="s">
        <v>1741</v>
      </c>
      <c r="D153" s="229" t="s">
        <v>551</v>
      </c>
      <c r="E153" s="229" t="s">
        <v>552</v>
      </c>
      <c r="F153" s="230" t="s">
        <v>532</v>
      </c>
      <c r="G153" s="230" t="s">
        <v>531</v>
      </c>
      <c r="H153" s="229" t="s">
        <v>539</v>
      </c>
      <c r="I153" s="229" t="s">
        <v>540</v>
      </c>
      <c r="J153" s="229" t="s">
        <v>541</v>
      </c>
      <c r="K153" s="229" t="s">
        <v>1742</v>
      </c>
    </row>
    <row r="154" spans="1:11" s="92" customFormat="1">
      <c r="A154" s="231" t="s">
        <v>1743</v>
      </c>
      <c r="B154" s="232">
        <v>1024772.84</v>
      </c>
      <c r="C154" s="232">
        <v>236257.43</v>
      </c>
      <c r="D154" s="232">
        <v>19944.68</v>
      </c>
      <c r="E154" s="233">
        <v>264.16000000000003</v>
      </c>
      <c r="F154" s="234">
        <v>0.22</v>
      </c>
      <c r="G154" s="234">
        <v>0.42</v>
      </c>
      <c r="H154" s="234">
        <v>0.87</v>
      </c>
      <c r="I154" s="234">
        <v>8.6999999999999994E-2</v>
      </c>
      <c r="J154" s="234">
        <v>1.2999999999999999E-2</v>
      </c>
      <c r="K154" s="232">
        <v>1301209.3899999999</v>
      </c>
    </row>
    <row r="155" spans="1:11" s="92" customFormat="1">
      <c r="A155" s="235" t="s">
        <v>1744</v>
      </c>
      <c r="B155" s="236">
        <v>952212.06</v>
      </c>
      <c r="C155" s="237"/>
      <c r="D155" s="236">
        <v>2991.42</v>
      </c>
      <c r="E155" s="238">
        <v>38.659999999999997</v>
      </c>
      <c r="F155" s="237"/>
      <c r="G155" s="237"/>
      <c r="H155" s="237"/>
      <c r="I155" s="237"/>
      <c r="J155" s="237"/>
      <c r="K155" s="236">
        <v>1027015.54</v>
      </c>
    </row>
    <row r="156" spans="1:11" s="92" customFormat="1">
      <c r="A156" s="239" t="s">
        <v>1745</v>
      </c>
      <c r="B156" s="240">
        <v>952212.06</v>
      </c>
      <c r="C156" s="241"/>
      <c r="D156" s="240">
        <v>1639.25</v>
      </c>
      <c r="E156" s="242">
        <v>38.659999999999997</v>
      </c>
      <c r="F156" s="241"/>
      <c r="G156" s="241"/>
      <c r="H156" s="241"/>
      <c r="I156" s="241"/>
      <c r="J156" s="241"/>
      <c r="K156" s="240">
        <v>998619.97</v>
      </c>
    </row>
    <row r="157" spans="1:11" s="92" customFormat="1">
      <c r="A157" s="243" t="s">
        <v>520</v>
      </c>
      <c r="B157" s="240">
        <v>541191.32999999996</v>
      </c>
      <c r="C157" s="241"/>
      <c r="D157" s="242">
        <v>6.96</v>
      </c>
      <c r="E157" s="242">
        <v>7.78</v>
      </c>
      <c r="F157" s="241"/>
      <c r="G157" s="241"/>
      <c r="H157" s="241"/>
      <c r="I157" s="241"/>
      <c r="J157" s="241"/>
      <c r="K157" s="240">
        <v>543749.85</v>
      </c>
    </row>
    <row r="158" spans="1:11" s="92" customFormat="1">
      <c r="A158" s="243" t="s">
        <v>1746</v>
      </c>
      <c r="B158" s="240">
        <v>522495.43</v>
      </c>
      <c r="C158" s="241"/>
      <c r="D158" s="242">
        <v>5.99</v>
      </c>
      <c r="E158" s="242">
        <v>7.75</v>
      </c>
      <c r="F158" s="241"/>
      <c r="G158" s="241"/>
      <c r="H158" s="241"/>
      <c r="I158" s="241"/>
      <c r="J158" s="241"/>
      <c r="K158" s="240">
        <v>525023.42000000004</v>
      </c>
    </row>
    <row r="159" spans="1:11" s="92" customFormat="1">
      <c r="A159" s="243" t="s">
        <v>1747</v>
      </c>
      <c r="B159" s="240">
        <v>18695.900000000001</v>
      </c>
      <c r="C159" s="241"/>
      <c r="D159" s="242">
        <v>0.97</v>
      </c>
      <c r="E159" s="242">
        <v>0.03</v>
      </c>
      <c r="F159" s="241"/>
      <c r="G159" s="241"/>
      <c r="H159" s="241"/>
      <c r="I159" s="241"/>
      <c r="J159" s="241"/>
      <c r="K159" s="240">
        <v>18726.43</v>
      </c>
    </row>
    <row r="160" spans="1:11" s="92" customFormat="1">
      <c r="A160" s="243" t="s">
        <v>1748</v>
      </c>
      <c r="B160" s="243" t="s">
        <v>1749</v>
      </c>
      <c r="C160" s="241"/>
      <c r="D160" s="243" t="s">
        <v>525</v>
      </c>
      <c r="E160" s="243" t="s">
        <v>525</v>
      </c>
      <c r="F160" s="241"/>
      <c r="G160" s="241"/>
      <c r="H160" s="241"/>
      <c r="I160" s="241"/>
      <c r="J160" s="241"/>
      <c r="K160" s="243" t="s">
        <v>525</v>
      </c>
    </row>
    <row r="161" spans="1:11" s="92" customFormat="1">
      <c r="A161" s="243" t="s">
        <v>521</v>
      </c>
      <c r="B161" s="240">
        <v>228246.91</v>
      </c>
      <c r="C161" s="241"/>
      <c r="D161" s="242">
        <v>4.29</v>
      </c>
      <c r="E161" s="242">
        <v>2.4</v>
      </c>
      <c r="F161" s="241"/>
      <c r="G161" s="241"/>
      <c r="H161" s="241"/>
      <c r="I161" s="241"/>
      <c r="J161" s="241"/>
      <c r="K161" s="240">
        <v>229079.9</v>
      </c>
    </row>
    <row r="162" spans="1:11" s="92" customFormat="1">
      <c r="A162" s="243" t="s">
        <v>1750</v>
      </c>
      <c r="B162" s="240">
        <v>39696</v>
      </c>
      <c r="C162" s="241"/>
      <c r="D162" s="241"/>
      <c r="E162" s="241"/>
      <c r="F162" s="241"/>
      <c r="G162" s="241"/>
      <c r="H162" s="241"/>
      <c r="I162" s="241"/>
      <c r="J162" s="241"/>
      <c r="K162" s="240">
        <v>39696</v>
      </c>
    </row>
    <row r="163" spans="1:11" s="92" customFormat="1">
      <c r="A163" s="243" t="s">
        <v>1751</v>
      </c>
      <c r="B163" s="240">
        <v>52366.02</v>
      </c>
      <c r="C163" s="241"/>
      <c r="D163" s="242">
        <v>0.64</v>
      </c>
      <c r="E163" s="242">
        <v>0.85</v>
      </c>
      <c r="F163" s="241"/>
      <c r="G163" s="241"/>
      <c r="H163" s="241"/>
      <c r="I163" s="241"/>
      <c r="J163" s="241"/>
      <c r="K163" s="240">
        <v>52641.440000000002</v>
      </c>
    </row>
    <row r="164" spans="1:11" s="92" customFormat="1">
      <c r="A164" s="243" t="s">
        <v>1752</v>
      </c>
      <c r="B164" s="240">
        <v>1885.88</v>
      </c>
      <c r="C164" s="241"/>
      <c r="D164" s="242">
        <v>0.03</v>
      </c>
      <c r="E164" s="242">
        <v>0.03</v>
      </c>
      <c r="F164" s="241"/>
      <c r="G164" s="241"/>
      <c r="H164" s="241"/>
      <c r="I164" s="241"/>
      <c r="J164" s="241"/>
      <c r="K164" s="240">
        <v>1894.52</v>
      </c>
    </row>
    <row r="165" spans="1:11" s="92" customFormat="1">
      <c r="A165" s="243" t="s">
        <v>1753</v>
      </c>
      <c r="B165" s="240">
        <v>34482.44</v>
      </c>
      <c r="C165" s="241"/>
      <c r="D165" s="242">
        <v>1.1000000000000001</v>
      </c>
      <c r="E165" s="242">
        <v>0.34</v>
      </c>
      <c r="F165" s="241"/>
      <c r="G165" s="241"/>
      <c r="H165" s="241"/>
      <c r="I165" s="241"/>
      <c r="J165" s="241"/>
      <c r="K165" s="240">
        <v>34612.32</v>
      </c>
    </row>
    <row r="166" spans="1:11" s="92" customFormat="1">
      <c r="A166" s="243" t="s">
        <v>1754</v>
      </c>
      <c r="B166" s="240">
        <v>5331.75</v>
      </c>
      <c r="C166" s="241"/>
      <c r="D166" s="242">
        <v>0.06</v>
      </c>
      <c r="E166" s="242">
        <v>0.08</v>
      </c>
      <c r="F166" s="241"/>
      <c r="G166" s="241"/>
      <c r="H166" s="241"/>
      <c r="I166" s="241"/>
      <c r="J166" s="241"/>
      <c r="K166" s="240">
        <v>5358.71</v>
      </c>
    </row>
    <row r="167" spans="1:11" s="92" customFormat="1">
      <c r="A167" s="243" t="s">
        <v>1755</v>
      </c>
      <c r="B167" s="240">
        <v>24577.85</v>
      </c>
      <c r="C167" s="241"/>
      <c r="D167" s="242">
        <v>0.99</v>
      </c>
      <c r="E167" s="242">
        <v>0.2</v>
      </c>
      <c r="F167" s="241"/>
      <c r="G167" s="241"/>
      <c r="H167" s="241"/>
      <c r="I167" s="241"/>
      <c r="J167" s="241"/>
      <c r="K167" s="240">
        <v>24660.34</v>
      </c>
    </row>
    <row r="168" spans="1:11" s="92" customFormat="1">
      <c r="A168" s="243" t="s">
        <v>1756</v>
      </c>
      <c r="B168" s="240">
        <v>1010.93</v>
      </c>
      <c r="C168" s="241"/>
      <c r="D168" s="242">
        <v>0.04</v>
      </c>
      <c r="E168" s="242">
        <v>0.01</v>
      </c>
      <c r="F168" s="241"/>
      <c r="G168" s="241"/>
      <c r="H168" s="241"/>
      <c r="I168" s="241"/>
      <c r="J168" s="241"/>
      <c r="K168" s="240">
        <v>1014.23</v>
      </c>
    </row>
    <row r="169" spans="1:11" s="92" customFormat="1">
      <c r="A169" s="243" t="s">
        <v>1757</v>
      </c>
      <c r="B169" s="240">
        <v>2509.79</v>
      </c>
      <c r="C169" s="241"/>
      <c r="D169" s="242">
        <v>0.1</v>
      </c>
      <c r="E169" s="242">
        <v>0.02</v>
      </c>
      <c r="F169" s="241"/>
      <c r="G169" s="241"/>
      <c r="H169" s="241"/>
      <c r="I169" s="241"/>
      <c r="J169" s="241"/>
      <c r="K169" s="240">
        <v>2518.16</v>
      </c>
    </row>
    <row r="170" spans="1:11" s="92" customFormat="1">
      <c r="A170" s="243" t="s">
        <v>1758</v>
      </c>
      <c r="B170" s="240">
        <v>7669.09</v>
      </c>
      <c r="C170" s="241"/>
      <c r="D170" s="242">
        <v>0.21</v>
      </c>
      <c r="E170" s="242">
        <v>0.08</v>
      </c>
      <c r="F170" s="241"/>
      <c r="G170" s="241"/>
      <c r="H170" s="241"/>
      <c r="I170" s="241"/>
      <c r="J170" s="241"/>
      <c r="K170" s="240">
        <v>7699.48</v>
      </c>
    </row>
    <row r="171" spans="1:11" s="92" customFormat="1">
      <c r="A171" s="243" t="s">
        <v>1759</v>
      </c>
      <c r="B171" s="240">
        <v>58717.17</v>
      </c>
      <c r="C171" s="241"/>
      <c r="D171" s="242">
        <v>1.1100000000000001</v>
      </c>
      <c r="E171" s="242">
        <v>0.79</v>
      </c>
      <c r="F171" s="241"/>
      <c r="G171" s="241"/>
      <c r="H171" s="241"/>
      <c r="I171" s="241"/>
      <c r="J171" s="241"/>
      <c r="K171" s="240">
        <v>58984.7</v>
      </c>
    </row>
    <row r="172" spans="1:11" s="92" customFormat="1">
      <c r="A172" s="243" t="s">
        <v>522</v>
      </c>
      <c r="B172" s="240">
        <v>95976.83</v>
      </c>
      <c r="C172" s="241"/>
      <c r="D172" s="242">
        <v>9.5</v>
      </c>
      <c r="E172" s="242">
        <v>6.22</v>
      </c>
      <c r="F172" s="241"/>
      <c r="G172" s="241"/>
      <c r="H172" s="241"/>
      <c r="I172" s="241"/>
      <c r="J172" s="241"/>
      <c r="K172" s="240">
        <v>98104.12</v>
      </c>
    </row>
    <row r="173" spans="1:11" s="92" customFormat="1">
      <c r="A173" s="243" t="s">
        <v>1760</v>
      </c>
      <c r="B173" s="240">
        <v>85515.82</v>
      </c>
      <c r="C173" s="241"/>
      <c r="D173" s="242">
        <v>9.08</v>
      </c>
      <c r="E173" s="242">
        <v>4</v>
      </c>
      <c r="F173" s="241"/>
      <c r="G173" s="241"/>
      <c r="H173" s="241"/>
      <c r="I173" s="241"/>
      <c r="J173" s="241"/>
      <c r="K173" s="240">
        <v>86946.62</v>
      </c>
    </row>
    <row r="174" spans="1:11" s="92" customFormat="1">
      <c r="A174" s="243" t="s">
        <v>1761</v>
      </c>
      <c r="B174" s="240">
        <v>4021.98</v>
      </c>
      <c r="C174" s="241"/>
      <c r="D174" s="242">
        <v>0.04</v>
      </c>
      <c r="E174" s="242">
        <v>0.12</v>
      </c>
      <c r="F174" s="241"/>
      <c r="G174" s="241"/>
      <c r="H174" s="241"/>
      <c r="I174" s="241"/>
      <c r="J174" s="241"/>
      <c r="K174" s="240">
        <v>4058.69</v>
      </c>
    </row>
    <row r="175" spans="1:11" s="92" customFormat="1">
      <c r="A175" s="243" t="s">
        <v>1762</v>
      </c>
      <c r="B175" s="240">
        <v>5426.32</v>
      </c>
      <c r="C175" s="241"/>
      <c r="D175" s="242">
        <v>0.31</v>
      </c>
      <c r="E175" s="242">
        <v>2.06</v>
      </c>
      <c r="F175" s="241"/>
      <c r="G175" s="241"/>
      <c r="H175" s="241"/>
      <c r="I175" s="241"/>
      <c r="J175" s="241"/>
      <c r="K175" s="240">
        <v>6071.83</v>
      </c>
    </row>
    <row r="176" spans="1:11" s="92" customFormat="1">
      <c r="A176" s="243" t="s">
        <v>1763</v>
      </c>
      <c r="B176" s="240">
        <v>1012.71</v>
      </c>
      <c r="C176" s="241"/>
      <c r="D176" s="242">
        <v>7.0000000000000007E-2</v>
      </c>
      <c r="E176" s="242">
        <v>0.04</v>
      </c>
      <c r="F176" s="241"/>
      <c r="G176" s="241"/>
      <c r="H176" s="241"/>
      <c r="I176" s="241"/>
      <c r="J176" s="241"/>
      <c r="K176" s="240">
        <v>1026.98</v>
      </c>
    </row>
    <row r="177" spans="1:11" s="92" customFormat="1">
      <c r="A177" s="243" t="s">
        <v>523</v>
      </c>
      <c r="B177" s="240">
        <v>86797</v>
      </c>
      <c r="C177" s="241"/>
      <c r="D177" s="240">
        <v>1618.5</v>
      </c>
      <c r="E177" s="242">
        <v>22.26</v>
      </c>
      <c r="F177" s="241"/>
      <c r="G177" s="241"/>
      <c r="H177" s="241"/>
      <c r="I177" s="241"/>
      <c r="J177" s="241"/>
      <c r="K177" s="240">
        <v>127686.1</v>
      </c>
    </row>
    <row r="178" spans="1:11" s="92" customFormat="1">
      <c r="A178" s="243" t="s">
        <v>1764</v>
      </c>
      <c r="B178" s="240">
        <v>3268</v>
      </c>
      <c r="C178" s="241"/>
      <c r="D178" s="242">
        <v>0.5</v>
      </c>
      <c r="E178" s="242">
        <v>0.03</v>
      </c>
      <c r="F178" s="241"/>
      <c r="G178" s="241"/>
      <c r="H178" s="241"/>
      <c r="I178" s="241"/>
      <c r="J178" s="241"/>
      <c r="K178" s="240">
        <v>3287.8</v>
      </c>
    </row>
    <row r="179" spans="1:11" s="92" customFormat="1">
      <c r="A179" s="243" t="s">
        <v>1765</v>
      </c>
      <c r="B179" s="240">
        <v>55182</v>
      </c>
      <c r="C179" s="241"/>
      <c r="D179" s="240">
        <v>1614</v>
      </c>
      <c r="E179" s="242">
        <v>22</v>
      </c>
      <c r="F179" s="241"/>
      <c r="G179" s="241"/>
      <c r="H179" s="241"/>
      <c r="I179" s="241"/>
      <c r="J179" s="241"/>
      <c r="K179" s="240">
        <v>95896</v>
      </c>
    </row>
    <row r="180" spans="1:11" s="92" customFormat="1">
      <c r="A180" s="243" t="s">
        <v>1766</v>
      </c>
      <c r="B180" s="240">
        <v>28347</v>
      </c>
      <c r="C180" s="241"/>
      <c r="D180" s="242">
        <v>4</v>
      </c>
      <c r="E180" s="242">
        <v>0.23</v>
      </c>
      <c r="F180" s="241"/>
      <c r="G180" s="241"/>
      <c r="H180" s="241"/>
      <c r="I180" s="241"/>
      <c r="J180" s="241"/>
      <c r="K180" s="240">
        <v>28502.3</v>
      </c>
    </row>
    <row r="181" spans="1:11" s="92" customFormat="1">
      <c r="A181" s="239" t="s">
        <v>1767</v>
      </c>
      <c r="B181" s="241"/>
      <c r="C181" s="241"/>
      <c r="D181" s="240">
        <v>1352.17</v>
      </c>
      <c r="E181" s="241"/>
      <c r="F181" s="241"/>
      <c r="G181" s="241"/>
      <c r="H181" s="241"/>
      <c r="I181" s="241"/>
      <c r="J181" s="241"/>
      <c r="K181" s="240">
        <v>28395.58</v>
      </c>
    </row>
    <row r="182" spans="1:11" s="92" customFormat="1">
      <c r="A182" s="239" t="s">
        <v>524</v>
      </c>
      <c r="B182" s="241"/>
      <c r="C182" s="241"/>
      <c r="D182" s="242">
        <v>585.65</v>
      </c>
      <c r="E182" s="241"/>
      <c r="F182" s="241"/>
      <c r="G182" s="241"/>
      <c r="H182" s="241"/>
      <c r="I182" s="241"/>
      <c r="J182" s="241"/>
      <c r="K182" s="240">
        <v>12298.74</v>
      </c>
    </row>
    <row r="183" spans="1:11" s="92" customFormat="1">
      <c r="A183" s="243" t="s">
        <v>1768</v>
      </c>
      <c r="B183" s="241"/>
      <c r="C183" s="241"/>
      <c r="D183" s="242">
        <v>239.3</v>
      </c>
      <c r="E183" s="241"/>
      <c r="F183" s="241"/>
      <c r="G183" s="241"/>
      <c r="H183" s="241"/>
      <c r="I183" s="241"/>
      <c r="J183" s="241"/>
      <c r="K183" s="240">
        <v>5025.37</v>
      </c>
    </row>
    <row r="184" spans="1:11" s="92" customFormat="1">
      <c r="A184" s="243" t="s">
        <v>1769</v>
      </c>
      <c r="B184" s="241"/>
      <c r="C184" s="241"/>
      <c r="D184" s="242">
        <v>346.35</v>
      </c>
      <c r="E184" s="241"/>
      <c r="F184" s="241"/>
      <c r="G184" s="241"/>
      <c r="H184" s="241"/>
      <c r="I184" s="241"/>
      <c r="J184" s="241"/>
      <c r="K184" s="240">
        <v>7273.37</v>
      </c>
    </row>
    <row r="185" spans="1:11" s="92" customFormat="1">
      <c r="A185" s="239" t="s">
        <v>1770</v>
      </c>
      <c r="B185" s="241"/>
      <c r="C185" s="241"/>
      <c r="D185" s="242">
        <v>766.52</v>
      </c>
      <c r="E185" s="241"/>
      <c r="F185" s="241"/>
      <c r="G185" s="241"/>
      <c r="H185" s="241"/>
      <c r="I185" s="241"/>
      <c r="J185" s="241"/>
      <c r="K185" s="240">
        <v>16096.83</v>
      </c>
    </row>
    <row r="186" spans="1:11" s="92" customFormat="1">
      <c r="A186" s="243" t="s">
        <v>1771</v>
      </c>
      <c r="B186" s="241"/>
      <c r="C186" s="241"/>
      <c r="D186" s="242">
        <v>49.25</v>
      </c>
      <c r="E186" s="241"/>
      <c r="F186" s="241"/>
      <c r="G186" s="241"/>
      <c r="H186" s="241"/>
      <c r="I186" s="241"/>
      <c r="J186" s="241"/>
      <c r="K186" s="240">
        <v>1034.1600000000001</v>
      </c>
    </row>
    <row r="187" spans="1:11" s="92" customFormat="1">
      <c r="A187" s="243" t="s">
        <v>1772</v>
      </c>
      <c r="B187" s="241"/>
      <c r="C187" s="241"/>
      <c r="D187" s="242">
        <v>698.49</v>
      </c>
      <c r="E187" s="241"/>
      <c r="F187" s="241"/>
      <c r="G187" s="241"/>
      <c r="H187" s="241"/>
      <c r="I187" s="241"/>
      <c r="J187" s="241"/>
      <c r="K187" s="240">
        <v>14668.34</v>
      </c>
    </row>
    <row r="188" spans="1:11" s="92" customFormat="1">
      <c r="A188" s="243" t="s">
        <v>1773</v>
      </c>
      <c r="B188" s="241"/>
      <c r="C188" s="241"/>
      <c r="D188" s="242">
        <v>18.78</v>
      </c>
      <c r="E188" s="241"/>
      <c r="F188" s="241"/>
      <c r="G188" s="241"/>
      <c r="H188" s="241"/>
      <c r="I188" s="241"/>
      <c r="J188" s="241"/>
      <c r="K188" s="242">
        <v>394.33</v>
      </c>
    </row>
    <row r="189" spans="1:11" s="92" customFormat="1">
      <c r="A189" s="235" t="s">
        <v>1774</v>
      </c>
      <c r="B189" s="236">
        <v>72560.78</v>
      </c>
      <c r="C189" s="237"/>
      <c r="D189" s="238">
        <v>5.39</v>
      </c>
      <c r="E189" s="238">
        <v>12.8</v>
      </c>
      <c r="F189" s="244">
        <v>0.22</v>
      </c>
      <c r="G189" s="244">
        <v>0.42</v>
      </c>
      <c r="H189" s="244">
        <v>0.87</v>
      </c>
      <c r="I189" s="244">
        <v>8.6999999999999994E-2</v>
      </c>
      <c r="J189" s="244">
        <v>1.2999999999999999E-2</v>
      </c>
      <c r="K189" s="236">
        <v>88608.07</v>
      </c>
    </row>
    <row r="190" spans="1:11" s="92" customFormat="1">
      <c r="A190" s="239" t="s">
        <v>1775</v>
      </c>
      <c r="B190" s="240">
        <v>53558.17</v>
      </c>
      <c r="C190" s="241"/>
      <c r="D190" s="241"/>
      <c r="E190" s="241"/>
      <c r="F190" s="241"/>
      <c r="G190" s="241"/>
      <c r="H190" s="241"/>
      <c r="I190" s="241"/>
      <c r="J190" s="241"/>
      <c r="K190" s="240">
        <v>53558.17</v>
      </c>
    </row>
    <row r="191" spans="1:11" s="92" customFormat="1">
      <c r="A191" s="243" t="s">
        <v>1776</v>
      </c>
      <c r="B191" s="240">
        <v>44056</v>
      </c>
      <c r="C191" s="241"/>
      <c r="D191" s="241"/>
      <c r="E191" s="241"/>
      <c r="F191" s="241"/>
      <c r="G191" s="241"/>
      <c r="H191" s="241"/>
      <c r="I191" s="241"/>
      <c r="J191" s="241"/>
      <c r="K191" s="240">
        <v>44056</v>
      </c>
    </row>
    <row r="192" spans="1:11" s="92" customFormat="1">
      <c r="A192" s="243" t="s">
        <v>1777</v>
      </c>
      <c r="B192" s="240">
        <v>2921</v>
      </c>
      <c r="C192" s="241"/>
      <c r="D192" s="241"/>
      <c r="E192" s="241"/>
      <c r="F192" s="241"/>
      <c r="G192" s="241"/>
      <c r="H192" s="241"/>
      <c r="I192" s="241"/>
      <c r="J192" s="241"/>
      <c r="K192" s="240">
        <v>2921</v>
      </c>
    </row>
    <row r="193" spans="1:11" s="92" customFormat="1">
      <c r="A193" s="243" t="s">
        <v>1778</v>
      </c>
      <c r="B193" s="240">
        <v>5961.68</v>
      </c>
      <c r="C193" s="241"/>
      <c r="D193" s="241"/>
      <c r="E193" s="241"/>
      <c r="F193" s="241"/>
      <c r="G193" s="241"/>
      <c r="H193" s="241"/>
      <c r="I193" s="241"/>
      <c r="J193" s="241"/>
      <c r="K193" s="240">
        <v>5961.68</v>
      </c>
    </row>
    <row r="194" spans="1:11" s="92" customFormat="1">
      <c r="A194" s="243" t="s">
        <v>1779</v>
      </c>
      <c r="B194" s="242">
        <v>463.94</v>
      </c>
      <c r="C194" s="241"/>
      <c r="D194" s="241"/>
      <c r="E194" s="241"/>
      <c r="F194" s="241"/>
      <c r="G194" s="241"/>
      <c r="H194" s="241"/>
      <c r="I194" s="241"/>
      <c r="J194" s="241"/>
      <c r="K194" s="242">
        <v>463.94</v>
      </c>
    </row>
    <row r="195" spans="1:11" s="92" customFormat="1">
      <c r="A195" s="243" t="s">
        <v>1780</v>
      </c>
      <c r="B195" s="242">
        <v>155.54</v>
      </c>
      <c r="C195" s="241"/>
      <c r="D195" s="241"/>
      <c r="E195" s="241"/>
      <c r="F195" s="241"/>
      <c r="G195" s="241"/>
      <c r="H195" s="241"/>
      <c r="I195" s="241"/>
      <c r="J195" s="241"/>
      <c r="K195" s="242">
        <v>155.54</v>
      </c>
    </row>
    <row r="196" spans="1:11" s="92" customFormat="1">
      <c r="A196" s="239" t="s">
        <v>1781</v>
      </c>
      <c r="B196" s="240">
        <v>15785.98</v>
      </c>
      <c r="C196" s="241"/>
      <c r="D196" s="242">
        <v>5.34</v>
      </c>
      <c r="E196" s="242">
        <v>12.8</v>
      </c>
      <c r="F196" s="241"/>
      <c r="G196" s="241"/>
      <c r="H196" s="241"/>
      <c r="I196" s="241"/>
      <c r="J196" s="241"/>
      <c r="K196" s="240">
        <v>19866.66</v>
      </c>
    </row>
    <row r="197" spans="1:11" s="92" customFormat="1">
      <c r="A197" s="243" t="s">
        <v>1782</v>
      </c>
      <c r="B197" s="240">
        <v>11067.3</v>
      </c>
      <c r="C197" s="241"/>
      <c r="D197" s="241"/>
      <c r="E197" s="241"/>
      <c r="F197" s="241"/>
      <c r="G197" s="241"/>
      <c r="H197" s="241"/>
      <c r="I197" s="241"/>
      <c r="J197" s="241"/>
      <c r="K197" s="240">
        <v>11067.3</v>
      </c>
    </row>
    <row r="198" spans="1:11" s="92" customFormat="1">
      <c r="A198" s="243" t="s">
        <v>1783</v>
      </c>
      <c r="B198" s="242">
        <v>0</v>
      </c>
      <c r="C198" s="241"/>
      <c r="D198" s="241"/>
      <c r="E198" s="242">
        <v>11.75</v>
      </c>
      <c r="F198" s="241"/>
      <c r="G198" s="241"/>
      <c r="H198" s="241"/>
      <c r="I198" s="241"/>
      <c r="J198" s="241"/>
      <c r="K198" s="240">
        <v>3643.83</v>
      </c>
    </row>
    <row r="199" spans="1:11" s="92" customFormat="1">
      <c r="A199" s="243" t="s">
        <v>1784</v>
      </c>
      <c r="B199" s="242">
        <v>102.72</v>
      </c>
      <c r="C199" s="241"/>
      <c r="D199" s="241"/>
      <c r="E199" s="241"/>
      <c r="F199" s="241"/>
      <c r="G199" s="241"/>
      <c r="H199" s="241"/>
      <c r="I199" s="241"/>
      <c r="J199" s="241"/>
      <c r="K199" s="242">
        <v>102.72</v>
      </c>
    </row>
    <row r="200" spans="1:11" s="92" customFormat="1">
      <c r="A200" s="243" t="s">
        <v>1785</v>
      </c>
      <c r="B200" s="242">
        <v>43.75</v>
      </c>
      <c r="C200" s="241"/>
      <c r="D200" s="241"/>
      <c r="E200" s="241"/>
      <c r="F200" s="241"/>
      <c r="G200" s="241"/>
      <c r="H200" s="241"/>
      <c r="I200" s="241"/>
      <c r="J200" s="241"/>
      <c r="K200" s="242">
        <v>43.75</v>
      </c>
    </row>
    <row r="201" spans="1:11" s="92" customFormat="1">
      <c r="A201" s="243" t="s">
        <v>1786</v>
      </c>
      <c r="B201" s="242">
        <v>229.84</v>
      </c>
      <c r="C201" s="241"/>
      <c r="D201" s="242">
        <v>0.79</v>
      </c>
      <c r="E201" s="241"/>
      <c r="F201" s="241"/>
      <c r="G201" s="241"/>
      <c r="H201" s="241"/>
      <c r="I201" s="241"/>
      <c r="J201" s="241"/>
      <c r="K201" s="242">
        <v>246.41</v>
      </c>
    </row>
    <row r="202" spans="1:11" s="92" customFormat="1">
      <c r="A202" s="243" t="s">
        <v>1787</v>
      </c>
      <c r="B202" s="240">
        <v>3317.23</v>
      </c>
      <c r="C202" s="241"/>
      <c r="D202" s="242">
        <v>4.42</v>
      </c>
      <c r="E202" s="241"/>
      <c r="F202" s="241"/>
      <c r="G202" s="241"/>
      <c r="H202" s="241"/>
      <c r="I202" s="241"/>
      <c r="J202" s="241"/>
      <c r="K202" s="240">
        <v>3410.15</v>
      </c>
    </row>
    <row r="203" spans="1:11" s="92" customFormat="1">
      <c r="A203" s="243" t="s">
        <v>1788</v>
      </c>
      <c r="B203" s="242">
        <v>233.23</v>
      </c>
      <c r="C203" s="241"/>
      <c r="D203" s="241"/>
      <c r="E203" s="241"/>
      <c r="F203" s="241"/>
      <c r="G203" s="241"/>
      <c r="H203" s="241"/>
      <c r="I203" s="241"/>
      <c r="J203" s="241"/>
      <c r="K203" s="242">
        <v>233.23</v>
      </c>
    </row>
    <row r="204" spans="1:11" s="92" customFormat="1">
      <c r="A204" s="243" t="s">
        <v>1789</v>
      </c>
      <c r="B204" s="242">
        <v>51.29</v>
      </c>
      <c r="C204" s="241"/>
      <c r="D204" s="242">
        <v>0.11</v>
      </c>
      <c r="E204" s="241"/>
      <c r="F204" s="241"/>
      <c r="G204" s="241"/>
      <c r="H204" s="241"/>
      <c r="I204" s="241"/>
      <c r="J204" s="241"/>
      <c r="K204" s="242">
        <v>53.53</v>
      </c>
    </row>
    <row r="205" spans="1:11" s="92" customFormat="1">
      <c r="A205" s="243" t="s">
        <v>1790</v>
      </c>
      <c r="B205" s="242">
        <v>26.98</v>
      </c>
      <c r="C205" s="241"/>
      <c r="D205" s="245">
        <v>4.8999999999999998E-3</v>
      </c>
      <c r="E205" s="241"/>
      <c r="F205" s="241"/>
      <c r="G205" s="241"/>
      <c r="H205" s="241"/>
      <c r="I205" s="241"/>
      <c r="J205" s="241"/>
      <c r="K205" s="242">
        <v>27.08</v>
      </c>
    </row>
    <row r="206" spans="1:11" s="92" customFormat="1">
      <c r="A206" s="243" t="s">
        <v>1791</v>
      </c>
      <c r="B206" s="242">
        <v>713.64</v>
      </c>
      <c r="C206" s="241"/>
      <c r="D206" s="242">
        <v>0.02</v>
      </c>
      <c r="E206" s="241"/>
      <c r="F206" s="241"/>
      <c r="G206" s="241"/>
      <c r="H206" s="241"/>
      <c r="I206" s="241"/>
      <c r="J206" s="241"/>
      <c r="K206" s="242">
        <v>713.98</v>
      </c>
    </row>
    <row r="207" spans="1:11" s="92" customFormat="1">
      <c r="A207" s="243" t="s">
        <v>1792</v>
      </c>
      <c r="B207" s="241"/>
      <c r="C207" s="241"/>
      <c r="D207" s="241"/>
      <c r="E207" s="242">
        <v>1.05</v>
      </c>
      <c r="F207" s="241"/>
      <c r="G207" s="241"/>
      <c r="H207" s="241"/>
      <c r="I207" s="241"/>
      <c r="J207" s="241"/>
      <c r="K207" s="242">
        <v>324.69</v>
      </c>
    </row>
    <row r="208" spans="1:11" s="92" customFormat="1">
      <c r="A208" s="239" t="s">
        <v>1793</v>
      </c>
      <c r="B208" s="246">
        <v>2522.5</v>
      </c>
      <c r="C208" s="241"/>
      <c r="D208" s="242">
        <v>0.05</v>
      </c>
      <c r="E208" s="241"/>
      <c r="F208" s="241"/>
      <c r="G208" s="241"/>
      <c r="H208" s="247">
        <v>0.87</v>
      </c>
      <c r="I208" s="247">
        <v>8.6999999999999994E-2</v>
      </c>
      <c r="J208" s="242">
        <v>0.01</v>
      </c>
      <c r="K208" s="240">
        <v>9229.6200000000008</v>
      </c>
    </row>
    <row r="209" spans="1:11" s="92" customFormat="1">
      <c r="A209" s="243" t="s">
        <v>1794</v>
      </c>
      <c r="B209" s="241"/>
      <c r="C209" s="241"/>
      <c r="D209" s="241"/>
      <c r="E209" s="241"/>
      <c r="F209" s="241"/>
      <c r="G209" s="241"/>
      <c r="H209" s="241"/>
      <c r="I209" s="241"/>
      <c r="J209" s="241"/>
      <c r="K209" s="241"/>
    </row>
    <row r="210" spans="1:11" s="92" customFormat="1">
      <c r="A210" s="243" t="s">
        <v>1795</v>
      </c>
      <c r="B210" s="240">
        <v>1467.55</v>
      </c>
      <c r="C210" s="241"/>
      <c r="D210" s="242">
        <v>0.05</v>
      </c>
      <c r="E210" s="241"/>
      <c r="F210" s="241"/>
      <c r="G210" s="241"/>
      <c r="H210" s="241"/>
      <c r="I210" s="241"/>
      <c r="J210" s="241"/>
      <c r="K210" s="240">
        <v>1468.65</v>
      </c>
    </row>
    <row r="211" spans="1:11" s="92" customFormat="1">
      <c r="A211" s="243" t="s">
        <v>534</v>
      </c>
      <c r="B211" s="240">
        <v>1025.31</v>
      </c>
      <c r="C211" s="241"/>
      <c r="D211" s="241"/>
      <c r="E211" s="241"/>
      <c r="F211" s="241"/>
      <c r="G211" s="241"/>
      <c r="H211" s="242">
        <v>0.87</v>
      </c>
      <c r="I211" s="242">
        <v>0.09</v>
      </c>
      <c r="J211" s="241"/>
      <c r="K211" s="240">
        <v>7480.38</v>
      </c>
    </row>
    <row r="212" spans="1:11" s="92" customFormat="1">
      <c r="A212" s="243" t="s">
        <v>1796</v>
      </c>
      <c r="B212" s="242">
        <v>23.22</v>
      </c>
      <c r="C212" s="241"/>
      <c r="D212" s="241"/>
      <c r="E212" s="241"/>
      <c r="F212" s="241"/>
      <c r="G212" s="241"/>
      <c r="H212" s="241"/>
      <c r="I212" s="241"/>
      <c r="J212" s="241"/>
      <c r="K212" s="242">
        <v>23.22</v>
      </c>
    </row>
    <row r="213" spans="1:11" s="92" customFormat="1">
      <c r="A213" s="243" t="s">
        <v>1797</v>
      </c>
      <c r="B213" s="242">
        <v>6.42</v>
      </c>
      <c r="C213" s="241"/>
      <c r="D213" s="241"/>
      <c r="E213" s="241"/>
      <c r="F213" s="241"/>
      <c r="G213" s="241"/>
      <c r="H213" s="241"/>
      <c r="I213" s="241"/>
      <c r="J213" s="241"/>
      <c r="K213" s="242">
        <v>6.42</v>
      </c>
    </row>
    <row r="214" spans="1:11" s="92" customFormat="1">
      <c r="A214" s="243" t="s">
        <v>1798</v>
      </c>
      <c r="B214" s="241"/>
      <c r="C214" s="241"/>
      <c r="D214" s="241"/>
      <c r="E214" s="241"/>
      <c r="F214" s="241"/>
      <c r="G214" s="241"/>
      <c r="H214" s="241"/>
      <c r="I214" s="241"/>
      <c r="J214" s="242">
        <v>0.01</v>
      </c>
      <c r="K214" s="242">
        <v>250.95</v>
      </c>
    </row>
    <row r="215" spans="1:11" s="92" customFormat="1">
      <c r="A215" s="239" t="s">
        <v>1799</v>
      </c>
      <c r="B215" s="241"/>
      <c r="C215" s="241"/>
      <c r="D215" s="241"/>
      <c r="E215" s="241"/>
      <c r="F215" s="247">
        <v>0.22</v>
      </c>
      <c r="G215" s="247">
        <v>0.42</v>
      </c>
      <c r="H215" s="241"/>
      <c r="I215" s="241"/>
      <c r="J215" s="245">
        <v>2.5000000000000001E-3</v>
      </c>
      <c r="K215" s="240">
        <v>5259.1</v>
      </c>
    </row>
    <row r="216" spans="1:11" s="92" customFormat="1">
      <c r="A216" s="243" t="s">
        <v>1800</v>
      </c>
      <c r="B216" s="241"/>
      <c r="C216" s="241"/>
      <c r="D216" s="241"/>
      <c r="E216" s="241"/>
      <c r="F216" s="247">
        <v>0.22</v>
      </c>
      <c r="G216" s="242">
        <v>0.42</v>
      </c>
      <c r="H216" s="241"/>
      <c r="I216" s="241"/>
      <c r="J216" s="241"/>
      <c r="K216" s="240">
        <v>5199.3500000000004</v>
      </c>
    </row>
    <row r="217" spans="1:11" s="92" customFormat="1">
      <c r="A217" s="241" t="s">
        <v>1801</v>
      </c>
      <c r="B217" s="241"/>
      <c r="C217" s="241"/>
      <c r="D217" s="241"/>
      <c r="E217" s="241"/>
      <c r="F217" s="241"/>
      <c r="G217" s="241"/>
      <c r="H217" s="241"/>
      <c r="I217" s="241"/>
      <c r="J217" s="245">
        <v>2.5000000000000001E-3</v>
      </c>
      <c r="K217" s="242">
        <v>59.75</v>
      </c>
    </row>
    <row r="218" spans="1:11" s="92" customFormat="1">
      <c r="A218" s="239" t="s">
        <v>1802</v>
      </c>
      <c r="B218" s="242">
        <v>694.14</v>
      </c>
      <c r="C218" s="241"/>
      <c r="D218" s="241"/>
      <c r="E218" s="241"/>
      <c r="F218" s="241"/>
      <c r="G218" s="241"/>
      <c r="H218" s="241"/>
      <c r="I218" s="241"/>
      <c r="J218" s="241"/>
      <c r="K218" s="242">
        <v>694.14</v>
      </c>
    </row>
    <row r="219" spans="1:11" s="92" customFormat="1">
      <c r="A219" s="243" t="s">
        <v>1803</v>
      </c>
      <c r="B219" s="242">
        <v>672.91</v>
      </c>
      <c r="C219" s="241"/>
      <c r="D219" s="241"/>
      <c r="E219" s="241"/>
      <c r="F219" s="241"/>
      <c r="G219" s="241"/>
      <c r="H219" s="241"/>
      <c r="I219" s="241"/>
      <c r="J219" s="241"/>
      <c r="K219" s="242">
        <v>672.91</v>
      </c>
    </row>
    <row r="220" spans="1:11" s="92" customFormat="1">
      <c r="A220" s="243" t="s">
        <v>1804</v>
      </c>
      <c r="B220" s="242">
        <v>21.23</v>
      </c>
      <c r="C220" s="241"/>
      <c r="D220" s="241"/>
      <c r="E220" s="241"/>
      <c r="F220" s="241"/>
      <c r="G220" s="241"/>
      <c r="H220" s="241"/>
      <c r="I220" s="241"/>
      <c r="J220" s="241"/>
      <c r="K220" s="242">
        <v>21.23</v>
      </c>
    </row>
    <row r="221" spans="1:11" s="92" customFormat="1">
      <c r="A221" s="235" t="s">
        <v>1805</v>
      </c>
      <c r="B221" s="237"/>
      <c r="C221" s="237"/>
      <c r="D221" s="236">
        <v>14088.3</v>
      </c>
      <c r="E221" s="238">
        <v>192.73</v>
      </c>
      <c r="F221" s="237"/>
      <c r="G221" s="237"/>
      <c r="H221" s="237"/>
      <c r="I221" s="237"/>
      <c r="J221" s="237"/>
      <c r="K221" s="236">
        <v>355600.19</v>
      </c>
    </row>
    <row r="222" spans="1:11" s="92" customFormat="1">
      <c r="A222" s="243" t="s">
        <v>535</v>
      </c>
      <c r="B222" s="241"/>
      <c r="C222" s="241"/>
      <c r="D222" s="240">
        <v>10068.07</v>
      </c>
      <c r="E222" s="242">
        <v>0</v>
      </c>
      <c r="F222" s="241"/>
      <c r="G222" s="241"/>
      <c r="H222" s="241"/>
      <c r="I222" s="241"/>
      <c r="J222" s="241"/>
      <c r="K222" s="240">
        <v>211429.43</v>
      </c>
    </row>
    <row r="223" spans="1:11" s="92" customFormat="1">
      <c r="A223" s="243" t="s">
        <v>1806</v>
      </c>
      <c r="B223" s="241"/>
      <c r="C223" s="241"/>
      <c r="D223" s="242">
        <v>241.19</v>
      </c>
      <c r="E223" s="242">
        <v>7.0000000000000007E-2</v>
      </c>
      <c r="F223" s="241"/>
      <c r="G223" s="241"/>
      <c r="H223" s="241"/>
      <c r="I223" s="241"/>
      <c r="J223" s="241"/>
      <c r="K223" s="240">
        <v>5087.75</v>
      </c>
    </row>
    <row r="224" spans="1:11" s="92" customFormat="1">
      <c r="A224" s="243" t="s">
        <v>1807</v>
      </c>
      <c r="B224" s="241"/>
      <c r="C224" s="241"/>
      <c r="D224" s="240">
        <v>3540.98</v>
      </c>
      <c r="E224" s="242">
        <v>0</v>
      </c>
      <c r="F224" s="241"/>
      <c r="G224" s="241"/>
      <c r="H224" s="241"/>
      <c r="I224" s="241"/>
      <c r="J224" s="241"/>
      <c r="K224" s="240">
        <v>74360.58</v>
      </c>
    </row>
    <row r="225" spans="1:11" s="92" customFormat="1">
      <c r="A225" s="243" t="s">
        <v>1808</v>
      </c>
      <c r="B225" s="241"/>
      <c r="C225" s="241"/>
      <c r="D225" s="241"/>
      <c r="E225" s="242">
        <v>186.49</v>
      </c>
      <c r="F225" s="241"/>
      <c r="G225" s="241"/>
      <c r="H225" s="241"/>
      <c r="I225" s="241"/>
      <c r="J225" s="241"/>
      <c r="K225" s="240">
        <v>57810.47</v>
      </c>
    </row>
    <row r="226" spans="1:11" s="92" customFormat="1">
      <c r="A226" s="243" t="s">
        <v>1809</v>
      </c>
      <c r="B226" s="241"/>
      <c r="C226" s="241"/>
      <c r="D226" s="242">
        <v>238.06</v>
      </c>
      <c r="E226" s="242">
        <v>6.17</v>
      </c>
      <c r="F226" s="241"/>
      <c r="G226" s="241"/>
      <c r="H226" s="241"/>
      <c r="I226" s="241"/>
      <c r="J226" s="241"/>
      <c r="K226" s="240">
        <v>6911.96</v>
      </c>
    </row>
    <row r="227" spans="1:11" s="92" customFormat="1">
      <c r="A227" s="235" t="s">
        <v>1810</v>
      </c>
      <c r="B227" s="237"/>
      <c r="C227" s="236">
        <v>236257.43</v>
      </c>
      <c r="D227" s="238">
        <v>552.38</v>
      </c>
      <c r="E227" s="238">
        <v>6.74</v>
      </c>
      <c r="F227" s="237"/>
      <c r="G227" s="237"/>
      <c r="H227" s="237"/>
      <c r="I227" s="237"/>
      <c r="J227" s="237"/>
      <c r="K227" s="248">
        <v>-222567.43</v>
      </c>
    </row>
    <row r="228" spans="1:11" s="92" customFormat="1">
      <c r="A228" s="243" t="s">
        <v>536</v>
      </c>
      <c r="B228" s="241"/>
      <c r="C228" s="246">
        <v>217393.8</v>
      </c>
      <c r="D228" s="242">
        <v>552.38</v>
      </c>
      <c r="E228" s="242">
        <v>6.74</v>
      </c>
      <c r="F228" s="241"/>
      <c r="G228" s="241"/>
      <c r="H228" s="241"/>
      <c r="I228" s="241"/>
      <c r="J228" s="241"/>
      <c r="K228" s="249">
        <v>-203704.42</v>
      </c>
    </row>
    <row r="229" spans="1:11" s="92" customFormat="1">
      <c r="A229" s="243" t="s">
        <v>537</v>
      </c>
      <c r="B229" s="241"/>
      <c r="C229" s="240">
        <v>15327.31</v>
      </c>
      <c r="D229" s="241"/>
      <c r="E229" s="241"/>
      <c r="F229" s="241"/>
      <c r="G229" s="241"/>
      <c r="H229" s="241"/>
      <c r="I229" s="241"/>
      <c r="J229" s="241"/>
      <c r="K229" s="249">
        <v>-15327.31</v>
      </c>
    </row>
    <row r="230" spans="1:11" s="92" customFormat="1">
      <c r="A230" s="243" t="s">
        <v>538</v>
      </c>
      <c r="B230" s="241"/>
      <c r="C230" s="240">
        <v>3460.77</v>
      </c>
      <c r="D230" s="241"/>
      <c r="E230" s="241"/>
      <c r="F230" s="241"/>
      <c r="G230" s="241"/>
      <c r="H230" s="241"/>
      <c r="I230" s="241"/>
      <c r="J230" s="241"/>
      <c r="K230" s="249">
        <v>-3460.77</v>
      </c>
    </row>
    <row r="231" spans="1:11" s="92" customFormat="1">
      <c r="A231" s="243" t="s">
        <v>1811</v>
      </c>
      <c r="B231" s="241"/>
      <c r="C231" s="242">
        <v>75.55</v>
      </c>
      <c r="D231" s="241"/>
      <c r="E231" s="241"/>
      <c r="F231" s="241"/>
      <c r="G231" s="241"/>
      <c r="H231" s="241"/>
      <c r="I231" s="241"/>
      <c r="J231" s="241"/>
      <c r="K231" s="250">
        <v>-75.55</v>
      </c>
    </row>
    <row r="232" spans="1:11" s="92" customFormat="1">
      <c r="A232" s="243" t="s">
        <v>1812</v>
      </c>
      <c r="B232" s="241"/>
      <c r="C232" s="241"/>
      <c r="D232" s="241"/>
      <c r="E232" s="241"/>
      <c r="F232" s="241"/>
      <c r="G232" s="241"/>
      <c r="H232" s="241"/>
      <c r="I232" s="241"/>
      <c r="J232" s="241"/>
      <c r="K232" s="242">
        <v>0</v>
      </c>
    </row>
    <row r="233" spans="1:11" s="92" customFormat="1">
      <c r="A233" s="243" t="s">
        <v>1813</v>
      </c>
      <c r="B233" s="241"/>
      <c r="C233" s="241"/>
      <c r="D233" s="241"/>
      <c r="E233" s="241"/>
      <c r="F233" s="241"/>
      <c r="G233" s="241"/>
      <c r="H233" s="241"/>
      <c r="I233" s="241"/>
      <c r="J233" s="241"/>
      <c r="K233" s="242">
        <v>0</v>
      </c>
    </row>
    <row r="234" spans="1:11" s="92" customFormat="1">
      <c r="A234" s="243" t="s">
        <v>1814</v>
      </c>
      <c r="B234" s="241"/>
      <c r="C234" s="241"/>
      <c r="D234" s="241"/>
      <c r="E234" s="241"/>
      <c r="F234" s="241"/>
      <c r="G234" s="241"/>
      <c r="H234" s="241"/>
      <c r="I234" s="241"/>
      <c r="J234" s="241"/>
      <c r="K234" s="242">
        <v>0</v>
      </c>
    </row>
    <row r="235" spans="1:11" s="92" customFormat="1">
      <c r="A235" s="235" t="s">
        <v>1815</v>
      </c>
      <c r="B235" s="237"/>
      <c r="C235" s="237"/>
      <c r="D235" s="236">
        <v>2307.19</v>
      </c>
      <c r="E235" s="238">
        <v>13.23</v>
      </c>
      <c r="F235" s="237"/>
      <c r="G235" s="237"/>
      <c r="H235" s="237"/>
      <c r="I235" s="237"/>
      <c r="J235" s="237"/>
      <c r="K235" s="236">
        <v>52552.29</v>
      </c>
    </row>
    <row r="236" spans="1:11" s="92" customFormat="1">
      <c r="A236" s="243" t="s">
        <v>1816</v>
      </c>
      <c r="B236" s="241"/>
      <c r="C236" s="241"/>
      <c r="D236" s="242">
        <v>488.19</v>
      </c>
      <c r="E236" s="241"/>
      <c r="F236" s="241"/>
      <c r="G236" s="241"/>
      <c r="H236" s="241"/>
      <c r="I236" s="241"/>
      <c r="J236" s="241"/>
      <c r="K236" s="240">
        <v>10251.99</v>
      </c>
    </row>
    <row r="237" spans="1:11" s="92" customFormat="1">
      <c r="A237" s="243" t="s">
        <v>1817</v>
      </c>
      <c r="B237" s="241"/>
      <c r="C237" s="241"/>
      <c r="D237" s="242">
        <v>488.19</v>
      </c>
      <c r="E237" s="241"/>
      <c r="F237" s="241"/>
      <c r="G237" s="241"/>
      <c r="H237" s="241"/>
      <c r="I237" s="241"/>
      <c r="J237" s="241"/>
      <c r="K237" s="240">
        <v>10251.99</v>
      </c>
    </row>
    <row r="238" spans="1:11" s="92" customFormat="1">
      <c r="A238" s="243" t="s">
        <v>1818</v>
      </c>
      <c r="B238" s="241"/>
      <c r="C238" s="241"/>
      <c r="D238" s="240">
        <v>1819</v>
      </c>
      <c r="E238" s="242">
        <v>13.23</v>
      </c>
      <c r="F238" s="241"/>
      <c r="G238" s="241"/>
      <c r="H238" s="241"/>
      <c r="I238" s="241"/>
      <c r="J238" s="241"/>
      <c r="K238" s="240">
        <v>42300.3</v>
      </c>
    </row>
    <row r="239" spans="1:11" s="92" customFormat="1">
      <c r="A239" s="243" t="s">
        <v>1819</v>
      </c>
      <c r="B239" s="241"/>
      <c r="C239" s="241"/>
      <c r="D239" s="240">
        <v>1103</v>
      </c>
      <c r="E239" s="241"/>
      <c r="F239" s="241"/>
      <c r="G239" s="241"/>
      <c r="H239" s="241"/>
      <c r="I239" s="241"/>
      <c r="J239" s="241"/>
      <c r="K239" s="240">
        <v>23163</v>
      </c>
    </row>
    <row r="240" spans="1:11" s="92" customFormat="1">
      <c r="A240" s="243" t="s">
        <v>1820</v>
      </c>
      <c r="B240" s="241"/>
      <c r="C240" s="241"/>
      <c r="D240" s="242">
        <v>716</v>
      </c>
      <c r="E240" s="242">
        <v>13.23</v>
      </c>
      <c r="F240" s="241"/>
      <c r="G240" s="241"/>
      <c r="H240" s="241"/>
      <c r="I240" s="241"/>
      <c r="J240" s="241"/>
      <c r="K240" s="240">
        <v>19137.3</v>
      </c>
    </row>
    <row r="241" spans="1:11" s="92" customFormat="1">
      <c r="A241" s="235" t="s">
        <v>1821</v>
      </c>
      <c r="B241" s="237"/>
      <c r="C241" s="237"/>
      <c r="D241" s="237"/>
      <c r="E241" s="237"/>
      <c r="F241" s="237"/>
      <c r="G241" s="237"/>
      <c r="H241" s="237"/>
      <c r="I241" s="237"/>
      <c r="J241" s="237"/>
      <c r="K241" s="237"/>
    </row>
    <row r="242" spans="1:11" s="92" customFormat="1">
      <c r="A242" s="243" t="s">
        <v>527</v>
      </c>
      <c r="B242" s="240">
        <v>3467.12</v>
      </c>
      <c r="C242" s="241"/>
      <c r="D242" s="242">
        <v>0.05</v>
      </c>
      <c r="E242" s="242">
        <v>0.1</v>
      </c>
      <c r="F242" s="241"/>
      <c r="G242" s="241"/>
      <c r="H242" s="241"/>
      <c r="I242" s="241"/>
      <c r="J242" s="241"/>
      <c r="K242" s="240">
        <v>3498.86</v>
      </c>
    </row>
    <row r="243" spans="1:11" s="92" customFormat="1">
      <c r="A243" s="243" t="s">
        <v>528</v>
      </c>
      <c r="B243" s="240">
        <v>3194.12</v>
      </c>
      <c r="C243" s="241"/>
      <c r="D243" s="242">
        <v>0.02</v>
      </c>
      <c r="E243" s="247">
        <v>8.8999999999999996E-2</v>
      </c>
      <c r="F243" s="241"/>
      <c r="G243" s="241"/>
      <c r="H243" s="241"/>
      <c r="I243" s="241"/>
      <c r="J243" s="241"/>
      <c r="K243" s="240">
        <v>3222.13</v>
      </c>
    </row>
    <row r="244" spans="1:11" s="92" customFormat="1">
      <c r="A244" s="243" t="s">
        <v>1822</v>
      </c>
      <c r="B244" s="242">
        <v>273</v>
      </c>
      <c r="C244" s="241"/>
      <c r="D244" s="242">
        <v>0.03</v>
      </c>
      <c r="E244" s="247">
        <v>0.01</v>
      </c>
      <c r="F244" s="241"/>
      <c r="G244" s="241"/>
      <c r="H244" s="241"/>
      <c r="I244" s="241"/>
      <c r="J244" s="241"/>
      <c r="K244" s="242">
        <v>276.73</v>
      </c>
    </row>
    <row r="245" spans="1:11" s="92" customFormat="1">
      <c r="A245" s="241" t="s">
        <v>1823</v>
      </c>
      <c r="B245" s="240">
        <v>376005</v>
      </c>
      <c r="C245" s="241"/>
      <c r="D245" s="241"/>
      <c r="E245" s="241"/>
      <c r="F245" s="241"/>
      <c r="G245" s="241"/>
      <c r="H245" s="241"/>
      <c r="I245" s="241"/>
      <c r="J245" s="241"/>
      <c r="K245" s="240">
        <v>376005</v>
      </c>
    </row>
    <row r="246" spans="1:11" s="92" customFormat="1" ht="15" customHeight="1">
      <c r="A246" s="415" t="s">
        <v>1824</v>
      </c>
      <c r="B246" s="416"/>
      <c r="C246" s="416"/>
      <c r="D246" s="416"/>
      <c r="E246" s="416"/>
      <c r="F246" s="416"/>
      <c r="G246" s="416"/>
      <c r="H246" s="416"/>
      <c r="I246" s="416"/>
      <c r="J246" s="416"/>
      <c r="K246" s="417"/>
    </row>
    <row r="247" spans="1:11" s="92" customFormat="1"/>
    <row r="248" spans="1:11" s="92" customFormat="1" ht="28.5">
      <c r="A248" s="3" t="s">
        <v>1825</v>
      </c>
      <c r="B248" s="251" t="s">
        <v>543</v>
      </c>
      <c r="C248" s="251"/>
      <c r="D248" s="251" t="s">
        <v>551</v>
      </c>
      <c r="E248" s="251" t="s">
        <v>552</v>
      </c>
    </row>
    <row r="249" spans="1:11" s="92" customFormat="1">
      <c r="A249" s="225" t="s">
        <v>1826</v>
      </c>
      <c r="B249" s="252">
        <f>B154-C154</f>
        <v>788515.40999999992</v>
      </c>
      <c r="C249" s="252"/>
      <c r="D249" s="252">
        <f>D154</f>
        <v>19944.68</v>
      </c>
      <c r="E249" s="252">
        <f>E154</f>
        <v>264.16000000000003</v>
      </c>
    </row>
    <row r="250" spans="1:11" s="92" customFormat="1">
      <c r="A250" s="225" t="s">
        <v>1827</v>
      </c>
      <c r="B250" s="252">
        <f>B249*$C$60</f>
        <v>788515.40999999992</v>
      </c>
      <c r="C250" s="252"/>
      <c r="D250" s="252">
        <f>D249*$C$69</f>
        <v>558451.04</v>
      </c>
      <c r="E250" s="252">
        <f>E249*$C$70</f>
        <v>70002.400000000009</v>
      </c>
    </row>
    <row r="251" spans="1:11" s="92" customFormat="1">
      <c r="A251" s="225" t="s">
        <v>1828</v>
      </c>
      <c r="B251" s="252">
        <f>SUM(B250:E250)</f>
        <v>1416968.8499999999</v>
      </c>
      <c r="C251" s="252"/>
      <c r="D251" s="252"/>
      <c r="E251" s="252"/>
    </row>
    <row r="252" spans="1:11" s="92" customFormat="1"/>
    <row r="253" spans="1:11" s="92" customFormat="1"/>
    <row r="254" spans="1:11" s="92" customFormat="1">
      <c r="A254" s="253" t="s">
        <v>1829</v>
      </c>
      <c r="B254" s="81"/>
    </row>
    <row r="255" spans="1:11" s="92" customFormat="1">
      <c r="A255" s="92" t="s">
        <v>1830</v>
      </c>
    </row>
    <row r="256" spans="1:11" s="92" customFormat="1">
      <c r="A256" s="92" t="s">
        <v>1831</v>
      </c>
    </row>
    <row r="257" spans="1:4" s="92" customFormat="1"/>
    <row r="258" spans="1:4" s="92" customFormat="1">
      <c r="A258" s="92" t="s">
        <v>1832</v>
      </c>
      <c r="B258" s="92">
        <v>719</v>
      </c>
    </row>
    <row r="259" spans="1:4" s="92" customFormat="1">
      <c r="A259" s="92" t="s">
        <v>1833</v>
      </c>
      <c r="B259" s="92">
        <v>11</v>
      </c>
    </row>
    <row r="260" spans="1:4" s="92" customFormat="1">
      <c r="A260" s="92" t="s">
        <v>1834</v>
      </c>
      <c r="B260" s="254">
        <f>B259/B258*10^6</f>
        <v>15299.026425591099</v>
      </c>
    </row>
    <row r="261" spans="1:4" s="92" customFormat="1"/>
    <row r="262" spans="1:4" s="92" customFormat="1"/>
    <row r="263" spans="1:4" s="92" customFormat="1">
      <c r="A263" s="82" t="s">
        <v>1835</v>
      </c>
      <c r="B263" s="81"/>
      <c r="C263" s="81"/>
    </row>
    <row r="264" spans="1:4" s="92" customFormat="1">
      <c r="A264" s="92" t="s">
        <v>1836</v>
      </c>
      <c r="B264" s="254">
        <f>(B149-B251)/(2007-2000)*(2005-2000)+B251+B260</f>
        <v>1749351.5192827338</v>
      </c>
      <c r="C264" s="92" t="s">
        <v>1837</v>
      </c>
    </row>
    <row r="265" spans="1:4" s="92" customFormat="1">
      <c r="A265" s="92" t="s">
        <v>1838</v>
      </c>
      <c r="B265" s="92">
        <f>B264/B266</f>
        <v>1.3916388945402507</v>
      </c>
      <c r="C265" s="92" t="s">
        <v>1839</v>
      </c>
    </row>
    <row r="266" spans="1:4" s="92" customFormat="1">
      <c r="A266" s="92" t="s">
        <v>1840</v>
      </c>
      <c r="B266" s="254">
        <f>1257044141368.77/10^6</f>
        <v>1257044.14136877</v>
      </c>
      <c r="C266" s="92" t="s">
        <v>1841</v>
      </c>
      <c r="D266" s="92" t="s">
        <v>2167</v>
      </c>
    </row>
    <row r="267" spans="1:4" s="92" customFormat="1">
      <c r="A267" s="92" t="s">
        <v>1842</v>
      </c>
      <c r="B267" s="254">
        <f>6038976120915.99/10^6</f>
        <v>6038976.1209159903</v>
      </c>
      <c r="C267" s="92" t="s">
        <v>1841</v>
      </c>
    </row>
    <row r="268" spans="1:4" s="92" customFormat="1">
      <c r="A268" s="92" t="s">
        <v>1843</v>
      </c>
      <c r="B268" s="255">
        <v>0.33</v>
      </c>
      <c r="C268" s="92" t="s">
        <v>1844</v>
      </c>
    </row>
    <row r="269" spans="1:4" s="92" customFormat="1">
      <c r="A269" s="92" t="s">
        <v>1845</v>
      </c>
      <c r="B269" s="255">
        <v>0.35</v>
      </c>
      <c r="C269" s="92" t="s">
        <v>1844</v>
      </c>
    </row>
    <row r="270" spans="1:4" s="92" customFormat="1"/>
    <row r="271" spans="1:4" s="92" customFormat="1">
      <c r="A271" s="92" t="s">
        <v>1846</v>
      </c>
      <c r="B271" s="92">
        <f>B265*(1-B268)</f>
        <v>0.93239805934196784</v>
      </c>
    </row>
    <row r="272" spans="1:4" s="92" customFormat="1">
      <c r="A272" s="92" t="s">
        <v>1847</v>
      </c>
      <c r="B272" s="92">
        <f>B265*(1-B269)</f>
        <v>0.90456528145116299</v>
      </c>
    </row>
    <row r="273" spans="1:10" s="92" customFormat="1"/>
    <row r="274" spans="1:10" s="92" customFormat="1">
      <c r="A274" s="92" t="s">
        <v>1848</v>
      </c>
      <c r="B274" s="92">
        <f>B267*B271</f>
        <v>5630729.6155545544</v>
      </c>
      <c r="C274" s="92" t="s">
        <v>1837</v>
      </c>
    </row>
    <row r="275" spans="1:10" s="92" customFormat="1">
      <c r="A275" s="92" t="s">
        <v>1849</v>
      </c>
      <c r="B275" s="92">
        <f>B267*B272</f>
        <v>5462648.1344932253</v>
      </c>
      <c r="C275" s="92" t="s">
        <v>1837</v>
      </c>
    </row>
    <row r="276" spans="1:10" s="92" customFormat="1"/>
    <row r="277" spans="1:10" s="92" customFormat="1">
      <c r="A277" s="92" t="s">
        <v>1848</v>
      </c>
      <c r="B277" s="254">
        <f>B274/1000</f>
        <v>5630.7296155545546</v>
      </c>
      <c r="C277" s="92" t="s">
        <v>1850</v>
      </c>
    </row>
    <row r="278" spans="1:10" s="92" customFormat="1">
      <c r="A278" s="92" t="s">
        <v>1849</v>
      </c>
      <c r="B278" s="254">
        <f>B275/1000</f>
        <v>5462.6481344932254</v>
      </c>
      <c r="C278" s="92" t="s">
        <v>1850</v>
      </c>
    </row>
    <row r="279" spans="1:10" s="21" customFormat="1">
      <c r="A279" s="256"/>
      <c r="B279" s="257"/>
      <c r="C279" s="257"/>
      <c r="D279" s="257"/>
      <c r="E279" s="257"/>
      <c r="F279" s="257"/>
      <c r="G279" s="257"/>
      <c r="H279" s="257"/>
      <c r="I279" s="257"/>
    </row>
    <row r="280" spans="1:10" s="21" customFormat="1">
      <c r="A280" s="256"/>
      <c r="B280" s="257"/>
      <c r="C280" s="257"/>
      <c r="D280" s="257"/>
      <c r="E280" s="257"/>
      <c r="F280" s="257"/>
      <c r="G280" s="257"/>
      <c r="H280" s="257"/>
      <c r="I280" s="257"/>
    </row>
    <row r="281" spans="1:10" s="21" customFormat="1">
      <c r="A281" s="256"/>
      <c r="B281" s="257"/>
      <c r="C281" s="257"/>
      <c r="D281" s="257"/>
      <c r="E281" s="257"/>
      <c r="F281" s="257"/>
      <c r="G281" s="257"/>
      <c r="H281" s="257"/>
      <c r="I281" s="257"/>
      <c r="J281" s="257"/>
    </row>
    <row r="282" spans="1:10" s="21" customFormat="1">
      <c r="A282" s="256"/>
      <c r="B282" s="257"/>
      <c r="C282" s="257"/>
      <c r="D282" s="257"/>
      <c r="E282" s="257"/>
      <c r="F282" s="257"/>
      <c r="G282" s="257"/>
      <c r="H282" s="257"/>
      <c r="I282" s="257"/>
      <c r="J282" s="257"/>
    </row>
    <row r="283" spans="1:10" s="21" customFormat="1">
      <c r="A283" s="259"/>
      <c r="B283" s="257"/>
      <c r="C283" s="257"/>
      <c r="D283" s="257"/>
      <c r="E283" s="257"/>
      <c r="F283" s="257"/>
      <c r="G283" s="257"/>
      <c r="H283" s="257"/>
      <c r="I283" s="257"/>
      <c r="J283" s="257"/>
    </row>
    <row r="284" spans="1:10" s="21" customFormat="1">
      <c r="A284" s="259"/>
      <c r="B284" s="257"/>
      <c r="C284" s="257"/>
      <c r="D284" s="257"/>
      <c r="E284" s="257"/>
      <c r="F284" s="257"/>
      <c r="G284" s="257"/>
      <c r="H284" s="257"/>
      <c r="I284" s="257"/>
      <c r="J284" s="257"/>
    </row>
    <row r="285" spans="1:10" s="21" customFormat="1">
      <c r="A285" s="259"/>
      <c r="B285" s="257"/>
      <c r="C285" s="257"/>
      <c r="D285" s="257"/>
      <c r="E285" s="257"/>
      <c r="F285" s="257"/>
      <c r="G285" s="257"/>
      <c r="H285" s="257"/>
      <c r="I285" s="257"/>
      <c r="J285" s="257"/>
    </row>
    <row r="286" spans="1:10" s="21" customFormat="1">
      <c r="A286" s="258"/>
      <c r="B286" s="257"/>
      <c r="C286" s="257"/>
      <c r="D286" s="257"/>
      <c r="E286" s="257"/>
      <c r="F286" s="257"/>
      <c r="G286" s="257"/>
      <c r="H286" s="257"/>
      <c r="I286" s="257"/>
      <c r="J286" s="257"/>
    </row>
    <row r="287" spans="1:10" s="21" customFormat="1">
      <c r="A287" s="259"/>
      <c r="B287" s="257"/>
      <c r="C287" s="257"/>
      <c r="D287" s="257"/>
      <c r="E287" s="257"/>
      <c r="F287" s="257"/>
      <c r="G287" s="257"/>
      <c r="H287" s="257"/>
      <c r="I287" s="257"/>
      <c r="J287" s="257"/>
    </row>
    <row r="288" spans="1:10" s="21" customFormat="1">
      <c r="A288" s="259"/>
      <c r="B288" s="257"/>
      <c r="C288" s="257"/>
      <c r="D288" s="257"/>
      <c r="E288" s="257"/>
      <c r="F288" s="257"/>
      <c r="G288" s="257"/>
      <c r="H288" s="257"/>
      <c r="I288" s="257"/>
      <c r="J288" s="257"/>
    </row>
    <row r="289" spans="1:10" s="21" customFormat="1">
      <c r="A289" s="259"/>
      <c r="B289" s="257"/>
      <c r="C289" s="257"/>
      <c r="D289" s="257"/>
      <c r="E289" s="257"/>
      <c r="F289" s="257"/>
      <c r="G289" s="257"/>
      <c r="H289" s="257"/>
      <c r="I289" s="257"/>
      <c r="J289" s="257"/>
    </row>
    <row r="290" spans="1:10" s="21" customFormat="1">
      <c r="A290" s="259"/>
      <c r="B290" s="257"/>
      <c r="C290" s="257"/>
      <c r="D290" s="257"/>
      <c r="E290" s="257"/>
      <c r="F290" s="257"/>
      <c r="G290" s="257"/>
      <c r="H290" s="257"/>
      <c r="I290" s="257"/>
      <c r="J290" s="257"/>
    </row>
    <row r="291" spans="1:10" s="21" customFormat="1">
      <c r="A291" s="259"/>
      <c r="B291" s="257"/>
      <c r="C291" s="257"/>
      <c r="D291" s="257"/>
      <c r="E291" s="257"/>
      <c r="F291" s="257"/>
      <c r="G291" s="257"/>
      <c r="H291" s="257"/>
      <c r="I291" s="257"/>
      <c r="J291" s="257"/>
    </row>
    <row r="292" spans="1:10" s="21" customFormat="1">
      <c r="A292" s="259"/>
      <c r="B292" s="257"/>
      <c r="C292" s="257"/>
      <c r="D292" s="257"/>
      <c r="E292" s="257"/>
      <c r="F292" s="257"/>
      <c r="G292" s="257"/>
      <c r="H292" s="257"/>
      <c r="I292" s="257"/>
      <c r="J292" s="257"/>
    </row>
    <row r="293" spans="1:10" s="21" customFormat="1">
      <c r="A293" s="262"/>
      <c r="B293" s="257"/>
      <c r="C293" s="257"/>
      <c r="D293" s="257"/>
      <c r="E293" s="257"/>
      <c r="F293" s="257"/>
      <c r="G293" s="257"/>
      <c r="H293" s="257"/>
      <c r="I293" s="257"/>
      <c r="J293" s="257"/>
    </row>
    <row r="294" spans="1:10" s="21" customFormat="1">
      <c r="A294" s="258"/>
      <c r="B294" s="257"/>
      <c r="C294" s="257"/>
      <c r="D294" s="257"/>
      <c r="E294" s="257"/>
      <c r="F294" s="257"/>
      <c r="G294" s="257"/>
      <c r="H294" s="257"/>
      <c r="I294" s="257"/>
      <c r="J294" s="257"/>
    </row>
    <row r="295" spans="1:10" s="21" customFormat="1">
      <c r="A295" s="259"/>
      <c r="B295" s="257"/>
      <c r="C295" s="257"/>
      <c r="D295" s="257"/>
      <c r="E295" s="257"/>
      <c r="F295" s="257"/>
      <c r="G295" s="257"/>
      <c r="H295" s="257"/>
      <c r="I295" s="257"/>
      <c r="J295" s="257"/>
    </row>
    <row r="296" spans="1:10" s="21" customFormat="1">
      <c r="A296" s="259"/>
      <c r="B296" s="257"/>
      <c r="C296" s="257"/>
      <c r="D296" s="257"/>
      <c r="E296" s="257"/>
      <c r="F296" s="257"/>
      <c r="G296" s="257"/>
      <c r="H296" s="257"/>
      <c r="I296" s="257"/>
      <c r="J296" s="257"/>
    </row>
    <row r="297" spans="1:10" s="21" customFormat="1">
      <c r="A297" s="259"/>
      <c r="B297" s="257"/>
      <c r="C297" s="257"/>
      <c r="D297" s="257"/>
      <c r="E297" s="257"/>
      <c r="F297" s="257"/>
      <c r="G297" s="257"/>
      <c r="H297" s="257"/>
      <c r="I297" s="257"/>
      <c r="J297" s="257"/>
    </row>
    <row r="298" spans="1:10" s="21" customFormat="1">
      <c r="A298" s="259"/>
      <c r="B298" s="257"/>
      <c r="C298" s="257"/>
      <c r="D298" s="257"/>
      <c r="E298" s="257"/>
      <c r="F298" s="257"/>
      <c r="G298" s="257"/>
      <c r="H298" s="257"/>
      <c r="I298" s="257"/>
      <c r="J298" s="257"/>
    </row>
    <row r="299" spans="1:10" s="21" customFormat="1">
      <c r="A299" s="259"/>
      <c r="B299" s="257"/>
      <c r="C299" s="257"/>
      <c r="D299" s="257"/>
      <c r="E299" s="257"/>
      <c r="F299" s="257"/>
      <c r="G299" s="257"/>
      <c r="H299" s="257"/>
      <c r="I299" s="257"/>
      <c r="J299" s="257"/>
    </row>
    <row r="300" spans="1:10" s="21" customFormat="1">
      <c r="A300" s="263"/>
      <c r="B300" s="264"/>
      <c r="C300" s="264"/>
      <c r="D300" s="264"/>
      <c r="E300" s="264"/>
      <c r="F300" s="264"/>
      <c r="G300" s="264"/>
      <c r="H300" s="264"/>
      <c r="I300" s="264"/>
      <c r="J300" s="264"/>
    </row>
    <row r="301" spans="1:10" s="21" customFormat="1">
      <c r="A301" s="263"/>
      <c r="B301" s="257"/>
      <c r="C301" s="257"/>
      <c r="D301" s="257"/>
      <c r="E301" s="257"/>
      <c r="F301" s="257"/>
      <c r="G301" s="257"/>
      <c r="H301" s="257"/>
      <c r="I301" s="257"/>
      <c r="J301" s="257"/>
    </row>
    <row r="302" spans="1:10" s="21" customFormat="1">
      <c r="A302" s="261"/>
      <c r="B302" s="257"/>
      <c r="C302" s="257"/>
      <c r="D302" s="257"/>
      <c r="E302" s="257"/>
      <c r="F302" s="257"/>
      <c r="G302" s="257"/>
      <c r="H302" s="257"/>
      <c r="I302" s="257"/>
      <c r="J302" s="257"/>
    </row>
    <row r="303" spans="1:10" s="21" customFormat="1">
      <c r="A303" s="261"/>
      <c r="B303" s="257"/>
      <c r="C303" s="257"/>
      <c r="D303" s="257"/>
      <c r="E303" s="257"/>
      <c r="F303" s="257"/>
      <c r="G303" s="257"/>
      <c r="H303" s="257"/>
      <c r="I303" s="257"/>
      <c r="J303" s="257"/>
    </row>
    <row r="304" spans="1:10" s="21" customFormat="1">
      <c r="A304" s="265"/>
      <c r="B304" s="265"/>
      <c r="C304" s="265"/>
      <c r="D304" s="265"/>
      <c r="E304" s="265"/>
    </row>
    <row r="305" spans="1:13" s="21" customFormat="1">
      <c r="A305" s="266"/>
      <c r="B305" s="267"/>
      <c r="C305" s="267"/>
      <c r="D305" s="267"/>
      <c r="E305" s="267"/>
      <c r="F305" s="267"/>
      <c r="G305" s="267"/>
      <c r="H305" s="267"/>
      <c r="I305" s="267"/>
      <c r="J305" s="267"/>
    </row>
    <row r="306" spans="1:13" s="21" customFormat="1">
      <c r="A306" s="265"/>
      <c r="B306" s="265"/>
      <c r="C306" s="265"/>
      <c r="D306" s="265"/>
      <c r="E306" s="265"/>
    </row>
    <row r="307" spans="1:13" s="21" customFormat="1" ht="15.4">
      <c r="A307" s="268"/>
      <c r="B307" s="268"/>
      <c r="C307" s="268"/>
      <c r="D307" s="268"/>
      <c r="E307" s="268"/>
      <c r="F307" s="268"/>
      <c r="G307" s="268"/>
      <c r="H307" s="269"/>
      <c r="I307" s="269"/>
      <c r="J307" s="269"/>
      <c r="K307" s="269"/>
      <c r="L307" s="269"/>
      <c r="M307" s="270"/>
    </row>
    <row r="308" spans="1:13" s="21" customFormat="1" ht="15.4">
      <c r="A308" s="271"/>
      <c r="B308" s="272"/>
      <c r="C308" s="272"/>
      <c r="D308" s="272"/>
      <c r="E308" s="272"/>
      <c r="F308" s="272"/>
      <c r="G308" s="272"/>
      <c r="H308" s="269"/>
      <c r="I308" s="269"/>
      <c r="J308" s="269"/>
      <c r="K308" s="269"/>
      <c r="L308" s="269"/>
      <c r="M308" s="270"/>
    </row>
    <row r="309" spans="1:13" s="21" customFormat="1">
      <c r="A309" s="273"/>
      <c r="B309" s="269"/>
      <c r="C309" s="269"/>
      <c r="D309" s="269"/>
      <c r="E309" s="269"/>
      <c r="F309" s="269"/>
      <c r="G309" s="269"/>
      <c r="H309" s="269"/>
      <c r="I309" s="269"/>
      <c r="J309" s="269"/>
      <c r="K309" s="269"/>
      <c r="L309" s="270"/>
      <c r="M309" s="270"/>
    </row>
    <row r="310" spans="1:13" s="21" customFormat="1">
      <c r="A310" s="269"/>
      <c r="B310" s="269"/>
      <c r="C310" s="269"/>
      <c r="D310" s="269"/>
      <c r="E310" s="269"/>
      <c r="F310" s="269"/>
      <c r="G310" s="269"/>
      <c r="H310" s="269"/>
      <c r="I310" s="269"/>
      <c r="J310" s="269"/>
      <c r="K310" s="269"/>
      <c r="L310" s="269"/>
      <c r="M310" s="274"/>
    </row>
    <row r="311" spans="1:13" s="21" customFormat="1">
      <c r="A311" s="275"/>
      <c r="B311" s="276"/>
      <c r="C311" s="276"/>
      <c r="D311" s="276"/>
      <c r="E311" s="277"/>
      <c r="F311" s="277"/>
      <c r="G311" s="278"/>
      <c r="H311" s="276"/>
      <c r="I311" s="279"/>
      <c r="J311" s="276"/>
      <c r="K311" s="277"/>
      <c r="L311" s="277"/>
      <c r="M311" s="276"/>
    </row>
    <row r="312" spans="1:13" s="21" customFormat="1">
      <c r="A312" s="275"/>
      <c r="B312" s="277"/>
      <c r="C312" s="277"/>
      <c r="D312" s="277"/>
      <c r="E312" s="277"/>
      <c r="F312" s="277"/>
      <c r="G312" s="277"/>
      <c r="H312" s="277"/>
      <c r="I312" s="280"/>
      <c r="J312" s="280"/>
      <c r="K312" s="280"/>
      <c r="L312" s="280"/>
      <c r="M312" s="280"/>
    </row>
    <row r="313" spans="1:13" s="21" customFormat="1">
      <c r="A313" s="281"/>
      <c r="B313" s="257"/>
      <c r="C313" s="257"/>
      <c r="D313" s="257"/>
      <c r="E313" s="257"/>
      <c r="F313" s="257"/>
      <c r="G313" s="257"/>
      <c r="H313" s="257"/>
      <c r="I313" s="257"/>
      <c r="J313" s="257"/>
      <c r="K313" s="257"/>
      <c r="L313" s="257"/>
      <c r="M313" s="257"/>
    </row>
    <row r="314" spans="1:13" s="21" customFormat="1">
      <c r="A314" s="281"/>
      <c r="B314" s="257"/>
      <c r="C314" s="257"/>
      <c r="D314" s="257"/>
      <c r="E314" s="257"/>
      <c r="F314" s="257"/>
      <c r="G314" s="257"/>
      <c r="H314" s="257"/>
      <c r="I314" s="257"/>
      <c r="J314" s="257"/>
      <c r="K314" s="257"/>
      <c r="L314" s="257"/>
      <c r="M314" s="257"/>
    </row>
    <row r="315" spans="1:13" s="21" customFormat="1">
      <c r="A315" s="282"/>
      <c r="B315" s="257"/>
      <c r="C315" s="257"/>
      <c r="D315" s="257"/>
      <c r="E315" s="257"/>
      <c r="F315" s="257"/>
      <c r="G315" s="257"/>
      <c r="H315" s="257"/>
      <c r="I315" s="257"/>
      <c r="J315" s="257"/>
      <c r="K315" s="257"/>
      <c r="L315" s="257"/>
      <c r="M315" s="257"/>
    </row>
    <row r="316" spans="1:13" s="21" customFormat="1">
      <c r="A316" s="282"/>
      <c r="B316" s="257"/>
      <c r="C316" s="257"/>
      <c r="D316" s="257"/>
      <c r="E316" s="257"/>
      <c r="F316" s="257"/>
      <c r="G316" s="257"/>
      <c r="H316" s="257"/>
      <c r="I316" s="257"/>
      <c r="J316" s="257"/>
      <c r="K316" s="257"/>
      <c r="L316" s="257"/>
      <c r="M316" s="257"/>
    </row>
    <row r="317" spans="1:13" s="21" customFormat="1">
      <c r="A317" s="282"/>
      <c r="B317" s="257"/>
      <c r="C317" s="257"/>
      <c r="D317" s="257"/>
      <c r="E317" s="257"/>
      <c r="F317" s="257"/>
      <c r="G317" s="257"/>
      <c r="H317" s="257"/>
      <c r="I317" s="257"/>
      <c r="J317" s="257"/>
      <c r="K317" s="257"/>
      <c r="L317" s="257"/>
      <c r="M317" s="257"/>
    </row>
    <row r="318" spans="1:13" s="21" customFormat="1">
      <c r="A318" s="282"/>
      <c r="B318" s="257"/>
      <c r="C318" s="257"/>
      <c r="D318" s="257"/>
      <c r="E318" s="257"/>
      <c r="F318" s="257"/>
      <c r="G318" s="257"/>
      <c r="H318" s="257"/>
      <c r="I318" s="257"/>
      <c r="J318" s="257"/>
      <c r="K318" s="257"/>
      <c r="L318" s="257"/>
      <c r="M318" s="257"/>
    </row>
    <row r="319" spans="1:13" s="21" customFormat="1">
      <c r="A319" s="281"/>
      <c r="B319" s="257"/>
      <c r="C319" s="257"/>
      <c r="D319" s="257"/>
      <c r="E319" s="257"/>
      <c r="F319" s="257"/>
      <c r="G319" s="257"/>
      <c r="H319" s="257"/>
      <c r="I319" s="257"/>
      <c r="J319" s="257"/>
      <c r="K319" s="257"/>
      <c r="L319" s="257"/>
      <c r="M319" s="257"/>
    </row>
    <row r="320" spans="1:13" s="21" customFormat="1">
      <c r="A320" s="282"/>
      <c r="B320" s="257"/>
      <c r="C320" s="257"/>
      <c r="D320" s="257"/>
      <c r="E320" s="257"/>
      <c r="F320" s="257"/>
      <c r="G320" s="257"/>
      <c r="H320" s="257"/>
      <c r="I320" s="257"/>
      <c r="J320" s="257"/>
      <c r="K320" s="257"/>
      <c r="L320" s="257"/>
      <c r="M320" s="257"/>
    </row>
    <row r="321" spans="1:13" s="21" customFormat="1">
      <c r="A321" s="282"/>
      <c r="B321" s="257"/>
      <c r="C321" s="257"/>
      <c r="D321" s="257"/>
      <c r="E321" s="257"/>
      <c r="F321" s="257"/>
      <c r="G321" s="257"/>
      <c r="H321" s="257"/>
      <c r="I321" s="257"/>
      <c r="J321" s="257"/>
      <c r="K321" s="257"/>
      <c r="L321" s="257"/>
      <c r="M321" s="257"/>
    </row>
    <row r="322" spans="1:13" s="21" customFormat="1">
      <c r="A322" s="282"/>
      <c r="B322" s="257"/>
      <c r="C322" s="257"/>
      <c r="D322" s="257"/>
      <c r="E322" s="257"/>
      <c r="F322" s="257"/>
      <c r="G322" s="257"/>
      <c r="H322" s="257"/>
      <c r="I322" s="257"/>
      <c r="J322" s="257"/>
      <c r="K322" s="257"/>
      <c r="L322" s="257"/>
      <c r="M322" s="257"/>
    </row>
    <row r="323" spans="1:13" s="21" customFormat="1">
      <c r="A323" s="282"/>
      <c r="B323" s="257"/>
      <c r="C323" s="257"/>
      <c r="D323" s="257"/>
      <c r="E323" s="257"/>
      <c r="F323" s="257"/>
      <c r="G323" s="257"/>
      <c r="H323" s="257"/>
      <c r="I323" s="257"/>
      <c r="J323" s="257"/>
      <c r="K323" s="257"/>
      <c r="L323" s="257"/>
      <c r="M323" s="257"/>
    </row>
    <row r="324" spans="1:13" s="21" customFormat="1">
      <c r="A324" s="282"/>
      <c r="B324" s="257"/>
      <c r="C324" s="257"/>
      <c r="D324" s="257"/>
      <c r="E324" s="257"/>
      <c r="F324" s="257"/>
      <c r="G324" s="257"/>
      <c r="H324" s="257"/>
      <c r="I324" s="257"/>
      <c r="J324" s="257"/>
      <c r="K324" s="257"/>
      <c r="L324" s="257"/>
      <c r="M324" s="257"/>
    </row>
    <row r="325" spans="1:13" s="21" customFormat="1">
      <c r="A325" s="282"/>
      <c r="B325" s="257"/>
      <c r="C325" s="257"/>
      <c r="D325" s="257"/>
      <c r="E325" s="257"/>
      <c r="F325" s="257"/>
      <c r="G325" s="257"/>
      <c r="H325" s="257"/>
      <c r="I325" s="257"/>
      <c r="J325" s="257"/>
      <c r="K325" s="257"/>
      <c r="L325" s="257"/>
      <c r="M325" s="257"/>
    </row>
    <row r="326" spans="1:13" s="21" customFormat="1">
      <c r="A326" s="282"/>
      <c r="B326" s="257"/>
      <c r="C326" s="257"/>
      <c r="D326" s="257"/>
      <c r="E326" s="257"/>
      <c r="F326" s="257"/>
      <c r="G326" s="257"/>
      <c r="H326" s="257"/>
      <c r="I326" s="257"/>
      <c r="J326" s="257"/>
      <c r="K326" s="257"/>
      <c r="L326" s="257"/>
      <c r="M326" s="257"/>
    </row>
    <row r="327" spans="1:13" s="21" customFormat="1">
      <c r="A327" s="282"/>
      <c r="B327" s="257"/>
      <c r="C327" s="257"/>
      <c r="D327" s="257"/>
      <c r="E327" s="257"/>
      <c r="F327" s="257"/>
      <c r="G327" s="257"/>
      <c r="H327" s="257"/>
      <c r="I327" s="257"/>
      <c r="J327" s="257"/>
      <c r="K327" s="257"/>
      <c r="L327" s="257"/>
      <c r="M327" s="257"/>
    </row>
    <row r="328" spans="1:13" s="21" customFormat="1">
      <c r="A328" s="282"/>
      <c r="B328" s="257"/>
      <c r="C328" s="257"/>
      <c r="D328" s="257"/>
      <c r="E328" s="257"/>
      <c r="F328" s="257"/>
      <c r="G328" s="257"/>
      <c r="H328" s="257"/>
      <c r="I328" s="257"/>
      <c r="J328" s="257"/>
      <c r="K328" s="257"/>
      <c r="L328" s="257"/>
      <c r="M328" s="257"/>
    </row>
    <row r="329" spans="1:13" s="21" customFormat="1">
      <c r="A329" s="282"/>
      <c r="B329" s="257"/>
      <c r="C329" s="257"/>
      <c r="D329" s="257"/>
      <c r="E329" s="257"/>
      <c r="F329" s="257"/>
      <c r="G329" s="257"/>
      <c r="H329" s="257"/>
      <c r="I329" s="257"/>
      <c r="J329" s="257"/>
      <c r="K329" s="257"/>
      <c r="L329" s="257"/>
      <c r="M329" s="257"/>
    </row>
    <row r="330" spans="1:13" s="21" customFormat="1">
      <c r="A330" s="281"/>
      <c r="B330" s="257"/>
      <c r="C330" s="257"/>
      <c r="D330" s="257"/>
      <c r="E330" s="257"/>
      <c r="F330" s="257"/>
      <c r="G330" s="257"/>
      <c r="H330" s="257"/>
      <c r="I330" s="257"/>
      <c r="J330" s="257"/>
      <c r="K330" s="257"/>
      <c r="L330" s="257"/>
      <c r="M330" s="257"/>
    </row>
    <row r="331" spans="1:13" s="21" customFormat="1">
      <c r="A331" s="282"/>
      <c r="B331" s="257"/>
      <c r="C331" s="257"/>
      <c r="D331" s="257"/>
      <c r="E331" s="257"/>
      <c r="F331" s="257"/>
      <c r="G331" s="257"/>
      <c r="H331" s="257"/>
      <c r="I331" s="257"/>
      <c r="J331" s="257"/>
      <c r="K331" s="257"/>
      <c r="L331" s="257"/>
      <c r="M331" s="257"/>
    </row>
    <row r="332" spans="1:13" s="21" customFormat="1">
      <c r="A332" s="282"/>
      <c r="B332" s="257"/>
      <c r="C332" s="257"/>
      <c r="D332" s="257"/>
      <c r="E332" s="257"/>
      <c r="F332" s="257"/>
      <c r="G332" s="257"/>
      <c r="H332" s="257"/>
      <c r="I332" s="257"/>
      <c r="J332" s="257"/>
      <c r="K332" s="257"/>
      <c r="L332" s="257"/>
      <c r="M332" s="257"/>
    </row>
    <row r="333" spans="1:13" s="21" customFormat="1">
      <c r="A333" s="282"/>
      <c r="B333" s="257"/>
      <c r="C333" s="257"/>
      <c r="D333" s="257"/>
      <c r="E333" s="257"/>
      <c r="F333" s="257"/>
      <c r="G333" s="257"/>
      <c r="H333" s="257"/>
      <c r="I333" s="257"/>
      <c r="J333" s="257"/>
      <c r="K333" s="257"/>
      <c r="L333" s="257"/>
      <c r="M333" s="257"/>
    </row>
    <row r="334" spans="1:13" s="21" customFormat="1">
      <c r="A334" s="282"/>
      <c r="B334" s="257"/>
      <c r="C334" s="257"/>
      <c r="D334" s="257"/>
      <c r="E334" s="257"/>
      <c r="F334" s="257"/>
      <c r="G334" s="257"/>
      <c r="H334" s="257"/>
      <c r="I334" s="257"/>
      <c r="J334" s="257"/>
      <c r="K334" s="257"/>
      <c r="L334" s="257"/>
      <c r="M334" s="257"/>
    </row>
    <row r="335" spans="1:13" s="21" customFormat="1">
      <c r="A335" s="283"/>
      <c r="B335" s="257"/>
      <c r="C335" s="257"/>
      <c r="D335" s="257"/>
      <c r="E335" s="257"/>
      <c r="F335" s="257"/>
      <c r="G335" s="257"/>
      <c r="H335" s="257"/>
      <c r="I335" s="257"/>
      <c r="J335" s="257"/>
      <c r="K335" s="257"/>
      <c r="L335" s="257"/>
      <c r="M335" s="257"/>
    </row>
    <row r="336" spans="1:13" s="21" customFormat="1">
      <c r="A336" s="283"/>
      <c r="B336" s="257"/>
      <c r="C336" s="257"/>
      <c r="D336" s="257"/>
      <c r="E336" s="257"/>
      <c r="F336" s="257"/>
      <c r="G336" s="257"/>
      <c r="H336" s="257"/>
      <c r="I336" s="257"/>
      <c r="J336" s="257"/>
      <c r="K336" s="257"/>
      <c r="L336" s="257"/>
      <c r="M336" s="257"/>
    </row>
    <row r="337" spans="1:13" s="21" customFormat="1">
      <c r="A337" s="282"/>
      <c r="B337" s="257"/>
      <c r="C337" s="257"/>
      <c r="D337" s="257"/>
      <c r="E337" s="257"/>
      <c r="F337" s="257"/>
      <c r="G337" s="257"/>
      <c r="H337" s="257"/>
      <c r="I337" s="257"/>
      <c r="J337" s="257"/>
      <c r="K337" s="257"/>
      <c r="L337" s="257"/>
      <c r="M337" s="257"/>
    </row>
    <row r="338" spans="1:13" s="21" customFormat="1">
      <c r="A338" s="284"/>
      <c r="B338" s="257"/>
      <c r="C338" s="257"/>
      <c r="D338" s="257"/>
      <c r="E338" s="257"/>
      <c r="F338" s="257"/>
      <c r="G338" s="257"/>
      <c r="H338" s="257"/>
      <c r="I338" s="257"/>
      <c r="J338" s="257"/>
      <c r="K338" s="257"/>
      <c r="L338" s="257"/>
      <c r="M338" s="257"/>
    </row>
    <row r="339" spans="1:13" s="21" customFormat="1">
      <c r="A339" s="285"/>
      <c r="B339" s="257"/>
      <c r="C339" s="257"/>
      <c r="D339" s="257"/>
      <c r="E339" s="257"/>
      <c r="F339" s="257"/>
      <c r="G339" s="257"/>
      <c r="H339" s="257"/>
      <c r="I339" s="257"/>
      <c r="J339" s="257"/>
      <c r="K339" s="257"/>
      <c r="L339" s="257"/>
      <c r="M339" s="257"/>
    </row>
    <row r="340" spans="1:13" s="21" customFormat="1">
      <c r="A340" s="285"/>
      <c r="B340" s="257"/>
      <c r="C340" s="257"/>
      <c r="D340" s="257"/>
      <c r="E340" s="257"/>
      <c r="F340" s="257"/>
      <c r="G340" s="257"/>
      <c r="H340" s="257"/>
      <c r="I340" s="257"/>
      <c r="J340" s="257"/>
      <c r="K340" s="257"/>
      <c r="L340" s="257"/>
      <c r="M340" s="257"/>
    </row>
    <row r="341" spans="1:13" s="21" customFormat="1">
      <c r="A341" s="285"/>
      <c r="B341" s="257"/>
      <c r="C341" s="257"/>
      <c r="D341" s="257"/>
      <c r="E341" s="257"/>
      <c r="F341" s="257"/>
      <c r="G341" s="257"/>
      <c r="H341" s="257"/>
      <c r="I341" s="257"/>
      <c r="J341" s="257"/>
      <c r="K341" s="257"/>
      <c r="L341" s="257"/>
      <c r="M341" s="257"/>
    </row>
    <row r="342" spans="1:13" s="21" customFormat="1">
      <c r="A342" s="284"/>
      <c r="B342" s="257"/>
      <c r="C342" s="257"/>
      <c r="D342" s="257"/>
      <c r="E342" s="257"/>
      <c r="F342" s="257"/>
      <c r="G342" s="257"/>
      <c r="H342" s="257"/>
      <c r="I342" s="257"/>
      <c r="J342" s="257"/>
      <c r="K342" s="257"/>
      <c r="L342" s="257"/>
      <c r="M342" s="257"/>
    </row>
    <row r="343" spans="1:13" s="21" customFormat="1">
      <c r="A343" s="285"/>
      <c r="B343" s="257"/>
      <c r="C343" s="257"/>
      <c r="D343" s="257"/>
      <c r="E343" s="257"/>
      <c r="F343" s="257"/>
      <c r="G343" s="257"/>
      <c r="H343" s="257"/>
      <c r="I343" s="257"/>
      <c r="J343" s="257"/>
      <c r="K343" s="257"/>
      <c r="L343" s="257"/>
      <c r="M343" s="257"/>
    </row>
    <row r="344" spans="1:13" s="21" customFormat="1">
      <c r="A344" s="285"/>
      <c r="B344" s="257"/>
      <c r="C344" s="257"/>
      <c r="D344" s="257"/>
      <c r="E344" s="257"/>
      <c r="F344" s="257"/>
      <c r="G344" s="257"/>
      <c r="H344" s="257"/>
      <c r="I344" s="257"/>
      <c r="J344" s="257"/>
      <c r="K344" s="257"/>
      <c r="L344" s="257"/>
      <c r="M344" s="257"/>
    </row>
    <row r="345" spans="1:13" s="21" customFormat="1">
      <c r="A345" s="285"/>
      <c r="B345" s="257"/>
      <c r="C345" s="257"/>
      <c r="D345" s="257"/>
      <c r="E345" s="257"/>
      <c r="F345" s="257"/>
      <c r="G345" s="257"/>
      <c r="H345" s="257"/>
      <c r="I345" s="257"/>
      <c r="J345" s="257"/>
      <c r="K345" s="257"/>
      <c r="L345" s="257"/>
      <c r="M345" s="257"/>
    </row>
    <row r="346" spans="1:13" s="21" customFormat="1">
      <c r="A346" s="285"/>
      <c r="B346" s="257"/>
      <c r="C346" s="257"/>
      <c r="D346" s="257"/>
      <c r="E346" s="257"/>
      <c r="F346" s="257"/>
      <c r="G346" s="257"/>
      <c r="H346" s="257"/>
      <c r="I346" s="257"/>
      <c r="J346" s="257"/>
      <c r="K346" s="257"/>
      <c r="L346" s="257"/>
      <c r="M346" s="257"/>
    </row>
    <row r="347" spans="1:13" s="21" customFormat="1">
      <c r="A347" s="285"/>
      <c r="B347" s="257"/>
      <c r="C347" s="257"/>
      <c r="D347" s="257"/>
      <c r="E347" s="257"/>
      <c r="F347" s="257"/>
      <c r="G347" s="257"/>
      <c r="H347" s="257"/>
      <c r="I347" s="257"/>
      <c r="J347" s="257"/>
      <c r="K347" s="257"/>
      <c r="L347" s="257"/>
      <c r="M347" s="257"/>
    </row>
    <row r="348" spans="1:13" s="21" customFormat="1">
      <c r="A348" s="286"/>
      <c r="B348" s="257"/>
      <c r="C348" s="257"/>
      <c r="D348" s="257"/>
      <c r="E348" s="257"/>
      <c r="F348" s="257"/>
      <c r="G348" s="257"/>
      <c r="H348" s="257"/>
      <c r="I348" s="257"/>
      <c r="J348" s="257"/>
      <c r="K348" s="257"/>
      <c r="L348" s="257"/>
      <c r="M348" s="257"/>
    </row>
    <row r="349" spans="1:13" s="21" customFormat="1">
      <c r="A349" s="285"/>
      <c r="B349" s="257"/>
      <c r="C349" s="257"/>
      <c r="D349" s="257"/>
      <c r="E349" s="257"/>
      <c r="F349" s="257"/>
      <c r="G349" s="257"/>
      <c r="H349" s="257"/>
      <c r="I349" s="257"/>
      <c r="J349" s="257"/>
      <c r="K349" s="257"/>
      <c r="L349" s="257"/>
      <c r="M349" s="257"/>
    </row>
    <row r="350" spans="1:13" s="21" customFormat="1">
      <c r="A350" s="285"/>
      <c r="B350" s="257"/>
      <c r="C350" s="257"/>
      <c r="D350" s="257"/>
      <c r="E350" s="257"/>
      <c r="F350" s="257"/>
      <c r="G350" s="257"/>
      <c r="H350" s="257"/>
      <c r="I350" s="257"/>
      <c r="J350" s="257"/>
      <c r="K350" s="257"/>
      <c r="L350" s="257"/>
      <c r="M350" s="257"/>
    </row>
    <row r="351" spans="1:13" s="21" customFormat="1">
      <c r="A351" s="285"/>
      <c r="B351" s="257"/>
      <c r="C351" s="257"/>
      <c r="D351" s="257"/>
      <c r="E351" s="257"/>
      <c r="F351" s="257"/>
      <c r="G351" s="257"/>
      <c r="H351" s="257"/>
      <c r="I351" s="257"/>
      <c r="J351" s="257"/>
      <c r="K351" s="257"/>
      <c r="L351" s="257"/>
      <c r="M351" s="257"/>
    </row>
    <row r="352" spans="1:13" s="21" customFormat="1">
      <c r="A352" s="285"/>
      <c r="B352" s="257"/>
      <c r="C352" s="257"/>
      <c r="D352" s="257"/>
      <c r="E352" s="257"/>
      <c r="F352" s="257"/>
      <c r="G352" s="257"/>
      <c r="H352" s="257"/>
      <c r="I352" s="257"/>
      <c r="J352" s="257"/>
      <c r="K352" s="257"/>
      <c r="L352" s="257"/>
      <c r="M352" s="257"/>
    </row>
    <row r="353" spans="1:36" s="21" customFormat="1">
      <c r="A353" s="285"/>
      <c r="B353" s="257"/>
      <c r="C353" s="257"/>
      <c r="D353" s="257"/>
      <c r="E353" s="257"/>
      <c r="F353" s="257"/>
      <c r="G353" s="257"/>
      <c r="H353" s="257"/>
      <c r="I353" s="257"/>
      <c r="J353" s="257"/>
      <c r="K353" s="257"/>
      <c r="L353" s="257"/>
      <c r="M353" s="257"/>
    </row>
    <row r="354" spans="1:36" s="21" customFormat="1">
      <c r="A354" s="285"/>
      <c r="B354" s="257"/>
      <c r="C354" s="257"/>
      <c r="D354" s="257"/>
      <c r="E354" s="257"/>
      <c r="F354" s="257"/>
      <c r="G354" s="257"/>
      <c r="H354" s="257"/>
      <c r="I354" s="257"/>
      <c r="J354" s="257"/>
      <c r="K354" s="257"/>
      <c r="L354" s="257"/>
      <c r="M354" s="257"/>
    </row>
    <row r="355" spans="1:36" s="21" customFormat="1">
      <c r="A355" s="284"/>
      <c r="B355" s="257"/>
      <c r="C355" s="257"/>
      <c r="D355" s="257"/>
      <c r="E355" s="257"/>
      <c r="F355" s="257"/>
      <c r="G355" s="257"/>
      <c r="H355" s="257"/>
      <c r="I355" s="257"/>
      <c r="J355" s="257"/>
      <c r="K355" s="257"/>
      <c r="L355" s="257"/>
      <c r="M355" s="257"/>
    </row>
    <row r="356" spans="1:36" s="21" customFormat="1">
      <c r="A356" s="285"/>
      <c r="B356" s="257"/>
      <c r="C356" s="257"/>
      <c r="D356" s="257"/>
      <c r="E356" s="257"/>
      <c r="F356" s="257"/>
      <c r="G356" s="257"/>
      <c r="H356" s="257"/>
      <c r="I356" s="257"/>
      <c r="J356" s="257"/>
      <c r="K356" s="257"/>
      <c r="L356" s="257"/>
      <c r="M356" s="257"/>
    </row>
    <row r="357" spans="1:36" s="21" customFormat="1">
      <c r="A357" s="285"/>
      <c r="B357" s="257"/>
      <c r="C357" s="257"/>
      <c r="D357" s="257"/>
      <c r="E357" s="257"/>
      <c r="F357" s="257"/>
      <c r="G357" s="257"/>
      <c r="H357" s="257"/>
      <c r="I357" s="257"/>
      <c r="J357" s="257"/>
      <c r="K357" s="257"/>
      <c r="L357" s="257"/>
      <c r="M357" s="257"/>
    </row>
    <row r="358" spans="1:36" s="21" customFormat="1">
      <c r="A358" s="285"/>
      <c r="B358" s="257"/>
      <c r="C358" s="257"/>
      <c r="D358" s="257"/>
      <c r="E358" s="257"/>
      <c r="F358" s="257"/>
      <c r="G358" s="257"/>
      <c r="H358" s="257"/>
      <c r="I358" s="257"/>
      <c r="J358" s="257"/>
      <c r="K358" s="257"/>
      <c r="L358" s="257"/>
      <c r="M358" s="257"/>
    </row>
    <row r="359" spans="1:36" s="21" customFormat="1">
      <c r="A359" s="285"/>
      <c r="B359" s="257"/>
      <c r="C359" s="257"/>
      <c r="D359" s="257"/>
      <c r="E359" s="257"/>
      <c r="F359" s="257"/>
      <c r="G359" s="257"/>
      <c r="H359" s="257"/>
      <c r="I359" s="257"/>
      <c r="J359" s="257"/>
      <c r="K359" s="257"/>
      <c r="L359" s="257"/>
      <c r="M359" s="257"/>
    </row>
    <row r="360" spans="1:36" s="21" customFormat="1">
      <c r="A360" s="284"/>
      <c r="B360" s="257"/>
      <c r="C360" s="257"/>
      <c r="D360" s="257"/>
      <c r="E360" s="257"/>
      <c r="F360" s="257"/>
      <c r="G360" s="257"/>
      <c r="H360" s="257"/>
      <c r="I360" s="257"/>
      <c r="J360" s="257"/>
      <c r="K360" s="257"/>
      <c r="L360" s="257"/>
      <c r="M360" s="257"/>
    </row>
    <row r="361" spans="1:36" s="21" customFormat="1">
      <c r="A361" s="265"/>
      <c r="B361" s="265"/>
      <c r="C361" s="265"/>
      <c r="D361" s="265"/>
      <c r="E361" s="265"/>
    </row>
    <row r="362" spans="1:36" s="21" customFormat="1">
      <c r="A362" s="266"/>
      <c r="B362" s="267"/>
      <c r="C362" s="267"/>
      <c r="D362" s="267"/>
      <c r="E362" s="267"/>
      <c r="F362" s="267"/>
      <c r="G362" s="267"/>
      <c r="H362" s="267"/>
      <c r="I362" s="267"/>
      <c r="J362" s="267"/>
      <c r="K362" s="267"/>
      <c r="L362" s="267"/>
      <c r="M362" s="267"/>
    </row>
    <row r="363" spans="1:36" s="21" customFormat="1">
      <c r="A363" s="265"/>
      <c r="B363" s="265"/>
      <c r="C363" s="265"/>
      <c r="D363" s="265"/>
      <c r="E363" s="265"/>
    </row>
    <row r="364" spans="1:36" s="21" customFormat="1" ht="15">
      <c r="A364" s="287"/>
      <c r="B364" s="287"/>
      <c r="C364" s="287"/>
      <c r="D364" s="287"/>
      <c r="E364" s="287"/>
      <c r="F364" s="287"/>
      <c r="G364" s="287"/>
      <c r="H364" s="287"/>
      <c r="I364" s="287"/>
      <c r="J364" s="287"/>
      <c r="K364" s="287"/>
      <c r="L364" s="287"/>
      <c r="M364" s="287"/>
      <c r="N364" s="287"/>
      <c r="O364" s="287"/>
      <c r="P364" s="287"/>
      <c r="Q364" s="287"/>
      <c r="R364" s="274"/>
      <c r="S364" s="274"/>
      <c r="T364" s="274"/>
      <c r="U364" s="274"/>
      <c r="V364" s="274"/>
      <c r="W364" s="274"/>
      <c r="X364" s="274"/>
      <c r="Y364" s="274"/>
      <c r="Z364" s="274"/>
      <c r="AA364" s="274"/>
      <c r="AB364" s="274"/>
      <c r="AC364" s="274"/>
      <c r="AD364" s="274"/>
      <c r="AE364" s="274"/>
      <c r="AF364" s="264"/>
      <c r="AG364" s="274"/>
      <c r="AH364" s="274"/>
      <c r="AI364" s="270"/>
      <c r="AJ364" s="270"/>
    </row>
    <row r="365" spans="1:36" s="21" customFormat="1" ht="15.4">
      <c r="A365" s="288"/>
      <c r="B365" s="289"/>
      <c r="C365" s="289"/>
      <c r="D365" s="289"/>
      <c r="E365" s="289"/>
      <c r="F365" s="289"/>
      <c r="G365" s="289"/>
      <c r="H365" s="289"/>
      <c r="I365" s="289"/>
      <c r="J365" s="289"/>
      <c r="K365" s="289"/>
      <c r="L365" s="289"/>
      <c r="M365" s="289"/>
      <c r="N365" s="289"/>
      <c r="O365" s="289"/>
      <c r="P365" s="289"/>
      <c r="Q365" s="289"/>
      <c r="R365" s="274"/>
      <c r="S365" s="274"/>
      <c r="T365" s="274"/>
      <c r="U365" s="274"/>
      <c r="V365" s="274"/>
      <c r="W365" s="274"/>
      <c r="X365" s="274"/>
      <c r="Y365" s="274"/>
      <c r="Z365" s="274"/>
      <c r="AA365" s="274"/>
      <c r="AB365" s="274"/>
      <c r="AC365" s="274"/>
      <c r="AD365" s="274"/>
      <c r="AE365" s="274"/>
      <c r="AF365" s="264"/>
      <c r="AG365" s="270"/>
      <c r="AH365" s="270"/>
      <c r="AI365" s="270"/>
      <c r="AJ365" s="270"/>
    </row>
    <row r="366" spans="1:36" s="21" customFormat="1">
      <c r="A366" s="290"/>
      <c r="B366" s="274"/>
      <c r="C366" s="274"/>
      <c r="D366" s="274"/>
      <c r="E366" s="274"/>
      <c r="F366" s="274"/>
      <c r="G366" s="274"/>
      <c r="H366" s="274"/>
      <c r="I366" s="274"/>
      <c r="J366" s="274"/>
      <c r="K366" s="274"/>
      <c r="L366" s="274"/>
      <c r="M366" s="274"/>
      <c r="N366" s="274"/>
      <c r="O366" s="274"/>
      <c r="P366" s="274"/>
      <c r="Q366" s="274"/>
      <c r="R366" s="274"/>
      <c r="S366" s="274"/>
      <c r="T366" s="274"/>
      <c r="U366" s="274"/>
      <c r="V366" s="274"/>
      <c r="W366" s="274"/>
      <c r="X366" s="274"/>
      <c r="Y366" s="274"/>
      <c r="Z366" s="274"/>
      <c r="AA366" s="274"/>
      <c r="AB366" s="274"/>
      <c r="AC366" s="274"/>
      <c r="AD366" s="274"/>
      <c r="AE366" s="274"/>
      <c r="AF366" s="264"/>
      <c r="AG366" s="270"/>
      <c r="AH366" s="270"/>
      <c r="AI366" s="270"/>
      <c r="AJ366" s="270"/>
    </row>
    <row r="367" spans="1:36" s="21" customFormat="1">
      <c r="A367" s="281"/>
      <c r="B367" s="274"/>
      <c r="C367" s="274"/>
      <c r="D367" s="274"/>
      <c r="E367" s="274"/>
      <c r="F367" s="274"/>
      <c r="G367" s="274"/>
      <c r="H367" s="274"/>
      <c r="I367" s="274"/>
      <c r="J367" s="274"/>
      <c r="K367" s="274"/>
      <c r="L367" s="274"/>
      <c r="M367" s="274"/>
      <c r="N367" s="274"/>
      <c r="O367" s="274"/>
      <c r="P367" s="274"/>
      <c r="Q367" s="274"/>
      <c r="R367" s="274"/>
      <c r="S367" s="274"/>
      <c r="T367" s="274"/>
      <c r="U367" s="274"/>
      <c r="V367" s="274"/>
      <c r="W367" s="274"/>
      <c r="X367" s="274"/>
      <c r="Y367" s="274"/>
      <c r="Z367" s="274"/>
      <c r="AA367" s="274"/>
      <c r="AB367" s="274"/>
      <c r="AC367" s="274"/>
      <c r="AD367" s="274"/>
      <c r="AE367" s="274"/>
      <c r="AF367" s="274"/>
      <c r="AG367" s="274"/>
      <c r="AH367" s="274"/>
      <c r="AI367" s="274"/>
      <c r="AJ367" s="274"/>
    </row>
    <row r="368" spans="1:36" s="21" customFormat="1">
      <c r="A368" s="291"/>
      <c r="B368" s="292"/>
      <c r="C368" s="292"/>
      <c r="D368" s="292"/>
      <c r="E368" s="292"/>
      <c r="F368" s="292"/>
      <c r="G368" s="292"/>
      <c r="H368" s="292"/>
      <c r="I368" s="292"/>
      <c r="J368" s="292"/>
      <c r="K368" s="292"/>
      <c r="L368" s="292"/>
      <c r="M368" s="292"/>
      <c r="N368" s="292"/>
      <c r="O368" s="292"/>
      <c r="P368" s="292"/>
      <c r="Q368" s="292"/>
      <c r="R368" s="292"/>
      <c r="S368" s="292"/>
      <c r="T368" s="292"/>
      <c r="U368" s="293"/>
      <c r="V368" s="292"/>
      <c r="W368" s="294"/>
      <c r="X368" s="294"/>
      <c r="Y368" s="294"/>
      <c r="Z368" s="294"/>
      <c r="AA368" s="294"/>
      <c r="AB368" s="294"/>
      <c r="AC368" s="294"/>
      <c r="AD368" s="294"/>
      <c r="AE368" s="294"/>
      <c r="AF368" s="293"/>
      <c r="AG368" s="292"/>
      <c r="AH368" s="293"/>
      <c r="AI368" s="292"/>
      <c r="AJ368" s="295"/>
    </row>
    <row r="369" spans="1:36" s="21" customFormat="1">
      <c r="A369" s="291"/>
      <c r="B369" s="277"/>
      <c r="C369" s="277"/>
      <c r="D369" s="277"/>
      <c r="E369" s="277"/>
      <c r="F369" s="277"/>
      <c r="G369" s="277"/>
      <c r="H369" s="277"/>
      <c r="I369" s="277"/>
      <c r="J369" s="277"/>
      <c r="K369" s="277"/>
      <c r="L369" s="277"/>
      <c r="M369" s="277"/>
      <c r="N369" s="277"/>
      <c r="O369" s="277"/>
      <c r="P369" s="277"/>
      <c r="Q369" s="277"/>
      <c r="R369" s="277"/>
      <c r="S369" s="277"/>
      <c r="T369" s="277"/>
      <c r="U369" s="278"/>
      <c r="V369" s="278"/>
      <c r="W369" s="277"/>
      <c r="X369" s="277"/>
      <c r="Y369" s="277"/>
      <c r="Z369" s="277"/>
      <c r="AA369" s="277"/>
      <c r="AB369" s="277"/>
      <c r="AC369" s="277"/>
      <c r="AD369" s="277"/>
      <c r="AE369" s="277"/>
      <c r="AF369" s="278"/>
      <c r="AG369" s="278"/>
      <c r="AH369" s="278"/>
      <c r="AI369" s="277"/>
      <c r="AJ369" s="277"/>
    </row>
    <row r="370" spans="1:36" s="21" customFormat="1">
      <c r="A370" s="291"/>
      <c r="B370" s="257"/>
      <c r="C370" s="257"/>
      <c r="D370" s="257"/>
      <c r="E370" s="257"/>
      <c r="F370" s="257"/>
      <c r="G370" s="257"/>
      <c r="H370" s="257"/>
      <c r="I370" s="257"/>
      <c r="J370" s="257"/>
      <c r="K370" s="257"/>
      <c r="L370" s="257"/>
      <c r="M370" s="257"/>
      <c r="N370" s="257"/>
      <c r="O370" s="257"/>
      <c r="P370" s="257"/>
      <c r="Q370" s="257"/>
      <c r="R370" s="257"/>
      <c r="S370" s="257"/>
      <c r="T370" s="257"/>
      <c r="U370" s="257"/>
      <c r="V370" s="257"/>
      <c r="W370" s="257"/>
      <c r="X370" s="257"/>
      <c r="Y370" s="257"/>
      <c r="Z370" s="257"/>
      <c r="AA370" s="257"/>
      <c r="AB370" s="257"/>
      <c r="AC370" s="257"/>
      <c r="AD370" s="257"/>
      <c r="AE370" s="257"/>
      <c r="AF370" s="257"/>
      <c r="AG370" s="257"/>
      <c r="AH370" s="257"/>
      <c r="AI370" s="257"/>
      <c r="AJ370" s="257"/>
    </row>
    <row r="371" spans="1:36" s="21" customFormat="1">
      <c r="A371" s="291"/>
      <c r="B371" s="257"/>
      <c r="C371" s="257"/>
      <c r="D371" s="257"/>
      <c r="E371" s="257"/>
      <c r="F371" s="257"/>
      <c r="G371" s="257"/>
      <c r="H371" s="257"/>
      <c r="I371" s="257"/>
      <c r="J371" s="257"/>
      <c r="K371" s="257"/>
      <c r="L371" s="257"/>
      <c r="M371" s="257"/>
      <c r="N371" s="257"/>
      <c r="O371" s="257"/>
      <c r="P371" s="257"/>
      <c r="Q371" s="257"/>
      <c r="R371" s="257"/>
      <c r="S371" s="257"/>
      <c r="T371" s="257"/>
      <c r="U371" s="257"/>
      <c r="V371" s="257"/>
      <c r="W371" s="257"/>
      <c r="X371" s="257"/>
      <c r="Y371" s="257"/>
      <c r="Z371" s="257"/>
      <c r="AA371" s="257"/>
      <c r="AB371" s="257"/>
      <c r="AC371" s="257"/>
      <c r="AD371" s="257"/>
      <c r="AE371" s="257"/>
      <c r="AF371" s="257"/>
      <c r="AG371" s="257"/>
      <c r="AH371" s="257"/>
      <c r="AI371" s="257"/>
      <c r="AJ371" s="257"/>
    </row>
    <row r="372" spans="1:36" s="21" customFormat="1">
      <c r="A372" s="285"/>
      <c r="B372" s="257"/>
      <c r="C372" s="257"/>
      <c r="D372" s="257"/>
      <c r="E372" s="257"/>
      <c r="F372" s="257"/>
      <c r="G372" s="257"/>
      <c r="H372" s="257"/>
      <c r="I372" s="257"/>
      <c r="J372" s="257"/>
      <c r="K372" s="257"/>
      <c r="L372" s="257"/>
      <c r="M372" s="257"/>
      <c r="N372" s="257"/>
      <c r="O372" s="257"/>
      <c r="P372" s="257"/>
      <c r="Q372" s="257"/>
      <c r="R372" s="257"/>
      <c r="S372" s="257"/>
      <c r="T372" s="257"/>
      <c r="U372" s="257"/>
      <c r="V372" s="257"/>
      <c r="W372" s="257"/>
      <c r="X372" s="257"/>
      <c r="Y372" s="257"/>
      <c r="Z372" s="257"/>
      <c r="AA372" s="257"/>
      <c r="AB372" s="257"/>
      <c r="AC372" s="257"/>
      <c r="AD372" s="257"/>
      <c r="AE372" s="257"/>
      <c r="AF372" s="257"/>
      <c r="AG372" s="257"/>
      <c r="AH372" s="257"/>
      <c r="AI372" s="257"/>
      <c r="AJ372" s="257"/>
    </row>
    <row r="373" spans="1:36" s="21" customFormat="1">
      <c r="A373" s="296"/>
      <c r="B373" s="257"/>
      <c r="C373" s="257"/>
      <c r="D373" s="257"/>
      <c r="E373" s="257"/>
      <c r="F373" s="257"/>
      <c r="G373" s="257"/>
      <c r="H373" s="257"/>
      <c r="I373" s="257"/>
      <c r="J373" s="257"/>
      <c r="K373" s="257"/>
      <c r="L373" s="257"/>
      <c r="M373" s="257"/>
      <c r="N373" s="257"/>
      <c r="O373" s="257"/>
      <c r="P373" s="257"/>
      <c r="Q373" s="257"/>
      <c r="R373" s="257"/>
      <c r="S373" s="257"/>
      <c r="T373" s="257"/>
      <c r="U373" s="257"/>
      <c r="V373" s="257"/>
      <c r="W373" s="257"/>
      <c r="X373" s="257"/>
      <c r="Y373" s="257"/>
      <c r="Z373" s="257"/>
      <c r="AA373" s="257"/>
      <c r="AB373" s="257"/>
      <c r="AC373" s="257"/>
      <c r="AD373" s="257"/>
      <c r="AE373" s="257"/>
      <c r="AF373" s="257"/>
      <c r="AG373" s="257"/>
      <c r="AH373" s="257"/>
      <c r="AI373" s="257"/>
      <c r="AJ373" s="257"/>
    </row>
    <row r="374" spans="1:36" s="21" customFormat="1">
      <c r="A374" s="296"/>
      <c r="B374" s="257"/>
      <c r="C374" s="257"/>
      <c r="D374" s="257"/>
      <c r="E374" s="257"/>
      <c r="F374" s="257"/>
      <c r="G374" s="257"/>
      <c r="H374" s="257"/>
      <c r="I374" s="257"/>
      <c r="J374" s="257"/>
      <c r="K374" s="257"/>
      <c r="L374" s="257"/>
      <c r="M374" s="257"/>
      <c r="N374" s="257"/>
      <c r="O374" s="257"/>
      <c r="P374" s="257"/>
      <c r="Q374" s="257"/>
      <c r="R374" s="257"/>
      <c r="S374" s="257"/>
      <c r="T374" s="257"/>
      <c r="U374" s="257"/>
      <c r="V374" s="257"/>
      <c r="W374" s="257"/>
      <c r="X374" s="257"/>
      <c r="Y374" s="257"/>
      <c r="Z374" s="257"/>
      <c r="AA374" s="257"/>
      <c r="AB374" s="257"/>
      <c r="AC374" s="257"/>
      <c r="AD374" s="257"/>
      <c r="AE374" s="257"/>
      <c r="AF374" s="257"/>
      <c r="AG374" s="257"/>
      <c r="AH374" s="257"/>
      <c r="AI374" s="257"/>
      <c r="AJ374" s="257"/>
    </row>
    <row r="375" spans="1:36" s="21" customFormat="1">
      <c r="A375" s="285"/>
      <c r="B375" s="257"/>
      <c r="C375" s="257"/>
      <c r="D375" s="257"/>
      <c r="E375" s="257"/>
      <c r="F375" s="257"/>
      <c r="G375" s="257"/>
      <c r="H375" s="257"/>
      <c r="I375" s="257"/>
      <c r="J375" s="257"/>
      <c r="K375" s="257"/>
      <c r="L375" s="257"/>
      <c r="M375" s="257"/>
      <c r="N375" s="257"/>
      <c r="O375" s="257"/>
      <c r="P375" s="257"/>
      <c r="Q375" s="257"/>
      <c r="R375" s="257"/>
      <c r="S375" s="257"/>
      <c r="T375" s="257"/>
      <c r="U375" s="257"/>
      <c r="V375" s="257"/>
      <c r="W375" s="257"/>
      <c r="X375" s="257"/>
      <c r="Y375" s="257"/>
      <c r="Z375" s="257"/>
      <c r="AA375" s="257"/>
      <c r="AB375" s="257"/>
      <c r="AC375" s="257"/>
      <c r="AD375" s="257"/>
      <c r="AE375" s="257"/>
      <c r="AF375" s="257"/>
      <c r="AG375" s="257"/>
      <c r="AH375" s="257"/>
      <c r="AI375" s="257"/>
      <c r="AJ375" s="257"/>
    </row>
    <row r="376" spans="1:36" s="21" customFormat="1">
      <c r="A376" s="291"/>
      <c r="B376" s="257"/>
      <c r="C376" s="257"/>
      <c r="D376" s="257"/>
      <c r="E376" s="257"/>
      <c r="F376" s="257"/>
      <c r="G376" s="257"/>
      <c r="H376" s="257"/>
      <c r="I376" s="257"/>
      <c r="J376" s="257"/>
      <c r="K376" s="257"/>
      <c r="L376" s="257"/>
      <c r="M376" s="257"/>
      <c r="N376" s="257"/>
      <c r="O376" s="257"/>
      <c r="P376" s="257"/>
      <c r="Q376" s="257"/>
      <c r="R376" s="257"/>
      <c r="S376" s="257"/>
      <c r="T376" s="257"/>
      <c r="U376" s="257"/>
      <c r="V376" s="257"/>
      <c r="W376" s="257"/>
      <c r="X376" s="257"/>
      <c r="Y376" s="257"/>
      <c r="Z376" s="257"/>
      <c r="AA376" s="257"/>
      <c r="AB376" s="257"/>
      <c r="AC376" s="257"/>
      <c r="AD376" s="257"/>
      <c r="AE376" s="257"/>
      <c r="AF376" s="257"/>
      <c r="AG376" s="257"/>
      <c r="AH376" s="257"/>
      <c r="AI376" s="257"/>
      <c r="AJ376" s="257"/>
    </row>
    <row r="377" spans="1:36" s="21" customFormat="1">
      <c r="A377" s="285"/>
      <c r="B377" s="257"/>
      <c r="C377" s="257"/>
      <c r="D377" s="257"/>
      <c r="E377" s="257"/>
      <c r="F377" s="257"/>
      <c r="G377" s="257"/>
      <c r="H377" s="257"/>
      <c r="I377" s="257"/>
      <c r="J377" s="257"/>
      <c r="K377" s="257"/>
      <c r="L377" s="257"/>
      <c r="M377" s="257"/>
      <c r="N377" s="257"/>
      <c r="O377" s="257"/>
      <c r="P377" s="257"/>
      <c r="Q377" s="257"/>
      <c r="R377" s="257"/>
      <c r="S377" s="257"/>
      <c r="T377" s="257"/>
      <c r="U377" s="257"/>
      <c r="V377" s="257"/>
      <c r="W377" s="257"/>
      <c r="X377" s="257"/>
      <c r="Y377" s="257"/>
      <c r="Z377" s="257"/>
      <c r="AA377" s="257"/>
      <c r="AB377" s="257"/>
      <c r="AC377" s="257"/>
      <c r="AD377" s="257"/>
      <c r="AE377" s="257"/>
      <c r="AF377" s="257"/>
      <c r="AG377" s="257"/>
      <c r="AH377" s="257"/>
      <c r="AI377" s="257"/>
      <c r="AJ377" s="257"/>
    </row>
    <row r="378" spans="1:36" s="21" customFormat="1">
      <c r="A378" s="285"/>
      <c r="B378" s="257"/>
      <c r="C378" s="257"/>
      <c r="D378" s="257"/>
      <c r="E378" s="257"/>
      <c r="F378" s="257"/>
      <c r="G378" s="257"/>
      <c r="H378" s="257"/>
      <c r="I378" s="257"/>
      <c r="J378" s="257"/>
      <c r="K378" s="257"/>
      <c r="L378" s="257"/>
      <c r="M378" s="257"/>
      <c r="N378" s="257"/>
      <c r="O378" s="257"/>
      <c r="P378" s="257"/>
      <c r="Q378" s="257"/>
      <c r="R378" s="257"/>
      <c r="S378" s="257"/>
      <c r="T378" s="257"/>
      <c r="U378" s="257"/>
      <c r="V378" s="257"/>
      <c r="W378" s="257"/>
      <c r="X378" s="257"/>
      <c r="Y378" s="257"/>
      <c r="Z378" s="257"/>
      <c r="AA378" s="257"/>
      <c r="AB378" s="257"/>
      <c r="AC378" s="257"/>
      <c r="AD378" s="257"/>
      <c r="AE378" s="257"/>
      <c r="AF378" s="257"/>
      <c r="AG378" s="257"/>
      <c r="AH378" s="257"/>
      <c r="AI378" s="257"/>
      <c r="AJ378" s="257"/>
    </row>
    <row r="379" spans="1:36" s="21" customFormat="1">
      <c r="A379" s="285"/>
      <c r="B379" s="257"/>
      <c r="C379" s="257"/>
      <c r="D379" s="257"/>
      <c r="E379" s="257"/>
      <c r="F379" s="257"/>
      <c r="G379" s="257"/>
      <c r="H379" s="257"/>
      <c r="I379" s="257"/>
      <c r="J379" s="257"/>
      <c r="K379" s="257"/>
      <c r="L379" s="257"/>
      <c r="M379" s="257"/>
      <c r="N379" s="257"/>
      <c r="O379" s="257"/>
      <c r="P379" s="257"/>
      <c r="Q379" s="257"/>
      <c r="R379" s="257"/>
      <c r="S379" s="257"/>
      <c r="T379" s="257"/>
      <c r="U379" s="257"/>
      <c r="V379" s="257"/>
      <c r="W379" s="257"/>
      <c r="X379" s="257"/>
      <c r="Y379" s="257"/>
      <c r="Z379" s="257"/>
      <c r="AA379" s="257"/>
      <c r="AB379" s="257"/>
      <c r="AC379" s="257"/>
      <c r="AD379" s="257"/>
      <c r="AE379" s="257"/>
      <c r="AF379" s="257"/>
      <c r="AG379" s="257"/>
      <c r="AH379" s="257"/>
      <c r="AI379" s="257"/>
      <c r="AJ379" s="257"/>
    </row>
    <row r="380" spans="1:36" s="21" customFormat="1">
      <c r="A380" s="291"/>
      <c r="B380" s="257"/>
      <c r="C380" s="257"/>
      <c r="D380" s="257"/>
      <c r="E380" s="257"/>
      <c r="F380" s="257"/>
      <c r="G380" s="257"/>
      <c r="H380" s="257"/>
      <c r="I380" s="257"/>
      <c r="J380" s="257"/>
      <c r="K380" s="257"/>
      <c r="L380" s="257"/>
      <c r="M380" s="257"/>
      <c r="N380" s="257"/>
      <c r="O380" s="257"/>
      <c r="P380" s="257"/>
      <c r="Q380" s="257"/>
      <c r="R380" s="257"/>
      <c r="S380" s="257"/>
      <c r="T380" s="257"/>
      <c r="U380" s="257"/>
      <c r="V380" s="257"/>
      <c r="W380" s="257"/>
      <c r="X380" s="257"/>
      <c r="Y380" s="257"/>
      <c r="Z380" s="257"/>
      <c r="AA380" s="257"/>
      <c r="AB380" s="257"/>
      <c r="AC380" s="257"/>
      <c r="AD380" s="257"/>
      <c r="AE380" s="257"/>
      <c r="AF380" s="257"/>
      <c r="AG380" s="257"/>
      <c r="AH380" s="257"/>
      <c r="AI380" s="257"/>
      <c r="AJ380" s="257"/>
    </row>
    <row r="381" spans="1:36" s="21" customFormat="1">
      <c r="A381" s="285"/>
      <c r="B381" s="257"/>
      <c r="C381" s="257"/>
      <c r="D381" s="257"/>
      <c r="E381" s="257"/>
      <c r="F381" s="257"/>
      <c r="G381" s="257"/>
      <c r="H381" s="257"/>
      <c r="I381" s="257"/>
      <c r="J381" s="257"/>
      <c r="K381" s="257"/>
      <c r="L381" s="257"/>
      <c r="M381" s="257"/>
      <c r="N381" s="257"/>
      <c r="O381" s="257"/>
      <c r="P381" s="257"/>
      <c r="Q381" s="257"/>
      <c r="R381" s="257"/>
      <c r="S381" s="257"/>
      <c r="T381" s="257"/>
      <c r="U381" s="257"/>
      <c r="V381" s="257"/>
      <c r="W381" s="257"/>
      <c r="X381" s="257"/>
      <c r="Y381" s="257"/>
      <c r="Z381" s="257"/>
      <c r="AA381" s="257"/>
      <c r="AB381" s="257"/>
      <c r="AC381" s="257"/>
      <c r="AD381" s="257"/>
      <c r="AE381" s="257"/>
      <c r="AF381" s="257"/>
      <c r="AG381" s="257"/>
      <c r="AH381" s="257"/>
      <c r="AI381" s="257"/>
      <c r="AJ381" s="257"/>
    </row>
    <row r="382" spans="1:36" s="21" customFormat="1">
      <c r="A382" s="285"/>
      <c r="B382" s="257"/>
      <c r="C382" s="257"/>
      <c r="D382" s="257"/>
      <c r="E382" s="257"/>
      <c r="F382" s="257"/>
      <c r="G382" s="257"/>
      <c r="H382" s="257"/>
      <c r="I382" s="257"/>
      <c r="J382" s="257"/>
      <c r="K382" s="257"/>
      <c r="L382" s="257"/>
      <c r="M382" s="257"/>
      <c r="N382" s="257"/>
      <c r="O382" s="257"/>
      <c r="P382" s="257"/>
      <c r="Q382" s="257"/>
      <c r="R382" s="257"/>
      <c r="S382" s="257"/>
      <c r="T382" s="257"/>
      <c r="U382" s="257"/>
      <c r="V382" s="257"/>
      <c r="W382" s="257"/>
      <c r="X382" s="257"/>
      <c r="Y382" s="257"/>
      <c r="Z382" s="257"/>
      <c r="AA382" s="257"/>
      <c r="AB382" s="257"/>
      <c r="AC382" s="257"/>
      <c r="AD382" s="257"/>
      <c r="AE382" s="257"/>
      <c r="AF382" s="257"/>
      <c r="AG382" s="257"/>
      <c r="AH382" s="257"/>
      <c r="AI382" s="257"/>
      <c r="AJ382" s="257"/>
    </row>
    <row r="383" spans="1:36" s="21" customFormat="1">
      <c r="A383" s="285"/>
      <c r="B383" s="257"/>
      <c r="C383" s="257"/>
      <c r="D383" s="257"/>
      <c r="E383" s="257"/>
      <c r="F383" s="257"/>
      <c r="G383" s="257"/>
      <c r="H383" s="257"/>
      <c r="I383" s="257"/>
      <c r="J383" s="257"/>
      <c r="K383" s="257"/>
      <c r="L383" s="257"/>
      <c r="M383" s="257"/>
      <c r="N383" s="257"/>
      <c r="O383" s="257"/>
      <c r="P383" s="257"/>
      <c r="Q383" s="257"/>
      <c r="R383" s="257"/>
      <c r="S383" s="257"/>
      <c r="T383" s="257"/>
      <c r="U383" s="257"/>
      <c r="V383" s="257"/>
      <c r="W383" s="257"/>
      <c r="X383" s="257"/>
      <c r="Y383" s="257"/>
      <c r="Z383" s="257"/>
      <c r="AA383" s="257"/>
      <c r="AB383" s="257"/>
      <c r="AC383" s="257"/>
      <c r="AD383" s="257"/>
      <c r="AE383" s="257"/>
      <c r="AF383" s="257"/>
      <c r="AG383" s="257"/>
      <c r="AH383" s="257"/>
      <c r="AI383" s="257"/>
      <c r="AJ383" s="257"/>
    </row>
    <row r="384" spans="1:36" s="21" customFormat="1">
      <c r="A384" s="285"/>
      <c r="B384" s="257"/>
      <c r="C384" s="257"/>
      <c r="D384" s="257"/>
      <c r="E384" s="257"/>
      <c r="F384" s="257"/>
      <c r="G384" s="257"/>
      <c r="H384" s="257"/>
      <c r="I384" s="257"/>
      <c r="J384" s="257"/>
      <c r="K384" s="257"/>
      <c r="L384" s="257"/>
      <c r="M384" s="257"/>
      <c r="N384" s="257"/>
      <c r="O384" s="257"/>
      <c r="P384" s="257"/>
      <c r="Q384" s="257"/>
      <c r="R384" s="257"/>
      <c r="S384" s="257"/>
      <c r="T384" s="257"/>
      <c r="U384" s="257"/>
      <c r="V384" s="257"/>
      <c r="W384" s="257"/>
      <c r="X384" s="257"/>
      <c r="Y384" s="257"/>
      <c r="Z384" s="257"/>
      <c r="AA384" s="257"/>
      <c r="AB384" s="257"/>
      <c r="AC384" s="257"/>
      <c r="AD384" s="257"/>
      <c r="AE384" s="257"/>
      <c r="AF384" s="257"/>
      <c r="AG384" s="257"/>
      <c r="AH384" s="257"/>
      <c r="AI384" s="257"/>
      <c r="AJ384" s="257"/>
    </row>
    <row r="385" spans="1:36" s="21" customFormat="1">
      <c r="A385" s="285"/>
      <c r="B385" s="257"/>
      <c r="C385" s="257"/>
      <c r="D385" s="257"/>
      <c r="E385" s="257"/>
      <c r="F385" s="257"/>
      <c r="G385" s="257"/>
      <c r="H385" s="257"/>
      <c r="I385" s="257"/>
      <c r="J385" s="257"/>
      <c r="K385" s="257"/>
      <c r="L385" s="257"/>
      <c r="M385" s="257"/>
      <c r="N385" s="257"/>
      <c r="O385" s="257"/>
      <c r="P385" s="257"/>
      <c r="Q385" s="257"/>
      <c r="R385" s="257"/>
      <c r="S385" s="257"/>
      <c r="T385" s="257"/>
      <c r="U385" s="257"/>
      <c r="V385" s="257"/>
      <c r="W385" s="257"/>
      <c r="X385" s="257"/>
      <c r="Y385" s="257"/>
      <c r="Z385" s="257"/>
      <c r="AA385" s="257"/>
      <c r="AB385" s="257"/>
      <c r="AC385" s="257"/>
      <c r="AD385" s="257"/>
      <c r="AE385" s="257"/>
      <c r="AF385" s="257"/>
      <c r="AG385" s="257"/>
      <c r="AH385" s="257"/>
      <c r="AI385" s="257"/>
      <c r="AJ385" s="257"/>
    </row>
    <row r="386" spans="1:36" s="21" customFormat="1">
      <c r="A386" s="286"/>
      <c r="B386" s="257"/>
      <c r="C386" s="257"/>
      <c r="D386" s="257"/>
      <c r="E386" s="257"/>
      <c r="F386" s="257"/>
      <c r="G386" s="257"/>
      <c r="H386" s="257"/>
      <c r="I386" s="257"/>
      <c r="J386" s="257"/>
      <c r="K386" s="257"/>
      <c r="L386" s="257"/>
      <c r="M386" s="257"/>
      <c r="N386" s="257"/>
      <c r="O386" s="257"/>
      <c r="P386" s="257"/>
      <c r="Q386" s="257"/>
      <c r="R386" s="257"/>
      <c r="S386" s="257"/>
      <c r="T386" s="257"/>
      <c r="U386" s="257"/>
      <c r="V386" s="257"/>
      <c r="W386" s="257"/>
      <c r="X386" s="257"/>
      <c r="Y386" s="257"/>
      <c r="Z386" s="257"/>
      <c r="AA386" s="257"/>
      <c r="AB386" s="257"/>
      <c r="AC386" s="257"/>
      <c r="AD386" s="257"/>
      <c r="AE386" s="257"/>
      <c r="AF386" s="257"/>
      <c r="AG386" s="257"/>
      <c r="AH386" s="257"/>
      <c r="AI386" s="257"/>
      <c r="AJ386" s="257"/>
    </row>
    <row r="387" spans="1:36" s="21" customFormat="1">
      <c r="A387" s="285"/>
      <c r="B387" s="257"/>
      <c r="C387" s="257"/>
      <c r="D387" s="257"/>
      <c r="E387" s="257"/>
      <c r="F387" s="257"/>
      <c r="G387" s="257"/>
      <c r="H387" s="257"/>
      <c r="I387" s="257"/>
      <c r="J387" s="257"/>
      <c r="K387" s="257"/>
      <c r="L387" s="257"/>
      <c r="M387" s="257"/>
      <c r="N387" s="257"/>
      <c r="O387" s="257"/>
      <c r="P387" s="257"/>
      <c r="Q387" s="257"/>
      <c r="R387" s="257"/>
      <c r="S387" s="257"/>
      <c r="T387" s="257"/>
      <c r="U387" s="257"/>
      <c r="V387" s="257"/>
      <c r="W387" s="257"/>
      <c r="X387" s="257"/>
      <c r="Y387" s="257"/>
      <c r="Z387" s="257"/>
      <c r="AA387" s="257"/>
      <c r="AB387" s="257"/>
      <c r="AC387" s="257"/>
      <c r="AD387" s="257"/>
      <c r="AE387" s="257"/>
      <c r="AF387" s="257"/>
      <c r="AG387" s="257"/>
      <c r="AH387" s="257"/>
      <c r="AI387" s="257"/>
      <c r="AJ387" s="257"/>
    </row>
    <row r="388" spans="1:36" s="21" customFormat="1">
      <c r="A388" s="285"/>
      <c r="B388" s="257"/>
      <c r="C388" s="257"/>
      <c r="D388" s="257"/>
      <c r="E388" s="257"/>
      <c r="F388" s="257"/>
      <c r="G388" s="257"/>
      <c r="H388" s="257"/>
      <c r="I388" s="257"/>
      <c r="J388" s="257"/>
      <c r="K388" s="257"/>
      <c r="L388" s="257"/>
      <c r="M388" s="257"/>
      <c r="N388" s="257"/>
      <c r="O388" s="257"/>
      <c r="P388" s="257"/>
      <c r="Q388" s="257"/>
      <c r="R388" s="257"/>
      <c r="S388" s="257"/>
      <c r="T388" s="257"/>
      <c r="U388" s="257"/>
      <c r="V388" s="257"/>
      <c r="W388" s="257"/>
      <c r="X388" s="257"/>
      <c r="Y388" s="257"/>
      <c r="Z388" s="257"/>
      <c r="AA388" s="257"/>
      <c r="AB388" s="257"/>
      <c r="AC388" s="257"/>
      <c r="AD388" s="257"/>
      <c r="AE388" s="257"/>
      <c r="AF388" s="257"/>
      <c r="AG388" s="257"/>
      <c r="AH388" s="257"/>
      <c r="AI388" s="257"/>
      <c r="AJ388" s="257"/>
    </row>
    <row r="389" spans="1:36" s="21" customFormat="1">
      <c r="A389" s="285"/>
      <c r="B389" s="257"/>
      <c r="C389" s="257"/>
      <c r="D389" s="257"/>
      <c r="E389" s="257"/>
      <c r="F389" s="257"/>
      <c r="G389" s="257"/>
      <c r="H389" s="257"/>
      <c r="I389" s="257"/>
      <c r="J389" s="257"/>
      <c r="K389" s="257"/>
      <c r="L389" s="257"/>
      <c r="M389" s="257"/>
      <c r="N389" s="257"/>
      <c r="O389" s="257"/>
      <c r="P389" s="257"/>
      <c r="Q389" s="257"/>
      <c r="R389" s="257"/>
      <c r="S389" s="257"/>
      <c r="T389" s="257"/>
      <c r="U389" s="257"/>
      <c r="V389" s="257"/>
      <c r="W389" s="257"/>
      <c r="X389" s="257"/>
      <c r="Y389" s="257"/>
      <c r="Z389" s="257"/>
      <c r="AA389" s="257"/>
      <c r="AB389" s="257"/>
      <c r="AC389" s="257"/>
      <c r="AD389" s="257"/>
      <c r="AE389" s="257"/>
      <c r="AF389" s="257"/>
      <c r="AG389" s="257"/>
      <c r="AH389" s="257"/>
      <c r="AI389" s="257"/>
      <c r="AJ389" s="257"/>
    </row>
    <row r="390" spans="1:36" s="21" customFormat="1">
      <c r="A390" s="285"/>
      <c r="B390" s="257"/>
      <c r="C390" s="257"/>
      <c r="D390" s="257"/>
      <c r="E390" s="257"/>
      <c r="F390" s="257"/>
      <c r="G390" s="257"/>
      <c r="H390" s="257"/>
      <c r="I390" s="257"/>
      <c r="J390" s="257"/>
      <c r="K390" s="257"/>
      <c r="L390" s="257"/>
      <c r="M390" s="257"/>
      <c r="N390" s="257"/>
      <c r="O390" s="257"/>
      <c r="P390" s="257"/>
      <c r="Q390" s="257"/>
      <c r="R390" s="257"/>
      <c r="S390" s="257"/>
      <c r="T390" s="257"/>
      <c r="U390" s="257"/>
      <c r="V390" s="257"/>
      <c r="W390" s="257"/>
      <c r="X390" s="257"/>
      <c r="Y390" s="257"/>
      <c r="Z390" s="257"/>
      <c r="AA390" s="257"/>
      <c r="AB390" s="257"/>
      <c r="AC390" s="257"/>
      <c r="AD390" s="257"/>
      <c r="AE390" s="257"/>
      <c r="AF390" s="257"/>
      <c r="AG390" s="257"/>
      <c r="AH390" s="257"/>
      <c r="AI390" s="257"/>
      <c r="AJ390" s="257"/>
    </row>
    <row r="391" spans="1:36" s="21" customFormat="1">
      <c r="A391" s="285"/>
      <c r="B391" s="257"/>
      <c r="C391" s="257"/>
      <c r="D391" s="257"/>
      <c r="E391" s="257"/>
      <c r="F391" s="257"/>
      <c r="G391" s="257"/>
      <c r="H391" s="257"/>
      <c r="I391" s="257"/>
      <c r="J391" s="257"/>
      <c r="K391" s="257"/>
      <c r="L391" s="257"/>
      <c r="M391" s="257"/>
      <c r="N391" s="257"/>
      <c r="O391" s="257"/>
      <c r="P391" s="257"/>
      <c r="Q391" s="257"/>
      <c r="R391" s="257"/>
      <c r="S391" s="257"/>
      <c r="T391" s="257"/>
      <c r="U391" s="257"/>
      <c r="V391" s="257"/>
      <c r="W391" s="257"/>
      <c r="X391" s="257"/>
      <c r="Y391" s="257"/>
      <c r="Z391" s="257"/>
      <c r="AA391" s="257"/>
      <c r="AB391" s="257"/>
      <c r="AC391" s="257"/>
      <c r="AD391" s="257"/>
      <c r="AE391" s="257"/>
      <c r="AF391" s="257"/>
      <c r="AG391" s="257"/>
      <c r="AH391" s="257"/>
      <c r="AI391" s="257"/>
      <c r="AJ391" s="257"/>
    </row>
    <row r="392" spans="1:36" s="21" customFormat="1">
      <c r="A392" s="285"/>
      <c r="B392" s="257"/>
      <c r="C392" s="257"/>
      <c r="D392" s="257"/>
      <c r="E392" s="257"/>
      <c r="F392" s="257"/>
      <c r="G392" s="257"/>
      <c r="H392" s="257"/>
      <c r="I392" s="257"/>
      <c r="J392" s="257"/>
      <c r="K392" s="257"/>
      <c r="L392" s="257"/>
      <c r="M392" s="257"/>
      <c r="N392" s="257"/>
      <c r="O392" s="257"/>
      <c r="P392" s="257"/>
      <c r="Q392" s="257"/>
      <c r="R392" s="257"/>
      <c r="S392" s="257"/>
      <c r="T392" s="257"/>
      <c r="U392" s="257"/>
      <c r="V392" s="257"/>
      <c r="W392" s="257"/>
      <c r="X392" s="257"/>
      <c r="Y392" s="257"/>
      <c r="Z392" s="257"/>
      <c r="AA392" s="257"/>
      <c r="AB392" s="257"/>
      <c r="AC392" s="257"/>
      <c r="AD392" s="257"/>
      <c r="AE392" s="257"/>
      <c r="AF392" s="257"/>
      <c r="AG392" s="257"/>
      <c r="AH392" s="257"/>
      <c r="AI392" s="257"/>
      <c r="AJ392" s="257"/>
    </row>
    <row r="393" spans="1:36" s="21" customFormat="1">
      <c r="A393" s="284"/>
      <c r="B393" s="257"/>
      <c r="C393" s="257"/>
      <c r="D393" s="257"/>
      <c r="E393" s="257"/>
      <c r="F393" s="257"/>
      <c r="G393" s="257"/>
      <c r="H393" s="257"/>
      <c r="I393" s="257"/>
      <c r="J393" s="257"/>
      <c r="K393" s="257"/>
      <c r="L393" s="257"/>
      <c r="M393" s="257"/>
      <c r="N393" s="257"/>
      <c r="O393" s="257"/>
      <c r="P393" s="257"/>
      <c r="Q393" s="257"/>
      <c r="R393" s="257"/>
      <c r="S393" s="257"/>
      <c r="T393" s="257"/>
      <c r="U393" s="257"/>
      <c r="V393" s="257"/>
      <c r="W393" s="257"/>
      <c r="X393" s="257"/>
      <c r="Y393" s="257"/>
      <c r="Z393" s="257"/>
      <c r="AA393" s="257"/>
      <c r="AB393" s="257"/>
      <c r="AC393" s="257"/>
      <c r="AD393" s="257"/>
      <c r="AE393" s="257"/>
      <c r="AF393" s="257"/>
      <c r="AG393" s="257"/>
      <c r="AH393" s="257"/>
      <c r="AI393" s="257"/>
      <c r="AJ393" s="257"/>
    </row>
    <row r="394" spans="1:36" s="21" customFormat="1">
      <c r="A394" s="285"/>
      <c r="B394" s="257"/>
      <c r="C394" s="257"/>
      <c r="D394" s="257"/>
      <c r="E394" s="257"/>
      <c r="F394" s="257"/>
      <c r="G394" s="257"/>
      <c r="H394" s="257"/>
      <c r="I394" s="257"/>
      <c r="J394" s="257"/>
      <c r="K394" s="257"/>
      <c r="L394" s="257"/>
      <c r="M394" s="257"/>
      <c r="N394" s="257"/>
      <c r="O394" s="257"/>
      <c r="P394" s="257"/>
      <c r="Q394" s="257"/>
      <c r="R394" s="257"/>
      <c r="S394" s="257"/>
      <c r="T394" s="257"/>
      <c r="U394" s="257"/>
      <c r="V394" s="257"/>
      <c r="W394" s="257"/>
      <c r="X394" s="257"/>
      <c r="Y394" s="257"/>
      <c r="Z394" s="257"/>
      <c r="AA394" s="257"/>
      <c r="AB394" s="257"/>
      <c r="AC394" s="257"/>
      <c r="AD394" s="257"/>
      <c r="AE394" s="257"/>
      <c r="AF394" s="257"/>
      <c r="AG394" s="257"/>
      <c r="AH394" s="257"/>
      <c r="AI394" s="257"/>
      <c r="AJ394" s="257"/>
    </row>
    <row r="395" spans="1:36" s="21" customFormat="1">
      <c r="A395" s="285"/>
      <c r="B395" s="257"/>
      <c r="C395" s="257"/>
      <c r="D395" s="257"/>
      <c r="E395" s="257"/>
      <c r="F395" s="257"/>
      <c r="G395" s="257"/>
      <c r="H395" s="257"/>
      <c r="I395" s="257"/>
      <c r="J395" s="257"/>
      <c r="K395" s="257"/>
      <c r="L395" s="257"/>
      <c r="M395" s="257"/>
      <c r="N395" s="257"/>
      <c r="O395" s="257"/>
      <c r="P395" s="257"/>
      <c r="Q395" s="257"/>
      <c r="R395" s="257"/>
      <c r="S395" s="257"/>
      <c r="T395" s="257"/>
      <c r="U395" s="257"/>
      <c r="V395" s="257"/>
      <c r="W395" s="257"/>
      <c r="X395" s="257"/>
      <c r="Y395" s="257"/>
      <c r="Z395" s="257"/>
      <c r="AA395" s="257"/>
      <c r="AB395" s="257"/>
      <c r="AC395" s="257"/>
      <c r="AD395" s="257"/>
      <c r="AE395" s="257"/>
      <c r="AF395" s="257"/>
      <c r="AG395" s="257"/>
      <c r="AH395" s="257"/>
      <c r="AI395" s="257"/>
      <c r="AJ395" s="257"/>
    </row>
    <row r="396" spans="1:36" s="21" customFormat="1">
      <c r="A396" s="285"/>
      <c r="B396" s="257"/>
      <c r="C396" s="257"/>
      <c r="D396" s="257"/>
      <c r="E396" s="257"/>
      <c r="F396" s="257"/>
      <c r="G396" s="257"/>
      <c r="H396" s="257"/>
      <c r="I396" s="257"/>
      <c r="J396" s="257"/>
      <c r="K396" s="257"/>
      <c r="L396" s="257"/>
      <c r="M396" s="257"/>
      <c r="N396" s="257"/>
      <c r="O396" s="257"/>
      <c r="P396" s="257"/>
      <c r="Q396" s="257"/>
      <c r="R396" s="257"/>
      <c r="S396" s="257"/>
      <c r="T396" s="257"/>
      <c r="U396" s="257"/>
      <c r="V396" s="257"/>
      <c r="W396" s="257"/>
      <c r="X396" s="257"/>
      <c r="Y396" s="257"/>
      <c r="Z396" s="257"/>
      <c r="AA396" s="257"/>
      <c r="AB396" s="257"/>
      <c r="AC396" s="257"/>
      <c r="AD396" s="257"/>
      <c r="AE396" s="257"/>
      <c r="AF396" s="257"/>
      <c r="AG396" s="257"/>
      <c r="AH396" s="257"/>
      <c r="AI396" s="257"/>
      <c r="AJ396" s="257"/>
    </row>
    <row r="397" spans="1:36" s="21" customFormat="1">
      <c r="A397" s="275"/>
      <c r="B397" s="257"/>
      <c r="C397" s="257"/>
      <c r="D397" s="257"/>
      <c r="E397" s="257"/>
      <c r="F397" s="257"/>
      <c r="G397" s="257"/>
      <c r="H397" s="257"/>
      <c r="I397" s="257"/>
      <c r="J397" s="257"/>
      <c r="K397" s="257"/>
      <c r="L397" s="257"/>
      <c r="M397" s="257"/>
      <c r="N397" s="257"/>
      <c r="O397" s="257"/>
      <c r="P397" s="257"/>
      <c r="Q397" s="257"/>
      <c r="R397" s="257"/>
      <c r="S397" s="257"/>
      <c r="T397" s="257"/>
      <c r="U397" s="257"/>
      <c r="V397" s="257"/>
      <c r="W397" s="257"/>
      <c r="X397" s="257"/>
      <c r="Y397" s="257"/>
      <c r="Z397" s="257"/>
      <c r="AA397" s="257"/>
      <c r="AB397" s="257"/>
      <c r="AC397" s="257"/>
      <c r="AD397" s="257"/>
      <c r="AE397" s="257"/>
      <c r="AF397" s="257"/>
      <c r="AG397" s="257"/>
      <c r="AH397" s="257"/>
      <c r="AI397" s="257"/>
      <c r="AJ397" s="257"/>
    </row>
    <row r="398" spans="1:36" s="21" customFormat="1">
      <c r="A398" s="297"/>
      <c r="B398" s="257"/>
      <c r="C398" s="257"/>
      <c r="D398" s="257"/>
      <c r="E398" s="257"/>
      <c r="F398" s="257"/>
      <c r="G398" s="257"/>
      <c r="H398" s="257"/>
      <c r="I398" s="257"/>
      <c r="J398" s="257"/>
      <c r="K398" s="257"/>
      <c r="L398" s="257"/>
      <c r="M398" s="257"/>
      <c r="N398" s="257"/>
      <c r="O398" s="257"/>
      <c r="P398" s="257"/>
      <c r="Q398" s="257"/>
      <c r="R398" s="257"/>
      <c r="S398" s="257"/>
      <c r="T398" s="257"/>
      <c r="U398" s="257"/>
      <c r="V398" s="257"/>
      <c r="W398" s="257"/>
      <c r="X398" s="257"/>
      <c r="Y398" s="257"/>
      <c r="Z398" s="257"/>
      <c r="AA398" s="257"/>
      <c r="AB398" s="257"/>
      <c r="AC398" s="257"/>
      <c r="AD398" s="257"/>
      <c r="AE398" s="257"/>
      <c r="AF398" s="257"/>
      <c r="AG398" s="257"/>
      <c r="AH398" s="257"/>
      <c r="AI398" s="257"/>
      <c r="AJ398" s="257"/>
    </row>
    <row r="399" spans="1:36" s="21" customFormat="1" ht="15.75" customHeight="1">
      <c r="A399" s="275"/>
      <c r="B399" s="278"/>
      <c r="C399" s="298"/>
      <c r="D399" s="298"/>
      <c r="E399" s="298"/>
      <c r="F399" s="298"/>
      <c r="G399" s="298"/>
      <c r="H399" s="298"/>
      <c r="I399" s="298"/>
      <c r="J399" s="298"/>
      <c r="K399" s="298"/>
      <c r="L399" s="298"/>
      <c r="M399" s="298"/>
      <c r="N399" s="298"/>
      <c r="O399" s="298"/>
      <c r="P399" s="298"/>
      <c r="Q399" s="298"/>
      <c r="R399" s="298"/>
      <c r="S399" s="298"/>
      <c r="T399" s="298"/>
      <c r="U399" s="298"/>
      <c r="V399" s="298"/>
      <c r="W399" s="298"/>
      <c r="X399" s="298"/>
      <c r="Y399" s="298"/>
      <c r="Z399" s="298"/>
      <c r="AA399" s="298"/>
      <c r="AB399" s="298"/>
      <c r="AC399" s="298"/>
      <c r="AD399" s="298"/>
      <c r="AE399" s="298"/>
      <c r="AF399" s="298"/>
      <c r="AG399" s="298"/>
      <c r="AH399" s="298"/>
      <c r="AI399" s="298"/>
      <c r="AJ399" s="298"/>
    </row>
    <row r="400" spans="1:36" s="21" customFormat="1">
      <c r="A400" s="291"/>
      <c r="B400" s="257"/>
      <c r="C400" s="257"/>
      <c r="D400" s="257"/>
      <c r="E400" s="257"/>
      <c r="F400" s="257"/>
      <c r="G400" s="257"/>
      <c r="H400" s="257"/>
      <c r="I400" s="257"/>
      <c r="J400" s="257"/>
      <c r="K400" s="257"/>
      <c r="L400" s="257"/>
      <c r="M400" s="257"/>
      <c r="N400" s="257"/>
      <c r="O400" s="257"/>
      <c r="P400" s="257"/>
      <c r="Q400" s="257"/>
      <c r="R400" s="257"/>
      <c r="S400" s="257"/>
      <c r="T400" s="257"/>
      <c r="U400" s="257"/>
      <c r="V400" s="257"/>
      <c r="W400" s="257"/>
      <c r="X400" s="257"/>
      <c r="Y400" s="257"/>
      <c r="Z400" s="257"/>
      <c r="AA400" s="257"/>
      <c r="AB400" s="257"/>
      <c r="AC400" s="257"/>
      <c r="AD400" s="257"/>
      <c r="AE400" s="257"/>
      <c r="AF400" s="257"/>
      <c r="AG400" s="257"/>
      <c r="AH400" s="257"/>
      <c r="AI400" s="257"/>
      <c r="AJ400" s="257"/>
    </row>
    <row r="401" spans="1:36" s="21" customFormat="1">
      <c r="A401" s="299"/>
      <c r="B401" s="257"/>
      <c r="C401" s="257"/>
      <c r="D401" s="257"/>
      <c r="E401" s="257"/>
      <c r="F401" s="257"/>
      <c r="G401" s="257"/>
      <c r="H401" s="257"/>
      <c r="I401" s="257"/>
      <c r="J401" s="257"/>
      <c r="K401" s="257"/>
      <c r="L401" s="257"/>
      <c r="M401" s="257"/>
      <c r="N401" s="257"/>
      <c r="O401" s="257"/>
      <c r="P401" s="257"/>
      <c r="Q401" s="257"/>
      <c r="R401" s="257"/>
      <c r="S401" s="257"/>
      <c r="T401" s="257"/>
      <c r="U401" s="257"/>
      <c r="V401" s="257"/>
      <c r="W401" s="257"/>
      <c r="X401" s="257"/>
      <c r="Y401" s="257"/>
      <c r="Z401" s="257"/>
      <c r="AA401" s="257"/>
      <c r="AB401" s="257"/>
      <c r="AC401" s="257"/>
      <c r="AD401" s="257"/>
      <c r="AE401" s="257"/>
      <c r="AF401" s="257"/>
      <c r="AG401" s="257"/>
      <c r="AH401" s="257"/>
      <c r="AI401" s="257"/>
      <c r="AJ401" s="257"/>
    </row>
    <row r="402" spans="1:36" s="21" customFormat="1">
      <c r="A402" s="300"/>
      <c r="B402" s="257"/>
      <c r="C402" s="257"/>
      <c r="D402" s="257"/>
      <c r="E402" s="257"/>
      <c r="F402" s="257"/>
      <c r="G402" s="257"/>
      <c r="H402" s="257"/>
      <c r="I402" s="257"/>
      <c r="J402" s="257"/>
      <c r="K402" s="257"/>
      <c r="L402" s="257"/>
      <c r="M402" s="257"/>
      <c r="N402" s="257"/>
      <c r="O402" s="257"/>
      <c r="P402" s="257"/>
      <c r="Q402" s="257"/>
      <c r="R402" s="257"/>
      <c r="S402" s="257"/>
      <c r="T402" s="257"/>
      <c r="U402" s="257"/>
      <c r="V402" s="257"/>
      <c r="W402" s="257"/>
      <c r="X402" s="257"/>
      <c r="Y402" s="257"/>
      <c r="Z402" s="257"/>
      <c r="AA402" s="257"/>
      <c r="AB402" s="257"/>
      <c r="AC402" s="257"/>
      <c r="AD402" s="257"/>
      <c r="AE402" s="257"/>
      <c r="AF402" s="257"/>
      <c r="AG402" s="257"/>
      <c r="AH402" s="257"/>
      <c r="AI402" s="257"/>
      <c r="AJ402" s="257"/>
    </row>
    <row r="403" spans="1:36" s="21" customFormat="1">
      <c r="A403" s="301"/>
      <c r="B403" s="257"/>
      <c r="C403" s="257"/>
      <c r="D403" s="257"/>
      <c r="E403" s="257"/>
      <c r="F403" s="257"/>
      <c r="G403" s="257"/>
      <c r="H403" s="257"/>
      <c r="I403" s="257"/>
      <c r="J403" s="257"/>
      <c r="K403" s="257"/>
      <c r="L403" s="257"/>
      <c r="M403" s="257"/>
      <c r="N403" s="257"/>
      <c r="O403" s="257"/>
      <c r="P403" s="257"/>
      <c r="Q403" s="257"/>
      <c r="R403" s="257"/>
      <c r="S403" s="257"/>
      <c r="T403" s="257"/>
      <c r="U403" s="257"/>
      <c r="V403" s="257"/>
      <c r="W403" s="257"/>
      <c r="X403" s="257"/>
      <c r="Y403" s="257"/>
      <c r="Z403" s="257"/>
      <c r="AA403" s="257"/>
      <c r="AB403" s="257"/>
      <c r="AC403" s="257"/>
      <c r="AD403" s="257"/>
      <c r="AE403" s="257"/>
      <c r="AF403" s="257"/>
      <c r="AG403" s="257"/>
      <c r="AH403" s="257"/>
      <c r="AI403" s="257"/>
      <c r="AJ403" s="257"/>
    </row>
    <row r="404" spans="1:36" s="21" customFormat="1">
      <c r="A404" s="302"/>
      <c r="B404" s="257"/>
      <c r="C404" s="257"/>
      <c r="D404" s="257"/>
      <c r="E404" s="257"/>
      <c r="F404" s="257"/>
      <c r="G404" s="257"/>
      <c r="H404" s="257"/>
      <c r="I404" s="257"/>
      <c r="J404" s="257"/>
      <c r="K404" s="257"/>
      <c r="L404" s="257"/>
      <c r="M404" s="257"/>
      <c r="N404" s="257"/>
      <c r="O404" s="257"/>
      <c r="P404" s="257"/>
      <c r="Q404" s="257"/>
      <c r="R404" s="257"/>
      <c r="S404" s="257"/>
      <c r="T404" s="257"/>
      <c r="U404" s="257"/>
      <c r="V404" s="257"/>
      <c r="W404" s="257"/>
      <c r="X404" s="257"/>
      <c r="Y404" s="257"/>
      <c r="Z404" s="257"/>
      <c r="AA404" s="257"/>
      <c r="AB404" s="257"/>
      <c r="AC404" s="257"/>
      <c r="AD404" s="257"/>
      <c r="AE404" s="257"/>
      <c r="AF404" s="257"/>
      <c r="AG404" s="257"/>
      <c r="AH404" s="257"/>
      <c r="AI404" s="257"/>
      <c r="AJ404" s="257"/>
    </row>
    <row r="405" spans="1:36" s="21" customFormat="1">
      <c r="A405" s="301"/>
      <c r="B405" s="257"/>
      <c r="C405" s="257"/>
      <c r="D405" s="257"/>
      <c r="E405" s="257"/>
      <c r="F405" s="257"/>
      <c r="G405" s="257"/>
      <c r="H405" s="257"/>
      <c r="I405" s="257"/>
      <c r="J405" s="257"/>
      <c r="K405" s="257"/>
      <c r="L405" s="257"/>
      <c r="M405" s="257"/>
      <c r="N405" s="257"/>
      <c r="O405" s="257"/>
      <c r="P405" s="257"/>
      <c r="Q405" s="257"/>
      <c r="R405" s="257"/>
      <c r="S405" s="257"/>
      <c r="T405" s="257"/>
      <c r="U405" s="257"/>
      <c r="V405" s="257"/>
      <c r="W405" s="257"/>
      <c r="X405" s="257"/>
      <c r="Y405" s="257"/>
      <c r="Z405" s="257"/>
      <c r="AA405" s="257"/>
      <c r="AB405" s="257"/>
      <c r="AC405" s="257"/>
      <c r="AD405" s="257"/>
      <c r="AE405" s="257"/>
      <c r="AF405" s="257"/>
      <c r="AG405" s="257"/>
      <c r="AH405" s="257"/>
      <c r="AI405" s="257"/>
      <c r="AJ405" s="257"/>
    </row>
    <row r="406" spans="1:36" s="21" customFormat="1">
      <c r="A406" s="303"/>
      <c r="B406" s="257"/>
      <c r="C406" s="257"/>
      <c r="D406" s="257"/>
      <c r="E406" s="257"/>
      <c r="F406" s="257"/>
      <c r="G406" s="257"/>
      <c r="H406" s="257"/>
      <c r="I406" s="257"/>
      <c r="J406" s="257"/>
      <c r="K406" s="257"/>
      <c r="L406" s="257"/>
      <c r="M406" s="257"/>
      <c r="N406" s="257"/>
      <c r="O406" s="257"/>
      <c r="P406" s="257"/>
      <c r="Q406" s="257"/>
      <c r="R406" s="257"/>
      <c r="S406" s="257"/>
      <c r="T406" s="257"/>
      <c r="U406" s="257"/>
      <c r="V406" s="257"/>
      <c r="W406" s="257"/>
      <c r="X406" s="257"/>
      <c r="Y406" s="257"/>
      <c r="Z406" s="257"/>
      <c r="AA406" s="257"/>
      <c r="AB406" s="257"/>
      <c r="AC406" s="257"/>
      <c r="AD406" s="257"/>
      <c r="AE406" s="257"/>
      <c r="AF406" s="257"/>
      <c r="AG406" s="257"/>
      <c r="AH406" s="257"/>
      <c r="AI406" s="257"/>
      <c r="AJ406" s="257"/>
    </row>
    <row r="407" spans="1:36" s="21" customFormat="1">
      <c r="A407" s="265"/>
      <c r="B407" s="265"/>
      <c r="C407" s="265"/>
      <c r="D407" s="265"/>
      <c r="E407" s="265"/>
    </row>
    <row r="408" spans="1:36" s="21" customFormat="1">
      <c r="A408" s="266"/>
      <c r="B408" s="267"/>
      <c r="C408" s="267"/>
      <c r="D408" s="267"/>
      <c r="E408" s="267"/>
      <c r="F408" s="267"/>
      <c r="G408" s="267"/>
      <c r="H408" s="267"/>
      <c r="I408" s="267"/>
      <c r="J408" s="267"/>
      <c r="K408" s="267"/>
      <c r="L408" s="267"/>
      <c r="M408" s="267"/>
      <c r="N408" s="267"/>
      <c r="O408" s="267"/>
      <c r="P408" s="267"/>
      <c r="Q408" s="267"/>
      <c r="R408" s="267"/>
      <c r="S408" s="267"/>
      <c r="T408" s="267"/>
      <c r="U408" s="267"/>
      <c r="V408" s="267"/>
      <c r="W408" s="267"/>
      <c r="X408" s="267"/>
      <c r="Y408" s="267"/>
      <c r="Z408" s="267"/>
      <c r="AA408" s="267"/>
      <c r="AB408" s="267"/>
      <c r="AC408" s="267"/>
      <c r="AD408" s="267"/>
      <c r="AE408" s="267"/>
      <c r="AF408" s="267"/>
      <c r="AG408" s="267"/>
      <c r="AH408" s="267"/>
      <c r="AI408" s="267"/>
      <c r="AJ408" s="267"/>
    </row>
    <row r="409" spans="1:36" s="21" customFormat="1">
      <c r="A409" s="265"/>
      <c r="B409" s="265"/>
      <c r="C409" s="265"/>
      <c r="D409" s="265"/>
      <c r="E409" s="265"/>
    </row>
    <row r="410" spans="1:36" s="21" customFormat="1">
      <c r="A410" s="265"/>
      <c r="B410" s="265"/>
      <c r="C410" s="265"/>
      <c r="D410" s="265"/>
      <c r="E410" s="265"/>
    </row>
    <row r="411" spans="1:36" s="21" customFormat="1" ht="15">
      <c r="A411" s="288"/>
      <c r="B411" s="269"/>
      <c r="C411" s="269"/>
      <c r="D411" s="269"/>
      <c r="E411" s="269"/>
      <c r="F411" s="270"/>
      <c r="G411" s="270"/>
    </row>
    <row r="412" spans="1:36" s="21" customFormat="1" ht="15">
      <c r="A412" s="288"/>
      <c r="B412" s="269"/>
      <c r="C412" s="269"/>
      <c r="D412" s="269"/>
      <c r="E412" s="269"/>
      <c r="F412" s="270"/>
      <c r="G412" s="270"/>
    </row>
    <row r="413" spans="1:36" s="21" customFormat="1">
      <c r="A413" s="269"/>
      <c r="B413" s="269"/>
      <c r="C413" s="269"/>
      <c r="D413" s="269"/>
      <c r="E413" s="269"/>
      <c r="F413" s="270"/>
      <c r="G413" s="270"/>
    </row>
    <row r="414" spans="1:36" s="21" customFormat="1">
      <c r="A414" s="269"/>
      <c r="B414" s="269"/>
      <c r="C414" s="269"/>
      <c r="D414" s="269"/>
      <c r="E414" s="269"/>
      <c r="F414" s="264"/>
      <c r="G414" s="269"/>
    </row>
    <row r="415" spans="1:36" s="21" customFormat="1">
      <c r="A415" s="284"/>
      <c r="B415" s="304"/>
      <c r="C415" s="276"/>
      <c r="D415" s="276"/>
      <c r="E415" s="276"/>
      <c r="F415" s="277"/>
      <c r="G415" s="277"/>
    </row>
    <row r="416" spans="1:36" s="21" customFormat="1">
      <c r="A416" s="284"/>
      <c r="B416" s="277"/>
      <c r="C416" s="277"/>
      <c r="D416" s="277"/>
      <c r="E416" s="277"/>
      <c r="F416" s="277"/>
      <c r="G416" s="277"/>
    </row>
    <row r="417" spans="1:7" s="21" customFormat="1">
      <c r="A417" s="284"/>
      <c r="B417" s="257"/>
      <c r="C417" s="257"/>
      <c r="D417" s="257"/>
      <c r="E417" s="257"/>
      <c r="F417" s="257"/>
      <c r="G417" s="257"/>
    </row>
    <row r="418" spans="1:7" s="21" customFormat="1">
      <c r="A418" s="284"/>
      <c r="B418" s="257"/>
      <c r="C418" s="257"/>
      <c r="D418" s="257"/>
      <c r="E418" s="257"/>
      <c r="F418" s="257"/>
      <c r="G418" s="257"/>
    </row>
    <row r="419" spans="1:7" s="21" customFormat="1">
      <c r="A419" s="284"/>
      <c r="B419" s="257"/>
      <c r="C419" s="257"/>
      <c r="D419" s="257"/>
      <c r="E419" s="257"/>
      <c r="F419" s="257"/>
      <c r="G419" s="257"/>
    </row>
    <row r="420" spans="1:7" s="21" customFormat="1">
      <c r="A420" s="282"/>
      <c r="B420" s="257"/>
      <c r="C420" s="257"/>
      <c r="D420" s="257"/>
      <c r="E420" s="257"/>
      <c r="F420" s="257"/>
      <c r="G420" s="257"/>
    </row>
    <row r="421" spans="1:7" s="21" customFormat="1">
      <c r="A421" s="305"/>
      <c r="B421" s="257"/>
      <c r="C421" s="257"/>
      <c r="D421" s="257"/>
      <c r="E421" s="257"/>
      <c r="F421" s="257"/>
      <c r="G421" s="257"/>
    </row>
    <row r="422" spans="1:7" s="21" customFormat="1">
      <c r="A422" s="256"/>
      <c r="B422" s="257"/>
      <c r="C422" s="257"/>
      <c r="D422" s="257"/>
      <c r="E422" s="257"/>
      <c r="F422" s="257"/>
      <c r="G422" s="257"/>
    </row>
    <row r="423" spans="1:7" s="21" customFormat="1">
      <c r="A423" s="256"/>
      <c r="B423" s="257"/>
      <c r="C423" s="257"/>
      <c r="D423" s="257"/>
      <c r="E423" s="257"/>
      <c r="F423" s="257"/>
      <c r="G423" s="257"/>
    </row>
    <row r="424" spans="1:7" s="21" customFormat="1">
      <c r="A424" s="305"/>
      <c r="B424" s="257"/>
      <c r="C424" s="257"/>
      <c r="D424" s="257"/>
      <c r="E424" s="257"/>
      <c r="F424" s="257"/>
      <c r="G424" s="257"/>
    </row>
    <row r="425" spans="1:7" s="21" customFormat="1">
      <c r="A425" s="256"/>
      <c r="B425" s="257"/>
      <c r="C425" s="257"/>
      <c r="D425" s="257"/>
      <c r="E425" s="257"/>
      <c r="F425" s="257"/>
      <c r="G425" s="257"/>
    </row>
    <row r="426" spans="1:7" s="21" customFormat="1">
      <c r="A426" s="256"/>
      <c r="B426" s="257"/>
      <c r="C426" s="257"/>
      <c r="D426" s="257"/>
      <c r="E426" s="257"/>
      <c r="F426" s="257"/>
      <c r="G426" s="257"/>
    </row>
    <row r="427" spans="1:7" s="21" customFormat="1">
      <c r="A427" s="256"/>
      <c r="B427" s="257"/>
      <c r="C427" s="257"/>
      <c r="D427" s="257"/>
      <c r="E427" s="257"/>
      <c r="F427" s="257"/>
      <c r="G427" s="257"/>
    </row>
    <row r="428" spans="1:7" s="21" customFormat="1">
      <c r="A428" s="305"/>
      <c r="B428" s="257"/>
      <c r="C428" s="257"/>
      <c r="D428" s="257"/>
      <c r="E428" s="257"/>
      <c r="F428" s="257"/>
      <c r="G428" s="257"/>
    </row>
    <row r="429" spans="1:7" s="21" customFormat="1">
      <c r="A429" s="256"/>
      <c r="B429" s="257"/>
      <c r="C429" s="257"/>
      <c r="D429" s="257"/>
      <c r="E429" s="257"/>
      <c r="F429" s="257"/>
      <c r="G429" s="257"/>
    </row>
    <row r="430" spans="1:7" s="21" customFormat="1">
      <c r="A430" s="260"/>
      <c r="B430" s="257"/>
      <c r="C430" s="257"/>
      <c r="D430" s="257"/>
      <c r="E430" s="257"/>
      <c r="F430" s="257"/>
      <c r="G430" s="257"/>
    </row>
    <row r="431" spans="1:7" s="21" customFormat="1">
      <c r="A431" s="260"/>
      <c r="B431" s="257"/>
      <c r="C431" s="257"/>
      <c r="D431" s="257"/>
      <c r="E431" s="257"/>
      <c r="F431" s="257"/>
      <c r="G431" s="257"/>
    </row>
    <row r="432" spans="1:7" s="21" customFormat="1">
      <c r="A432" s="260"/>
      <c r="B432" s="257"/>
      <c r="C432" s="257"/>
      <c r="D432" s="257"/>
      <c r="E432" s="257"/>
      <c r="F432" s="257"/>
      <c r="G432" s="257"/>
    </row>
    <row r="433" spans="1:7" s="21" customFormat="1">
      <c r="A433" s="260"/>
      <c r="B433" s="257"/>
      <c r="C433" s="257"/>
      <c r="D433" s="257"/>
      <c r="E433" s="257"/>
      <c r="F433" s="257"/>
      <c r="G433" s="257"/>
    </row>
    <row r="434" spans="1:7" s="21" customFormat="1">
      <c r="A434" s="260"/>
      <c r="B434" s="257"/>
      <c r="C434" s="257"/>
      <c r="D434" s="257"/>
      <c r="E434" s="257"/>
      <c r="F434" s="257"/>
      <c r="G434" s="257"/>
    </row>
    <row r="435" spans="1:7" s="21" customFormat="1">
      <c r="A435" s="260"/>
      <c r="B435" s="257"/>
      <c r="C435" s="257"/>
      <c r="D435" s="257"/>
      <c r="E435" s="257"/>
      <c r="F435" s="257"/>
      <c r="G435" s="257"/>
    </row>
    <row r="436" spans="1:7" s="21" customFormat="1">
      <c r="A436" s="260"/>
      <c r="B436" s="257"/>
      <c r="C436" s="257"/>
      <c r="D436" s="257"/>
      <c r="E436" s="257"/>
      <c r="F436" s="257"/>
      <c r="G436" s="257"/>
    </row>
    <row r="437" spans="1:7" s="21" customFormat="1">
      <c r="A437" s="260"/>
      <c r="B437" s="257"/>
      <c r="C437" s="257"/>
      <c r="D437" s="257"/>
      <c r="E437" s="257"/>
      <c r="F437" s="257"/>
      <c r="G437" s="257"/>
    </row>
    <row r="438" spans="1:7" s="21" customFormat="1">
      <c r="A438" s="260"/>
      <c r="B438" s="257"/>
      <c r="C438" s="257"/>
      <c r="D438" s="257"/>
      <c r="E438" s="257"/>
      <c r="F438" s="257"/>
      <c r="G438" s="257"/>
    </row>
    <row r="439" spans="1:7" s="21" customFormat="1">
      <c r="A439" s="260"/>
      <c r="B439" s="257"/>
      <c r="C439" s="257"/>
      <c r="D439" s="257"/>
      <c r="E439" s="257"/>
      <c r="F439" s="257"/>
      <c r="G439" s="257"/>
    </row>
    <row r="440" spans="1:7" s="21" customFormat="1">
      <c r="A440" s="260"/>
      <c r="B440" s="257"/>
      <c r="C440" s="257"/>
      <c r="D440" s="257"/>
      <c r="E440" s="257"/>
      <c r="F440" s="257"/>
      <c r="G440" s="257"/>
    </row>
    <row r="441" spans="1:7" s="21" customFormat="1">
      <c r="A441" s="282"/>
      <c r="B441" s="257"/>
      <c r="C441" s="257"/>
      <c r="D441" s="257"/>
      <c r="E441" s="257"/>
      <c r="F441" s="257"/>
      <c r="G441" s="257"/>
    </row>
    <row r="442" spans="1:7" s="21" customFormat="1">
      <c r="A442" s="282"/>
      <c r="B442" s="257"/>
      <c r="C442" s="257"/>
      <c r="D442" s="257"/>
      <c r="E442" s="257"/>
      <c r="F442" s="257"/>
      <c r="G442" s="257"/>
    </row>
    <row r="443" spans="1:7" s="21" customFormat="1">
      <c r="A443" s="282"/>
      <c r="B443" s="257"/>
      <c r="C443" s="257"/>
      <c r="D443" s="257"/>
      <c r="E443" s="257"/>
      <c r="F443" s="257"/>
      <c r="G443" s="257"/>
    </row>
    <row r="444" spans="1:7" s="21" customFormat="1">
      <c r="A444" s="258"/>
      <c r="B444" s="257"/>
      <c r="C444" s="257"/>
      <c r="D444" s="257"/>
      <c r="E444" s="257"/>
      <c r="F444" s="257"/>
      <c r="G444" s="257"/>
    </row>
    <row r="445" spans="1:7" s="21" customFormat="1">
      <c r="A445" s="258"/>
      <c r="B445" s="257"/>
      <c r="C445" s="257"/>
      <c r="D445" s="257"/>
      <c r="E445" s="257"/>
      <c r="F445" s="257"/>
      <c r="G445" s="257"/>
    </row>
    <row r="446" spans="1:7" s="21" customFormat="1">
      <c r="A446" s="258"/>
      <c r="B446" s="257"/>
      <c r="C446" s="257"/>
      <c r="D446" s="257"/>
      <c r="E446" s="257"/>
      <c r="F446" s="257"/>
      <c r="G446" s="257"/>
    </row>
    <row r="447" spans="1:7" s="21" customFormat="1">
      <c r="A447" s="258"/>
      <c r="B447" s="257"/>
      <c r="C447" s="257"/>
      <c r="D447" s="257"/>
      <c r="E447" s="257"/>
      <c r="F447" s="257"/>
      <c r="G447" s="257"/>
    </row>
    <row r="448" spans="1:7" s="21" customFormat="1">
      <c r="A448" s="258"/>
      <c r="B448" s="257"/>
      <c r="C448" s="257"/>
      <c r="D448" s="257"/>
      <c r="E448" s="257"/>
      <c r="F448" s="257"/>
      <c r="G448" s="257"/>
    </row>
    <row r="449" spans="1:7" s="21" customFormat="1">
      <c r="A449" s="306"/>
      <c r="B449" s="257"/>
      <c r="C449" s="257"/>
      <c r="D449" s="257"/>
      <c r="E449" s="257"/>
      <c r="F449" s="257"/>
      <c r="G449" s="257"/>
    </row>
    <row r="450" spans="1:7" s="21" customFormat="1">
      <c r="A450" s="259"/>
      <c r="B450" s="257"/>
      <c r="C450" s="257"/>
      <c r="D450" s="257"/>
      <c r="E450" s="257"/>
      <c r="F450" s="257"/>
      <c r="G450" s="257"/>
    </row>
    <row r="451" spans="1:7" s="21" customFormat="1">
      <c r="A451" s="284"/>
      <c r="B451" s="257"/>
      <c r="C451" s="257"/>
      <c r="D451" s="257"/>
      <c r="E451" s="257"/>
      <c r="F451" s="257"/>
      <c r="G451" s="257"/>
    </row>
    <row r="452" spans="1:7" s="21" customFormat="1">
      <c r="A452" s="282"/>
      <c r="B452" s="257"/>
      <c r="C452" s="257"/>
      <c r="D452" s="257"/>
      <c r="E452" s="257"/>
      <c r="F452" s="257"/>
      <c r="G452" s="257"/>
    </row>
    <row r="453" spans="1:7" s="21" customFormat="1">
      <c r="A453" s="305"/>
      <c r="B453" s="257"/>
      <c r="C453" s="257"/>
      <c r="D453" s="257"/>
      <c r="E453" s="257"/>
      <c r="F453" s="257"/>
      <c r="G453" s="257"/>
    </row>
    <row r="454" spans="1:7" s="21" customFormat="1">
      <c r="A454" s="256"/>
      <c r="B454" s="257"/>
      <c r="C454" s="257"/>
      <c r="D454" s="257"/>
      <c r="E454" s="257"/>
      <c r="F454" s="257"/>
      <c r="G454" s="257"/>
    </row>
    <row r="455" spans="1:7" s="21" customFormat="1">
      <c r="A455" s="256"/>
      <c r="B455" s="257"/>
      <c r="C455" s="257"/>
      <c r="D455" s="257"/>
      <c r="E455" s="257"/>
      <c r="F455" s="257"/>
      <c r="G455" s="257"/>
    </row>
    <row r="456" spans="1:7" s="21" customFormat="1">
      <c r="A456" s="305"/>
      <c r="B456" s="257"/>
      <c r="C456" s="257"/>
      <c r="D456" s="257"/>
      <c r="E456" s="257"/>
      <c r="F456" s="257"/>
      <c r="G456" s="257"/>
    </row>
    <row r="457" spans="1:7" s="21" customFormat="1">
      <c r="A457" s="256"/>
      <c r="B457" s="257"/>
      <c r="C457" s="257"/>
      <c r="D457" s="257"/>
      <c r="E457" s="257"/>
      <c r="F457" s="257"/>
      <c r="G457" s="257"/>
    </row>
    <row r="458" spans="1:7" s="21" customFormat="1">
      <c r="A458" s="256"/>
      <c r="B458" s="257"/>
      <c r="C458" s="257"/>
      <c r="D458" s="257"/>
      <c r="E458" s="257"/>
      <c r="F458" s="257"/>
      <c r="G458" s="257"/>
    </row>
    <row r="459" spans="1:7" s="21" customFormat="1">
      <c r="A459" s="256"/>
      <c r="B459" s="257"/>
      <c r="C459" s="257"/>
      <c r="D459" s="257"/>
      <c r="E459" s="257"/>
      <c r="F459" s="257"/>
      <c r="G459" s="257"/>
    </row>
    <row r="460" spans="1:7" s="21" customFormat="1">
      <c r="A460" s="305"/>
      <c r="B460" s="257"/>
      <c r="C460" s="257"/>
      <c r="D460" s="257"/>
      <c r="E460" s="257"/>
      <c r="F460" s="257"/>
      <c r="G460" s="257"/>
    </row>
    <row r="461" spans="1:7" s="21" customFormat="1">
      <c r="A461" s="256"/>
      <c r="B461" s="257"/>
      <c r="C461" s="257"/>
      <c r="D461" s="257"/>
      <c r="E461" s="257"/>
      <c r="F461" s="257"/>
      <c r="G461" s="257"/>
    </row>
    <row r="462" spans="1:7" s="21" customFormat="1">
      <c r="A462" s="260"/>
      <c r="B462" s="257"/>
      <c r="C462" s="257"/>
      <c r="D462" s="257"/>
      <c r="E462" s="257"/>
      <c r="F462" s="257"/>
      <c r="G462" s="257"/>
    </row>
    <row r="463" spans="1:7" s="21" customFormat="1">
      <c r="A463" s="260"/>
      <c r="B463" s="257"/>
      <c r="C463" s="257"/>
      <c r="D463" s="257"/>
      <c r="E463" s="257"/>
      <c r="F463" s="257"/>
      <c r="G463" s="257"/>
    </row>
    <row r="464" spans="1:7" s="21" customFormat="1">
      <c r="A464" s="260"/>
      <c r="B464" s="257"/>
      <c r="C464" s="257"/>
      <c r="D464" s="257"/>
      <c r="E464" s="257"/>
      <c r="F464" s="257"/>
      <c r="G464" s="257"/>
    </row>
    <row r="465" spans="1:7" s="21" customFormat="1">
      <c r="A465" s="260"/>
      <c r="B465" s="257"/>
      <c r="C465" s="257"/>
      <c r="D465" s="257"/>
      <c r="E465" s="257"/>
      <c r="F465" s="257"/>
      <c r="G465" s="257"/>
    </row>
    <row r="466" spans="1:7" s="21" customFormat="1">
      <c r="A466" s="260"/>
      <c r="B466" s="257"/>
      <c r="C466" s="257"/>
      <c r="D466" s="257"/>
      <c r="E466" s="257"/>
      <c r="F466" s="257"/>
      <c r="G466" s="257"/>
    </row>
    <row r="467" spans="1:7" s="21" customFormat="1">
      <c r="A467" s="260"/>
      <c r="B467" s="257"/>
      <c r="C467" s="257"/>
      <c r="D467" s="257"/>
      <c r="E467" s="257"/>
      <c r="F467" s="257"/>
      <c r="G467" s="257"/>
    </row>
    <row r="468" spans="1:7" s="21" customFormat="1">
      <c r="A468" s="260"/>
      <c r="B468" s="257"/>
      <c r="C468" s="257"/>
      <c r="D468" s="257"/>
      <c r="E468" s="257"/>
      <c r="F468" s="257"/>
      <c r="G468" s="257"/>
    </row>
    <row r="469" spans="1:7" s="21" customFormat="1">
      <c r="A469" s="260"/>
      <c r="B469" s="257"/>
      <c r="C469" s="257"/>
      <c r="D469" s="257"/>
      <c r="E469" s="257"/>
      <c r="F469" s="257"/>
      <c r="G469" s="257"/>
    </row>
    <row r="470" spans="1:7" s="21" customFormat="1">
      <c r="A470" s="260"/>
      <c r="B470" s="257"/>
      <c r="C470" s="257"/>
      <c r="D470" s="257"/>
      <c r="E470" s="257"/>
      <c r="F470" s="257"/>
      <c r="G470" s="257"/>
    </row>
    <row r="471" spans="1:7" s="21" customFormat="1">
      <c r="A471" s="260"/>
      <c r="B471" s="257"/>
      <c r="C471" s="257"/>
      <c r="D471" s="257"/>
      <c r="E471" s="257"/>
      <c r="F471" s="257"/>
      <c r="G471" s="257"/>
    </row>
    <row r="472" spans="1:7" s="21" customFormat="1">
      <c r="A472" s="260"/>
      <c r="B472" s="257"/>
      <c r="C472" s="257"/>
      <c r="D472" s="257"/>
      <c r="E472" s="257"/>
      <c r="F472" s="257"/>
      <c r="G472" s="257"/>
    </row>
    <row r="473" spans="1:7" s="21" customFormat="1">
      <c r="A473" s="282"/>
      <c r="B473" s="257"/>
      <c r="C473" s="257"/>
      <c r="D473" s="257"/>
      <c r="E473" s="257"/>
      <c r="F473" s="257"/>
      <c r="G473" s="257"/>
    </row>
    <row r="474" spans="1:7" s="21" customFormat="1">
      <c r="A474" s="282"/>
      <c r="B474" s="257"/>
      <c r="C474" s="257"/>
      <c r="D474" s="257"/>
      <c r="E474" s="257"/>
      <c r="F474" s="257"/>
      <c r="G474" s="257"/>
    </row>
    <row r="475" spans="1:7" s="21" customFormat="1">
      <c r="A475" s="282"/>
      <c r="B475" s="257"/>
      <c r="C475" s="257"/>
      <c r="D475" s="257"/>
      <c r="E475" s="257"/>
      <c r="F475" s="257"/>
      <c r="G475" s="257"/>
    </row>
    <row r="476" spans="1:7" s="21" customFormat="1">
      <c r="A476" s="258"/>
      <c r="B476" s="257"/>
      <c r="C476" s="257"/>
      <c r="D476" s="257"/>
      <c r="E476" s="257"/>
      <c r="F476" s="257"/>
      <c r="G476" s="257"/>
    </row>
    <row r="477" spans="1:7" s="21" customFormat="1">
      <c r="A477" s="258"/>
      <c r="B477" s="257"/>
      <c r="C477" s="257"/>
      <c r="D477" s="257"/>
      <c r="E477" s="257"/>
      <c r="F477" s="257"/>
      <c r="G477" s="257"/>
    </row>
    <row r="478" spans="1:7" s="21" customFormat="1">
      <c r="A478" s="258"/>
      <c r="B478" s="257"/>
      <c r="C478" s="257"/>
      <c r="D478" s="257"/>
      <c r="E478" s="257"/>
      <c r="F478" s="257"/>
      <c r="G478" s="257"/>
    </row>
    <row r="479" spans="1:7" s="21" customFormat="1">
      <c r="A479" s="258"/>
      <c r="B479" s="257"/>
      <c r="C479" s="257"/>
      <c r="D479" s="257"/>
      <c r="E479" s="257"/>
      <c r="F479" s="257"/>
      <c r="G479" s="257"/>
    </row>
    <row r="480" spans="1:7" s="21" customFormat="1">
      <c r="A480" s="258"/>
      <c r="B480" s="257"/>
      <c r="C480" s="257"/>
      <c r="D480" s="257"/>
      <c r="E480" s="257"/>
      <c r="F480" s="257"/>
      <c r="G480" s="257"/>
    </row>
    <row r="481" spans="1:7" s="21" customFormat="1">
      <c r="A481" s="306"/>
      <c r="B481" s="257"/>
      <c r="C481" s="257"/>
      <c r="D481" s="257"/>
      <c r="E481" s="257"/>
      <c r="F481" s="257"/>
      <c r="G481" s="257"/>
    </row>
    <row r="482" spans="1:7" s="21" customFormat="1">
      <c r="A482" s="259"/>
      <c r="B482" s="257"/>
      <c r="C482" s="257"/>
      <c r="D482" s="257"/>
      <c r="E482" s="257"/>
      <c r="F482" s="257"/>
      <c r="G482" s="257"/>
    </row>
    <row r="483" spans="1:7" s="21" customFormat="1">
      <c r="A483" s="282"/>
      <c r="B483" s="257"/>
      <c r="C483" s="257"/>
      <c r="D483" s="257"/>
      <c r="E483" s="257"/>
      <c r="F483" s="257"/>
      <c r="G483" s="257"/>
    </row>
    <row r="484" spans="1:7" s="21" customFormat="1">
      <c r="A484" s="307"/>
      <c r="B484" s="257"/>
      <c r="C484" s="257"/>
      <c r="D484" s="257"/>
      <c r="E484" s="257"/>
      <c r="F484" s="257"/>
      <c r="G484" s="257"/>
    </row>
    <row r="485" spans="1:7" s="21" customFormat="1">
      <c r="A485" s="307"/>
      <c r="B485" s="257"/>
      <c r="C485" s="257"/>
      <c r="D485" s="257"/>
      <c r="E485" s="257"/>
      <c r="F485" s="257"/>
      <c r="G485" s="257"/>
    </row>
    <row r="486" spans="1:7" s="21" customFormat="1">
      <c r="A486" s="307"/>
      <c r="B486" s="257"/>
      <c r="C486" s="257"/>
      <c r="D486" s="257"/>
      <c r="E486" s="257"/>
      <c r="F486" s="257"/>
      <c r="G486" s="257"/>
    </row>
    <row r="487" spans="1:7" s="21" customFormat="1">
      <c r="A487" s="307"/>
      <c r="B487" s="257"/>
      <c r="C487" s="257"/>
      <c r="D487" s="257"/>
      <c r="E487" s="257"/>
      <c r="F487" s="257"/>
      <c r="G487" s="257"/>
    </row>
    <row r="488" spans="1:7" s="21" customFormat="1">
      <c r="A488" s="284"/>
      <c r="B488" s="257"/>
      <c r="C488" s="257"/>
      <c r="D488" s="257"/>
      <c r="E488" s="257"/>
      <c r="F488" s="257"/>
      <c r="G488" s="257"/>
    </row>
    <row r="489" spans="1:7" s="21" customFormat="1">
      <c r="A489" s="284"/>
      <c r="B489" s="257"/>
      <c r="C489" s="257"/>
      <c r="D489" s="257"/>
      <c r="E489" s="257"/>
      <c r="F489" s="257"/>
      <c r="G489" s="257"/>
    </row>
    <row r="490" spans="1:7" s="21" customFormat="1">
      <c r="A490" s="284"/>
      <c r="B490" s="257"/>
      <c r="C490" s="257"/>
      <c r="D490" s="257"/>
      <c r="E490" s="257"/>
      <c r="F490" s="257"/>
      <c r="G490" s="257"/>
    </row>
    <row r="491" spans="1:7" s="21" customFormat="1">
      <c r="A491" s="307"/>
      <c r="B491" s="257"/>
      <c r="C491" s="257"/>
      <c r="D491" s="257"/>
      <c r="E491" s="257"/>
      <c r="F491" s="257"/>
      <c r="G491" s="257"/>
    </row>
    <row r="492" spans="1:7" s="308" customFormat="1"/>
    <row r="493" spans="1:7" s="308" customFormat="1">
      <c r="A493" s="284"/>
      <c r="B493" s="309"/>
      <c r="C493" s="309"/>
      <c r="D493" s="309"/>
      <c r="E493" s="309"/>
      <c r="F493" s="309"/>
      <c r="G493" s="309"/>
    </row>
    <row r="494" spans="1:7" s="308" customFormat="1"/>
    <row r="495" spans="1:7" s="21" customFormat="1">
      <c r="A495" s="265"/>
      <c r="B495" s="265"/>
      <c r="C495" s="265"/>
      <c r="D495" s="265"/>
      <c r="E495" s="265"/>
    </row>
    <row r="496" spans="1:7" s="21" customFormat="1" ht="15.4">
      <c r="A496" s="271"/>
      <c r="B496" s="269"/>
      <c r="C496" s="269"/>
      <c r="D496" s="269"/>
      <c r="E496" s="269"/>
      <c r="F496" s="269"/>
      <c r="G496" s="270"/>
    </row>
    <row r="497" spans="1:7" s="21" customFormat="1" ht="15.4">
      <c r="A497" s="271"/>
      <c r="B497" s="269"/>
      <c r="C497" s="269"/>
      <c r="D497" s="269"/>
      <c r="E497" s="269"/>
      <c r="F497" s="269"/>
      <c r="G497" s="270"/>
    </row>
    <row r="498" spans="1:7" s="21" customFormat="1">
      <c r="A498" s="269"/>
      <c r="B498" s="269"/>
      <c r="C498" s="269"/>
      <c r="D498" s="269"/>
      <c r="E498" s="269"/>
      <c r="F498" s="269"/>
      <c r="G498" s="270"/>
    </row>
    <row r="499" spans="1:7" s="21" customFormat="1">
      <c r="A499" s="269"/>
      <c r="B499" s="269"/>
      <c r="C499" s="269"/>
      <c r="D499" s="269"/>
      <c r="E499" s="269"/>
      <c r="F499" s="269"/>
      <c r="G499" s="310"/>
    </row>
    <row r="500" spans="1:7" s="21" customFormat="1" ht="54" customHeight="1">
      <c r="A500" s="311"/>
      <c r="B500" s="312"/>
      <c r="C500" s="312"/>
      <c r="D500" s="312"/>
      <c r="E500" s="312"/>
      <c r="F500" s="312"/>
      <c r="G500" s="312"/>
    </row>
    <row r="501" spans="1:7" s="21" customFormat="1">
      <c r="A501" s="311"/>
      <c r="B501" s="313"/>
      <c r="C501" s="313"/>
      <c r="D501" s="313"/>
      <c r="E501" s="313"/>
      <c r="F501" s="313"/>
      <c r="G501" s="313"/>
    </row>
    <row r="502" spans="1:7" s="21" customFormat="1">
      <c r="A502" s="314"/>
      <c r="B502" s="257"/>
      <c r="C502" s="257"/>
      <c r="D502" s="257"/>
      <c r="E502" s="257"/>
      <c r="F502" s="257"/>
      <c r="G502" s="257"/>
    </row>
    <row r="503" spans="1:7" s="21" customFormat="1">
      <c r="A503" s="315"/>
      <c r="B503" s="257"/>
      <c r="C503" s="257"/>
      <c r="D503" s="257"/>
      <c r="E503" s="257"/>
      <c r="F503" s="257"/>
      <c r="G503" s="257"/>
    </row>
    <row r="504" spans="1:7" s="21" customFormat="1">
      <c r="A504" s="316"/>
      <c r="B504" s="257"/>
      <c r="C504" s="257"/>
      <c r="D504" s="257"/>
      <c r="E504" s="257"/>
      <c r="F504" s="257"/>
      <c r="G504" s="257"/>
    </row>
    <row r="505" spans="1:7" s="21" customFormat="1">
      <c r="A505" s="316"/>
      <c r="B505" s="257"/>
      <c r="C505" s="257"/>
      <c r="D505" s="257"/>
      <c r="E505" s="257"/>
      <c r="F505" s="257"/>
      <c r="G505" s="257"/>
    </row>
    <row r="506" spans="1:7" s="21" customFormat="1">
      <c r="A506" s="315"/>
      <c r="B506" s="257"/>
      <c r="C506" s="257"/>
      <c r="D506" s="257"/>
      <c r="E506" s="257"/>
      <c r="F506" s="257"/>
      <c r="G506" s="257"/>
    </row>
    <row r="507" spans="1:7" s="21" customFormat="1">
      <c r="A507" s="316"/>
      <c r="B507" s="257"/>
      <c r="C507" s="257"/>
      <c r="D507" s="257"/>
      <c r="E507" s="257"/>
      <c r="F507" s="257"/>
      <c r="G507" s="257"/>
    </row>
    <row r="508" spans="1:7" s="21" customFormat="1">
      <c r="A508" s="316"/>
      <c r="B508" s="257"/>
      <c r="C508" s="257"/>
      <c r="D508" s="257"/>
      <c r="E508" s="257"/>
      <c r="F508" s="257"/>
      <c r="G508" s="257"/>
    </row>
    <row r="509" spans="1:7" s="21" customFormat="1">
      <c r="A509" s="315"/>
      <c r="B509" s="257"/>
      <c r="C509" s="257"/>
      <c r="D509" s="257"/>
      <c r="E509" s="257"/>
      <c r="F509" s="257"/>
      <c r="G509" s="257"/>
    </row>
    <row r="510" spans="1:7" s="21" customFormat="1">
      <c r="A510" s="316"/>
      <c r="B510" s="257"/>
      <c r="C510" s="257"/>
      <c r="D510" s="257"/>
      <c r="E510" s="257"/>
      <c r="F510" s="257"/>
      <c r="G510" s="257"/>
    </row>
    <row r="511" spans="1:7" s="21" customFormat="1">
      <c r="A511" s="316"/>
      <c r="B511" s="257"/>
      <c r="C511" s="257"/>
      <c r="D511" s="257"/>
      <c r="E511" s="257"/>
      <c r="F511" s="257"/>
      <c r="G511" s="257"/>
    </row>
    <row r="512" spans="1:7" s="21" customFormat="1">
      <c r="A512" s="315"/>
      <c r="B512" s="257"/>
      <c r="C512" s="257"/>
      <c r="D512" s="257"/>
      <c r="E512" s="257"/>
      <c r="F512" s="257"/>
      <c r="G512" s="257"/>
    </row>
    <row r="513" spans="1:7" s="21" customFormat="1">
      <c r="A513" s="316"/>
      <c r="B513" s="257"/>
      <c r="C513" s="257"/>
      <c r="D513" s="257"/>
      <c r="E513" s="257"/>
      <c r="F513" s="257"/>
      <c r="G513" s="257"/>
    </row>
    <row r="514" spans="1:7" s="21" customFormat="1">
      <c r="A514" s="316"/>
      <c r="B514" s="257"/>
      <c r="C514" s="257"/>
      <c r="D514" s="257"/>
      <c r="E514" s="257"/>
      <c r="F514" s="257"/>
      <c r="G514" s="257"/>
    </row>
    <row r="515" spans="1:7" s="21" customFormat="1">
      <c r="A515" s="315"/>
      <c r="B515" s="257"/>
      <c r="C515" s="257"/>
      <c r="D515" s="257"/>
      <c r="E515" s="257"/>
      <c r="F515" s="257"/>
      <c r="G515" s="257"/>
    </row>
    <row r="516" spans="1:7" s="21" customFormat="1">
      <c r="A516" s="316"/>
      <c r="B516" s="257"/>
      <c r="C516" s="257"/>
      <c r="D516" s="257"/>
      <c r="E516" s="257"/>
      <c r="F516" s="257"/>
      <c r="G516" s="257"/>
    </row>
    <row r="517" spans="1:7" s="21" customFormat="1">
      <c r="A517" s="316"/>
      <c r="B517" s="257"/>
      <c r="C517" s="257"/>
      <c r="D517" s="257"/>
      <c r="E517" s="257"/>
      <c r="F517" s="257"/>
      <c r="G517" s="257"/>
    </row>
    <row r="518" spans="1:7" s="21" customFormat="1">
      <c r="A518" s="315"/>
      <c r="B518" s="257"/>
      <c r="C518" s="257"/>
      <c r="D518" s="257"/>
      <c r="E518" s="257"/>
      <c r="F518" s="257"/>
      <c r="G518" s="257"/>
    </row>
    <row r="519" spans="1:7" s="21" customFormat="1">
      <c r="A519" s="316"/>
      <c r="B519" s="257"/>
      <c r="C519" s="257"/>
      <c r="D519" s="257"/>
      <c r="E519" s="257"/>
      <c r="F519" s="257"/>
      <c r="G519" s="257"/>
    </row>
    <row r="520" spans="1:7" s="21" customFormat="1">
      <c r="A520" s="316"/>
      <c r="B520" s="257"/>
      <c r="C520" s="257"/>
      <c r="D520" s="257"/>
      <c r="E520" s="257"/>
      <c r="F520" s="257"/>
      <c r="G520" s="257"/>
    </row>
    <row r="521" spans="1:7" s="21" customFormat="1">
      <c r="A521" s="315"/>
      <c r="B521" s="257"/>
      <c r="C521" s="257"/>
      <c r="D521" s="257"/>
      <c r="E521" s="257"/>
      <c r="F521" s="257"/>
      <c r="G521" s="257"/>
    </row>
    <row r="522" spans="1:7" s="21" customFormat="1">
      <c r="A522" s="317"/>
      <c r="B522" s="257"/>
      <c r="C522" s="257"/>
      <c r="D522" s="257"/>
      <c r="E522" s="257"/>
      <c r="F522" s="257"/>
      <c r="G522" s="257"/>
    </row>
    <row r="523" spans="1:7" s="21" customFormat="1">
      <c r="A523" s="297"/>
      <c r="B523" s="257"/>
      <c r="C523" s="257"/>
      <c r="D523" s="257"/>
      <c r="E523" s="257"/>
      <c r="F523" s="257"/>
      <c r="G523" s="257"/>
    </row>
    <row r="524" spans="1:7" s="21" customFormat="1">
      <c r="A524" s="297"/>
      <c r="B524" s="257"/>
      <c r="C524" s="257"/>
      <c r="D524" s="257"/>
      <c r="E524" s="257"/>
      <c r="F524" s="257"/>
      <c r="G524" s="257"/>
    </row>
    <row r="525" spans="1:7" s="21" customFormat="1">
      <c r="A525" s="297"/>
      <c r="B525" s="257"/>
      <c r="C525" s="257"/>
      <c r="D525" s="257"/>
      <c r="E525" s="257"/>
      <c r="F525" s="257"/>
      <c r="G525" s="257"/>
    </row>
    <row r="526" spans="1:7" s="21" customFormat="1">
      <c r="A526" s="297"/>
      <c r="B526" s="257"/>
      <c r="C526" s="257"/>
      <c r="D526" s="257"/>
      <c r="E526" s="257"/>
      <c r="F526" s="257"/>
      <c r="G526" s="257"/>
    </row>
    <row r="527" spans="1:7" s="21" customFormat="1">
      <c r="A527" s="265"/>
      <c r="B527" s="265"/>
      <c r="C527" s="265"/>
      <c r="D527" s="265"/>
      <c r="E527" s="265"/>
    </row>
    <row r="528" spans="1:7" s="21" customFormat="1">
      <c r="A528" s="266"/>
      <c r="B528" s="318"/>
      <c r="C528" s="267"/>
      <c r="D528" s="267"/>
      <c r="E528" s="267"/>
      <c r="F528" s="267"/>
      <c r="G528" s="267"/>
    </row>
    <row r="529" spans="1:8" s="21" customFormat="1">
      <c r="A529" s="265"/>
      <c r="B529" s="265"/>
      <c r="C529" s="265"/>
      <c r="D529" s="265"/>
      <c r="E529" s="265"/>
    </row>
    <row r="530" spans="1:8" s="21" customFormat="1">
      <c r="A530" s="265"/>
      <c r="B530" s="265"/>
      <c r="C530" s="265"/>
      <c r="D530" s="265"/>
      <c r="E530" s="265"/>
    </row>
    <row r="531" spans="1:8" s="21" customFormat="1" ht="15">
      <c r="A531" s="287"/>
      <c r="B531" s="287"/>
      <c r="C531" s="269"/>
      <c r="D531" s="269"/>
      <c r="E531" s="269"/>
      <c r="F531" s="269"/>
      <c r="G531" s="269"/>
      <c r="H531" s="270"/>
    </row>
    <row r="532" spans="1:8" s="21" customFormat="1" ht="15.4">
      <c r="A532" s="288"/>
      <c r="B532" s="272"/>
      <c r="C532" s="269"/>
      <c r="D532" s="269"/>
      <c r="E532" s="269"/>
      <c r="F532" s="269"/>
      <c r="G532" s="269"/>
      <c r="H532" s="270"/>
    </row>
    <row r="533" spans="1:8" s="21" customFormat="1">
      <c r="A533" s="269"/>
      <c r="B533" s="269"/>
      <c r="C533" s="269"/>
      <c r="D533" s="269"/>
      <c r="E533" s="269"/>
      <c r="F533" s="269"/>
      <c r="G533" s="269"/>
      <c r="H533" s="270"/>
    </row>
    <row r="534" spans="1:8" s="21" customFormat="1">
      <c r="A534" s="269"/>
      <c r="B534" s="269"/>
      <c r="C534" s="269"/>
      <c r="D534" s="269"/>
      <c r="E534" s="269"/>
      <c r="F534" s="269"/>
      <c r="G534" s="269"/>
      <c r="H534" s="319"/>
    </row>
    <row r="535" spans="1:8" s="21" customFormat="1">
      <c r="A535" s="320"/>
      <c r="B535" s="321"/>
      <c r="C535" s="321"/>
      <c r="D535" s="321"/>
      <c r="E535" s="321"/>
      <c r="F535" s="322"/>
      <c r="G535" s="322"/>
      <c r="H535" s="322"/>
    </row>
    <row r="536" spans="1:8" s="21" customFormat="1">
      <c r="A536" s="320"/>
      <c r="B536" s="322"/>
      <c r="C536" s="322"/>
      <c r="D536" s="322"/>
      <c r="E536" s="322"/>
      <c r="F536" s="322"/>
      <c r="G536" s="322"/>
      <c r="H536" s="322"/>
    </row>
    <row r="537" spans="1:8" s="21" customFormat="1">
      <c r="A537" s="323"/>
      <c r="B537" s="257"/>
      <c r="C537" s="257"/>
      <c r="D537" s="257"/>
      <c r="E537" s="257"/>
      <c r="F537" s="257"/>
      <c r="G537" s="257"/>
      <c r="H537" s="257"/>
    </row>
    <row r="538" spans="1:8" s="21" customFormat="1">
      <c r="A538" s="323"/>
      <c r="B538" s="257"/>
      <c r="C538" s="257"/>
      <c r="D538" s="257"/>
      <c r="E538" s="257"/>
      <c r="F538" s="257"/>
      <c r="G538" s="257"/>
      <c r="H538" s="257"/>
    </row>
    <row r="539" spans="1:8" s="21" customFormat="1">
      <c r="A539" s="285"/>
      <c r="B539" s="257"/>
      <c r="C539" s="257"/>
      <c r="D539" s="257"/>
      <c r="E539" s="257"/>
      <c r="F539" s="257"/>
      <c r="G539" s="257"/>
      <c r="H539" s="257"/>
    </row>
    <row r="540" spans="1:8" s="21" customFormat="1">
      <c r="A540" s="285"/>
      <c r="B540" s="257"/>
      <c r="C540" s="257"/>
      <c r="D540" s="257"/>
      <c r="E540" s="257"/>
      <c r="F540" s="257"/>
      <c r="G540" s="257"/>
      <c r="H540" s="257"/>
    </row>
    <row r="541" spans="1:8" s="21" customFormat="1">
      <c r="A541" s="324"/>
      <c r="B541" s="257"/>
      <c r="C541" s="257"/>
      <c r="D541" s="257"/>
      <c r="E541" s="257"/>
      <c r="F541" s="257"/>
      <c r="G541" s="257"/>
      <c r="H541" s="257"/>
    </row>
    <row r="542" spans="1:8" s="21" customFormat="1">
      <c r="A542" s="323"/>
      <c r="B542" s="257"/>
      <c r="C542" s="257"/>
      <c r="D542" s="257"/>
      <c r="E542" s="257"/>
      <c r="F542" s="257"/>
      <c r="G542" s="257"/>
      <c r="H542" s="257"/>
    </row>
    <row r="543" spans="1:8" s="21" customFormat="1">
      <c r="A543" s="325"/>
      <c r="B543" s="257"/>
      <c r="C543" s="257"/>
      <c r="D543" s="257"/>
      <c r="E543" s="257"/>
      <c r="F543" s="257"/>
      <c r="G543" s="257"/>
      <c r="H543" s="257"/>
    </row>
    <row r="544" spans="1:8" s="21" customFormat="1">
      <c r="A544" s="325"/>
      <c r="B544" s="257"/>
      <c r="C544" s="257"/>
      <c r="D544" s="257"/>
      <c r="E544" s="257"/>
      <c r="F544" s="257"/>
      <c r="G544" s="257"/>
      <c r="H544" s="257"/>
    </row>
    <row r="545" spans="1:8" s="21" customFormat="1">
      <c r="A545" s="323"/>
      <c r="B545" s="257"/>
      <c r="C545" s="257"/>
      <c r="D545" s="257"/>
      <c r="E545" s="257"/>
      <c r="F545" s="257"/>
      <c r="G545" s="257"/>
      <c r="H545" s="257"/>
    </row>
    <row r="546" spans="1:8" s="21" customFormat="1">
      <c r="A546" s="285"/>
      <c r="B546" s="257"/>
      <c r="C546" s="257"/>
      <c r="D546" s="257"/>
      <c r="E546" s="257"/>
      <c r="F546" s="257"/>
      <c r="G546" s="257"/>
      <c r="H546" s="257"/>
    </row>
    <row r="547" spans="1:8" s="21" customFormat="1">
      <c r="A547" s="285"/>
      <c r="B547" s="257"/>
      <c r="C547" s="257"/>
      <c r="D547" s="257"/>
      <c r="E547" s="257"/>
      <c r="F547" s="257"/>
      <c r="G547" s="257"/>
      <c r="H547" s="257"/>
    </row>
    <row r="548" spans="1:8" s="21" customFormat="1">
      <c r="A548" s="323"/>
      <c r="B548" s="257"/>
      <c r="C548" s="257"/>
      <c r="D548" s="257"/>
      <c r="E548" s="257"/>
      <c r="F548" s="257"/>
      <c r="G548" s="257"/>
      <c r="H548" s="257"/>
    </row>
    <row r="549" spans="1:8" s="21" customFormat="1">
      <c r="A549" s="285"/>
      <c r="B549" s="257"/>
      <c r="C549" s="257"/>
      <c r="D549" s="257"/>
      <c r="E549" s="257"/>
      <c r="F549" s="257"/>
      <c r="G549" s="257"/>
      <c r="H549" s="257"/>
    </row>
    <row r="550" spans="1:8" s="21" customFormat="1">
      <c r="A550" s="285"/>
      <c r="B550" s="257"/>
      <c r="C550" s="257"/>
      <c r="D550" s="257"/>
      <c r="E550" s="257"/>
      <c r="F550" s="257"/>
      <c r="G550" s="257"/>
      <c r="H550" s="257"/>
    </row>
    <row r="551" spans="1:8" s="21" customFormat="1">
      <c r="A551" s="285"/>
      <c r="B551" s="257"/>
      <c r="C551" s="257"/>
      <c r="D551" s="257"/>
      <c r="E551" s="257"/>
      <c r="F551" s="257"/>
      <c r="G551" s="257"/>
      <c r="H551" s="257"/>
    </row>
    <row r="552" spans="1:8" s="21" customFormat="1">
      <c r="A552" s="323"/>
      <c r="B552" s="257"/>
      <c r="C552" s="257"/>
      <c r="D552" s="257"/>
      <c r="E552" s="257"/>
      <c r="F552" s="257"/>
      <c r="G552" s="257"/>
      <c r="H552" s="257"/>
    </row>
    <row r="553" spans="1:8" s="21" customFormat="1">
      <c r="A553" s="297"/>
      <c r="B553" s="257"/>
      <c r="C553" s="257"/>
      <c r="D553" s="257"/>
      <c r="E553" s="257"/>
      <c r="F553" s="257"/>
      <c r="G553" s="257"/>
      <c r="H553" s="257"/>
    </row>
    <row r="554" spans="1:8" s="21" customFormat="1">
      <c r="A554" s="323"/>
      <c r="B554" s="257"/>
      <c r="C554" s="257"/>
      <c r="D554" s="257"/>
      <c r="E554" s="257"/>
      <c r="F554" s="257"/>
      <c r="G554" s="257"/>
      <c r="H554" s="257"/>
    </row>
    <row r="555" spans="1:8" s="21" customFormat="1">
      <c r="A555" s="325"/>
      <c r="B555" s="257"/>
      <c r="C555" s="257"/>
      <c r="D555" s="257"/>
      <c r="E555" s="257"/>
      <c r="F555" s="257"/>
      <c r="G555" s="257"/>
      <c r="H555" s="257"/>
    </row>
    <row r="556" spans="1:8" s="21" customFormat="1">
      <c r="A556" s="325"/>
      <c r="B556" s="257"/>
      <c r="C556" s="257"/>
      <c r="D556" s="257"/>
      <c r="E556" s="257"/>
      <c r="F556" s="257"/>
      <c r="G556" s="257"/>
      <c r="H556" s="257"/>
    </row>
    <row r="557" spans="1:8" s="21" customFormat="1">
      <c r="A557" s="326"/>
      <c r="B557" s="257"/>
      <c r="C557" s="257"/>
      <c r="D557" s="257"/>
      <c r="E557" s="257"/>
      <c r="F557" s="257"/>
      <c r="G557" s="257"/>
      <c r="H557" s="257"/>
    </row>
    <row r="558" spans="1:8" s="21" customFormat="1">
      <c r="A558" s="265"/>
      <c r="B558" s="265"/>
      <c r="C558" s="265"/>
      <c r="D558" s="265"/>
      <c r="E558" s="265"/>
    </row>
    <row r="559" spans="1:8" s="21" customFormat="1">
      <c r="A559" s="266"/>
      <c r="B559" s="267"/>
      <c r="C559" s="267"/>
      <c r="D559" s="267"/>
      <c r="E559" s="267"/>
      <c r="F559" s="267"/>
      <c r="G559" s="267"/>
      <c r="H559" s="267"/>
    </row>
    <row r="560" spans="1:8" s="21" customFormat="1">
      <c r="A560" s="265"/>
      <c r="B560" s="265"/>
      <c r="C560" s="265"/>
      <c r="D560" s="265"/>
      <c r="E560" s="265"/>
    </row>
    <row r="561" spans="1:36" s="21" customFormat="1">
      <c r="A561" s="265"/>
      <c r="B561" s="265"/>
      <c r="C561" s="265"/>
      <c r="D561" s="265"/>
      <c r="E561" s="265"/>
    </row>
    <row r="562" spans="1:36" s="21" customFormat="1">
      <c r="A562" s="266"/>
      <c r="B562" s="327"/>
      <c r="C562" s="327"/>
      <c r="D562" s="327"/>
      <c r="E562" s="327"/>
      <c r="F562" s="327"/>
      <c r="G562" s="327"/>
      <c r="H562" s="327"/>
    </row>
    <row r="563" spans="1:36" s="21" customFormat="1">
      <c r="A563" s="328"/>
      <c r="B563" s="329"/>
      <c r="C563" s="329"/>
      <c r="D563" s="329"/>
      <c r="E563" s="329"/>
      <c r="F563" s="329"/>
      <c r="G563" s="329"/>
      <c r="H563" s="329"/>
    </row>
    <row r="564" spans="1:36" s="21" customFormat="1">
      <c r="A564" s="328"/>
      <c r="B564" s="329"/>
      <c r="C564" s="329"/>
      <c r="D564" s="329"/>
      <c r="E564" s="329"/>
      <c r="F564" s="330"/>
      <c r="G564" s="330"/>
      <c r="H564" s="330"/>
    </row>
    <row r="565" spans="1:36" s="21" customFormat="1">
      <c r="A565" s="328"/>
      <c r="B565" s="329"/>
      <c r="C565" s="329"/>
      <c r="D565" s="329"/>
      <c r="E565" s="329"/>
      <c r="F565" s="329"/>
      <c r="G565" s="329"/>
      <c r="H565" s="329"/>
    </row>
    <row r="566" spans="1:36" s="21" customFormat="1">
      <c r="A566" s="328"/>
      <c r="B566" s="329"/>
      <c r="C566" s="329"/>
      <c r="D566" s="329"/>
      <c r="E566" s="329"/>
      <c r="F566" s="329"/>
      <c r="G566" s="329"/>
      <c r="H566" s="329"/>
    </row>
    <row r="567" spans="1:36" s="21" customFormat="1">
      <c r="A567" s="328"/>
      <c r="B567" s="329"/>
      <c r="C567" s="329"/>
      <c r="D567" s="329"/>
      <c r="E567" s="329"/>
      <c r="F567" s="329"/>
      <c r="G567" s="329"/>
      <c r="H567" s="329"/>
    </row>
    <row r="568" spans="1:36" s="21" customFormat="1">
      <c r="A568" s="328"/>
      <c r="B568" s="331"/>
      <c r="C568" s="331"/>
      <c r="D568" s="331"/>
      <c r="E568" s="331"/>
      <c r="F568" s="331"/>
      <c r="G568" s="331"/>
      <c r="H568" s="331"/>
    </row>
    <row r="569" spans="1:36" s="21" customFormat="1">
      <c r="A569" s="266"/>
      <c r="B569" s="318"/>
      <c r="C569" s="318"/>
      <c r="D569" s="318"/>
      <c r="E569" s="318"/>
      <c r="F569" s="318"/>
      <c r="G569" s="318"/>
      <c r="H569" s="318"/>
    </row>
    <row r="570" spans="1:36" s="21" customFormat="1">
      <c r="A570" s="265"/>
      <c r="B570" s="265"/>
      <c r="C570" s="265"/>
      <c r="D570" s="265"/>
      <c r="E570" s="265"/>
    </row>
    <row r="571" spans="1:36" s="21" customFormat="1">
      <c r="A571" s="266"/>
      <c r="B571" s="266"/>
      <c r="C571" s="266"/>
      <c r="D571" s="266"/>
      <c r="E571" s="266"/>
      <c r="F571" s="332"/>
      <c r="G571" s="332"/>
      <c r="H571" s="332"/>
      <c r="I571" s="332"/>
      <c r="J571" s="332"/>
      <c r="K571" s="332"/>
      <c r="L571" s="332"/>
      <c r="M571" s="332"/>
      <c r="N571" s="332"/>
      <c r="O571" s="332"/>
      <c r="P571" s="332"/>
      <c r="Q571" s="332"/>
      <c r="R571" s="332"/>
      <c r="S571" s="332"/>
      <c r="T571" s="332"/>
      <c r="U571" s="332"/>
      <c r="V571" s="332"/>
      <c r="W571" s="332"/>
      <c r="X571" s="332"/>
      <c r="Y571" s="332"/>
      <c r="Z571" s="332"/>
      <c r="AA571" s="332"/>
      <c r="AB571" s="332"/>
      <c r="AC571" s="332"/>
      <c r="AD571" s="332"/>
      <c r="AE571" s="332"/>
      <c r="AF571" s="332"/>
      <c r="AG571" s="332"/>
      <c r="AH571" s="332"/>
      <c r="AI571" s="332"/>
      <c r="AJ571" s="332"/>
    </row>
    <row r="572" spans="1:36" s="21" customFormat="1">
      <c r="A572" s="265"/>
      <c r="B572" s="333"/>
      <c r="C572" s="333"/>
      <c r="D572" s="333"/>
      <c r="E572" s="333"/>
      <c r="F572" s="333"/>
      <c r="G572" s="333"/>
      <c r="H572" s="333"/>
      <c r="I572" s="333"/>
      <c r="J572" s="333"/>
      <c r="K572" s="333"/>
      <c r="L572" s="333"/>
      <c r="M572" s="333"/>
      <c r="N572" s="333"/>
      <c r="O572" s="333"/>
      <c r="P572" s="333"/>
      <c r="Q572" s="333"/>
      <c r="R572" s="333"/>
      <c r="S572" s="333"/>
      <c r="T572" s="333"/>
      <c r="U572" s="333"/>
      <c r="V572" s="333"/>
      <c r="W572" s="333"/>
      <c r="X572" s="333"/>
      <c r="Y572" s="333"/>
      <c r="Z572" s="333"/>
      <c r="AA572" s="333"/>
      <c r="AB572" s="333"/>
      <c r="AC572" s="333"/>
      <c r="AD572" s="333"/>
      <c r="AE572" s="333"/>
      <c r="AF572" s="333"/>
      <c r="AG572" s="333"/>
      <c r="AH572" s="333"/>
      <c r="AI572" s="333"/>
      <c r="AJ572" s="333"/>
    </row>
    <row r="573" spans="1:36" s="21" customFormat="1">
      <c r="A573" s="265"/>
      <c r="B573" s="265"/>
      <c r="C573" s="265"/>
      <c r="D573" s="265"/>
      <c r="E573" s="265"/>
      <c r="F573" s="265"/>
      <c r="G573" s="265"/>
      <c r="H573" s="265"/>
      <c r="I573" s="265"/>
      <c r="J573" s="265"/>
      <c r="K573" s="265"/>
      <c r="L573" s="265"/>
      <c r="M573" s="265"/>
      <c r="N573" s="265"/>
      <c r="O573" s="265"/>
      <c r="P573" s="265"/>
      <c r="Q573" s="265"/>
      <c r="R573" s="265"/>
      <c r="S573" s="265"/>
      <c r="T573" s="265"/>
      <c r="U573" s="265"/>
      <c r="V573" s="265"/>
      <c r="W573" s="265"/>
      <c r="X573" s="265"/>
      <c r="Y573" s="265"/>
      <c r="Z573" s="265"/>
      <c r="AA573" s="265"/>
      <c r="AB573" s="265"/>
      <c r="AC573" s="265"/>
      <c r="AD573" s="265"/>
      <c r="AE573" s="265"/>
      <c r="AF573" s="265"/>
      <c r="AG573" s="265"/>
      <c r="AH573" s="333"/>
      <c r="AI573" s="265"/>
      <c r="AJ573" s="265"/>
    </row>
    <row r="574" spans="1:36" s="21" customFormat="1">
      <c r="A574" s="265"/>
      <c r="B574" s="265"/>
      <c r="C574" s="265"/>
      <c r="D574" s="265"/>
      <c r="E574" s="265"/>
    </row>
    <row r="575" spans="1:36" s="21" customFormat="1">
      <c r="A575" s="266"/>
      <c r="B575" s="266"/>
      <c r="C575" s="265"/>
      <c r="D575" s="265"/>
      <c r="E575" s="265"/>
    </row>
    <row r="576" spans="1:36" s="21" customFormat="1">
      <c r="A576" s="265"/>
      <c r="B576" s="265"/>
      <c r="C576" s="265"/>
      <c r="D576" s="265"/>
      <c r="E576" s="265"/>
    </row>
    <row r="577" spans="1:14" s="21" customFormat="1">
      <c r="A577" s="266"/>
      <c r="B577" s="327"/>
      <c r="C577" s="327"/>
      <c r="D577" s="327"/>
      <c r="E577" s="327"/>
      <c r="F577" s="327"/>
      <c r="G577" s="327"/>
      <c r="H577" s="327"/>
      <c r="I577" s="327"/>
    </row>
    <row r="578" spans="1:14" s="21" customFormat="1">
      <c r="A578" s="265"/>
      <c r="B578" s="334"/>
      <c r="C578" s="265"/>
      <c r="D578" s="265"/>
      <c r="E578" s="265"/>
    </row>
    <row r="579" spans="1:14" s="21" customFormat="1">
      <c r="A579" s="265"/>
      <c r="B579" s="265"/>
      <c r="C579" s="265"/>
      <c r="D579" s="265"/>
      <c r="E579" s="265"/>
    </row>
    <row r="580" spans="1:14" s="21" customFormat="1">
      <c r="A580" s="266"/>
      <c r="B580" s="318"/>
      <c r="C580" s="265"/>
      <c r="D580" s="265"/>
      <c r="E580" s="265"/>
    </row>
    <row r="581" spans="1:14" s="21" customFormat="1">
      <c r="A581" s="266"/>
      <c r="B581" s="334"/>
      <c r="C581" s="265"/>
      <c r="D581" s="265"/>
      <c r="E581" s="265"/>
    </row>
    <row r="582" spans="1:14" s="21" customFormat="1">
      <c r="A582" s="266"/>
      <c r="B582" s="334"/>
      <c r="C582" s="265"/>
      <c r="D582" s="265"/>
      <c r="E582" s="265"/>
    </row>
    <row r="583" spans="1:14" s="21" customFormat="1" ht="15" customHeight="1">
      <c r="B583" s="64"/>
      <c r="C583" s="265"/>
      <c r="D583" s="265"/>
      <c r="E583" s="335"/>
      <c r="F583" s="335"/>
      <c r="G583" s="335"/>
      <c r="H583" s="335"/>
      <c r="I583" s="335"/>
    </row>
    <row r="584" spans="1:14" s="21" customFormat="1">
      <c r="B584" s="334"/>
      <c r="C584" s="265"/>
      <c r="D584" s="265"/>
      <c r="E584" s="335"/>
      <c r="F584" s="335"/>
      <c r="G584" s="335"/>
      <c r="H584" s="335"/>
      <c r="I584" s="335"/>
    </row>
    <row r="585" spans="1:14" s="21" customFormat="1">
      <c r="A585" s="266"/>
      <c r="B585" s="334"/>
      <c r="C585" s="265"/>
      <c r="D585" s="265"/>
      <c r="E585" s="265"/>
    </row>
    <row r="586" spans="1:14" s="21" customFormat="1">
      <c r="A586" s="266"/>
      <c r="B586" s="334"/>
      <c r="C586" s="265"/>
      <c r="D586" s="265"/>
      <c r="E586" s="265"/>
    </row>
    <row r="587" spans="1:14" s="21" customFormat="1">
      <c r="A587" s="266"/>
      <c r="B587" s="318"/>
      <c r="C587" s="265"/>
      <c r="D587" s="265"/>
      <c r="E587" s="265"/>
    </row>
    <row r="588" spans="1:14" s="21" customFormat="1">
      <c r="A588" s="266"/>
      <c r="B588" s="334"/>
      <c r="C588" s="265"/>
      <c r="D588" s="265"/>
      <c r="E588" s="265"/>
    </row>
    <row r="589" spans="1:14" s="21" customFormat="1">
      <c r="A589" s="266"/>
      <c r="B589" s="334"/>
      <c r="C589" s="265"/>
      <c r="D589" s="265"/>
      <c r="E589" s="265"/>
    </row>
    <row r="590" spans="1:14" s="21" customFormat="1">
      <c r="A590" s="266"/>
      <c r="B590" s="334"/>
      <c r="C590" s="265"/>
      <c r="D590" s="265"/>
      <c r="E590" s="265"/>
    </row>
    <row r="591" spans="1:14" s="21" customFormat="1">
      <c r="A591" s="266"/>
      <c r="B591" s="334"/>
      <c r="C591" s="265"/>
      <c r="D591" s="265"/>
      <c r="E591" s="265"/>
    </row>
    <row r="592" spans="1:14" s="21" customFormat="1" ht="15">
      <c r="A592" s="79"/>
      <c r="B592" s="80"/>
      <c r="C592" s="80"/>
      <c r="D592" s="80"/>
      <c r="E592" s="80"/>
      <c r="F592" s="80"/>
      <c r="G592" s="80"/>
      <c r="H592" s="80"/>
      <c r="I592" s="80"/>
      <c r="J592" s="80"/>
      <c r="K592" s="80"/>
      <c r="L592" s="80"/>
      <c r="M592" s="80"/>
      <c r="N592" s="80"/>
    </row>
    <row r="593" spans="1:14" s="21" customFormat="1">
      <c r="A593" s="80"/>
      <c r="B593" s="80"/>
      <c r="C593" s="80"/>
      <c r="D593" s="80"/>
      <c r="E593" s="80"/>
      <c r="F593" s="80"/>
      <c r="G593" s="80"/>
      <c r="H593" s="80"/>
      <c r="I593" s="80"/>
      <c r="J593" s="80"/>
      <c r="K593" s="80"/>
      <c r="L593" s="80"/>
      <c r="M593" s="80"/>
      <c r="N593" s="80"/>
    </row>
    <row r="594" spans="1:14" s="21" customFormat="1">
      <c r="A594" s="80"/>
      <c r="B594" s="80"/>
      <c r="C594" s="80"/>
      <c r="D594" s="80"/>
      <c r="E594" s="80"/>
      <c r="F594" s="80"/>
      <c r="G594" s="80"/>
      <c r="H594" s="80"/>
      <c r="I594" s="80"/>
      <c r="J594" s="80"/>
      <c r="K594" s="80"/>
      <c r="L594" s="80"/>
      <c r="M594" s="80"/>
      <c r="N594" s="80"/>
    </row>
    <row r="595" spans="1:14" s="21" customFormat="1">
      <c r="A595" s="336"/>
      <c r="B595" s="337"/>
      <c r="C595" s="338"/>
      <c r="D595" s="339"/>
      <c r="E595" s="339"/>
      <c r="F595" s="340"/>
      <c r="G595" s="339"/>
      <c r="H595" s="340"/>
      <c r="I595" s="339"/>
      <c r="J595" s="340"/>
      <c r="K595" s="339"/>
      <c r="L595" s="340"/>
      <c r="M595" s="340"/>
      <c r="N595" s="340"/>
    </row>
    <row r="596" spans="1:14" s="21" customFormat="1">
      <c r="A596" s="341"/>
      <c r="B596" s="340"/>
      <c r="C596" s="342"/>
      <c r="D596" s="341"/>
      <c r="E596" s="341"/>
      <c r="F596" s="343"/>
      <c r="G596" s="341"/>
      <c r="H596" s="343"/>
      <c r="I596" s="341"/>
      <c r="J596" s="343"/>
      <c r="K596" s="341"/>
      <c r="L596" s="343"/>
      <c r="M596" s="341"/>
      <c r="N596" s="343"/>
    </row>
    <row r="597" spans="1:14" s="21" customFormat="1">
      <c r="A597" s="341"/>
      <c r="B597" s="340"/>
      <c r="C597" s="340"/>
      <c r="D597" s="341"/>
      <c r="E597" s="341"/>
      <c r="F597" s="343"/>
      <c r="G597" s="341"/>
      <c r="H597" s="343"/>
      <c r="I597" s="341"/>
      <c r="J597" s="343"/>
      <c r="K597" s="341"/>
      <c r="L597" s="343"/>
      <c r="M597" s="341"/>
      <c r="N597" s="343"/>
    </row>
    <row r="598" spans="1:14" s="21" customFormat="1">
      <c r="A598" s="341"/>
      <c r="B598" s="340"/>
      <c r="C598" s="340"/>
      <c r="D598" s="341"/>
      <c r="E598" s="341"/>
      <c r="F598" s="343"/>
      <c r="G598" s="341"/>
      <c r="H598" s="343"/>
      <c r="I598" s="341"/>
      <c r="J598" s="343"/>
      <c r="K598" s="341"/>
      <c r="L598" s="343"/>
      <c r="M598" s="341"/>
      <c r="N598" s="343"/>
    </row>
    <row r="599" spans="1:14" s="21" customFormat="1">
      <c r="A599" s="341"/>
      <c r="B599" s="340"/>
      <c r="C599" s="340"/>
      <c r="D599" s="341"/>
      <c r="E599" s="341"/>
      <c r="F599" s="343"/>
      <c r="G599" s="341"/>
      <c r="H599" s="343"/>
      <c r="I599" s="341"/>
      <c r="J599" s="343"/>
      <c r="K599" s="341"/>
      <c r="L599" s="343"/>
      <c r="M599" s="341"/>
      <c r="N599" s="343"/>
    </row>
    <row r="600" spans="1:14" s="21" customFormat="1">
      <c r="A600" s="341"/>
      <c r="B600" s="340"/>
      <c r="C600" s="344"/>
      <c r="D600" s="345"/>
      <c r="E600" s="341"/>
      <c r="F600" s="343"/>
      <c r="G600" s="341"/>
      <c r="H600" s="343"/>
      <c r="I600" s="341"/>
      <c r="J600" s="343"/>
      <c r="K600" s="341"/>
      <c r="L600" s="343"/>
      <c r="M600" s="341"/>
      <c r="N600" s="343"/>
    </row>
    <row r="601" spans="1:14" s="21" customFormat="1">
      <c r="A601" s="341"/>
      <c r="B601" s="340"/>
      <c r="C601" s="346"/>
      <c r="D601" s="345"/>
      <c r="E601" s="341"/>
      <c r="F601" s="347"/>
      <c r="G601" s="341"/>
      <c r="H601" s="347"/>
      <c r="I601" s="341"/>
      <c r="J601" s="347"/>
      <c r="K601" s="341"/>
      <c r="L601" s="347"/>
      <c r="M601" s="341"/>
      <c r="N601" s="343"/>
    </row>
    <row r="602" spans="1:14" s="21" customFormat="1">
      <c r="A602" s="341"/>
      <c r="B602" s="340"/>
      <c r="C602" s="346"/>
      <c r="D602" s="345"/>
      <c r="E602" s="341"/>
      <c r="F602" s="347"/>
      <c r="G602" s="341"/>
      <c r="H602" s="347"/>
      <c r="I602" s="341"/>
      <c r="J602" s="347"/>
      <c r="K602" s="341"/>
      <c r="L602" s="347"/>
      <c r="M602" s="341"/>
      <c r="N602" s="347"/>
    </row>
    <row r="603" spans="1:14" s="21" customFormat="1">
      <c r="A603" s="341"/>
      <c r="B603" s="339"/>
      <c r="C603" s="344"/>
      <c r="D603" s="345"/>
      <c r="E603" s="341"/>
      <c r="F603" s="343"/>
      <c r="G603" s="341"/>
      <c r="H603" s="343"/>
      <c r="I603" s="341"/>
      <c r="J603" s="343"/>
      <c r="K603" s="341"/>
      <c r="L603" s="343"/>
      <c r="M603" s="341"/>
      <c r="N603" s="343"/>
    </row>
    <row r="604" spans="1:14" s="21" customFormat="1">
      <c r="A604" s="341"/>
      <c r="B604" s="339"/>
      <c r="C604" s="346"/>
      <c r="D604" s="345"/>
      <c r="E604" s="341"/>
      <c r="F604" s="343"/>
      <c r="G604" s="341"/>
      <c r="H604" s="343"/>
      <c r="I604" s="341"/>
      <c r="J604" s="343"/>
      <c r="K604" s="341"/>
      <c r="L604" s="343"/>
      <c r="M604" s="341"/>
      <c r="N604" s="343"/>
    </row>
    <row r="605" spans="1:14" s="21" customFormat="1">
      <c r="A605" s="341"/>
      <c r="B605" s="339"/>
      <c r="C605" s="348"/>
      <c r="D605" s="345"/>
      <c r="E605" s="341"/>
      <c r="F605" s="343"/>
      <c r="G605" s="341"/>
      <c r="H605" s="343"/>
      <c r="I605" s="341"/>
      <c r="J605" s="343"/>
      <c r="K605" s="341"/>
      <c r="L605" s="343"/>
      <c r="M605" s="341"/>
      <c r="N605" s="343"/>
    </row>
    <row r="606" spans="1:14" s="21" customFormat="1">
      <c r="A606" s="341"/>
      <c r="B606" s="340"/>
      <c r="C606" s="344"/>
      <c r="D606" s="345"/>
      <c r="E606" s="341"/>
      <c r="F606" s="343"/>
      <c r="G606" s="341"/>
      <c r="H606" s="343"/>
      <c r="I606" s="341"/>
      <c r="J606" s="343"/>
      <c r="K606" s="341"/>
      <c r="L606" s="343"/>
      <c r="M606" s="341"/>
      <c r="N606" s="343"/>
    </row>
    <row r="607" spans="1:14" s="21" customFormat="1">
      <c r="A607" s="341"/>
      <c r="B607" s="340"/>
      <c r="C607" s="344"/>
      <c r="D607" s="345"/>
      <c r="E607" s="341"/>
      <c r="F607" s="343"/>
      <c r="G607" s="341"/>
      <c r="H607" s="343"/>
      <c r="I607" s="341"/>
      <c r="J607" s="343"/>
      <c r="K607" s="341"/>
      <c r="L607" s="343"/>
      <c r="M607" s="341"/>
      <c r="N607" s="343"/>
    </row>
    <row r="608" spans="1:14" s="21" customFormat="1">
      <c r="A608" s="341"/>
      <c r="B608" s="339"/>
      <c r="C608" s="344"/>
      <c r="D608" s="345"/>
      <c r="E608" s="341"/>
      <c r="F608" s="343"/>
      <c r="G608" s="341"/>
      <c r="H608" s="343"/>
      <c r="I608" s="341"/>
      <c r="J608" s="343"/>
      <c r="K608" s="341"/>
      <c r="L608" s="343"/>
      <c r="M608" s="341"/>
      <c r="N608" s="343"/>
    </row>
    <row r="609" spans="1:14" s="21" customFormat="1">
      <c r="A609" s="341"/>
      <c r="B609" s="339"/>
      <c r="C609" s="344"/>
      <c r="D609" s="345"/>
      <c r="E609" s="341"/>
      <c r="F609" s="343"/>
      <c r="G609" s="341"/>
      <c r="H609" s="343"/>
      <c r="I609" s="341"/>
      <c r="J609" s="343"/>
      <c r="K609" s="341"/>
      <c r="L609" s="343"/>
      <c r="M609" s="341"/>
      <c r="N609" s="343"/>
    </row>
    <row r="610" spans="1:14" s="21" customFormat="1">
      <c r="A610" s="341"/>
      <c r="B610" s="339"/>
      <c r="C610" s="344"/>
      <c r="D610" s="345"/>
      <c r="E610" s="341"/>
      <c r="F610" s="343"/>
      <c r="G610" s="341"/>
      <c r="H610" s="343"/>
      <c r="I610" s="341"/>
      <c r="J610" s="343"/>
      <c r="K610" s="341"/>
      <c r="L610" s="343"/>
      <c r="M610" s="341"/>
      <c r="N610" s="343"/>
    </row>
    <row r="611" spans="1:14" s="21" customFormat="1">
      <c r="A611" s="341"/>
      <c r="B611" s="339"/>
      <c r="C611" s="344"/>
      <c r="D611" s="345"/>
      <c r="E611" s="341"/>
      <c r="F611" s="343"/>
      <c r="G611" s="341"/>
      <c r="H611" s="343"/>
      <c r="I611" s="341"/>
      <c r="J611" s="343"/>
      <c r="K611" s="341"/>
      <c r="L611" s="343"/>
      <c r="M611" s="341"/>
      <c r="N611" s="343"/>
    </row>
    <row r="612" spans="1:14" s="21" customFormat="1">
      <c r="A612" s="341"/>
      <c r="B612" s="339"/>
      <c r="C612" s="344"/>
      <c r="D612" s="345"/>
      <c r="E612" s="341"/>
      <c r="F612" s="343"/>
      <c r="G612" s="341"/>
      <c r="H612" s="343"/>
      <c r="I612" s="341"/>
      <c r="J612" s="343"/>
      <c r="K612" s="341"/>
      <c r="L612" s="343"/>
      <c r="M612" s="341"/>
      <c r="N612" s="343"/>
    </row>
    <row r="613" spans="1:14" s="21" customFormat="1">
      <c r="A613" s="341"/>
      <c r="B613" s="339"/>
      <c r="C613" s="344"/>
      <c r="D613" s="345"/>
      <c r="E613" s="341"/>
      <c r="F613" s="343"/>
      <c r="G613" s="341"/>
      <c r="H613" s="343"/>
      <c r="I613" s="341"/>
      <c r="J613" s="343"/>
      <c r="K613" s="341"/>
      <c r="L613" s="343"/>
      <c r="M613" s="341"/>
      <c r="N613" s="343"/>
    </row>
    <row r="614" spans="1:14" s="21" customFormat="1">
      <c r="A614" s="341"/>
      <c r="B614" s="339"/>
      <c r="C614" s="344"/>
      <c r="D614" s="345"/>
      <c r="E614" s="341"/>
      <c r="F614" s="343"/>
      <c r="G614" s="341"/>
      <c r="H614" s="343"/>
      <c r="I614" s="341"/>
      <c r="J614" s="343"/>
      <c r="K614" s="341"/>
      <c r="L614" s="343"/>
      <c r="M614" s="341"/>
      <c r="N614" s="343"/>
    </row>
    <row r="615" spans="1:14" s="21" customFormat="1">
      <c r="A615" s="341"/>
      <c r="B615" s="339"/>
      <c r="C615" s="344"/>
      <c r="D615" s="345"/>
      <c r="E615" s="341"/>
      <c r="F615" s="343"/>
      <c r="G615" s="341"/>
      <c r="H615" s="343"/>
      <c r="I615" s="341"/>
      <c r="J615" s="343"/>
      <c r="K615" s="341"/>
      <c r="L615" s="343"/>
      <c r="M615" s="341"/>
      <c r="N615" s="343"/>
    </row>
    <row r="616" spans="1:14" s="21" customFormat="1">
      <c r="A616" s="341"/>
      <c r="B616" s="339"/>
      <c r="C616" s="344"/>
      <c r="D616" s="345"/>
      <c r="E616" s="341"/>
      <c r="F616" s="343"/>
      <c r="G616" s="341"/>
      <c r="H616" s="343"/>
      <c r="I616" s="341"/>
      <c r="J616" s="343"/>
      <c r="K616" s="341"/>
      <c r="L616" s="343"/>
      <c r="M616" s="341"/>
      <c r="N616" s="343"/>
    </row>
    <row r="617" spans="1:14" s="21" customFormat="1">
      <c r="A617" s="341"/>
      <c r="B617" s="339"/>
      <c r="C617" s="344"/>
      <c r="D617" s="345"/>
      <c r="E617" s="341"/>
      <c r="F617" s="343"/>
      <c r="G617" s="341"/>
      <c r="H617" s="343"/>
      <c r="I617" s="341"/>
      <c r="J617" s="343"/>
      <c r="K617" s="341"/>
      <c r="L617" s="343"/>
      <c r="M617" s="341"/>
      <c r="N617" s="343"/>
    </row>
    <row r="618" spans="1:14" s="21" customFormat="1">
      <c r="A618" s="339"/>
      <c r="B618" s="339"/>
      <c r="C618" s="341"/>
      <c r="D618" s="345"/>
      <c r="E618" s="341"/>
      <c r="F618" s="343"/>
      <c r="G618" s="341"/>
      <c r="H618" s="343"/>
      <c r="I618" s="341"/>
      <c r="J618" s="343"/>
      <c r="K618" s="341"/>
      <c r="L618" s="349"/>
      <c r="M618" s="341"/>
      <c r="N618" s="349"/>
    </row>
    <row r="619" spans="1:14" s="21" customFormat="1">
      <c r="A619" s="341"/>
      <c r="B619" s="340"/>
      <c r="C619" s="346"/>
      <c r="D619" s="345"/>
      <c r="E619" s="341"/>
      <c r="F619" s="350"/>
      <c r="G619" s="341"/>
      <c r="H619" s="350"/>
      <c r="I619" s="341"/>
      <c r="J619" s="350"/>
      <c r="K619" s="341"/>
      <c r="L619" s="350"/>
      <c r="M619" s="341"/>
      <c r="N619" s="350"/>
    </row>
    <row r="620" spans="1:14" s="21" customFormat="1">
      <c r="A620" s="341"/>
      <c r="B620" s="340"/>
      <c r="C620" s="344"/>
      <c r="D620" s="345"/>
      <c r="E620" s="341"/>
      <c r="F620" s="351"/>
      <c r="G620" s="341"/>
      <c r="H620" s="351"/>
      <c r="I620" s="341"/>
      <c r="J620" s="352"/>
      <c r="K620" s="341"/>
      <c r="L620" s="351"/>
      <c r="M620" s="341"/>
      <c r="N620" s="351"/>
    </row>
    <row r="621" spans="1:14" s="21" customFormat="1">
      <c r="A621" s="341"/>
      <c r="B621" s="340"/>
      <c r="C621" s="344"/>
      <c r="D621" s="345"/>
      <c r="E621" s="341"/>
      <c r="F621" s="351"/>
      <c r="G621" s="341"/>
      <c r="H621" s="351"/>
      <c r="I621" s="341"/>
      <c r="J621" s="351"/>
      <c r="K621" s="341"/>
      <c r="L621" s="351"/>
      <c r="M621" s="341"/>
      <c r="N621" s="351"/>
    </row>
    <row r="622" spans="1:14" s="21" customFormat="1">
      <c r="A622" s="341"/>
      <c r="B622" s="339"/>
      <c r="C622" s="344"/>
      <c r="D622" s="345"/>
      <c r="E622" s="341"/>
      <c r="F622" s="351"/>
      <c r="G622" s="341"/>
      <c r="H622" s="352"/>
      <c r="I622" s="341"/>
      <c r="J622" s="352"/>
      <c r="K622" s="341"/>
      <c r="L622" s="351"/>
      <c r="M622" s="341"/>
      <c r="N622" s="351"/>
    </row>
    <row r="623" spans="1:14" s="21" customFormat="1">
      <c r="A623" s="341"/>
      <c r="B623" s="339"/>
      <c r="C623" s="344"/>
      <c r="D623" s="345"/>
      <c r="E623" s="341"/>
      <c r="F623" s="351"/>
      <c r="G623" s="341"/>
      <c r="H623" s="352"/>
      <c r="I623" s="341"/>
      <c r="J623" s="352"/>
      <c r="K623" s="341"/>
      <c r="L623" s="351"/>
      <c r="M623" s="341"/>
      <c r="N623" s="351"/>
    </row>
    <row r="624" spans="1:14" s="21" customFormat="1">
      <c r="A624" s="341"/>
      <c r="B624" s="339"/>
      <c r="C624" s="344"/>
      <c r="D624" s="345"/>
      <c r="E624" s="341"/>
      <c r="F624" s="351"/>
      <c r="G624" s="341"/>
      <c r="H624" s="352"/>
      <c r="I624" s="341"/>
      <c r="J624" s="352"/>
      <c r="K624" s="341"/>
      <c r="L624" s="351"/>
      <c r="M624" s="341"/>
      <c r="N624" s="351"/>
    </row>
    <row r="625" spans="1:14" s="21" customFormat="1">
      <c r="A625" s="341"/>
      <c r="B625" s="339"/>
      <c r="C625" s="344"/>
      <c r="D625" s="345"/>
      <c r="E625" s="341"/>
      <c r="F625" s="351"/>
      <c r="G625" s="341"/>
      <c r="H625" s="351"/>
      <c r="I625" s="341"/>
      <c r="J625" s="351"/>
      <c r="K625" s="341"/>
      <c r="L625" s="351"/>
      <c r="M625" s="341"/>
      <c r="N625" s="351"/>
    </row>
    <row r="626" spans="1:14" s="21" customFormat="1">
      <c r="A626" s="341"/>
      <c r="B626" s="340"/>
      <c r="C626" s="344"/>
      <c r="D626" s="345"/>
      <c r="E626" s="341"/>
      <c r="F626" s="351"/>
      <c r="G626" s="341"/>
      <c r="H626" s="352"/>
      <c r="I626" s="341"/>
      <c r="J626" s="352"/>
      <c r="K626" s="341"/>
      <c r="L626" s="351"/>
      <c r="M626" s="341"/>
      <c r="N626" s="352"/>
    </row>
    <row r="627" spans="1:14" s="21" customFormat="1">
      <c r="A627" s="341"/>
      <c r="B627" s="339"/>
      <c r="C627" s="344"/>
      <c r="D627" s="345"/>
      <c r="E627" s="341"/>
      <c r="F627" s="351"/>
      <c r="G627" s="341"/>
      <c r="H627" s="351"/>
      <c r="I627" s="341"/>
      <c r="J627" s="351"/>
      <c r="K627" s="341"/>
      <c r="L627" s="351"/>
      <c r="M627" s="341"/>
      <c r="N627" s="351"/>
    </row>
    <row r="628" spans="1:14" s="21" customFormat="1">
      <c r="A628" s="341"/>
      <c r="B628" s="339"/>
      <c r="C628" s="344"/>
      <c r="D628" s="345"/>
      <c r="E628" s="341"/>
      <c r="F628" s="351"/>
      <c r="G628" s="341"/>
      <c r="H628" s="351"/>
      <c r="I628" s="341"/>
      <c r="J628" s="351"/>
      <c r="K628" s="341"/>
      <c r="L628" s="351"/>
      <c r="M628" s="341"/>
      <c r="N628" s="351"/>
    </row>
    <row r="629" spans="1:14" s="21" customFormat="1">
      <c r="A629" s="341"/>
      <c r="B629" s="339"/>
      <c r="C629" s="341"/>
      <c r="D629" s="345"/>
      <c r="E629" s="341"/>
      <c r="F629" s="351"/>
      <c r="G629" s="341"/>
      <c r="H629" s="351"/>
      <c r="I629" s="341"/>
      <c r="J629" s="351"/>
      <c r="K629" s="341"/>
      <c r="L629" s="353"/>
      <c r="M629" s="341"/>
      <c r="N629" s="353"/>
    </row>
    <row r="630" spans="1:14" s="21" customFormat="1">
      <c r="A630" s="341"/>
      <c r="B630" s="339"/>
      <c r="C630" s="344"/>
      <c r="D630" s="345"/>
      <c r="E630" s="341"/>
      <c r="F630" s="351"/>
      <c r="G630" s="341"/>
      <c r="H630" s="352"/>
      <c r="I630" s="341"/>
      <c r="J630" s="352"/>
      <c r="K630" s="341"/>
      <c r="L630" s="351"/>
      <c r="M630" s="341"/>
      <c r="N630" s="351"/>
    </row>
    <row r="631" spans="1:14" s="21" customFormat="1">
      <c r="A631" s="341"/>
      <c r="B631" s="339"/>
      <c r="C631" s="344"/>
      <c r="D631" s="345"/>
      <c r="E631" s="341"/>
      <c r="F631" s="351"/>
      <c r="G631" s="341"/>
      <c r="H631" s="352"/>
      <c r="I631" s="341"/>
      <c r="J631" s="352"/>
      <c r="K631" s="341"/>
      <c r="L631" s="351"/>
      <c r="M631" s="341"/>
      <c r="N631" s="352"/>
    </row>
    <row r="632" spans="1:14" s="21" customFormat="1">
      <c r="A632" s="341"/>
      <c r="B632" s="339"/>
      <c r="C632" s="344"/>
      <c r="D632" s="345"/>
      <c r="E632" s="341"/>
      <c r="F632" s="351"/>
      <c r="G632" s="341"/>
      <c r="H632" s="352"/>
      <c r="I632" s="341"/>
      <c r="J632" s="352"/>
      <c r="K632" s="341"/>
      <c r="L632" s="351"/>
      <c r="M632" s="341"/>
      <c r="N632" s="351"/>
    </row>
    <row r="633" spans="1:14" s="21" customFormat="1">
      <c r="A633" s="341"/>
      <c r="B633" s="339"/>
      <c r="C633" s="344"/>
      <c r="D633" s="340"/>
      <c r="E633" s="341"/>
      <c r="F633" s="351"/>
      <c r="G633" s="341"/>
      <c r="H633" s="352"/>
      <c r="I633" s="341"/>
      <c r="J633" s="352"/>
      <c r="K633" s="341"/>
      <c r="L633" s="351"/>
      <c r="M633" s="341"/>
      <c r="N633" s="351"/>
    </row>
    <row r="634" spans="1:14" s="21" customFormat="1">
      <c r="A634" s="341"/>
      <c r="B634" s="339"/>
      <c r="C634" s="346"/>
      <c r="D634" s="345"/>
      <c r="E634" s="341"/>
      <c r="F634" s="351"/>
      <c r="G634" s="341"/>
      <c r="H634" s="352"/>
      <c r="I634" s="341"/>
      <c r="J634" s="352"/>
      <c r="K634" s="341"/>
      <c r="L634" s="351"/>
      <c r="M634" s="341"/>
      <c r="N634" s="352"/>
    </row>
    <row r="635" spans="1:14" s="21" customFormat="1">
      <c r="A635" s="341"/>
      <c r="B635" s="339"/>
      <c r="C635" s="344"/>
      <c r="D635" s="340"/>
      <c r="E635" s="341"/>
      <c r="F635" s="351"/>
      <c r="G635" s="341"/>
      <c r="H635" s="351"/>
      <c r="I635" s="341"/>
      <c r="J635" s="352"/>
      <c r="K635" s="341"/>
      <c r="L635" s="351"/>
      <c r="M635" s="341"/>
      <c r="N635" s="351"/>
    </row>
    <row r="636" spans="1:14" s="21" customFormat="1">
      <c r="A636" s="341"/>
      <c r="B636" s="339"/>
      <c r="C636" s="344"/>
      <c r="D636" s="345"/>
      <c r="E636" s="341"/>
      <c r="F636" s="351"/>
      <c r="G636" s="341"/>
      <c r="H636" s="352"/>
      <c r="I636" s="341"/>
      <c r="J636" s="352"/>
      <c r="K636" s="341"/>
      <c r="L636" s="351"/>
      <c r="M636" s="341"/>
      <c r="N636" s="352"/>
    </row>
    <row r="637" spans="1:14" s="21" customFormat="1">
      <c r="A637" s="341"/>
      <c r="B637" s="339"/>
      <c r="C637" s="344"/>
      <c r="D637" s="340"/>
      <c r="E637" s="341"/>
      <c r="F637" s="351"/>
      <c r="G637" s="341"/>
      <c r="H637" s="351"/>
      <c r="I637" s="341"/>
      <c r="J637" s="351"/>
      <c r="K637" s="341"/>
      <c r="L637" s="351"/>
      <c r="M637" s="341"/>
      <c r="N637" s="351"/>
    </row>
    <row r="638" spans="1:14" s="21" customFormat="1">
      <c r="A638" s="341"/>
      <c r="B638" s="339"/>
      <c r="C638" s="344"/>
      <c r="D638" s="340"/>
      <c r="E638" s="341"/>
      <c r="F638" s="351"/>
      <c r="G638" s="341"/>
      <c r="H638" s="351"/>
      <c r="I638" s="341"/>
      <c r="J638" s="351"/>
      <c r="K638" s="341"/>
      <c r="L638" s="351"/>
      <c r="M638" s="341"/>
      <c r="N638" s="351"/>
    </row>
    <row r="639" spans="1:14" s="21" customFormat="1">
      <c r="A639" s="341"/>
      <c r="B639" s="339"/>
      <c r="C639" s="344"/>
      <c r="D639" s="345"/>
      <c r="E639" s="341"/>
      <c r="F639" s="351"/>
      <c r="G639" s="341"/>
      <c r="H639" s="351"/>
      <c r="I639" s="341"/>
      <c r="J639" s="352"/>
      <c r="K639" s="341"/>
      <c r="L639" s="351"/>
      <c r="M639" s="341"/>
      <c r="N639" s="351"/>
    </row>
    <row r="640" spans="1:14" s="21" customFormat="1">
      <c r="A640" s="341"/>
      <c r="B640" s="339"/>
      <c r="C640" s="344"/>
      <c r="D640" s="340"/>
      <c r="E640" s="341"/>
      <c r="F640" s="351"/>
      <c r="G640" s="341"/>
      <c r="H640" s="351"/>
      <c r="I640" s="341"/>
      <c r="J640" s="351"/>
      <c r="K640" s="341"/>
      <c r="L640" s="351"/>
      <c r="M640" s="341"/>
      <c r="N640" s="351"/>
    </row>
    <row r="641" spans="1:14" s="21" customFormat="1">
      <c r="A641" s="341"/>
      <c r="B641" s="339"/>
      <c r="C641" s="344"/>
      <c r="D641" s="345"/>
      <c r="E641" s="341"/>
      <c r="F641" s="351"/>
      <c r="G641" s="341"/>
      <c r="H641" s="351"/>
      <c r="I641" s="341"/>
      <c r="J641" s="351"/>
      <c r="K641" s="341"/>
      <c r="L641" s="351"/>
      <c r="M641" s="341"/>
      <c r="N641" s="351"/>
    </row>
    <row r="642" spans="1:14" s="21" customFormat="1">
      <c r="A642" s="341"/>
      <c r="B642" s="339"/>
      <c r="C642" s="344"/>
      <c r="D642" s="345"/>
      <c r="E642" s="341"/>
      <c r="F642" s="351"/>
      <c r="G642" s="341"/>
      <c r="H642" s="352"/>
      <c r="I642" s="341"/>
      <c r="J642" s="352"/>
      <c r="K642" s="341"/>
      <c r="L642" s="351"/>
      <c r="M642" s="341"/>
      <c r="N642" s="351"/>
    </row>
    <row r="643" spans="1:14" s="21" customFormat="1">
      <c r="A643" s="341"/>
      <c r="B643" s="339"/>
      <c r="C643" s="344"/>
      <c r="D643" s="345"/>
      <c r="E643" s="341"/>
      <c r="F643" s="351"/>
      <c r="G643" s="341"/>
      <c r="H643" s="351"/>
      <c r="I643" s="341"/>
      <c r="J643" s="352"/>
      <c r="K643" s="341"/>
      <c r="L643" s="351"/>
      <c r="M643" s="341"/>
      <c r="N643" s="351"/>
    </row>
    <row r="644" spans="1:14" s="21" customFormat="1">
      <c r="A644" s="341"/>
      <c r="B644" s="339"/>
      <c r="C644" s="344"/>
      <c r="D644" s="340"/>
      <c r="E644" s="341"/>
      <c r="F644" s="351"/>
      <c r="G644" s="341"/>
      <c r="H644" s="352"/>
      <c r="I644" s="341"/>
      <c r="J644" s="352"/>
      <c r="K644" s="341"/>
      <c r="L644" s="351"/>
      <c r="M644" s="341"/>
      <c r="N644" s="351"/>
    </row>
    <row r="645" spans="1:14" s="21" customFormat="1">
      <c r="A645" s="341"/>
      <c r="B645" s="339"/>
      <c r="C645" s="341"/>
      <c r="D645" s="339"/>
      <c r="E645" s="341"/>
      <c r="F645" s="353"/>
      <c r="G645" s="341"/>
      <c r="H645" s="353"/>
      <c r="I645" s="341"/>
      <c r="J645" s="353"/>
      <c r="K645" s="341"/>
      <c r="L645" s="353"/>
      <c r="M645" s="341"/>
      <c r="N645" s="353"/>
    </row>
    <row r="646" spans="1:14" s="21" customFormat="1">
      <c r="A646" s="341"/>
      <c r="B646" s="339"/>
      <c r="C646" s="341"/>
      <c r="D646" s="339"/>
      <c r="E646" s="341"/>
      <c r="F646" s="353"/>
      <c r="G646" s="341"/>
      <c r="H646" s="353"/>
      <c r="I646" s="341"/>
      <c r="J646" s="353"/>
      <c r="K646" s="341"/>
      <c r="L646" s="353"/>
      <c r="M646" s="341"/>
      <c r="N646" s="353"/>
    </row>
    <row r="647" spans="1:14" s="21" customFormat="1">
      <c r="A647" s="341"/>
      <c r="B647" s="339"/>
      <c r="C647" s="341"/>
      <c r="D647" s="345"/>
      <c r="E647" s="341"/>
      <c r="F647" s="353"/>
      <c r="G647" s="341"/>
      <c r="H647" s="353"/>
      <c r="I647" s="341"/>
      <c r="J647" s="353"/>
      <c r="K647" s="341"/>
      <c r="L647" s="353"/>
      <c r="M647" s="341"/>
      <c r="N647" s="353"/>
    </row>
    <row r="648" spans="1:14" s="21" customFormat="1">
      <c r="A648" s="341"/>
      <c r="B648" s="339"/>
      <c r="C648" s="341"/>
      <c r="D648" s="345"/>
      <c r="E648" s="341"/>
      <c r="F648" s="353"/>
      <c r="G648" s="341"/>
      <c r="H648" s="353"/>
      <c r="I648" s="341"/>
      <c r="J648" s="353"/>
      <c r="K648" s="341"/>
      <c r="L648" s="353"/>
      <c r="M648" s="341"/>
      <c r="N648" s="353"/>
    </row>
    <row r="649" spans="1:14" s="21" customFormat="1">
      <c r="A649" s="341"/>
      <c r="B649" s="339"/>
      <c r="C649" s="341"/>
      <c r="D649" s="345"/>
      <c r="E649" s="341"/>
      <c r="F649" s="351"/>
      <c r="G649" s="341"/>
      <c r="H649" s="353"/>
      <c r="I649" s="341"/>
      <c r="J649" s="353"/>
      <c r="K649" s="341"/>
      <c r="L649" s="353"/>
      <c r="M649" s="341"/>
      <c r="N649" s="353"/>
    </row>
    <row r="650" spans="1:14" s="21" customFormat="1">
      <c r="A650" s="341"/>
      <c r="B650" s="339"/>
      <c r="C650" s="341"/>
      <c r="D650" s="345"/>
      <c r="E650" s="341"/>
      <c r="F650" s="351"/>
      <c r="G650" s="341"/>
      <c r="H650" s="353"/>
      <c r="I650" s="341"/>
      <c r="J650" s="353"/>
      <c r="K650" s="341"/>
      <c r="L650" s="353"/>
      <c r="M650" s="341"/>
      <c r="N650" s="353"/>
    </row>
    <row r="651" spans="1:14" s="21" customFormat="1">
      <c r="A651" s="341"/>
      <c r="B651" s="339"/>
      <c r="C651" s="341"/>
      <c r="D651" s="345"/>
      <c r="E651" s="341"/>
      <c r="F651" s="351"/>
      <c r="G651" s="341"/>
      <c r="H651" s="353"/>
      <c r="I651" s="341"/>
      <c r="J651" s="353"/>
      <c r="K651" s="341"/>
      <c r="L651" s="353"/>
      <c r="M651" s="341"/>
      <c r="N651" s="353"/>
    </row>
    <row r="652" spans="1:14" s="21" customFormat="1">
      <c r="A652" s="341"/>
      <c r="B652" s="339"/>
      <c r="C652" s="341"/>
      <c r="D652" s="340"/>
      <c r="E652" s="341"/>
      <c r="F652" s="351"/>
      <c r="G652" s="341"/>
      <c r="H652" s="351"/>
      <c r="I652" s="341"/>
      <c r="J652" s="351"/>
      <c r="K652" s="341"/>
      <c r="L652" s="353"/>
      <c r="M652" s="341"/>
      <c r="N652" s="353"/>
    </row>
    <row r="653" spans="1:14" s="21" customFormat="1">
      <c r="A653" s="341"/>
      <c r="B653" s="339"/>
      <c r="C653" s="341"/>
      <c r="D653" s="354"/>
      <c r="E653" s="341"/>
      <c r="F653" s="351"/>
      <c r="G653" s="341"/>
      <c r="H653" s="353"/>
      <c r="I653" s="341"/>
      <c r="J653" s="353"/>
      <c r="K653" s="341"/>
      <c r="L653" s="353"/>
      <c r="M653" s="341"/>
      <c r="N653" s="353"/>
    </row>
    <row r="654" spans="1:14" s="21" customFormat="1">
      <c r="A654" s="341"/>
      <c r="B654" s="339"/>
      <c r="C654" s="341"/>
      <c r="D654" s="354"/>
      <c r="E654" s="341"/>
      <c r="F654" s="353"/>
      <c r="G654" s="341"/>
      <c r="H654" s="353"/>
      <c r="I654" s="341"/>
      <c r="J654" s="353"/>
      <c r="K654" s="341"/>
      <c r="L654" s="353"/>
      <c r="M654" s="341"/>
      <c r="N654" s="353"/>
    </row>
    <row r="655" spans="1:14" s="21" customFormat="1">
      <c r="A655" s="341"/>
      <c r="B655" s="339"/>
      <c r="C655" s="341"/>
      <c r="D655" s="354"/>
      <c r="E655" s="341"/>
      <c r="F655" s="353"/>
      <c r="G655" s="341"/>
      <c r="H655" s="353"/>
      <c r="I655" s="341"/>
      <c r="J655" s="353"/>
      <c r="K655" s="341"/>
      <c r="L655" s="353"/>
      <c r="M655" s="341"/>
      <c r="N655" s="353"/>
    </row>
    <row r="656" spans="1:14" s="21" customFormat="1">
      <c r="A656" s="341"/>
      <c r="B656" s="339"/>
      <c r="C656" s="341"/>
      <c r="D656" s="354"/>
      <c r="E656" s="341"/>
      <c r="F656" s="353"/>
      <c r="G656" s="341"/>
      <c r="H656" s="353"/>
      <c r="I656" s="341"/>
      <c r="J656" s="353"/>
      <c r="K656" s="341"/>
      <c r="L656" s="353"/>
      <c r="M656" s="341"/>
      <c r="N656" s="353"/>
    </row>
    <row r="657" spans="1:14" s="21" customFormat="1">
      <c r="A657" s="339"/>
      <c r="B657" s="339"/>
      <c r="C657" s="341"/>
      <c r="D657" s="354"/>
      <c r="E657" s="341"/>
      <c r="F657" s="353"/>
      <c r="G657" s="341"/>
      <c r="H657" s="353"/>
      <c r="I657" s="341"/>
      <c r="J657" s="353"/>
      <c r="K657" s="341"/>
      <c r="L657" s="353"/>
      <c r="M657" s="341"/>
      <c r="N657" s="353"/>
    </row>
    <row r="658" spans="1:14" s="21" customFormat="1">
      <c r="A658" s="341"/>
      <c r="B658" s="340"/>
      <c r="C658" s="344"/>
      <c r="D658" s="354"/>
      <c r="E658" s="341"/>
      <c r="F658" s="351"/>
      <c r="G658" s="341"/>
      <c r="H658" s="351"/>
      <c r="I658" s="341"/>
      <c r="J658" s="351"/>
      <c r="K658" s="341"/>
      <c r="L658" s="351"/>
      <c r="M658" s="341"/>
      <c r="N658" s="351"/>
    </row>
    <row r="659" spans="1:14" s="21" customFormat="1">
      <c r="A659" s="341"/>
      <c r="B659" s="340"/>
      <c r="C659" s="346"/>
      <c r="D659" s="354"/>
      <c r="E659" s="341"/>
      <c r="F659" s="352"/>
      <c r="G659" s="341"/>
      <c r="H659" s="352"/>
      <c r="I659" s="341"/>
      <c r="J659" s="352"/>
      <c r="K659" s="341"/>
      <c r="L659" s="352"/>
      <c r="M659" s="341"/>
      <c r="N659" s="351"/>
    </row>
    <row r="660" spans="1:14" s="21" customFormat="1">
      <c r="A660" s="341"/>
      <c r="B660" s="340"/>
      <c r="C660" s="344"/>
      <c r="D660" s="339"/>
      <c r="E660" s="341"/>
      <c r="F660" s="351"/>
      <c r="G660" s="341"/>
      <c r="H660" s="351"/>
      <c r="I660" s="341"/>
      <c r="J660" s="351"/>
      <c r="K660" s="341"/>
      <c r="L660" s="351"/>
      <c r="M660" s="341"/>
      <c r="N660" s="351"/>
    </row>
    <row r="661" spans="1:14" s="21" customFormat="1">
      <c r="A661" s="341"/>
      <c r="B661" s="340"/>
      <c r="C661" s="344"/>
      <c r="D661" s="339"/>
      <c r="E661" s="341"/>
      <c r="F661" s="351"/>
      <c r="G661" s="341"/>
      <c r="H661" s="351"/>
      <c r="I661" s="341"/>
      <c r="J661" s="351"/>
      <c r="K661" s="341"/>
      <c r="L661" s="351"/>
      <c r="M661" s="341"/>
      <c r="N661" s="351"/>
    </row>
    <row r="662" spans="1:14" s="21" customFormat="1">
      <c r="A662" s="341"/>
      <c r="B662" s="340"/>
      <c r="C662" s="344"/>
      <c r="D662" s="354"/>
      <c r="E662" s="341"/>
      <c r="F662" s="351"/>
      <c r="G662" s="341"/>
      <c r="H662" s="351"/>
      <c r="I662" s="341"/>
      <c r="J662" s="351"/>
      <c r="K662" s="341"/>
      <c r="L662" s="351"/>
      <c r="M662" s="341"/>
      <c r="N662" s="351"/>
    </row>
    <row r="663" spans="1:14" s="21" customFormat="1">
      <c r="A663" s="341"/>
      <c r="B663" s="339"/>
      <c r="C663" s="341"/>
      <c r="D663" s="354"/>
      <c r="E663" s="341"/>
      <c r="F663" s="351"/>
      <c r="G663" s="341"/>
      <c r="H663" s="353"/>
      <c r="I663" s="341"/>
      <c r="J663" s="353"/>
      <c r="K663" s="341"/>
      <c r="L663" s="353"/>
      <c r="M663" s="341"/>
      <c r="N663" s="353"/>
    </row>
    <row r="664" spans="1:14" s="21" customFormat="1">
      <c r="A664" s="341"/>
      <c r="B664" s="340"/>
      <c r="C664" s="344"/>
      <c r="D664" s="355"/>
      <c r="E664" s="341"/>
      <c r="F664" s="351"/>
      <c r="G664" s="341"/>
      <c r="H664" s="351"/>
      <c r="I664" s="341"/>
      <c r="J664" s="351"/>
      <c r="K664" s="341"/>
      <c r="L664" s="353"/>
      <c r="M664" s="341"/>
      <c r="N664" s="353"/>
    </row>
    <row r="665" spans="1:14" s="21" customFormat="1">
      <c r="A665" s="341"/>
      <c r="B665" s="340"/>
      <c r="C665" s="344"/>
      <c r="D665" s="354"/>
      <c r="E665" s="341"/>
      <c r="F665" s="351"/>
      <c r="G665" s="341"/>
      <c r="H665" s="351"/>
      <c r="I665" s="341"/>
      <c r="J665" s="351"/>
      <c r="K665" s="341"/>
      <c r="L665" s="353"/>
      <c r="M665" s="341"/>
      <c r="N665" s="353"/>
    </row>
    <row r="666" spans="1:14" s="21" customFormat="1">
      <c r="A666" s="341"/>
      <c r="B666" s="340"/>
      <c r="C666" s="344"/>
      <c r="D666" s="354"/>
      <c r="E666" s="341"/>
      <c r="F666" s="352"/>
      <c r="G666" s="341"/>
      <c r="H666" s="351"/>
      <c r="I666" s="341"/>
      <c r="J666" s="351"/>
      <c r="K666" s="341"/>
      <c r="L666" s="351"/>
      <c r="M666" s="341"/>
      <c r="N666" s="351"/>
    </row>
    <row r="667" spans="1:14" s="21" customFormat="1">
      <c r="A667" s="341"/>
      <c r="B667" s="340"/>
      <c r="C667" s="344"/>
      <c r="D667" s="354"/>
      <c r="E667" s="341"/>
      <c r="F667" s="351"/>
      <c r="G667" s="341"/>
      <c r="H667" s="351"/>
      <c r="I667" s="341"/>
      <c r="J667" s="351"/>
      <c r="K667" s="341"/>
      <c r="L667" s="351"/>
      <c r="M667" s="341"/>
      <c r="N667" s="351"/>
    </row>
    <row r="668" spans="1:14" s="21" customFormat="1">
      <c r="A668" s="341"/>
      <c r="B668" s="340"/>
      <c r="C668" s="346"/>
      <c r="D668" s="354"/>
      <c r="E668" s="341"/>
      <c r="F668" s="352"/>
      <c r="G668" s="341"/>
      <c r="H668" s="352"/>
      <c r="I668" s="341"/>
      <c r="J668" s="352"/>
      <c r="K668" s="341"/>
      <c r="L668" s="352"/>
      <c r="M668" s="341"/>
      <c r="N668" s="351"/>
    </row>
    <row r="669" spans="1:14" s="21" customFormat="1">
      <c r="A669" s="341"/>
      <c r="B669" s="340"/>
      <c r="C669" s="346"/>
      <c r="D669" s="354"/>
      <c r="E669" s="341"/>
      <c r="F669" s="352"/>
      <c r="G669" s="341"/>
      <c r="H669" s="352"/>
      <c r="I669" s="341"/>
      <c r="J669" s="352"/>
      <c r="K669" s="341"/>
      <c r="L669" s="352"/>
      <c r="M669" s="341"/>
      <c r="N669" s="351"/>
    </row>
    <row r="670" spans="1:14" s="21" customFormat="1">
      <c r="A670" s="341"/>
      <c r="B670" s="339"/>
      <c r="C670" s="344"/>
      <c r="D670" s="354"/>
      <c r="E670" s="341"/>
      <c r="F670" s="351"/>
      <c r="G670" s="341"/>
      <c r="H670" s="351"/>
      <c r="I670" s="341"/>
      <c r="J670" s="351"/>
      <c r="K670" s="341"/>
      <c r="L670" s="351"/>
      <c r="M670" s="341"/>
      <c r="N670" s="351"/>
    </row>
    <row r="671" spans="1:14" s="21" customFormat="1">
      <c r="A671" s="341"/>
      <c r="B671" s="339"/>
      <c r="C671" s="344"/>
      <c r="D671" s="354"/>
      <c r="E671" s="341"/>
      <c r="F671" s="351"/>
      <c r="G671" s="341"/>
      <c r="H671" s="351"/>
      <c r="I671" s="341"/>
      <c r="J671" s="351"/>
      <c r="K671" s="341"/>
      <c r="L671" s="351"/>
      <c r="M671" s="341"/>
      <c r="N671" s="351"/>
    </row>
    <row r="672" spans="1:14" s="21" customFormat="1">
      <c r="A672" s="341"/>
      <c r="B672" s="339"/>
      <c r="C672" s="344"/>
      <c r="D672" s="354"/>
      <c r="E672" s="341"/>
      <c r="F672" s="351"/>
      <c r="G672" s="341"/>
      <c r="H672" s="351"/>
      <c r="I672" s="341"/>
      <c r="J672" s="351"/>
      <c r="K672" s="341"/>
      <c r="L672" s="351"/>
      <c r="M672" s="341"/>
      <c r="N672" s="351"/>
    </row>
    <row r="673" spans="1:14" s="21" customFormat="1">
      <c r="A673" s="341"/>
      <c r="B673" s="339"/>
      <c r="C673" s="346"/>
      <c r="D673" s="354"/>
      <c r="E673" s="341"/>
      <c r="F673" s="352"/>
      <c r="G673" s="341"/>
      <c r="H673" s="352"/>
      <c r="I673" s="341"/>
      <c r="J673" s="352"/>
      <c r="K673" s="341"/>
      <c r="L673" s="352"/>
      <c r="M673" s="341"/>
      <c r="N673" s="351"/>
    </row>
    <row r="674" spans="1:14" s="21" customFormat="1">
      <c r="A674" s="341"/>
      <c r="B674" s="340"/>
      <c r="C674" s="346"/>
      <c r="D674" s="354"/>
      <c r="E674" s="341"/>
      <c r="F674" s="350"/>
      <c r="G674" s="341"/>
      <c r="H674" s="350"/>
      <c r="I674" s="341"/>
      <c r="J674" s="350"/>
      <c r="K674" s="341"/>
      <c r="L674" s="350"/>
      <c r="M674" s="341"/>
      <c r="N674" s="350"/>
    </row>
    <row r="675" spans="1:14" s="21" customFormat="1">
      <c r="A675" s="341"/>
      <c r="B675" s="340"/>
      <c r="C675" s="348"/>
      <c r="D675" s="354"/>
      <c r="E675" s="341"/>
      <c r="F675" s="350"/>
      <c r="G675" s="341"/>
      <c r="H675" s="350"/>
      <c r="I675" s="341"/>
      <c r="J675" s="350"/>
      <c r="K675" s="341"/>
      <c r="L675" s="350"/>
      <c r="M675" s="341"/>
      <c r="N675" s="350"/>
    </row>
    <row r="676" spans="1:14" s="21" customFormat="1">
      <c r="A676" s="341"/>
      <c r="B676" s="340"/>
      <c r="C676" s="346"/>
      <c r="D676" s="354"/>
      <c r="E676" s="341"/>
      <c r="F676" s="350"/>
      <c r="G676" s="341"/>
      <c r="H676" s="350"/>
      <c r="I676" s="341"/>
      <c r="J676" s="350"/>
      <c r="K676" s="341"/>
      <c r="L676" s="350"/>
      <c r="M676" s="341"/>
      <c r="N676" s="350"/>
    </row>
    <row r="677" spans="1:14" s="21" customFormat="1">
      <c r="A677" s="341"/>
      <c r="B677" s="340"/>
      <c r="C677" s="346"/>
      <c r="D677" s="354"/>
      <c r="E677" s="341"/>
      <c r="F677" s="352"/>
      <c r="G677" s="341"/>
      <c r="H677" s="352"/>
      <c r="I677" s="341"/>
      <c r="J677" s="352"/>
      <c r="K677" s="341"/>
      <c r="L677" s="352"/>
      <c r="M677" s="341"/>
      <c r="N677" s="351"/>
    </row>
    <row r="678" spans="1:14" s="21" customFormat="1">
      <c r="A678" s="341"/>
      <c r="B678" s="340"/>
      <c r="C678" s="348"/>
      <c r="D678" s="354"/>
      <c r="E678" s="341"/>
      <c r="F678" s="352"/>
      <c r="G678" s="341"/>
      <c r="H678" s="352"/>
      <c r="I678" s="341"/>
      <c r="J678" s="352"/>
      <c r="K678" s="341"/>
      <c r="L678" s="352"/>
      <c r="M678" s="341"/>
      <c r="N678" s="351"/>
    </row>
    <row r="679" spans="1:14" s="21" customFormat="1">
      <c r="A679" s="341"/>
      <c r="B679" s="340"/>
      <c r="C679" s="348"/>
      <c r="D679" s="354"/>
      <c r="E679" s="341"/>
      <c r="F679" s="352"/>
      <c r="G679" s="341"/>
      <c r="H679" s="350"/>
      <c r="I679" s="341"/>
      <c r="J679" s="352"/>
      <c r="K679" s="341"/>
      <c r="L679" s="350"/>
      <c r="M679" s="341"/>
      <c r="N679" s="350"/>
    </row>
    <row r="680" spans="1:14" s="21" customFormat="1">
      <c r="A680" s="341"/>
      <c r="B680" s="340"/>
      <c r="C680" s="348"/>
      <c r="D680" s="339"/>
      <c r="E680" s="341"/>
      <c r="F680" s="352"/>
      <c r="G680" s="341"/>
      <c r="H680" s="352"/>
      <c r="I680" s="341"/>
      <c r="J680" s="352"/>
      <c r="K680" s="341"/>
      <c r="L680" s="352"/>
      <c r="M680" s="341"/>
      <c r="N680" s="350"/>
    </row>
    <row r="681" spans="1:14" s="21" customFormat="1">
      <c r="A681" s="341"/>
      <c r="B681" s="340"/>
      <c r="C681" s="348"/>
      <c r="D681" s="354"/>
      <c r="E681" s="341"/>
      <c r="F681" s="352"/>
      <c r="G681" s="341"/>
      <c r="H681" s="352"/>
      <c r="I681" s="341"/>
      <c r="J681" s="352"/>
      <c r="K681" s="341"/>
      <c r="L681" s="352"/>
      <c r="M681" s="341"/>
      <c r="N681" s="350"/>
    </row>
    <row r="682" spans="1:14" s="21" customFormat="1">
      <c r="A682" s="341"/>
      <c r="B682" s="340"/>
      <c r="C682" s="348"/>
      <c r="D682" s="354"/>
      <c r="E682" s="341"/>
      <c r="F682" s="352"/>
      <c r="G682" s="341"/>
      <c r="H682" s="352"/>
      <c r="I682" s="341"/>
      <c r="J682" s="352"/>
      <c r="K682" s="341"/>
      <c r="L682" s="352"/>
      <c r="M682" s="341"/>
      <c r="N682" s="350"/>
    </row>
    <row r="683" spans="1:14" s="21" customFormat="1">
      <c r="A683" s="341"/>
      <c r="B683" s="340"/>
      <c r="C683" s="348"/>
      <c r="D683" s="354"/>
      <c r="E683" s="341"/>
      <c r="F683" s="352"/>
      <c r="G683" s="341"/>
      <c r="H683" s="352"/>
      <c r="I683" s="341"/>
      <c r="J683" s="352"/>
      <c r="K683" s="341"/>
      <c r="L683" s="352"/>
      <c r="M683" s="341"/>
      <c r="N683" s="350"/>
    </row>
    <row r="684" spans="1:14" s="21" customFormat="1">
      <c r="A684" s="341"/>
      <c r="B684" s="340"/>
      <c r="C684" s="341"/>
      <c r="D684" s="339"/>
      <c r="E684" s="341"/>
      <c r="F684" s="351"/>
      <c r="G684" s="341"/>
      <c r="H684" s="351"/>
      <c r="I684" s="341"/>
      <c r="J684" s="351"/>
      <c r="K684" s="341"/>
      <c r="L684" s="353"/>
      <c r="M684" s="341"/>
      <c r="N684" s="353"/>
    </row>
    <row r="685" spans="1:14" s="21" customFormat="1">
      <c r="A685" s="341"/>
      <c r="B685" s="340"/>
      <c r="C685" s="348"/>
      <c r="D685" s="354"/>
      <c r="E685" s="341"/>
      <c r="F685" s="352"/>
      <c r="G685" s="341"/>
      <c r="H685" s="352"/>
      <c r="I685" s="341"/>
      <c r="J685" s="352"/>
      <c r="K685" s="341"/>
      <c r="L685" s="352"/>
      <c r="M685" s="341"/>
      <c r="N685" s="350"/>
    </row>
    <row r="686" spans="1:14" s="21" customFormat="1">
      <c r="A686" s="341"/>
      <c r="B686" s="340"/>
      <c r="C686" s="348"/>
      <c r="D686" s="354"/>
      <c r="E686" s="341"/>
      <c r="F686" s="352"/>
      <c r="G686" s="341"/>
      <c r="H686" s="352"/>
      <c r="I686" s="341"/>
      <c r="J686" s="352"/>
      <c r="K686" s="341"/>
      <c r="L686" s="352"/>
      <c r="M686" s="341"/>
      <c r="N686" s="351"/>
    </row>
    <row r="687" spans="1:14" s="21" customFormat="1">
      <c r="A687" s="341"/>
      <c r="B687" s="340"/>
      <c r="C687" s="348"/>
      <c r="D687" s="354"/>
      <c r="E687" s="341"/>
      <c r="F687" s="352"/>
      <c r="G687" s="341"/>
      <c r="H687" s="352"/>
      <c r="I687" s="341"/>
      <c r="J687" s="352"/>
      <c r="K687" s="341"/>
      <c r="L687" s="352"/>
      <c r="M687" s="341"/>
      <c r="N687" s="351"/>
    </row>
    <row r="688" spans="1:14" s="21" customFormat="1">
      <c r="A688" s="341"/>
      <c r="B688" s="340"/>
      <c r="C688" s="348"/>
      <c r="D688" s="354"/>
      <c r="E688" s="341"/>
      <c r="F688" s="352"/>
      <c r="G688" s="341"/>
      <c r="H688" s="352"/>
      <c r="I688" s="341"/>
      <c r="J688" s="352"/>
      <c r="K688" s="341"/>
      <c r="L688" s="352"/>
      <c r="M688" s="341"/>
      <c r="N688" s="351"/>
    </row>
    <row r="689" spans="1:14" s="21" customFormat="1">
      <c r="A689" s="341"/>
      <c r="B689" s="340"/>
      <c r="C689" s="348"/>
      <c r="D689" s="354"/>
      <c r="E689" s="341"/>
      <c r="F689" s="352"/>
      <c r="G689" s="341"/>
      <c r="H689" s="352"/>
      <c r="I689" s="341"/>
      <c r="J689" s="352"/>
      <c r="K689" s="341"/>
      <c r="L689" s="352"/>
      <c r="M689" s="341"/>
      <c r="N689" s="351"/>
    </row>
    <row r="690" spans="1:14" s="21" customFormat="1">
      <c r="A690" s="341"/>
      <c r="B690" s="340"/>
      <c r="C690" s="348"/>
      <c r="D690" s="354"/>
      <c r="E690" s="341"/>
      <c r="F690" s="352"/>
      <c r="G690" s="341"/>
      <c r="H690" s="352"/>
      <c r="I690" s="341"/>
      <c r="J690" s="352"/>
      <c r="K690" s="341"/>
      <c r="L690" s="352"/>
      <c r="M690" s="341"/>
      <c r="N690" s="351"/>
    </row>
    <row r="691" spans="1:14" s="21" customFormat="1">
      <c r="A691" s="341"/>
      <c r="B691" s="340"/>
      <c r="C691" s="348"/>
      <c r="D691" s="354"/>
      <c r="E691" s="341"/>
      <c r="F691" s="352"/>
      <c r="G691" s="341"/>
      <c r="H691" s="352"/>
      <c r="I691" s="341"/>
      <c r="J691" s="352"/>
      <c r="K691" s="341"/>
      <c r="L691" s="352"/>
      <c r="M691" s="341"/>
      <c r="N691" s="351"/>
    </row>
    <row r="692" spans="1:14" s="21" customFormat="1">
      <c r="A692" s="341"/>
      <c r="B692" s="340"/>
      <c r="C692" s="341"/>
      <c r="D692" s="355"/>
      <c r="E692" s="341"/>
      <c r="F692" s="353"/>
      <c r="G692" s="341"/>
      <c r="H692" s="353"/>
      <c r="I692" s="341"/>
      <c r="J692" s="353"/>
      <c r="K692" s="341"/>
      <c r="L692" s="353"/>
      <c r="M692" s="341"/>
      <c r="N692" s="353"/>
    </row>
    <row r="693" spans="1:14" s="21" customFormat="1">
      <c r="A693" s="341"/>
      <c r="B693" s="339"/>
      <c r="C693" s="341"/>
      <c r="D693" s="354"/>
      <c r="E693" s="341"/>
      <c r="F693" s="353"/>
      <c r="G693" s="341"/>
      <c r="H693" s="353"/>
      <c r="I693" s="341"/>
      <c r="J693" s="353"/>
      <c r="K693" s="341"/>
      <c r="L693" s="353"/>
      <c r="M693" s="341"/>
      <c r="N693" s="353"/>
    </row>
    <row r="694" spans="1:14" s="21" customFormat="1">
      <c r="A694" s="341"/>
      <c r="B694" s="339"/>
      <c r="C694" s="341"/>
      <c r="D694" s="355"/>
      <c r="E694" s="341"/>
      <c r="F694" s="353"/>
      <c r="G694" s="341"/>
      <c r="H694" s="353"/>
      <c r="I694" s="341"/>
      <c r="J694" s="353"/>
      <c r="K694" s="341"/>
      <c r="L694" s="353"/>
      <c r="M694" s="341"/>
      <c r="N694" s="353"/>
    </row>
    <row r="695" spans="1:14" s="21" customFormat="1">
      <c r="A695" s="341"/>
      <c r="B695" s="339"/>
      <c r="C695" s="341"/>
      <c r="D695" s="354"/>
      <c r="E695" s="341"/>
      <c r="F695" s="353"/>
      <c r="G695" s="341"/>
      <c r="H695" s="353"/>
      <c r="I695" s="341"/>
      <c r="J695" s="353"/>
      <c r="K695" s="341"/>
      <c r="L695" s="353"/>
      <c r="M695" s="341"/>
      <c r="N695" s="353"/>
    </row>
    <row r="696" spans="1:14" s="21" customFormat="1">
      <c r="A696" s="341"/>
      <c r="B696" s="339"/>
      <c r="C696" s="341"/>
      <c r="D696" s="354"/>
      <c r="E696" s="341"/>
      <c r="F696" s="351"/>
      <c r="G696" s="341"/>
      <c r="H696" s="351"/>
      <c r="I696" s="341"/>
      <c r="J696" s="351"/>
      <c r="K696" s="341"/>
      <c r="L696" s="353"/>
      <c r="M696" s="341"/>
      <c r="N696" s="353"/>
    </row>
    <row r="697" spans="1:14" s="21" customFormat="1">
      <c r="A697" s="341"/>
      <c r="B697" s="339"/>
      <c r="C697" s="346"/>
      <c r="D697" s="354"/>
      <c r="E697" s="341"/>
      <c r="F697" s="350"/>
      <c r="G697" s="341"/>
      <c r="H697" s="350"/>
      <c r="I697" s="341"/>
      <c r="J697" s="350"/>
      <c r="K697" s="341"/>
      <c r="L697" s="350"/>
      <c r="M697" s="341"/>
      <c r="N697" s="350"/>
    </row>
    <row r="698" spans="1:14" s="21" customFormat="1">
      <c r="A698" s="341"/>
      <c r="B698" s="339"/>
      <c r="C698" s="346"/>
      <c r="D698" s="354"/>
      <c r="E698" s="341"/>
      <c r="F698" s="350"/>
      <c r="G698" s="341"/>
      <c r="H698" s="352"/>
      <c r="I698" s="341"/>
      <c r="J698" s="350"/>
      <c r="K698" s="341"/>
      <c r="L698" s="352"/>
      <c r="M698" s="341"/>
      <c r="N698" s="351"/>
    </row>
    <row r="699" spans="1:14" s="21" customFormat="1">
      <c r="A699" s="341"/>
      <c r="B699" s="340"/>
      <c r="C699" s="344"/>
      <c r="D699" s="354"/>
      <c r="E699" s="341"/>
      <c r="F699" s="352"/>
      <c r="G699" s="341"/>
      <c r="H699" s="351"/>
      <c r="I699" s="341"/>
      <c r="J699" s="352"/>
      <c r="K699" s="341"/>
      <c r="L699" s="351"/>
      <c r="M699" s="341"/>
      <c r="N699" s="351"/>
    </row>
    <row r="700" spans="1:14" s="21" customFormat="1">
      <c r="A700" s="341"/>
      <c r="B700" s="339"/>
      <c r="C700" s="346"/>
      <c r="D700" s="354"/>
      <c r="E700" s="341"/>
      <c r="F700" s="352"/>
      <c r="G700" s="341"/>
      <c r="H700" s="352"/>
      <c r="I700" s="341"/>
      <c r="J700" s="352"/>
      <c r="K700" s="341"/>
      <c r="L700" s="352"/>
      <c r="M700" s="341"/>
      <c r="N700" s="351"/>
    </row>
    <row r="701" spans="1:14" s="21" customFormat="1">
      <c r="A701" s="341"/>
      <c r="B701" s="339"/>
      <c r="C701" s="344"/>
      <c r="D701" s="354"/>
      <c r="E701" s="341"/>
      <c r="F701" s="352"/>
      <c r="G701" s="341"/>
      <c r="H701" s="351"/>
      <c r="I701" s="341"/>
      <c r="J701" s="352"/>
      <c r="K701" s="341"/>
      <c r="L701" s="351"/>
      <c r="M701" s="341"/>
      <c r="N701" s="351"/>
    </row>
    <row r="702" spans="1:14" s="21" customFormat="1">
      <c r="A702" s="341"/>
      <c r="B702" s="339"/>
      <c r="C702" s="344"/>
      <c r="D702" s="354"/>
      <c r="E702" s="341"/>
      <c r="F702" s="352"/>
      <c r="G702" s="341"/>
      <c r="H702" s="351"/>
      <c r="I702" s="341"/>
      <c r="J702" s="351"/>
      <c r="K702" s="341"/>
      <c r="L702" s="351"/>
      <c r="M702" s="341"/>
      <c r="N702" s="351"/>
    </row>
    <row r="703" spans="1:14" s="21" customFormat="1">
      <c r="A703" s="341"/>
      <c r="B703" s="339"/>
      <c r="C703" s="346"/>
      <c r="D703" s="339"/>
      <c r="E703" s="341"/>
      <c r="F703" s="352"/>
      <c r="G703" s="341"/>
      <c r="H703" s="352"/>
      <c r="I703" s="341"/>
      <c r="J703" s="352"/>
      <c r="K703" s="341"/>
      <c r="L703" s="352"/>
      <c r="M703" s="341"/>
      <c r="N703" s="351"/>
    </row>
    <row r="704" spans="1:14" s="21" customFormat="1">
      <c r="A704" s="341"/>
      <c r="B704" s="339"/>
      <c r="C704" s="346"/>
      <c r="D704" s="354"/>
      <c r="E704" s="341"/>
      <c r="F704" s="352"/>
      <c r="G704" s="341"/>
      <c r="H704" s="352"/>
      <c r="I704" s="341"/>
      <c r="J704" s="352"/>
      <c r="K704" s="341"/>
      <c r="L704" s="351"/>
      <c r="M704" s="341"/>
      <c r="N704" s="351"/>
    </row>
    <row r="705" spans="1:14" s="21" customFormat="1">
      <c r="A705" s="341"/>
      <c r="B705" s="339"/>
      <c r="C705" s="344"/>
      <c r="D705" s="354"/>
      <c r="E705" s="341"/>
      <c r="F705" s="352"/>
      <c r="G705" s="341"/>
      <c r="H705" s="351"/>
      <c r="I705" s="341"/>
      <c r="J705" s="352"/>
      <c r="K705" s="341"/>
      <c r="L705" s="351"/>
      <c r="M705" s="341"/>
      <c r="N705" s="351"/>
    </row>
    <row r="706" spans="1:14" s="21" customFormat="1">
      <c r="A706" s="341"/>
      <c r="B706" s="339"/>
      <c r="C706" s="344"/>
      <c r="D706" s="354"/>
      <c r="E706" s="341"/>
      <c r="F706" s="352"/>
      <c r="G706" s="341"/>
      <c r="H706" s="351"/>
      <c r="I706" s="341"/>
      <c r="J706" s="352"/>
      <c r="K706" s="341"/>
      <c r="L706" s="351"/>
      <c r="M706" s="341"/>
      <c r="N706" s="351"/>
    </row>
    <row r="707" spans="1:14" s="21" customFormat="1">
      <c r="A707" s="341"/>
      <c r="B707" s="339"/>
      <c r="C707" s="344"/>
      <c r="D707" s="354"/>
      <c r="E707" s="341"/>
      <c r="F707" s="352"/>
      <c r="G707" s="341"/>
      <c r="H707" s="351"/>
      <c r="I707" s="341"/>
      <c r="J707" s="352"/>
      <c r="K707" s="341"/>
      <c r="L707" s="351"/>
      <c r="M707" s="341"/>
      <c r="N707" s="351"/>
    </row>
    <row r="708" spans="1:14" s="21" customFormat="1">
      <c r="A708" s="341"/>
      <c r="B708" s="339"/>
      <c r="C708" s="344"/>
      <c r="D708" s="354"/>
      <c r="E708" s="341"/>
      <c r="F708" s="352"/>
      <c r="G708" s="341"/>
      <c r="H708" s="351"/>
      <c r="I708" s="341"/>
      <c r="J708" s="352"/>
      <c r="K708" s="341"/>
      <c r="L708" s="351"/>
      <c r="M708" s="341"/>
      <c r="N708" s="351"/>
    </row>
    <row r="709" spans="1:14" s="21" customFormat="1">
      <c r="A709" s="341"/>
      <c r="B709" s="339"/>
      <c r="C709" s="344"/>
      <c r="D709" s="354"/>
      <c r="E709" s="341"/>
      <c r="F709" s="351"/>
      <c r="G709" s="341"/>
      <c r="H709" s="351"/>
      <c r="I709" s="341"/>
      <c r="J709" s="351"/>
      <c r="K709" s="341"/>
      <c r="L709" s="351"/>
      <c r="M709" s="341"/>
      <c r="N709" s="351"/>
    </row>
    <row r="710" spans="1:14" s="21" customFormat="1">
      <c r="A710" s="341"/>
      <c r="B710" s="339"/>
      <c r="C710" s="344"/>
      <c r="D710" s="354"/>
      <c r="E710" s="341"/>
      <c r="F710" s="352"/>
      <c r="G710" s="341"/>
      <c r="H710" s="351"/>
      <c r="I710" s="341"/>
      <c r="J710" s="351"/>
      <c r="K710" s="341"/>
      <c r="L710" s="351"/>
      <c r="M710" s="341"/>
      <c r="N710" s="351"/>
    </row>
    <row r="711" spans="1:14" s="21" customFormat="1">
      <c r="A711" s="341"/>
      <c r="B711" s="339"/>
      <c r="C711" s="341"/>
      <c r="D711" s="354"/>
      <c r="E711" s="341"/>
      <c r="F711" s="351"/>
      <c r="G711" s="341"/>
      <c r="H711" s="351"/>
      <c r="I711" s="341"/>
      <c r="J711" s="351"/>
      <c r="K711" s="341"/>
      <c r="L711" s="353"/>
      <c r="M711" s="341"/>
      <c r="N711" s="353"/>
    </row>
    <row r="712" spans="1:14" s="21" customFormat="1">
      <c r="A712" s="341"/>
      <c r="B712" s="339"/>
      <c r="C712" s="344"/>
      <c r="D712" s="354"/>
      <c r="E712" s="341"/>
      <c r="F712" s="351"/>
      <c r="G712" s="341"/>
      <c r="H712" s="351"/>
      <c r="I712" s="341"/>
      <c r="J712" s="351"/>
      <c r="K712" s="341"/>
      <c r="L712" s="351"/>
      <c r="M712" s="341"/>
      <c r="N712" s="351"/>
    </row>
    <row r="713" spans="1:14" s="21" customFormat="1">
      <c r="A713" s="341"/>
      <c r="B713" s="339"/>
      <c r="C713" s="341"/>
      <c r="D713" s="354"/>
      <c r="E713" s="341"/>
      <c r="F713" s="351"/>
      <c r="G713" s="341"/>
      <c r="H713" s="353"/>
      <c r="I713" s="341"/>
      <c r="J713" s="353"/>
      <c r="K713" s="341"/>
      <c r="L713" s="353"/>
      <c r="M713" s="341"/>
      <c r="N713" s="353"/>
    </row>
    <row r="714" spans="1:14" s="21" customFormat="1">
      <c r="A714" s="341"/>
      <c r="B714" s="339"/>
      <c r="C714" s="346"/>
      <c r="D714" s="354"/>
      <c r="E714" s="341"/>
      <c r="F714" s="352"/>
      <c r="G714" s="341"/>
      <c r="H714" s="352"/>
      <c r="I714" s="341"/>
      <c r="J714" s="352"/>
      <c r="K714" s="341"/>
      <c r="L714" s="352"/>
      <c r="M714" s="341"/>
      <c r="N714" s="351"/>
    </row>
    <row r="715" spans="1:14" s="21" customFormat="1">
      <c r="A715" s="341"/>
      <c r="B715" s="339"/>
      <c r="C715" s="346"/>
      <c r="D715" s="354"/>
      <c r="E715" s="341"/>
      <c r="F715" s="352"/>
      <c r="G715" s="341"/>
      <c r="H715" s="352"/>
      <c r="I715" s="341"/>
      <c r="J715" s="352"/>
      <c r="K715" s="341"/>
      <c r="L715" s="352"/>
      <c r="M715" s="341"/>
      <c r="N715" s="351"/>
    </row>
    <row r="716" spans="1:14" s="21" customFormat="1">
      <c r="A716" s="341"/>
      <c r="B716" s="339"/>
      <c r="C716" s="344"/>
      <c r="D716" s="354"/>
      <c r="E716" s="341"/>
      <c r="F716" s="352"/>
      <c r="G716" s="341"/>
      <c r="H716" s="351"/>
      <c r="I716" s="341"/>
      <c r="J716" s="352"/>
      <c r="K716" s="341"/>
      <c r="L716" s="351"/>
      <c r="M716" s="341"/>
      <c r="N716" s="351"/>
    </row>
    <row r="717" spans="1:14" s="21" customFormat="1">
      <c r="A717" s="341"/>
      <c r="B717" s="339"/>
      <c r="C717" s="344"/>
      <c r="D717" s="354"/>
      <c r="E717" s="341"/>
      <c r="F717" s="351"/>
      <c r="G717" s="341"/>
      <c r="H717" s="351"/>
      <c r="I717" s="341"/>
      <c r="J717" s="351"/>
      <c r="K717" s="341"/>
      <c r="L717" s="351"/>
      <c r="M717" s="341"/>
      <c r="N717" s="351"/>
    </row>
    <row r="718" spans="1:14" s="21" customFormat="1">
      <c r="A718" s="341"/>
      <c r="B718" s="339"/>
      <c r="C718" s="344"/>
      <c r="D718" s="354"/>
      <c r="E718" s="341"/>
      <c r="F718" s="352"/>
      <c r="G718" s="341"/>
      <c r="H718" s="351"/>
      <c r="I718" s="341"/>
      <c r="J718" s="352"/>
      <c r="K718" s="341"/>
      <c r="L718" s="351"/>
      <c r="M718" s="341"/>
      <c r="N718" s="351"/>
    </row>
    <row r="719" spans="1:14" s="21" customFormat="1">
      <c r="A719" s="341"/>
      <c r="B719" s="339"/>
      <c r="C719" s="344"/>
      <c r="D719" s="354"/>
      <c r="E719" s="341"/>
      <c r="F719" s="352"/>
      <c r="G719" s="341"/>
      <c r="H719" s="351"/>
      <c r="I719" s="341"/>
      <c r="J719" s="352"/>
      <c r="K719" s="341"/>
      <c r="L719" s="351"/>
      <c r="M719" s="341"/>
      <c r="N719" s="351"/>
    </row>
    <row r="720" spans="1:14" s="21" customFormat="1">
      <c r="A720" s="341"/>
      <c r="B720" s="339"/>
      <c r="C720" s="344"/>
      <c r="D720" s="339"/>
      <c r="E720" s="341"/>
      <c r="F720" s="352"/>
      <c r="G720" s="341"/>
      <c r="H720" s="351"/>
      <c r="I720" s="341"/>
      <c r="J720" s="352"/>
      <c r="K720" s="341"/>
      <c r="L720" s="351"/>
      <c r="M720" s="341"/>
      <c r="N720" s="351"/>
    </row>
    <row r="721" spans="1:14" s="21" customFormat="1">
      <c r="A721" s="341"/>
      <c r="B721" s="339"/>
      <c r="C721" s="344"/>
      <c r="D721" s="354"/>
      <c r="E721" s="341"/>
      <c r="F721" s="352"/>
      <c r="G721" s="341"/>
      <c r="H721" s="351"/>
      <c r="I721" s="341"/>
      <c r="J721" s="351"/>
      <c r="K721" s="341"/>
      <c r="L721" s="351"/>
      <c r="M721" s="341"/>
      <c r="N721" s="351"/>
    </row>
    <row r="722" spans="1:14" s="21" customFormat="1">
      <c r="A722" s="341"/>
      <c r="B722" s="339"/>
      <c r="C722" s="344"/>
      <c r="D722" s="354"/>
      <c r="E722" s="341"/>
      <c r="F722" s="352"/>
      <c r="G722" s="341"/>
      <c r="H722" s="351"/>
      <c r="I722" s="341"/>
      <c r="J722" s="351"/>
      <c r="K722" s="341"/>
      <c r="L722" s="351"/>
      <c r="M722" s="341"/>
      <c r="N722" s="351"/>
    </row>
    <row r="723" spans="1:14" s="21" customFormat="1">
      <c r="A723" s="341"/>
      <c r="B723" s="339"/>
      <c r="C723" s="339"/>
      <c r="D723" s="354"/>
      <c r="E723" s="341"/>
      <c r="F723" s="351"/>
      <c r="G723" s="341"/>
      <c r="H723" s="351"/>
      <c r="I723" s="341"/>
      <c r="J723" s="351"/>
      <c r="K723" s="341"/>
      <c r="L723" s="351"/>
      <c r="M723" s="341"/>
      <c r="N723" s="351"/>
    </row>
    <row r="724" spans="1:14" s="21" customFormat="1">
      <c r="A724" s="341"/>
      <c r="B724" s="339"/>
      <c r="C724" s="344"/>
      <c r="D724" s="354"/>
      <c r="E724" s="341"/>
      <c r="F724" s="352"/>
      <c r="G724" s="341"/>
      <c r="H724" s="351"/>
      <c r="I724" s="341"/>
      <c r="J724" s="352"/>
      <c r="K724" s="341"/>
      <c r="L724" s="351"/>
      <c r="M724" s="341"/>
      <c r="N724" s="351"/>
    </row>
    <row r="725" spans="1:14" s="21" customFormat="1">
      <c r="A725" s="341"/>
      <c r="B725" s="339"/>
      <c r="C725" s="344"/>
      <c r="D725" s="354"/>
      <c r="E725" s="341"/>
      <c r="F725" s="352"/>
      <c r="G725" s="341"/>
      <c r="H725" s="351"/>
      <c r="I725" s="341"/>
      <c r="J725" s="351"/>
      <c r="K725" s="341"/>
      <c r="L725" s="351"/>
      <c r="M725" s="341"/>
      <c r="N725" s="351"/>
    </row>
    <row r="726" spans="1:14" s="21" customFormat="1">
      <c r="A726" s="341"/>
      <c r="B726" s="339"/>
      <c r="C726" s="344"/>
      <c r="D726" s="354"/>
      <c r="E726" s="341"/>
      <c r="F726" s="352"/>
      <c r="G726" s="341"/>
      <c r="H726" s="351"/>
      <c r="I726" s="341"/>
      <c r="J726" s="351"/>
      <c r="K726" s="341"/>
      <c r="L726" s="351"/>
      <c r="M726" s="341"/>
      <c r="N726" s="351"/>
    </row>
    <row r="727" spans="1:14" s="21" customFormat="1">
      <c r="A727" s="341"/>
      <c r="B727" s="339"/>
      <c r="C727" s="341"/>
      <c r="D727" s="354"/>
      <c r="E727" s="341"/>
      <c r="F727" s="351"/>
      <c r="G727" s="341"/>
      <c r="H727" s="351"/>
      <c r="I727" s="341"/>
      <c r="J727" s="351"/>
      <c r="K727" s="341"/>
      <c r="L727" s="351"/>
      <c r="M727" s="341"/>
      <c r="N727" s="351"/>
    </row>
    <row r="728" spans="1:14" s="21" customFormat="1">
      <c r="A728" s="341"/>
      <c r="B728" s="339"/>
      <c r="C728" s="341"/>
      <c r="D728" s="354"/>
      <c r="E728" s="341"/>
      <c r="F728" s="351"/>
      <c r="G728" s="341"/>
      <c r="H728" s="353"/>
      <c r="I728" s="341"/>
      <c r="J728" s="353"/>
      <c r="K728" s="341"/>
      <c r="L728" s="353"/>
      <c r="M728" s="341"/>
      <c r="N728" s="353"/>
    </row>
    <row r="729" spans="1:14" s="21" customFormat="1">
      <c r="A729" s="341"/>
      <c r="B729" s="339"/>
      <c r="C729" s="344"/>
      <c r="D729" s="339"/>
      <c r="E729" s="341"/>
      <c r="F729" s="351"/>
      <c r="G729" s="341"/>
      <c r="H729" s="351"/>
      <c r="I729" s="341"/>
      <c r="J729" s="351"/>
      <c r="K729" s="341"/>
      <c r="L729" s="351"/>
      <c r="M729" s="341"/>
      <c r="N729" s="351"/>
    </row>
    <row r="730" spans="1:14" s="21" customFormat="1">
      <c r="A730" s="341"/>
      <c r="B730" s="339"/>
      <c r="C730" s="344"/>
      <c r="D730" s="354"/>
      <c r="E730" s="341"/>
      <c r="F730" s="352"/>
      <c r="G730" s="341"/>
      <c r="H730" s="351"/>
      <c r="I730" s="341"/>
      <c r="J730" s="352"/>
      <c r="K730" s="341"/>
      <c r="L730" s="351"/>
      <c r="M730" s="341"/>
      <c r="N730" s="351"/>
    </row>
    <row r="731" spans="1:14" s="21" customFormat="1">
      <c r="A731" s="341"/>
      <c r="B731" s="339"/>
      <c r="C731" s="341"/>
      <c r="D731" s="354"/>
      <c r="E731" s="341"/>
      <c r="F731" s="353"/>
      <c r="G731" s="341"/>
      <c r="H731" s="353"/>
      <c r="I731" s="341"/>
      <c r="J731" s="353"/>
      <c r="K731" s="341"/>
      <c r="L731" s="353"/>
      <c r="M731" s="341"/>
      <c r="N731" s="353"/>
    </row>
    <row r="732" spans="1:14" s="21" customFormat="1">
      <c r="A732" s="341"/>
      <c r="B732" s="339"/>
      <c r="C732" s="344"/>
      <c r="D732" s="354"/>
      <c r="E732" s="341"/>
      <c r="F732" s="351"/>
      <c r="G732" s="341"/>
      <c r="H732" s="351"/>
      <c r="I732" s="341"/>
      <c r="J732" s="351"/>
      <c r="K732" s="341"/>
      <c r="L732" s="351"/>
      <c r="M732" s="341"/>
      <c r="N732" s="351"/>
    </row>
    <row r="733" spans="1:14" s="21" customFormat="1">
      <c r="A733" s="341"/>
      <c r="B733" s="339"/>
      <c r="C733" s="346"/>
      <c r="D733" s="354"/>
      <c r="E733" s="341"/>
      <c r="F733" s="352"/>
      <c r="G733" s="341"/>
      <c r="H733" s="352"/>
      <c r="I733" s="341"/>
      <c r="J733" s="352"/>
      <c r="K733" s="341"/>
      <c r="L733" s="352"/>
      <c r="M733" s="341"/>
      <c r="N733" s="351"/>
    </row>
    <row r="734" spans="1:14" s="21" customFormat="1">
      <c r="A734" s="341"/>
      <c r="B734" s="339"/>
      <c r="C734" s="344"/>
      <c r="D734" s="354"/>
      <c r="E734" s="341"/>
      <c r="F734" s="352"/>
      <c r="G734" s="341"/>
      <c r="H734" s="351"/>
      <c r="I734" s="341"/>
      <c r="J734" s="351"/>
      <c r="K734" s="341"/>
      <c r="L734" s="351"/>
      <c r="M734" s="341"/>
      <c r="N734" s="351"/>
    </row>
    <row r="735" spans="1:14" s="21" customFormat="1">
      <c r="A735" s="341"/>
      <c r="B735" s="339"/>
      <c r="C735" s="344"/>
      <c r="D735" s="354"/>
      <c r="E735" s="341"/>
      <c r="F735" s="352"/>
      <c r="G735" s="341"/>
      <c r="H735" s="351"/>
      <c r="I735" s="341"/>
      <c r="J735" s="351"/>
      <c r="K735" s="341"/>
      <c r="L735" s="351"/>
      <c r="M735" s="341"/>
      <c r="N735" s="351"/>
    </row>
    <row r="736" spans="1:14" s="21" customFormat="1">
      <c r="A736" s="341"/>
      <c r="B736" s="339"/>
      <c r="C736" s="344"/>
      <c r="D736" s="354"/>
      <c r="E736" s="341"/>
      <c r="F736" s="352"/>
      <c r="G736" s="341"/>
      <c r="H736" s="351"/>
      <c r="I736" s="341"/>
      <c r="J736" s="351"/>
      <c r="K736" s="341"/>
      <c r="L736" s="351"/>
      <c r="M736" s="341"/>
      <c r="N736" s="351"/>
    </row>
    <row r="737" spans="1:14" s="21" customFormat="1">
      <c r="A737" s="341"/>
      <c r="B737" s="339"/>
      <c r="C737" s="344"/>
      <c r="D737" s="354"/>
      <c r="E737" s="341"/>
      <c r="F737" s="351"/>
      <c r="G737" s="341"/>
      <c r="H737" s="351"/>
      <c r="I737" s="341"/>
      <c r="J737" s="351"/>
      <c r="K737" s="341"/>
      <c r="L737" s="351"/>
      <c r="M737" s="341"/>
      <c r="N737" s="351"/>
    </row>
    <row r="738" spans="1:14" s="21" customFormat="1">
      <c r="A738" s="341"/>
      <c r="B738" s="339"/>
      <c r="C738" s="344"/>
      <c r="D738" s="339"/>
      <c r="E738" s="341"/>
      <c r="F738" s="351"/>
      <c r="G738" s="341"/>
      <c r="H738" s="351"/>
      <c r="I738" s="341"/>
      <c r="J738" s="351"/>
      <c r="K738" s="341"/>
      <c r="L738" s="351"/>
      <c r="M738" s="341"/>
      <c r="N738" s="351"/>
    </row>
    <row r="739" spans="1:14" s="21" customFormat="1">
      <c r="A739" s="341"/>
      <c r="B739" s="339"/>
      <c r="C739" s="344"/>
      <c r="D739" s="354"/>
      <c r="E739" s="341"/>
      <c r="F739" s="351"/>
      <c r="G739" s="341"/>
      <c r="H739" s="351"/>
      <c r="I739" s="341"/>
      <c r="J739" s="351"/>
      <c r="K739" s="341"/>
      <c r="L739" s="351"/>
      <c r="M739" s="341"/>
      <c r="N739" s="351"/>
    </row>
    <row r="740" spans="1:14" s="21" customFormat="1">
      <c r="A740" s="341"/>
      <c r="B740" s="339"/>
      <c r="C740" s="346"/>
      <c r="D740" s="354"/>
      <c r="E740" s="341"/>
      <c r="F740" s="350"/>
      <c r="G740" s="341"/>
      <c r="H740" s="352"/>
      <c r="I740" s="341"/>
      <c r="J740" s="350"/>
      <c r="K740" s="341"/>
      <c r="L740" s="352"/>
      <c r="M740" s="341"/>
      <c r="N740" s="351"/>
    </row>
    <row r="741" spans="1:14" s="21" customFormat="1">
      <c r="A741" s="341"/>
      <c r="B741" s="339"/>
      <c r="C741" s="346"/>
      <c r="D741" s="354"/>
      <c r="E741" s="341"/>
      <c r="F741" s="352"/>
      <c r="G741" s="341"/>
      <c r="H741" s="352"/>
      <c r="I741" s="341"/>
      <c r="J741" s="352"/>
      <c r="K741" s="341"/>
      <c r="L741" s="352"/>
      <c r="M741" s="341"/>
      <c r="N741" s="351"/>
    </row>
    <row r="742" spans="1:14" s="21" customFormat="1">
      <c r="A742" s="341"/>
      <c r="B742" s="339"/>
      <c r="C742" s="344"/>
      <c r="D742" s="354"/>
      <c r="E742" s="341"/>
      <c r="F742" s="351"/>
      <c r="G742" s="341"/>
      <c r="H742" s="351"/>
      <c r="I742" s="341"/>
      <c r="J742" s="351"/>
      <c r="K742" s="341"/>
      <c r="L742" s="351"/>
      <c r="M742" s="341"/>
      <c r="N742" s="351"/>
    </row>
    <row r="743" spans="1:14" s="21" customFormat="1">
      <c r="A743" s="341"/>
      <c r="B743" s="339"/>
      <c r="C743" s="346"/>
      <c r="D743" s="339"/>
      <c r="E743" s="341"/>
      <c r="F743" s="352"/>
      <c r="G743" s="341"/>
      <c r="H743" s="352"/>
      <c r="I743" s="341"/>
      <c r="J743" s="352"/>
      <c r="K743" s="341"/>
      <c r="L743" s="352"/>
      <c r="M743" s="341"/>
      <c r="N743" s="351"/>
    </row>
    <row r="744" spans="1:14" s="21" customFormat="1">
      <c r="A744" s="341"/>
      <c r="B744" s="339"/>
      <c r="C744" s="346"/>
      <c r="D744" s="339"/>
      <c r="E744" s="341"/>
      <c r="F744" s="352"/>
      <c r="G744" s="341"/>
      <c r="H744" s="352"/>
      <c r="I744" s="341"/>
      <c r="J744" s="352"/>
      <c r="K744" s="341"/>
      <c r="L744" s="352"/>
      <c r="M744" s="341"/>
      <c r="N744" s="351"/>
    </row>
    <row r="745" spans="1:14" s="21" customFormat="1">
      <c r="A745" s="341"/>
      <c r="B745" s="339"/>
      <c r="C745" s="346"/>
      <c r="D745" s="339"/>
      <c r="E745" s="341"/>
      <c r="F745" s="350"/>
      <c r="G745" s="341"/>
      <c r="H745" s="352"/>
      <c r="I745" s="341"/>
      <c r="J745" s="350"/>
      <c r="K745" s="341"/>
      <c r="L745" s="352"/>
      <c r="M745" s="341"/>
      <c r="N745" s="351"/>
    </row>
    <row r="746" spans="1:14" s="21" customFormat="1">
      <c r="A746" s="341"/>
      <c r="B746" s="339"/>
      <c r="C746" s="346"/>
      <c r="D746" s="339"/>
      <c r="E746" s="341"/>
      <c r="F746" s="350"/>
      <c r="G746" s="341"/>
      <c r="H746" s="352"/>
      <c r="I746" s="341"/>
      <c r="J746" s="352"/>
      <c r="K746" s="341"/>
      <c r="L746" s="352"/>
      <c r="M746" s="341"/>
      <c r="N746" s="351"/>
    </row>
    <row r="747" spans="1:14" s="21" customFormat="1">
      <c r="A747" s="341"/>
      <c r="B747" s="339"/>
      <c r="C747" s="346"/>
      <c r="D747" s="339"/>
      <c r="E747" s="341"/>
      <c r="F747" s="350"/>
      <c r="G747" s="341"/>
      <c r="H747" s="352"/>
      <c r="I747" s="341"/>
      <c r="J747" s="350"/>
      <c r="K747" s="341"/>
      <c r="L747" s="352"/>
      <c r="M747" s="341"/>
      <c r="N747" s="351"/>
    </row>
    <row r="748" spans="1:14" s="21" customFormat="1">
      <c r="A748" s="341"/>
      <c r="B748" s="339"/>
      <c r="C748" s="344"/>
      <c r="D748" s="339"/>
      <c r="E748" s="341"/>
      <c r="F748" s="351"/>
      <c r="G748" s="341"/>
      <c r="H748" s="351"/>
      <c r="I748" s="341"/>
      <c r="J748" s="351"/>
      <c r="K748" s="341"/>
      <c r="L748" s="351"/>
      <c r="M748" s="341"/>
      <c r="N748" s="351"/>
    </row>
    <row r="749" spans="1:14" s="21" customFormat="1">
      <c r="A749" s="341"/>
      <c r="B749" s="339"/>
      <c r="C749" s="341"/>
      <c r="D749" s="339"/>
      <c r="E749" s="341"/>
      <c r="F749" s="353"/>
      <c r="G749" s="341"/>
      <c r="H749" s="353"/>
      <c r="I749" s="341"/>
      <c r="J749" s="353"/>
      <c r="K749" s="341"/>
      <c r="L749" s="353"/>
      <c r="M749" s="341"/>
      <c r="N749" s="353"/>
    </row>
    <row r="750" spans="1:14" s="21" customFormat="1">
      <c r="A750" s="341"/>
      <c r="B750" s="339"/>
      <c r="C750" s="344"/>
      <c r="D750" s="339"/>
      <c r="E750" s="341"/>
      <c r="F750" s="352"/>
      <c r="G750" s="341"/>
      <c r="H750" s="351"/>
      <c r="I750" s="341"/>
      <c r="J750" s="352"/>
      <c r="K750" s="341"/>
      <c r="L750" s="351"/>
      <c r="M750" s="341"/>
      <c r="N750" s="351"/>
    </row>
    <row r="751" spans="1:14" s="21" customFormat="1">
      <c r="A751" s="341"/>
      <c r="B751" s="339"/>
      <c r="C751" s="344"/>
      <c r="D751" s="339"/>
      <c r="E751" s="341"/>
      <c r="F751" s="351"/>
      <c r="G751" s="341"/>
      <c r="H751" s="351"/>
      <c r="I751" s="341"/>
      <c r="J751" s="351"/>
      <c r="K751" s="341"/>
      <c r="L751" s="351"/>
      <c r="M751" s="341"/>
      <c r="N751" s="351"/>
    </row>
    <row r="752" spans="1:14" s="21" customFormat="1">
      <c r="A752" s="341"/>
      <c r="B752" s="339"/>
      <c r="C752" s="341"/>
      <c r="D752" s="339"/>
      <c r="E752" s="341"/>
      <c r="F752" s="351"/>
      <c r="G752" s="341"/>
      <c r="H752" s="351"/>
      <c r="I752" s="341"/>
      <c r="J752" s="351"/>
      <c r="K752" s="341"/>
      <c r="L752" s="351"/>
      <c r="M752" s="341"/>
      <c r="N752" s="351"/>
    </row>
    <row r="753" spans="1:14" s="21" customFormat="1">
      <c r="A753" s="341"/>
      <c r="B753" s="339"/>
      <c r="C753" s="344"/>
      <c r="D753" s="339"/>
      <c r="E753" s="341"/>
      <c r="F753" s="351"/>
      <c r="G753" s="341"/>
      <c r="H753" s="351"/>
      <c r="I753" s="341"/>
      <c r="J753" s="351"/>
      <c r="K753" s="341"/>
      <c r="L753" s="351"/>
      <c r="M753" s="341"/>
      <c r="N753" s="351"/>
    </row>
    <row r="754" spans="1:14" s="21" customFormat="1">
      <c r="A754" s="341"/>
      <c r="B754" s="339"/>
      <c r="C754" s="344"/>
      <c r="D754" s="339"/>
      <c r="E754" s="341"/>
      <c r="F754" s="351"/>
      <c r="G754" s="341"/>
      <c r="H754" s="351"/>
      <c r="I754" s="341"/>
      <c r="J754" s="351"/>
      <c r="K754" s="341"/>
      <c r="L754" s="351"/>
      <c r="M754" s="341"/>
      <c r="N754" s="351"/>
    </row>
    <row r="755" spans="1:14" s="21" customFormat="1">
      <c r="A755" s="341"/>
      <c r="B755" s="339"/>
      <c r="C755" s="344"/>
      <c r="D755" s="339"/>
      <c r="E755" s="341"/>
      <c r="F755" s="352"/>
      <c r="G755" s="341"/>
      <c r="H755" s="351"/>
      <c r="I755" s="341"/>
      <c r="J755" s="352"/>
      <c r="K755" s="341"/>
      <c r="L755" s="351"/>
      <c r="M755" s="341"/>
      <c r="N755" s="351"/>
    </row>
    <row r="756" spans="1:14" s="21" customFormat="1">
      <c r="A756" s="341"/>
      <c r="B756" s="339"/>
      <c r="C756" s="344"/>
      <c r="D756" s="339"/>
      <c r="E756" s="341"/>
      <c r="F756" s="352"/>
      <c r="G756" s="341"/>
      <c r="H756" s="351"/>
      <c r="I756" s="341"/>
      <c r="J756" s="352"/>
      <c r="K756" s="341"/>
      <c r="L756" s="351"/>
      <c r="M756" s="341"/>
      <c r="N756" s="351"/>
    </row>
    <row r="757" spans="1:14" s="21" customFormat="1">
      <c r="A757" s="341"/>
      <c r="B757" s="339"/>
      <c r="C757" s="344"/>
      <c r="D757" s="354"/>
      <c r="E757" s="341"/>
      <c r="F757" s="351"/>
      <c r="G757" s="341"/>
      <c r="H757" s="351"/>
      <c r="I757" s="341"/>
      <c r="J757" s="351"/>
      <c r="K757" s="341"/>
      <c r="L757" s="351"/>
      <c r="M757" s="341"/>
      <c r="N757" s="351"/>
    </row>
    <row r="758" spans="1:14" s="21" customFormat="1">
      <c r="A758" s="341"/>
      <c r="B758" s="339"/>
      <c r="C758" s="344"/>
      <c r="D758" s="354"/>
      <c r="E758" s="341"/>
      <c r="F758" s="351"/>
      <c r="G758" s="341"/>
      <c r="H758" s="351"/>
      <c r="I758" s="341"/>
      <c r="J758" s="351"/>
      <c r="K758" s="341"/>
      <c r="L758" s="351"/>
      <c r="M758" s="341"/>
      <c r="N758" s="351"/>
    </row>
    <row r="759" spans="1:14" s="21" customFormat="1">
      <c r="A759" s="341"/>
      <c r="B759" s="339"/>
      <c r="C759" s="344"/>
      <c r="D759" s="354"/>
      <c r="E759" s="341"/>
      <c r="F759" s="351"/>
      <c r="G759" s="341"/>
      <c r="H759" s="351"/>
      <c r="I759" s="341"/>
      <c r="J759" s="351"/>
      <c r="K759" s="341"/>
      <c r="L759" s="351"/>
      <c r="M759" s="341"/>
      <c r="N759" s="351"/>
    </row>
    <row r="760" spans="1:14" s="21" customFormat="1">
      <c r="A760" s="341"/>
      <c r="B760" s="339"/>
      <c r="C760" s="346"/>
      <c r="D760" s="354"/>
      <c r="E760" s="341"/>
      <c r="F760" s="352"/>
      <c r="G760" s="341"/>
      <c r="H760" s="352"/>
      <c r="I760" s="341"/>
      <c r="J760" s="352"/>
      <c r="K760" s="341"/>
      <c r="L760" s="352"/>
      <c r="M760" s="341"/>
      <c r="N760" s="351"/>
    </row>
    <row r="761" spans="1:14" s="21" customFormat="1">
      <c r="A761" s="341"/>
      <c r="B761" s="339"/>
      <c r="C761" s="341"/>
      <c r="D761" s="354"/>
      <c r="E761" s="341"/>
      <c r="F761" s="351"/>
      <c r="G761" s="341"/>
      <c r="H761" s="353"/>
      <c r="I761" s="341"/>
      <c r="J761" s="353"/>
      <c r="K761" s="341"/>
      <c r="L761" s="353"/>
      <c r="M761" s="341"/>
      <c r="N761" s="353"/>
    </row>
    <row r="762" spans="1:14" s="21" customFormat="1">
      <c r="A762" s="341"/>
      <c r="B762" s="339"/>
      <c r="C762" s="341"/>
      <c r="D762" s="354"/>
      <c r="E762" s="341"/>
      <c r="F762" s="351"/>
      <c r="G762" s="341"/>
      <c r="H762" s="353"/>
      <c r="I762" s="341"/>
      <c r="J762" s="353"/>
      <c r="K762" s="341"/>
      <c r="L762" s="353"/>
      <c r="M762" s="341"/>
      <c r="N762" s="353"/>
    </row>
    <row r="763" spans="1:14" s="21" customFormat="1">
      <c r="A763" s="339"/>
      <c r="B763" s="339"/>
      <c r="C763" s="341"/>
      <c r="D763" s="354"/>
      <c r="E763" s="341"/>
      <c r="F763" s="353"/>
      <c r="G763" s="341"/>
      <c r="H763" s="353"/>
      <c r="I763" s="341"/>
      <c r="J763" s="353"/>
      <c r="K763" s="341"/>
      <c r="L763" s="353"/>
      <c r="M763" s="341"/>
      <c r="N763" s="353"/>
    </row>
    <row r="764" spans="1:14" s="21" customFormat="1">
      <c r="A764" s="341"/>
      <c r="B764" s="339"/>
      <c r="C764" s="344"/>
      <c r="D764" s="354"/>
      <c r="E764" s="341"/>
      <c r="F764" s="351"/>
      <c r="G764" s="341"/>
      <c r="H764" s="351"/>
      <c r="I764" s="341"/>
      <c r="J764" s="351"/>
      <c r="K764" s="341"/>
      <c r="L764" s="351"/>
      <c r="M764" s="341"/>
      <c r="N764" s="351"/>
    </row>
    <row r="765" spans="1:14" s="21" customFormat="1">
      <c r="A765" s="341"/>
      <c r="B765" s="339"/>
      <c r="C765" s="346"/>
      <c r="D765" s="354"/>
      <c r="E765" s="341"/>
      <c r="F765" s="352"/>
      <c r="G765" s="341"/>
      <c r="H765" s="352"/>
      <c r="I765" s="341"/>
      <c r="J765" s="352"/>
      <c r="K765" s="341"/>
      <c r="L765" s="352"/>
      <c r="M765" s="341"/>
      <c r="N765" s="350"/>
    </row>
    <row r="766" spans="1:14" s="21" customFormat="1">
      <c r="A766" s="341"/>
      <c r="B766" s="339"/>
      <c r="C766" s="341"/>
      <c r="D766" s="354"/>
      <c r="E766" s="341"/>
      <c r="F766" s="353"/>
      <c r="G766" s="341"/>
      <c r="H766" s="353"/>
      <c r="I766" s="341"/>
      <c r="J766" s="353"/>
      <c r="K766" s="341"/>
      <c r="L766" s="353"/>
      <c r="M766" s="341"/>
      <c r="N766" s="353"/>
    </row>
    <row r="767" spans="1:14" s="21" customFormat="1">
      <c r="A767" s="341"/>
      <c r="B767" s="339"/>
      <c r="C767" s="344"/>
      <c r="D767" s="339"/>
      <c r="E767" s="341"/>
      <c r="F767" s="352"/>
      <c r="G767" s="341"/>
      <c r="H767" s="351"/>
      <c r="I767" s="341"/>
      <c r="J767" s="351"/>
      <c r="K767" s="341"/>
      <c r="L767" s="351"/>
      <c r="M767" s="341"/>
      <c r="N767" s="351"/>
    </row>
    <row r="768" spans="1:14" s="21" customFormat="1">
      <c r="A768" s="341"/>
      <c r="B768" s="339"/>
      <c r="C768" s="344"/>
      <c r="D768" s="339"/>
      <c r="E768" s="341"/>
      <c r="F768" s="352"/>
      <c r="G768" s="341"/>
      <c r="H768" s="351"/>
      <c r="I768" s="341"/>
      <c r="J768" s="351"/>
      <c r="K768" s="341"/>
      <c r="L768" s="351"/>
      <c r="M768" s="341"/>
      <c r="N768" s="351"/>
    </row>
    <row r="769" spans="1:14" s="21" customFormat="1">
      <c r="A769" s="341"/>
      <c r="B769" s="339"/>
      <c r="C769" s="344"/>
      <c r="D769" s="339"/>
      <c r="E769" s="341"/>
      <c r="F769" s="352"/>
      <c r="G769" s="341"/>
      <c r="H769" s="351"/>
      <c r="I769" s="341"/>
      <c r="J769" s="351"/>
      <c r="K769" s="341"/>
      <c r="L769" s="351"/>
      <c r="M769" s="341"/>
      <c r="N769" s="351"/>
    </row>
    <row r="770" spans="1:14" s="21" customFormat="1">
      <c r="A770" s="341"/>
      <c r="B770" s="339"/>
      <c r="C770" s="344"/>
      <c r="D770" s="339"/>
      <c r="E770" s="341"/>
      <c r="F770" s="352"/>
      <c r="G770" s="341"/>
      <c r="H770" s="351"/>
      <c r="I770" s="341"/>
      <c r="J770" s="351"/>
      <c r="K770" s="341"/>
      <c r="L770" s="351"/>
      <c r="M770" s="341"/>
      <c r="N770" s="351"/>
    </row>
    <row r="771" spans="1:14" s="21" customFormat="1">
      <c r="A771" s="341"/>
      <c r="B771" s="339"/>
      <c r="C771" s="344"/>
      <c r="D771" s="339"/>
      <c r="E771" s="341"/>
      <c r="F771" s="351"/>
      <c r="G771" s="341"/>
      <c r="H771" s="351"/>
      <c r="I771" s="341"/>
      <c r="J771" s="351"/>
      <c r="K771" s="341"/>
      <c r="L771" s="351"/>
      <c r="M771" s="341"/>
      <c r="N771" s="351"/>
    </row>
    <row r="772" spans="1:14" s="21" customFormat="1">
      <c r="A772" s="341"/>
      <c r="B772" s="339"/>
      <c r="C772" s="344"/>
      <c r="D772" s="339"/>
      <c r="E772" s="341"/>
      <c r="F772" s="351"/>
      <c r="G772" s="341"/>
      <c r="H772" s="351"/>
      <c r="I772" s="341"/>
      <c r="J772" s="351"/>
      <c r="K772" s="341"/>
      <c r="L772" s="351"/>
      <c r="M772" s="341"/>
      <c r="N772" s="351"/>
    </row>
    <row r="773" spans="1:14" s="21" customFormat="1">
      <c r="A773" s="341"/>
      <c r="B773" s="339"/>
      <c r="C773" s="344"/>
      <c r="D773" s="339"/>
      <c r="E773" s="341"/>
      <c r="F773" s="352"/>
      <c r="G773" s="341"/>
      <c r="H773" s="351"/>
      <c r="I773" s="341"/>
      <c r="J773" s="351"/>
      <c r="K773" s="341"/>
      <c r="L773" s="351"/>
      <c r="M773" s="341"/>
      <c r="N773" s="351"/>
    </row>
    <row r="774" spans="1:14" s="21" customFormat="1">
      <c r="A774" s="341"/>
      <c r="B774" s="339"/>
      <c r="C774" s="344"/>
      <c r="D774" s="339"/>
      <c r="E774" s="341"/>
      <c r="F774" s="352"/>
      <c r="G774" s="341"/>
      <c r="H774" s="351"/>
      <c r="I774" s="341"/>
      <c r="J774" s="351"/>
      <c r="K774" s="341"/>
      <c r="L774" s="351"/>
      <c r="M774" s="341"/>
      <c r="N774" s="351"/>
    </row>
    <row r="775" spans="1:14" s="21" customFormat="1">
      <c r="A775" s="341"/>
      <c r="B775" s="339"/>
      <c r="C775" s="341"/>
      <c r="D775" s="339"/>
      <c r="E775" s="341"/>
      <c r="F775" s="351"/>
      <c r="G775" s="341"/>
      <c r="H775" s="351"/>
      <c r="I775" s="341"/>
      <c r="J775" s="351"/>
      <c r="K775" s="341"/>
      <c r="L775" s="353"/>
      <c r="M775" s="341"/>
      <c r="N775" s="353"/>
    </row>
    <row r="776" spans="1:14" s="21" customFormat="1">
      <c r="A776" s="341"/>
      <c r="B776" s="339"/>
      <c r="C776" s="341"/>
      <c r="D776" s="339"/>
      <c r="E776" s="341"/>
      <c r="F776" s="351"/>
      <c r="G776" s="341"/>
      <c r="H776" s="351"/>
      <c r="I776" s="341"/>
      <c r="J776" s="351"/>
      <c r="K776" s="341"/>
      <c r="L776" s="353"/>
      <c r="M776" s="341"/>
      <c r="N776" s="353"/>
    </row>
    <row r="777" spans="1:14" s="21" customFormat="1">
      <c r="A777" s="341"/>
      <c r="B777" s="339"/>
      <c r="C777" s="341"/>
      <c r="D777" s="339"/>
      <c r="E777" s="341"/>
      <c r="F777" s="351"/>
      <c r="G777" s="341"/>
      <c r="H777" s="351"/>
      <c r="I777" s="341"/>
      <c r="J777" s="351"/>
      <c r="K777" s="341"/>
      <c r="L777" s="353"/>
      <c r="M777" s="341"/>
      <c r="N777" s="353"/>
    </row>
    <row r="778" spans="1:14" s="21" customFormat="1">
      <c r="A778" s="341"/>
      <c r="B778" s="339"/>
      <c r="C778" s="341"/>
      <c r="D778" s="339"/>
      <c r="E778" s="341"/>
      <c r="F778" s="351"/>
      <c r="G778" s="341"/>
      <c r="H778" s="351"/>
      <c r="I778" s="341"/>
      <c r="J778" s="351"/>
      <c r="K778" s="341"/>
      <c r="L778" s="353"/>
      <c r="M778" s="341"/>
      <c r="N778" s="353"/>
    </row>
    <row r="779" spans="1:14" s="21" customFormat="1">
      <c r="A779" s="341"/>
      <c r="B779" s="339"/>
      <c r="C779" s="344"/>
      <c r="D779" s="339"/>
      <c r="E779" s="341"/>
      <c r="F779" s="351"/>
      <c r="G779" s="341"/>
      <c r="H779" s="351"/>
      <c r="I779" s="341"/>
      <c r="J779" s="351"/>
      <c r="K779" s="341"/>
      <c r="L779" s="351"/>
      <c r="M779" s="341"/>
      <c r="N779" s="351"/>
    </row>
    <row r="780" spans="1:14" s="21" customFormat="1">
      <c r="A780" s="341"/>
      <c r="B780" s="339"/>
      <c r="C780" s="344"/>
      <c r="D780" s="339"/>
      <c r="E780" s="341"/>
      <c r="F780" s="351"/>
      <c r="G780" s="341"/>
      <c r="H780" s="351"/>
      <c r="I780" s="341"/>
      <c r="J780" s="351"/>
      <c r="K780" s="341"/>
      <c r="L780" s="351"/>
      <c r="M780" s="341"/>
      <c r="N780" s="351"/>
    </row>
    <row r="781" spans="1:14" s="21" customFormat="1">
      <c r="A781" s="341"/>
      <c r="B781" s="339"/>
      <c r="C781" s="344"/>
      <c r="D781" s="339"/>
      <c r="E781" s="341"/>
      <c r="F781" s="351"/>
      <c r="G781" s="341"/>
      <c r="H781" s="351"/>
      <c r="I781" s="341"/>
      <c r="J781" s="351"/>
      <c r="K781" s="341"/>
      <c r="L781" s="351"/>
      <c r="M781" s="341"/>
      <c r="N781" s="351"/>
    </row>
    <row r="782" spans="1:14" s="21" customFormat="1">
      <c r="A782" s="341"/>
      <c r="B782" s="339"/>
      <c r="C782" s="341"/>
      <c r="D782" s="339"/>
      <c r="E782" s="341"/>
      <c r="F782" s="351"/>
      <c r="G782" s="341"/>
      <c r="H782" s="351"/>
      <c r="I782" s="341"/>
      <c r="J782" s="351"/>
      <c r="K782" s="341"/>
      <c r="L782" s="353"/>
      <c r="M782" s="341"/>
      <c r="N782" s="353"/>
    </row>
    <row r="783" spans="1:14" s="21" customFormat="1">
      <c r="A783" s="341"/>
      <c r="B783" s="339"/>
      <c r="C783" s="341"/>
      <c r="D783" s="339"/>
      <c r="E783" s="341"/>
      <c r="F783" s="351"/>
      <c r="G783" s="341"/>
      <c r="H783" s="351"/>
      <c r="I783" s="341"/>
      <c r="J783" s="351"/>
      <c r="K783" s="341"/>
      <c r="L783" s="351"/>
      <c r="M783" s="341"/>
      <c r="N783" s="353"/>
    </row>
    <row r="784" spans="1:14" s="21" customFormat="1">
      <c r="A784" s="341"/>
      <c r="B784" s="339"/>
      <c r="C784" s="344"/>
      <c r="D784" s="339"/>
      <c r="E784" s="341"/>
      <c r="F784" s="351"/>
      <c r="G784" s="341"/>
      <c r="H784" s="351"/>
      <c r="I784" s="341"/>
      <c r="J784" s="351"/>
      <c r="K784" s="341"/>
      <c r="L784" s="351"/>
      <c r="M784" s="341"/>
      <c r="N784" s="351"/>
    </row>
    <row r="785" spans="1:14" s="21" customFormat="1">
      <c r="A785" s="341"/>
      <c r="B785" s="339"/>
      <c r="C785" s="341"/>
      <c r="D785" s="339"/>
      <c r="E785" s="341"/>
      <c r="F785" s="351"/>
      <c r="G785" s="341"/>
      <c r="H785" s="351"/>
      <c r="I785" s="341"/>
      <c r="J785" s="351"/>
      <c r="K785" s="341"/>
      <c r="L785" s="353"/>
      <c r="M785" s="341"/>
      <c r="N785" s="353"/>
    </row>
    <row r="786" spans="1:14" s="21" customFormat="1">
      <c r="A786" s="341"/>
      <c r="B786" s="339"/>
      <c r="C786" s="344"/>
      <c r="D786" s="339"/>
      <c r="E786" s="341"/>
      <c r="F786" s="351"/>
      <c r="G786" s="341"/>
      <c r="H786" s="351"/>
      <c r="I786" s="341"/>
      <c r="J786" s="351"/>
      <c r="K786" s="341"/>
      <c r="L786" s="351"/>
      <c r="M786" s="341"/>
      <c r="N786" s="351"/>
    </row>
    <row r="787" spans="1:14" s="21" customFormat="1">
      <c r="A787" s="341"/>
      <c r="B787" s="339"/>
      <c r="C787" s="344"/>
      <c r="D787" s="354"/>
      <c r="E787" s="341"/>
      <c r="F787" s="351"/>
      <c r="G787" s="341"/>
      <c r="H787" s="351"/>
      <c r="I787" s="341"/>
      <c r="J787" s="351"/>
      <c r="K787" s="341"/>
      <c r="L787" s="351"/>
      <c r="M787" s="341"/>
      <c r="N787" s="351"/>
    </row>
    <row r="788" spans="1:14" s="21" customFormat="1">
      <c r="A788" s="341"/>
      <c r="B788" s="339"/>
      <c r="C788" s="344"/>
      <c r="D788" s="354"/>
      <c r="E788" s="341"/>
      <c r="F788" s="352"/>
      <c r="G788" s="341"/>
      <c r="H788" s="352"/>
      <c r="I788" s="341"/>
      <c r="J788" s="352"/>
      <c r="K788" s="341"/>
      <c r="L788" s="351"/>
      <c r="M788" s="341"/>
      <c r="N788" s="351"/>
    </row>
    <row r="789" spans="1:14" s="21" customFormat="1">
      <c r="A789" s="341"/>
      <c r="B789" s="339"/>
      <c r="C789" s="344"/>
      <c r="D789" s="354"/>
      <c r="E789" s="341"/>
      <c r="F789" s="351"/>
      <c r="G789" s="341"/>
      <c r="H789" s="351"/>
      <c r="I789" s="341"/>
      <c r="J789" s="351"/>
      <c r="K789" s="341"/>
      <c r="L789" s="351"/>
      <c r="M789" s="341"/>
      <c r="N789" s="351"/>
    </row>
    <row r="790" spans="1:14" s="21" customFormat="1">
      <c r="A790" s="339"/>
      <c r="B790" s="339"/>
      <c r="C790" s="346"/>
      <c r="D790" s="354"/>
      <c r="E790" s="341"/>
      <c r="F790" s="352"/>
      <c r="G790" s="341"/>
      <c r="H790" s="352"/>
      <c r="I790" s="341"/>
      <c r="J790" s="352"/>
      <c r="K790" s="341"/>
      <c r="L790" s="352"/>
      <c r="M790" s="341"/>
      <c r="N790" s="351"/>
    </row>
    <row r="791" spans="1:14" s="21" customFormat="1">
      <c r="A791" s="341"/>
      <c r="B791" s="339"/>
      <c r="C791" s="341"/>
      <c r="D791" s="354"/>
      <c r="E791" s="341"/>
      <c r="F791" s="351"/>
      <c r="G791" s="341"/>
      <c r="H791" s="351"/>
      <c r="I791" s="341"/>
      <c r="J791" s="351"/>
      <c r="K791" s="341"/>
      <c r="L791" s="351"/>
      <c r="M791" s="341"/>
      <c r="N791" s="351"/>
    </row>
    <row r="792" spans="1:14" s="21" customFormat="1">
      <c r="A792" s="341"/>
      <c r="B792" s="339"/>
      <c r="C792" s="341"/>
      <c r="D792" s="354"/>
      <c r="E792" s="341"/>
      <c r="F792" s="351"/>
      <c r="G792" s="341"/>
      <c r="H792" s="351"/>
      <c r="I792" s="341"/>
      <c r="J792" s="351"/>
      <c r="K792" s="341"/>
      <c r="L792" s="351"/>
      <c r="M792" s="341"/>
      <c r="N792" s="351"/>
    </row>
    <row r="793" spans="1:14" s="21" customFormat="1">
      <c r="A793" s="341"/>
      <c r="B793" s="339"/>
      <c r="C793" s="344"/>
      <c r="D793" s="354"/>
      <c r="E793" s="341"/>
      <c r="F793" s="351"/>
      <c r="G793" s="341"/>
      <c r="H793" s="351"/>
      <c r="I793" s="341"/>
      <c r="J793" s="351"/>
      <c r="K793" s="341"/>
      <c r="L793" s="351"/>
      <c r="M793" s="341"/>
      <c r="N793" s="351"/>
    </row>
    <row r="794" spans="1:14" s="21" customFormat="1">
      <c r="A794" s="341"/>
      <c r="B794" s="339"/>
      <c r="C794" s="341"/>
      <c r="D794" s="354"/>
      <c r="E794" s="341"/>
      <c r="F794" s="351"/>
      <c r="G794" s="341"/>
      <c r="H794" s="353"/>
      <c r="I794" s="341"/>
      <c r="J794" s="353"/>
      <c r="K794" s="341"/>
      <c r="L794" s="353"/>
      <c r="M794" s="341"/>
      <c r="N794" s="353"/>
    </row>
    <row r="795" spans="1:14" s="21" customFormat="1">
      <c r="A795" s="341"/>
      <c r="B795" s="339"/>
      <c r="C795" s="341"/>
      <c r="D795" s="354"/>
      <c r="E795" s="341"/>
      <c r="F795" s="353"/>
      <c r="G795" s="341"/>
      <c r="H795" s="353"/>
      <c r="I795" s="341"/>
      <c r="J795" s="353"/>
      <c r="K795" s="341"/>
      <c r="L795" s="353"/>
      <c r="M795" s="341"/>
      <c r="N795" s="353"/>
    </row>
    <row r="796" spans="1:14" s="21" customFormat="1">
      <c r="A796" s="341"/>
      <c r="B796" s="339"/>
      <c r="C796" s="341"/>
      <c r="D796" s="355"/>
      <c r="E796" s="341"/>
      <c r="F796" s="353"/>
      <c r="G796" s="341"/>
      <c r="H796" s="353"/>
      <c r="I796" s="341"/>
      <c r="J796" s="353"/>
      <c r="K796" s="341"/>
      <c r="L796" s="353"/>
      <c r="M796" s="341"/>
      <c r="N796" s="353"/>
    </row>
    <row r="797" spans="1:14" s="21" customFormat="1">
      <c r="A797" s="341"/>
      <c r="B797" s="339"/>
      <c r="C797" s="341"/>
      <c r="D797" s="354"/>
      <c r="E797" s="341"/>
      <c r="F797" s="351"/>
      <c r="G797" s="341"/>
      <c r="H797" s="353"/>
      <c r="I797" s="341"/>
      <c r="J797" s="353"/>
      <c r="K797" s="341"/>
      <c r="L797" s="353"/>
      <c r="M797" s="341"/>
      <c r="N797" s="353"/>
    </row>
    <row r="798" spans="1:14" s="21" customFormat="1">
      <c r="A798" s="341"/>
      <c r="B798" s="339"/>
      <c r="C798" s="341"/>
      <c r="D798" s="354"/>
      <c r="E798" s="341"/>
      <c r="F798" s="351"/>
      <c r="G798" s="341"/>
      <c r="H798" s="351"/>
      <c r="I798" s="341"/>
      <c r="J798" s="351"/>
      <c r="K798" s="341"/>
      <c r="L798" s="353"/>
      <c r="M798" s="341"/>
      <c r="N798" s="353"/>
    </row>
    <row r="799" spans="1:14" s="21" customFormat="1">
      <c r="A799" s="341"/>
      <c r="B799" s="339"/>
      <c r="C799" s="344"/>
      <c r="D799" s="354"/>
      <c r="E799" s="341"/>
      <c r="F799" s="351"/>
      <c r="G799" s="341"/>
      <c r="H799" s="351"/>
      <c r="I799" s="341"/>
      <c r="J799" s="351"/>
      <c r="K799" s="341"/>
      <c r="L799" s="351"/>
      <c r="M799" s="341"/>
      <c r="N799" s="351"/>
    </row>
    <row r="800" spans="1:14" s="21" customFormat="1">
      <c r="A800" s="341"/>
      <c r="B800" s="339"/>
      <c r="C800" s="346"/>
      <c r="D800" s="339"/>
      <c r="E800" s="341"/>
      <c r="F800" s="352"/>
      <c r="G800" s="341"/>
      <c r="H800" s="352"/>
      <c r="I800" s="341"/>
      <c r="J800" s="352"/>
      <c r="K800" s="341"/>
      <c r="L800" s="352"/>
      <c r="M800" s="341"/>
      <c r="N800" s="351"/>
    </row>
    <row r="801" spans="1:14" s="21" customFormat="1">
      <c r="A801" s="339"/>
      <c r="B801" s="339"/>
      <c r="C801" s="346"/>
      <c r="D801" s="339"/>
      <c r="E801" s="341"/>
      <c r="F801" s="352"/>
      <c r="G801" s="341"/>
      <c r="H801" s="352"/>
      <c r="I801" s="341"/>
      <c r="J801" s="352"/>
      <c r="K801" s="341"/>
      <c r="L801" s="352"/>
      <c r="M801" s="341"/>
      <c r="N801" s="351"/>
    </row>
    <row r="802" spans="1:14" s="21" customFormat="1">
      <c r="A802" s="339"/>
      <c r="B802" s="339"/>
      <c r="C802" s="346"/>
      <c r="D802" s="339"/>
      <c r="E802" s="341"/>
      <c r="F802" s="352"/>
      <c r="G802" s="341"/>
      <c r="H802" s="352"/>
      <c r="I802" s="341"/>
      <c r="J802" s="352"/>
      <c r="K802" s="341"/>
      <c r="L802" s="352"/>
      <c r="M802" s="341"/>
      <c r="N802" s="351"/>
    </row>
    <row r="803" spans="1:14" s="21" customFormat="1">
      <c r="A803" s="308"/>
      <c r="B803" s="308"/>
      <c r="C803" s="308"/>
      <c r="D803" s="308"/>
      <c r="E803" s="308"/>
      <c r="F803" s="308"/>
      <c r="G803" s="308"/>
      <c r="H803" s="308"/>
      <c r="I803" s="308"/>
      <c r="J803" s="308"/>
      <c r="K803" s="308"/>
      <c r="L803" s="308"/>
      <c r="M803" s="308"/>
      <c r="N803" s="308"/>
    </row>
    <row r="804" spans="1:14" s="21" customFormat="1">
      <c r="A804" s="308"/>
      <c r="B804" s="356"/>
      <c r="C804" s="356"/>
      <c r="D804" s="357"/>
      <c r="E804" s="308"/>
      <c r="F804" s="308"/>
      <c r="G804" s="308"/>
      <c r="H804" s="308"/>
      <c r="I804" s="308"/>
      <c r="J804" s="308"/>
      <c r="K804" s="308"/>
      <c r="L804" s="308"/>
      <c r="M804" s="308"/>
      <c r="N804" s="308"/>
    </row>
    <row r="805" spans="1:14" s="21" customFormat="1">
      <c r="A805" s="308"/>
      <c r="B805" s="358"/>
      <c r="C805" s="358"/>
      <c r="D805" s="308"/>
      <c r="E805" s="308"/>
      <c r="F805" s="308"/>
      <c r="G805" s="308"/>
      <c r="H805" s="308"/>
      <c r="I805" s="308"/>
      <c r="J805" s="308"/>
      <c r="K805" s="308"/>
      <c r="L805" s="308"/>
      <c r="M805" s="308"/>
      <c r="N805" s="308"/>
    </row>
    <row r="806" spans="1:14" s="21" customFormat="1">
      <c r="A806" s="308"/>
      <c r="B806" s="358"/>
      <c r="C806" s="358"/>
      <c r="D806" s="308"/>
      <c r="E806" s="308"/>
      <c r="F806" s="308"/>
      <c r="G806" s="308"/>
      <c r="H806" s="308"/>
      <c r="I806" s="308"/>
      <c r="J806" s="308"/>
      <c r="K806" s="308"/>
      <c r="L806" s="308"/>
      <c r="M806" s="308"/>
      <c r="N806" s="308"/>
    </row>
    <row r="807" spans="1:14" s="21" customFormat="1">
      <c r="A807" s="308"/>
      <c r="B807" s="358"/>
      <c r="C807" s="358"/>
      <c r="D807" s="308"/>
      <c r="E807" s="308"/>
      <c r="F807" s="308"/>
      <c r="G807" s="308"/>
      <c r="H807" s="308"/>
      <c r="I807" s="308"/>
      <c r="J807" s="308"/>
      <c r="K807" s="308"/>
      <c r="L807" s="308"/>
      <c r="M807" s="308"/>
      <c r="N807" s="308"/>
    </row>
    <row r="808" spans="1:14" s="21" customFormat="1">
      <c r="A808" s="308"/>
      <c r="B808" s="358"/>
      <c r="C808" s="358"/>
      <c r="D808" s="308"/>
      <c r="E808" s="308"/>
      <c r="F808" s="308"/>
      <c r="G808" s="308"/>
      <c r="H808" s="308"/>
      <c r="I808" s="308"/>
      <c r="J808" s="308"/>
      <c r="K808" s="308"/>
      <c r="L808" s="308"/>
      <c r="M808" s="308"/>
      <c r="N808" s="308"/>
    </row>
    <row r="809" spans="1:14" s="21" customFormat="1">
      <c r="A809" s="308"/>
      <c r="B809" s="358"/>
      <c r="C809" s="358"/>
      <c r="D809" s="308"/>
      <c r="E809" s="308"/>
      <c r="F809" s="308"/>
      <c r="G809" s="308"/>
      <c r="H809" s="308"/>
      <c r="I809" s="308"/>
      <c r="J809" s="308"/>
      <c r="K809" s="308"/>
      <c r="L809" s="308"/>
      <c r="M809" s="308"/>
      <c r="N809" s="308"/>
    </row>
    <row r="810" spans="1:14" s="21" customFormat="1">
      <c r="A810" s="308"/>
      <c r="B810" s="358"/>
      <c r="C810" s="358"/>
      <c r="D810" s="308"/>
      <c r="E810" s="308"/>
      <c r="F810" s="308"/>
      <c r="G810" s="308"/>
      <c r="H810" s="308"/>
      <c r="I810" s="308"/>
      <c r="J810" s="308"/>
      <c r="K810" s="308"/>
      <c r="L810" s="308"/>
      <c r="M810" s="308"/>
      <c r="N810" s="308"/>
    </row>
    <row r="811" spans="1:14" s="21" customFormat="1">
      <c r="A811" s="308"/>
      <c r="B811" s="358"/>
      <c r="C811" s="358"/>
      <c r="D811" s="308"/>
      <c r="E811" s="308"/>
      <c r="F811" s="308"/>
      <c r="G811" s="308"/>
      <c r="H811" s="308"/>
      <c r="I811" s="308"/>
      <c r="J811" s="308"/>
      <c r="K811" s="308"/>
      <c r="L811" s="308"/>
      <c r="M811" s="308"/>
      <c r="N811" s="308"/>
    </row>
    <row r="812" spans="1:14" s="21" customFormat="1">
      <c r="A812" s="308"/>
      <c r="B812" s="358"/>
      <c r="C812" s="358"/>
      <c r="D812" s="308"/>
      <c r="E812" s="308"/>
      <c r="F812" s="308"/>
      <c r="G812" s="308"/>
      <c r="H812" s="308"/>
      <c r="I812" s="308"/>
      <c r="J812" s="308"/>
      <c r="K812" s="308"/>
      <c r="L812" s="308"/>
      <c r="M812" s="308"/>
      <c r="N812" s="308"/>
    </row>
    <row r="813" spans="1:14" s="21" customFormat="1">
      <c r="A813" s="308"/>
      <c r="B813" s="358"/>
      <c r="C813" s="358"/>
      <c r="D813" s="308"/>
      <c r="E813" s="308"/>
      <c r="F813" s="308"/>
      <c r="G813" s="308"/>
      <c r="H813" s="308"/>
      <c r="I813" s="308"/>
      <c r="J813" s="308"/>
      <c r="K813" s="308"/>
      <c r="L813" s="308"/>
      <c r="M813" s="308"/>
      <c r="N813" s="308"/>
    </row>
    <row r="814" spans="1:14" s="21" customFormat="1">
      <c r="A814" s="308"/>
      <c r="B814" s="358"/>
      <c r="C814" s="358"/>
      <c r="D814" s="308"/>
      <c r="E814" s="308"/>
      <c r="F814" s="308"/>
      <c r="G814" s="308"/>
      <c r="H814" s="308"/>
      <c r="I814" s="308"/>
      <c r="J814" s="308"/>
      <c r="K814" s="308"/>
      <c r="L814" s="308"/>
      <c r="M814" s="308"/>
      <c r="N814" s="308"/>
    </row>
    <row r="815" spans="1:14" s="21" customFormat="1">
      <c r="A815" s="308"/>
      <c r="B815" s="358"/>
      <c r="C815" s="358"/>
      <c r="D815" s="308"/>
      <c r="E815" s="308"/>
      <c r="F815" s="308"/>
      <c r="G815" s="308"/>
      <c r="H815" s="308"/>
      <c r="I815" s="308"/>
      <c r="J815" s="308"/>
      <c r="K815" s="308"/>
      <c r="L815" s="308"/>
      <c r="M815" s="308"/>
      <c r="N815" s="308"/>
    </row>
    <row r="816" spans="1:14" s="21" customFormat="1">
      <c r="A816" s="308"/>
      <c r="B816" s="358"/>
      <c r="C816" s="358"/>
      <c r="D816" s="308"/>
      <c r="E816" s="308"/>
      <c r="F816" s="308"/>
      <c r="G816" s="308"/>
      <c r="H816" s="308"/>
      <c r="I816" s="308"/>
      <c r="J816" s="308"/>
      <c r="K816" s="308"/>
      <c r="L816" s="308"/>
      <c r="M816" s="308"/>
      <c r="N816" s="308"/>
    </row>
    <row r="817" spans="1:14" s="21" customFormat="1">
      <c r="A817" s="308"/>
      <c r="B817" s="308"/>
      <c r="C817" s="308"/>
      <c r="D817" s="308"/>
      <c r="E817" s="308"/>
      <c r="F817" s="308"/>
      <c r="G817" s="308"/>
      <c r="H817" s="308"/>
      <c r="I817" s="308"/>
      <c r="J817" s="308"/>
      <c r="K817" s="308"/>
      <c r="L817" s="308"/>
      <c r="M817" s="308"/>
      <c r="N817" s="308"/>
    </row>
    <row r="818" spans="1:14" s="21" customFormat="1">
      <c r="A818" s="308"/>
      <c r="B818" s="308"/>
      <c r="C818" s="308"/>
      <c r="D818" s="308"/>
      <c r="E818" s="308"/>
      <c r="F818" s="308"/>
      <c r="G818" s="308"/>
      <c r="H818" s="308"/>
      <c r="I818" s="308"/>
      <c r="J818" s="308"/>
      <c r="K818" s="308"/>
      <c r="L818" s="308"/>
      <c r="M818" s="308"/>
      <c r="N818" s="308"/>
    </row>
  </sheetData>
  <mergeCells count="1">
    <mergeCell ref="A246:K246"/>
  </mergeCells>
  <dataValidations count="1">
    <dataValidation allowBlank="1" showInputMessage="1" showErrorMessage="1" sqref="A458:G483"/>
  </dataValidations>
  <hyperlinks>
    <hyperlink ref="A33" r:id="rId1"/>
    <hyperlink ref="A40" r:id="rId2"/>
    <hyperlink ref="A47" r:id="rId3"/>
    <hyperlink ref="A54" r:id="rId4"/>
    <hyperlink ref="A16" r:id="rId5"/>
  </hyperlink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7"/>
  <sheetViews>
    <sheetView topLeftCell="A185" zoomScale="85" zoomScaleNormal="85" zoomScalePageLayoutView="85" workbookViewId="0">
      <selection activeCell="A223" sqref="A223"/>
    </sheetView>
  </sheetViews>
  <sheetFormatPr defaultColWidth="9.1328125" defaultRowHeight="14.25"/>
  <cols>
    <col min="1" max="1" width="79.73046875" style="7" customWidth="1"/>
    <col min="2" max="2" width="12.73046875" style="7" bestFit="1" customWidth="1"/>
    <col min="3" max="3" width="17.3984375" style="7" customWidth="1"/>
    <col min="4" max="4" width="22" style="7" customWidth="1"/>
    <col min="5" max="5" width="19.3984375" style="7" customWidth="1"/>
    <col min="6" max="6" width="14.3984375" style="7" customWidth="1"/>
    <col min="7" max="7" width="26.1328125" style="7" customWidth="1"/>
    <col min="8" max="8" width="26.73046875" style="7" bestFit="1" customWidth="1"/>
    <col min="9" max="9" width="17.86328125" style="7" bestFit="1" customWidth="1"/>
    <col min="10" max="14" width="9.1328125" style="7"/>
    <col min="15" max="15" width="25.86328125" style="7" customWidth="1"/>
    <col min="16" max="16" width="12.3984375" style="7" customWidth="1"/>
    <col min="17" max="17" width="19.86328125" style="7" customWidth="1"/>
    <col min="18" max="19" width="12.3984375" style="7" customWidth="1"/>
    <col min="20" max="21" width="16.265625" style="7" customWidth="1"/>
    <col min="22" max="22" width="10.86328125" style="7" bestFit="1" customWidth="1"/>
    <col min="23" max="16384" width="9.1328125" style="7"/>
  </cols>
  <sheetData>
    <row r="1" spans="1:5">
      <c r="A1" s="418" t="s">
        <v>11</v>
      </c>
      <c r="B1" s="418"/>
      <c r="C1" s="418"/>
      <c r="D1" s="418"/>
      <c r="E1" s="418"/>
    </row>
    <row r="2" spans="1:5">
      <c r="A2" s="419" t="s">
        <v>168</v>
      </c>
      <c r="B2" s="419"/>
      <c r="C2" s="419"/>
      <c r="D2" s="419"/>
      <c r="E2" s="419"/>
    </row>
    <row r="19" spans="1:5">
      <c r="A19" s="7" t="s">
        <v>169</v>
      </c>
    </row>
    <row r="20" spans="1:5">
      <c r="A20" s="7">
        <v>155400</v>
      </c>
      <c r="B20" s="7" t="s">
        <v>170</v>
      </c>
    </row>
    <row r="21" spans="1:5">
      <c r="A21" s="419" t="s">
        <v>171</v>
      </c>
      <c r="B21" s="419"/>
      <c r="C21" s="419"/>
      <c r="D21" s="419"/>
      <c r="E21" s="419"/>
    </row>
    <row r="38" spans="1:5">
      <c r="A38" s="7" t="s">
        <v>169</v>
      </c>
    </row>
    <row r="39" spans="1:5">
      <c r="A39" s="7">
        <v>100800</v>
      </c>
      <c r="B39" s="7" t="s">
        <v>170</v>
      </c>
    </row>
    <row r="40" spans="1:5">
      <c r="A40" s="419" t="s">
        <v>172</v>
      </c>
      <c r="B40" s="419"/>
      <c r="C40" s="419"/>
      <c r="D40" s="419"/>
      <c r="E40" s="419"/>
    </row>
    <row r="57" spans="1:5" ht="14.65" thickBot="1">
      <c r="A57" s="7" t="s">
        <v>169</v>
      </c>
    </row>
    <row r="58" spans="1:5" ht="14.65" thickBot="1">
      <c r="A58" s="9">
        <v>194000</v>
      </c>
      <c r="B58" s="7" t="s">
        <v>173</v>
      </c>
    </row>
    <row r="60" spans="1:5">
      <c r="A60" s="418" t="s">
        <v>174</v>
      </c>
      <c r="B60" s="418"/>
      <c r="C60" s="418"/>
      <c r="D60" s="418"/>
      <c r="E60" s="418"/>
    </row>
    <row r="85" spans="1:37" s="10" customFormat="1">
      <c r="A85" s="7" t="s">
        <v>393</v>
      </c>
      <c r="B85" s="7">
        <v>55.1</v>
      </c>
      <c r="C85" s="7" t="s">
        <v>394</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10" customFormat="1">
      <c r="A86" s="7" t="s">
        <v>395</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4.65" thickBot="1"/>
    <row r="88" spans="1:37" ht="14.65" thickBot="1">
      <c r="A88" s="11" t="s">
        <v>396</v>
      </c>
      <c r="B88" s="12">
        <f>(B86-B85)/B85</f>
        <v>1.0254083484573502</v>
      </c>
    </row>
    <row r="89" spans="1:37">
      <c r="A89" s="418" t="s">
        <v>175</v>
      </c>
      <c r="B89" s="418"/>
      <c r="C89" s="418"/>
      <c r="D89" s="418"/>
      <c r="E89" s="418"/>
    </row>
    <row r="90" spans="1:37">
      <c r="A90" s="7">
        <v>6.6290250000000004</v>
      </c>
      <c r="B90" s="7" t="s">
        <v>400</v>
      </c>
      <c r="E90" s="7" t="s">
        <v>405</v>
      </c>
    </row>
    <row r="91" spans="1:37">
      <c r="A91" s="7">
        <f>1/A90</f>
        <v>0.15085174667466181</v>
      </c>
      <c r="B91" s="7" t="s">
        <v>401</v>
      </c>
      <c r="E91" s="7" t="s">
        <v>180</v>
      </c>
    </row>
    <row r="92" spans="1:37">
      <c r="A92" s="13">
        <v>0.5</v>
      </c>
      <c r="B92" s="7" t="s">
        <v>402</v>
      </c>
      <c r="E92" s="7" t="s">
        <v>406</v>
      </c>
    </row>
    <row r="93" spans="1:37">
      <c r="A93" s="7">
        <f>A92*A91</f>
        <v>7.5425873337330904E-2</v>
      </c>
      <c r="B93" s="7" t="s">
        <v>403</v>
      </c>
      <c r="E93" s="7" t="s">
        <v>180</v>
      </c>
    </row>
    <row r="94" spans="1:37">
      <c r="A94" s="7">
        <f>1/A93</f>
        <v>13.258050000000001</v>
      </c>
      <c r="B94" s="7" t="s">
        <v>404</v>
      </c>
      <c r="E94" s="7" t="s">
        <v>180</v>
      </c>
      <c r="J94" s="13"/>
    </row>
    <row r="95" spans="1:37" ht="14.65" thickBot="1">
      <c r="A95" s="7">
        <v>8.0274920000000005</v>
      </c>
      <c r="B95" s="7" t="s">
        <v>398</v>
      </c>
      <c r="E95" s="7" t="s">
        <v>407</v>
      </c>
      <c r="J95" s="13"/>
    </row>
    <row r="96" spans="1:37" ht="14.65" thickBot="1">
      <c r="A96" s="14">
        <f>(A94-A95)/A95</f>
        <v>0.65158059329115492</v>
      </c>
      <c r="B96" s="7" t="s">
        <v>399</v>
      </c>
      <c r="C96" s="15"/>
      <c r="E96" s="7" t="s">
        <v>180</v>
      </c>
    </row>
    <row r="98" spans="1:5">
      <c r="A98" s="418" t="s">
        <v>176</v>
      </c>
      <c r="B98" s="418"/>
      <c r="C98" s="418"/>
      <c r="D98" s="418"/>
      <c r="E98" s="418"/>
    </row>
    <row r="99" spans="1:5">
      <c r="A99" s="15">
        <v>0.3</v>
      </c>
      <c r="B99" s="13" t="s">
        <v>410</v>
      </c>
    </row>
    <row r="100" spans="1:5">
      <c r="A100" s="7">
        <v>63.5</v>
      </c>
      <c r="B100" s="7" t="s">
        <v>411</v>
      </c>
    </row>
    <row r="101" spans="1:5">
      <c r="A101" s="7">
        <f>1/A100</f>
        <v>1.5748031496062992E-2</v>
      </c>
      <c r="B101" s="7" t="s">
        <v>409</v>
      </c>
    </row>
    <row r="102" spans="1:5">
      <c r="A102" s="16">
        <f>A101*(1-A99)</f>
        <v>1.1023622047244094E-2</v>
      </c>
      <c r="B102" s="7" t="s">
        <v>412</v>
      </c>
    </row>
    <row r="103" spans="1:5">
      <c r="A103" s="16">
        <f>1/A102</f>
        <v>90.714285714285722</v>
      </c>
      <c r="B103" s="7" t="s">
        <v>416</v>
      </c>
    </row>
    <row r="104" spans="1:5">
      <c r="A104" s="15">
        <v>0.35</v>
      </c>
      <c r="B104" s="7" t="s">
        <v>413</v>
      </c>
    </row>
    <row r="105" spans="1:5">
      <c r="A105" s="7">
        <f>A102*(1-A104)</f>
        <v>7.1653543307086615E-3</v>
      </c>
      <c r="B105" s="7" t="s">
        <v>414</v>
      </c>
    </row>
    <row r="106" spans="1:5" ht="14.65" thickBot="1">
      <c r="A106" s="7">
        <f>1/A105</f>
        <v>139.56043956043956</v>
      </c>
      <c r="B106" s="7" t="s">
        <v>415</v>
      </c>
    </row>
    <row r="107" spans="1:5" ht="14.65" thickBot="1">
      <c r="A107" s="17">
        <f>(A106-A103)/A103</f>
        <v>0.53846153846153832</v>
      </c>
      <c r="B107" s="7" t="s">
        <v>417</v>
      </c>
    </row>
    <row r="108" spans="1:5">
      <c r="A108" s="18"/>
    </row>
    <row r="109" spans="1:5">
      <c r="A109" s="418" t="s">
        <v>178</v>
      </c>
      <c r="B109" s="418"/>
      <c r="C109" s="418"/>
      <c r="D109" s="418"/>
      <c r="E109" s="418"/>
    </row>
    <row r="110" spans="1:5" ht="14.65" thickBot="1"/>
    <row r="111" spans="1:5" ht="14.65" thickBot="1">
      <c r="A111" s="17">
        <f>A122</f>
        <v>0.20481927710843381</v>
      </c>
      <c r="B111" s="7" t="s">
        <v>419</v>
      </c>
    </row>
    <row r="113" spans="1:12">
      <c r="A113" s="418" t="s">
        <v>177</v>
      </c>
      <c r="B113" s="418"/>
      <c r="C113" s="418"/>
      <c r="D113" s="418"/>
      <c r="E113" s="418"/>
    </row>
    <row r="114" spans="1:12">
      <c r="A114" s="15">
        <v>0.2</v>
      </c>
      <c r="B114" s="13" t="s">
        <v>410</v>
      </c>
    </row>
    <row r="115" spans="1:12">
      <c r="A115" s="7">
        <v>1.95</v>
      </c>
      <c r="B115" s="7" t="s">
        <v>418</v>
      </c>
    </row>
    <row r="116" spans="1:12">
      <c r="A116" s="7">
        <f>1/A115</f>
        <v>0.51282051282051289</v>
      </c>
      <c r="B116" s="7" t="s">
        <v>409</v>
      </c>
    </row>
    <row r="117" spans="1:12">
      <c r="A117" s="16">
        <f>A116*(1-A114)</f>
        <v>0.41025641025641035</v>
      </c>
      <c r="B117" s="7" t="s">
        <v>412</v>
      </c>
    </row>
    <row r="118" spans="1:12">
      <c r="A118" s="16">
        <f>1/A117</f>
        <v>2.4374999999999996</v>
      </c>
      <c r="B118" s="7" t="s">
        <v>416</v>
      </c>
    </row>
    <row r="119" spans="1:12">
      <c r="A119" s="15">
        <v>0.17</v>
      </c>
      <c r="B119" s="7" t="s">
        <v>413</v>
      </c>
    </row>
    <row r="120" spans="1:12">
      <c r="A120" s="7">
        <f>A117*(1-A119)</f>
        <v>0.34051282051282056</v>
      </c>
      <c r="B120" s="7" t="s">
        <v>414</v>
      </c>
    </row>
    <row r="121" spans="1:12" ht="14.65" thickBot="1">
      <c r="A121" s="7">
        <f>1/A120</f>
        <v>2.9367469879518069</v>
      </c>
      <c r="B121" s="7" t="s">
        <v>415</v>
      </c>
    </row>
    <row r="122" spans="1:12" ht="14.65" thickBot="1">
      <c r="A122" s="17">
        <f>(A121-A118)/A118</f>
        <v>0.20481927710843381</v>
      </c>
      <c r="B122" s="7" t="s">
        <v>417</v>
      </c>
    </row>
    <row r="124" spans="1:12">
      <c r="A124" s="418" t="s">
        <v>420</v>
      </c>
      <c r="B124" s="418"/>
      <c r="C124" s="418"/>
      <c r="D124" s="418"/>
      <c r="E124" s="418"/>
      <c r="J124" s="19"/>
    </row>
    <row r="125" spans="1:12">
      <c r="A125" s="20">
        <v>4.4824543659231753E-4</v>
      </c>
      <c r="B125" s="7" t="s">
        <v>422</v>
      </c>
      <c r="K125" s="13"/>
      <c r="L125" s="13"/>
    </row>
    <row r="126" spans="1:12">
      <c r="A126" s="7">
        <v>1.27</v>
      </c>
      <c r="B126" s="21" t="s">
        <v>427</v>
      </c>
      <c r="F126" s="22"/>
      <c r="J126" s="3"/>
      <c r="K126" s="20"/>
      <c r="L126" s="20"/>
    </row>
    <row r="127" spans="1:12">
      <c r="A127" s="7">
        <f>(1/CONVERT(A125/A126,"mi","km")*0.00105505585)</f>
        <v>1.857438352962903</v>
      </c>
      <c r="B127" s="21" t="s">
        <v>423</v>
      </c>
      <c r="J127" s="23"/>
      <c r="K127" s="20"/>
      <c r="L127" s="20"/>
    </row>
    <row r="128" spans="1:12">
      <c r="A128" s="7">
        <f>1/A127</f>
        <v>0.53837587578874124</v>
      </c>
      <c r="B128" s="21" t="s">
        <v>424</v>
      </c>
      <c r="F128" s="22"/>
      <c r="K128" s="15"/>
      <c r="L128" s="13"/>
    </row>
    <row r="129" spans="1:12">
      <c r="A129" s="7">
        <v>1.07</v>
      </c>
      <c r="B129" s="7" t="s">
        <v>421</v>
      </c>
      <c r="F129" s="22"/>
      <c r="K129" s="15"/>
      <c r="L129" s="13"/>
    </row>
    <row r="130" spans="1:12" ht="14.65" thickBot="1">
      <c r="A130" s="7">
        <f>1/A129</f>
        <v>0.93457943925233644</v>
      </c>
      <c r="B130" s="7" t="s">
        <v>425</v>
      </c>
      <c r="F130" s="22"/>
      <c r="K130" s="13"/>
      <c r="L130" s="13"/>
    </row>
    <row r="131" spans="1:12" ht="14.65" thickBot="1">
      <c r="A131" s="17">
        <f>(A130-A128)/A128</f>
        <v>0.73592369435785332</v>
      </c>
      <c r="B131" s="7" t="s">
        <v>417</v>
      </c>
      <c r="F131" s="22"/>
    </row>
    <row r="133" spans="1:12">
      <c r="A133" s="19"/>
      <c r="B133" s="13"/>
      <c r="C133" s="13"/>
    </row>
    <row r="134" spans="1:12">
      <c r="A134" s="418" t="s">
        <v>106</v>
      </c>
      <c r="B134" s="418"/>
      <c r="C134" s="418"/>
      <c r="D134" s="418"/>
      <c r="E134" s="418"/>
    </row>
    <row r="135" spans="1:12">
      <c r="A135" s="24" t="s">
        <v>436</v>
      </c>
      <c r="B135" s="25"/>
      <c r="C135" s="25"/>
      <c r="D135" s="25"/>
      <c r="E135" s="25"/>
      <c r="F135" s="25"/>
      <c r="G135" s="25"/>
    </row>
    <row r="136" spans="1:12">
      <c r="A136" s="26"/>
      <c r="B136" s="421" t="s">
        <v>437</v>
      </c>
      <c r="C136" s="422"/>
      <c r="D136" s="422"/>
      <c r="E136" s="423"/>
      <c r="F136" s="25"/>
      <c r="G136" s="25"/>
    </row>
    <row r="137" spans="1:12">
      <c r="A137" s="27"/>
      <c r="B137" s="421" t="s">
        <v>438</v>
      </c>
      <c r="C137" s="423"/>
      <c r="D137" s="421" t="s">
        <v>439</v>
      </c>
      <c r="E137" s="423"/>
      <c r="F137" s="25"/>
      <c r="G137" s="25"/>
    </row>
    <row r="138" spans="1:12">
      <c r="A138" s="28" t="s">
        <v>440</v>
      </c>
      <c r="B138" s="29" t="s">
        <v>441</v>
      </c>
      <c r="C138" s="29" t="s">
        <v>442</v>
      </c>
      <c r="D138" s="29" t="s">
        <v>441</v>
      </c>
      <c r="E138" s="29" t="s">
        <v>442</v>
      </c>
      <c r="F138" s="25"/>
      <c r="G138" s="30" t="s">
        <v>443</v>
      </c>
    </row>
    <row r="139" spans="1:12">
      <c r="A139" s="31" t="s">
        <v>444</v>
      </c>
      <c r="B139" s="32">
        <v>95</v>
      </c>
      <c r="C139" s="33">
        <v>95</v>
      </c>
      <c r="D139" s="32">
        <v>50</v>
      </c>
      <c r="E139" s="33">
        <v>50</v>
      </c>
      <c r="F139" s="30" t="s">
        <v>130</v>
      </c>
      <c r="G139" s="25">
        <f>(C139-E139)/C139</f>
        <v>0.47368421052631576</v>
      </c>
    </row>
    <row r="140" spans="1:12">
      <c r="A140" s="34" t="s">
        <v>445</v>
      </c>
      <c r="B140" s="35">
        <v>100</v>
      </c>
      <c r="C140" s="36">
        <v>100</v>
      </c>
      <c r="D140" s="35">
        <v>70</v>
      </c>
      <c r="E140" s="36">
        <v>70</v>
      </c>
      <c r="F140" s="30" t="s">
        <v>130</v>
      </c>
      <c r="G140" s="25">
        <f t="shared" ref="G140:G156" si="0">(C140-E140)/C140</f>
        <v>0.3</v>
      </c>
    </row>
    <row r="141" spans="1:12">
      <c r="A141" s="34" t="s">
        <v>446</v>
      </c>
      <c r="B141" s="35">
        <v>95</v>
      </c>
      <c r="C141" s="36">
        <v>95</v>
      </c>
      <c r="D141" s="35">
        <v>50</v>
      </c>
      <c r="E141" s="36">
        <v>50</v>
      </c>
      <c r="F141" s="30" t="s">
        <v>130</v>
      </c>
      <c r="G141" s="25">
        <f t="shared" si="0"/>
        <v>0.47368421052631576</v>
      </c>
    </row>
    <row r="142" spans="1:12">
      <c r="A142" s="34" t="s">
        <v>447</v>
      </c>
      <c r="B142" s="35">
        <v>105</v>
      </c>
      <c r="C142" s="36">
        <v>105</v>
      </c>
      <c r="D142" s="35">
        <v>110</v>
      </c>
      <c r="E142" s="36">
        <v>110</v>
      </c>
      <c r="F142" s="37" t="s">
        <v>463</v>
      </c>
      <c r="G142" s="25">
        <f t="shared" si="0"/>
        <v>-4.7619047619047616E-2</v>
      </c>
    </row>
    <row r="143" spans="1:12">
      <c r="A143" s="34" t="s">
        <v>448</v>
      </c>
      <c r="B143" s="35">
        <v>80</v>
      </c>
      <c r="C143" s="36">
        <v>80</v>
      </c>
      <c r="D143" s="35">
        <v>35</v>
      </c>
      <c r="E143" s="36">
        <v>35</v>
      </c>
      <c r="F143" s="30" t="s">
        <v>130</v>
      </c>
      <c r="G143" s="25">
        <f t="shared" si="0"/>
        <v>0.5625</v>
      </c>
    </row>
    <row r="144" spans="1:12">
      <c r="A144" s="34" t="s">
        <v>449</v>
      </c>
      <c r="B144" s="35">
        <v>70</v>
      </c>
      <c r="C144" s="36">
        <v>70</v>
      </c>
      <c r="D144" s="35">
        <v>50</v>
      </c>
      <c r="E144" s="36">
        <v>50</v>
      </c>
      <c r="F144" s="30" t="s">
        <v>130</v>
      </c>
      <c r="G144" s="25">
        <f t="shared" si="0"/>
        <v>0.2857142857142857</v>
      </c>
    </row>
    <row r="145" spans="1:9">
      <c r="A145" s="34" t="s">
        <v>450</v>
      </c>
      <c r="B145" s="35">
        <v>90</v>
      </c>
      <c r="C145" s="36">
        <v>90</v>
      </c>
      <c r="D145" s="35">
        <v>80</v>
      </c>
      <c r="E145" s="36">
        <v>80</v>
      </c>
      <c r="F145" s="30" t="s">
        <v>451</v>
      </c>
      <c r="G145" s="25">
        <f t="shared" si="0"/>
        <v>0.1111111111111111</v>
      </c>
    </row>
    <row r="146" spans="1:9">
      <c r="A146" s="34" t="s">
        <v>452</v>
      </c>
      <c r="B146" s="35">
        <v>100</v>
      </c>
      <c r="C146" s="36">
        <v>100</v>
      </c>
      <c r="D146" s="35">
        <v>90</v>
      </c>
      <c r="E146" s="36">
        <v>90</v>
      </c>
      <c r="F146" s="30" t="s">
        <v>130</v>
      </c>
      <c r="G146" s="25">
        <f t="shared" si="0"/>
        <v>0.1</v>
      </c>
    </row>
    <row r="147" spans="1:9">
      <c r="A147" s="34" t="s">
        <v>453</v>
      </c>
      <c r="B147" s="35">
        <v>80</v>
      </c>
      <c r="C147" s="36">
        <v>80</v>
      </c>
      <c r="D147" s="35">
        <v>40</v>
      </c>
      <c r="E147" s="36">
        <v>40</v>
      </c>
      <c r="F147" s="30" t="s">
        <v>130</v>
      </c>
      <c r="G147" s="25">
        <f t="shared" si="0"/>
        <v>0.5</v>
      </c>
    </row>
    <row r="148" spans="1:9">
      <c r="A148" s="34" t="s">
        <v>454</v>
      </c>
      <c r="B148" s="35">
        <v>80</v>
      </c>
      <c r="C148" s="36">
        <v>80</v>
      </c>
      <c r="D148" s="35">
        <v>50</v>
      </c>
      <c r="E148" s="36">
        <v>50</v>
      </c>
      <c r="F148" s="30" t="s">
        <v>130</v>
      </c>
      <c r="G148" s="25">
        <f t="shared" si="0"/>
        <v>0.375</v>
      </c>
    </row>
    <row r="149" spans="1:9">
      <c r="A149" s="34" t="s">
        <v>455</v>
      </c>
      <c r="B149" s="35">
        <v>90</v>
      </c>
      <c r="C149" s="36">
        <v>90</v>
      </c>
      <c r="D149" s="35">
        <v>80</v>
      </c>
      <c r="E149" s="36">
        <v>80</v>
      </c>
      <c r="F149" s="30" t="s">
        <v>451</v>
      </c>
      <c r="G149" s="25">
        <f t="shared" si="0"/>
        <v>0.1111111111111111</v>
      </c>
    </row>
    <row r="150" spans="1:9">
      <c r="A150" s="34" t="s">
        <v>456</v>
      </c>
      <c r="B150" s="35">
        <v>95</v>
      </c>
      <c r="C150" s="36">
        <v>95</v>
      </c>
      <c r="D150" s="35">
        <v>90</v>
      </c>
      <c r="E150" s="36">
        <v>90</v>
      </c>
      <c r="F150" s="37" t="s">
        <v>463</v>
      </c>
      <c r="G150" s="25">
        <f t="shared" si="0"/>
        <v>5.2631578947368418E-2</v>
      </c>
    </row>
    <row r="151" spans="1:9">
      <c r="A151" s="34" t="s">
        <v>457</v>
      </c>
      <c r="B151" s="35">
        <v>95</v>
      </c>
      <c r="C151" s="36">
        <v>95</v>
      </c>
      <c r="D151" s="35">
        <v>90</v>
      </c>
      <c r="E151" s="36">
        <v>90</v>
      </c>
      <c r="F151" s="37" t="s">
        <v>463</v>
      </c>
      <c r="G151" s="25">
        <f t="shared" si="0"/>
        <v>5.2631578947368418E-2</v>
      </c>
    </row>
    <row r="152" spans="1:9">
      <c r="A152" s="34" t="s">
        <v>458</v>
      </c>
      <c r="B152" s="35">
        <v>80</v>
      </c>
      <c r="C152" s="36">
        <v>50</v>
      </c>
      <c r="D152" s="35">
        <v>30</v>
      </c>
      <c r="E152" s="36">
        <v>30</v>
      </c>
      <c r="F152" s="30" t="s">
        <v>129</v>
      </c>
      <c r="G152" s="25">
        <f t="shared" si="0"/>
        <v>0.4</v>
      </c>
    </row>
    <row r="153" spans="1:9">
      <c r="A153" s="34" t="s">
        <v>459</v>
      </c>
      <c r="B153" s="35">
        <v>90</v>
      </c>
      <c r="C153" s="36">
        <v>90</v>
      </c>
      <c r="D153" s="35">
        <v>70</v>
      </c>
      <c r="E153" s="36">
        <v>70</v>
      </c>
      <c r="F153" s="30" t="s">
        <v>126</v>
      </c>
      <c r="G153" s="25">
        <f t="shared" si="0"/>
        <v>0.22222222222222221</v>
      </c>
    </row>
    <row r="154" spans="1:9">
      <c r="A154" s="34" t="s">
        <v>460</v>
      </c>
      <c r="B154" s="35">
        <v>95</v>
      </c>
      <c r="C154" s="36">
        <v>90</v>
      </c>
      <c r="D154" s="35">
        <v>80</v>
      </c>
      <c r="E154" s="36">
        <v>80</v>
      </c>
      <c r="F154" s="37" t="s">
        <v>463</v>
      </c>
      <c r="G154" s="25">
        <f t="shared" si="0"/>
        <v>0.1111111111111111</v>
      </c>
      <c r="I154" s="38"/>
    </row>
    <row r="155" spans="1:9">
      <c r="A155" s="34" t="s">
        <v>461</v>
      </c>
      <c r="B155" s="35">
        <v>80</v>
      </c>
      <c r="C155" s="36">
        <v>65</v>
      </c>
      <c r="D155" s="35">
        <v>60</v>
      </c>
      <c r="E155" s="36">
        <v>30</v>
      </c>
      <c r="F155" s="30" t="s">
        <v>127</v>
      </c>
      <c r="G155" s="25">
        <f t="shared" si="0"/>
        <v>0.53846153846153844</v>
      </c>
    </row>
    <row r="156" spans="1:9">
      <c r="A156" s="39" t="s">
        <v>462</v>
      </c>
      <c r="B156" s="40">
        <v>90</v>
      </c>
      <c r="C156" s="41">
        <v>90</v>
      </c>
      <c r="D156" s="40">
        <v>70</v>
      </c>
      <c r="E156" s="41">
        <v>70</v>
      </c>
      <c r="F156" s="30" t="s">
        <v>127</v>
      </c>
      <c r="G156" s="25">
        <f t="shared" si="0"/>
        <v>0.22222222222222221</v>
      </c>
    </row>
    <row r="157" spans="1:9">
      <c r="A157" s="25"/>
      <c r="B157" s="25"/>
      <c r="C157" s="25"/>
      <c r="D157" s="25"/>
      <c r="E157" s="25"/>
      <c r="F157" s="25"/>
      <c r="G157" s="25"/>
    </row>
    <row r="158" spans="1:9">
      <c r="A158" s="25"/>
      <c r="B158" s="25"/>
      <c r="C158" s="25"/>
      <c r="D158" s="25"/>
      <c r="E158" s="25"/>
      <c r="F158" s="25"/>
      <c r="G158" s="25"/>
    </row>
    <row r="159" spans="1:9">
      <c r="A159" s="25" t="s">
        <v>130</v>
      </c>
      <c r="B159" s="25">
        <f>AVERAGEIF(F139:F156,A159,G139:G156)</f>
        <v>0.38382283834586467</v>
      </c>
      <c r="C159" s="25"/>
      <c r="D159" s="25"/>
      <c r="E159" s="25"/>
      <c r="F159" s="25"/>
      <c r="G159" s="25"/>
    </row>
    <row r="160" spans="1:9">
      <c r="A160" s="25" t="s">
        <v>451</v>
      </c>
      <c r="B160" s="25">
        <f>AVERAGEIF(F139:F156,A160,G139:G156)</f>
        <v>0.1111111111111111</v>
      </c>
      <c r="C160" s="25"/>
      <c r="D160" s="25"/>
      <c r="E160" s="25"/>
      <c r="F160" s="25"/>
      <c r="G160" s="25"/>
    </row>
    <row r="161" spans="1:7">
      <c r="A161" s="25" t="s">
        <v>129</v>
      </c>
      <c r="B161" s="25">
        <f>AVERAGEIF(F139:F156,A161,G139:G156)</f>
        <v>0.4</v>
      </c>
      <c r="C161" s="25"/>
      <c r="D161" s="25"/>
      <c r="E161" s="25"/>
      <c r="F161" s="25"/>
      <c r="G161" s="25"/>
    </row>
    <row r="162" spans="1:7">
      <c r="A162" s="25" t="s">
        <v>126</v>
      </c>
      <c r="B162" s="25">
        <f>AVERAGEIF(F139:F156,A162,G139:G156)</f>
        <v>0.22222222222222221</v>
      </c>
      <c r="C162" s="25"/>
      <c r="D162" s="25"/>
      <c r="E162" s="25"/>
      <c r="F162" s="25"/>
      <c r="G162" s="25"/>
    </row>
    <row r="163" spans="1:7">
      <c r="A163" s="25" t="s">
        <v>127</v>
      </c>
      <c r="B163" s="25">
        <f>AVERAGEIF(F139:F156,A163,G139:G156)</f>
        <v>0.38034188034188032</v>
      </c>
      <c r="C163" s="25"/>
      <c r="D163" s="25"/>
      <c r="E163" s="25"/>
      <c r="F163" s="25"/>
      <c r="G163" s="25"/>
    </row>
    <row r="165" spans="1:7">
      <c r="A165" s="418" t="s">
        <v>181</v>
      </c>
      <c r="B165" s="418"/>
      <c r="C165" s="418"/>
      <c r="D165" s="418"/>
      <c r="E165" s="418"/>
    </row>
    <row r="166" spans="1:7" ht="14.65" thickBot="1">
      <c r="A166" s="21" t="s">
        <v>182</v>
      </c>
      <c r="B166" s="15">
        <v>0.4</v>
      </c>
    </row>
    <row r="167" spans="1:7" ht="14.65" thickBot="1">
      <c r="A167" s="7" t="s">
        <v>183</v>
      </c>
      <c r="B167" s="42">
        <f>(1+B166)^(1/(2020-2010))-1</f>
        <v>3.4219694129380196E-2</v>
      </c>
    </row>
    <row r="168" spans="1:7">
      <c r="B168" s="43"/>
    </row>
    <row r="169" spans="1:7">
      <c r="A169" s="418" t="s">
        <v>428</v>
      </c>
      <c r="B169" s="418"/>
    </row>
    <row r="170" spans="1:7">
      <c r="A170" s="21" t="s">
        <v>429</v>
      </c>
      <c r="B170" s="44">
        <v>972.7</v>
      </c>
    </row>
    <row r="171" spans="1:7" ht="14.65" thickBot="1">
      <c r="A171" s="21" t="s">
        <v>430</v>
      </c>
      <c r="B171" s="45">
        <f>400.9+53.5+276.5+255.7+63.5+462.5+B170+975.4+227.6+436.5</f>
        <v>4124.8</v>
      </c>
    </row>
    <row r="172" spans="1:7" ht="14.65" thickBot="1">
      <c r="A172" s="21" t="s">
        <v>431</v>
      </c>
      <c r="B172" s="42">
        <f>B170/B171</f>
        <v>0.23581749418153608</v>
      </c>
    </row>
    <row r="173" spans="1:7">
      <c r="B173" s="43"/>
    </row>
    <row r="174" spans="1:7">
      <c r="A174" s="418" t="s">
        <v>190</v>
      </c>
      <c r="B174" s="418"/>
      <c r="C174" s="418"/>
      <c r="D174" s="418"/>
      <c r="E174" s="418"/>
    </row>
    <row r="175" spans="1:7" ht="14.65" thickBot="1">
      <c r="A175" s="21" t="s">
        <v>435</v>
      </c>
      <c r="B175" s="43">
        <v>0.1246</v>
      </c>
    </row>
    <row r="176" spans="1:7" ht="14.65" thickBot="1">
      <c r="A176" s="21" t="s">
        <v>432</v>
      </c>
      <c r="B176" s="42">
        <f>1-B175</f>
        <v>0.87539999999999996</v>
      </c>
    </row>
    <row r="178" spans="1:5">
      <c r="A178" s="418" t="s">
        <v>184</v>
      </c>
      <c r="B178" s="418"/>
      <c r="C178" s="418"/>
      <c r="D178" s="418"/>
      <c r="E178" s="418"/>
    </row>
    <row r="179" spans="1:5">
      <c r="A179" s="23" t="s">
        <v>433</v>
      </c>
      <c r="B179" s="7">
        <v>197000</v>
      </c>
    </row>
    <row r="180" spans="1:5" ht="14.65" thickBot="1">
      <c r="A180" s="7" t="s">
        <v>434</v>
      </c>
      <c r="B180" s="7">
        <v>175000</v>
      </c>
    </row>
    <row r="181" spans="1:5" ht="14.65" thickBot="1">
      <c r="A181" s="7" t="s">
        <v>185</v>
      </c>
      <c r="B181" s="17">
        <f>B179/B180</f>
        <v>1.1257142857142857</v>
      </c>
    </row>
    <row r="183" spans="1:5">
      <c r="A183" s="418" t="s">
        <v>186</v>
      </c>
      <c r="B183" s="418"/>
      <c r="C183" s="418"/>
      <c r="D183" s="418"/>
      <c r="E183" s="418"/>
    </row>
    <row r="184" spans="1:5">
      <c r="A184" s="21" t="s">
        <v>561</v>
      </c>
      <c r="B184" s="84">
        <v>1.2E-2</v>
      </c>
    </row>
    <row r="185" spans="1:5">
      <c r="A185" s="21" t="s">
        <v>562</v>
      </c>
      <c r="B185" s="84">
        <v>2.4E-2</v>
      </c>
    </row>
    <row r="186" spans="1:5">
      <c r="A186" s="21" t="s">
        <v>563</v>
      </c>
      <c r="B186" s="7">
        <f>2050-2018+1</f>
        <v>33</v>
      </c>
    </row>
    <row r="187" spans="1:5">
      <c r="A187" s="21" t="s">
        <v>564</v>
      </c>
      <c r="B187" s="13">
        <f>(1-B184)^B186</f>
        <v>0.67139665221009714</v>
      </c>
    </row>
    <row r="188" spans="1:5" ht="14.65" thickBot="1">
      <c r="A188" s="21" t="s">
        <v>565</v>
      </c>
      <c r="B188" s="13">
        <f>(1-B185)^B186</f>
        <v>0.44858421050781644</v>
      </c>
    </row>
    <row r="189" spans="1:5" ht="14.65" thickBot="1">
      <c r="A189" s="21" t="s">
        <v>566</v>
      </c>
      <c r="B189" s="17">
        <f>(B187-B188)/B187</f>
        <v>0.33186409400289502</v>
      </c>
    </row>
    <row r="191" spans="1:5">
      <c r="A191" s="418" t="s">
        <v>200</v>
      </c>
      <c r="B191" s="418"/>
      <c r="C191" s="418"/>
      <c r="D191" s="418"/>
      <c r="E191" s="418"/>
    </row>
    <row r="192" spans="1:5">
      <c r="A192" s="19" t="s">
        <v>192</v>
      </c>
      <c r="B192" s="19" t="s">
        <v>193</v>
      </c>
      <c r="C192" s="19"/>
    </row>
    <row r="193" spans="1:9">
      <c r="A193" s="7" t="s">
        <v>194</v>
      </c>
      <c r="B193" s="20">
        <v>15277777.777777778</v>
      </c>
      <c r="C193" s="7" t="s">
        <v>195</v>
      </c>
    </row>
    <row r="194" spans="1:9">
      <c r="A194" s="7" t="s">
        <v>196</v>
      </c>
      <c r="B194" s="20">
        <f>3.4*10^6</f>
        <v>3400000</v>
      </c>
      <c r="C194" s="46"/>
    </row>
    <row r="195" spans="1:9">
      <c r="A195" s="7" t="s">
        <v>197</v>
      </c>
      <c r="B195" s="7">
        <v>2</v>
      </c>
    </row>
    <row r="196" spans="1:9" ht="14.65" thickBot="1">
      <c r="A196" s="7" t="s">
        <v>198</v>
      </c>
      <c r="B196" s="20">
        <f>B195*B194</f>
        <v>6800000</v>
      </c>
    </row>
    <row r="197" spans="1:9" ht="14.65" thickBot="1">
      <c r="A197" s="7" t="s">
        <v>199</v>
      </c>
      <c r="B197" s="17">
        <f>B196/B193</f>
        <v>0.44509090909090909</v>
      </c>
    </row>
    <row r="199" spans="1:9">
      <c r="A199" s="183" t="s">
        <v>1573</v>
      </c>
    </row>
    <row r="201" spans="1:9">
      <c r="A201" s="185" t="s">
        <v>1594</v>
      </c>
      <c r="B201" s="420" t="s">
        <v>1577</v>
      </c>
      <c r="C201" s="420"/>
      <c r="D201" s="420"/>
      <c r="E201" s="420"/>
      <c r="F201" s="420"/>
      <c r="G201" s="420"/>
      <c r="H201" s="420"/>
      <c r="I201" s="420"/>
    </row>
    <row r="202" spans="1:9">
      <c r="A202" s="82" t="s">
        <v>1578</v>
      </c>
      <c r="B202" s="82" t="s">
        <v>1579</v>
      </c>
      <c r="C202" s="82" t="s">
        <v>1580</v>
      </c>
      <c r="D202" s="82" t="s">
        <v>1581</v>
      </c>
      <c r="E202" s="82" t="s">
        <v>752</v>
      </c>
      <c r="F202" s="82" t="s">
        <v>91</v>
      </c>
      <c r="G202" s="82" t="s">
        <v>1582</v>
      </c>
      <c r="H202" s="82" t="s">
        <v>1583</v>
      </c>
      <c r="I202" s="82" t="s">
        <v>1584</v>
      </c>
    </row>
    <row r="203" spans="1:9">
      <c r="A203" s="82" t="s">
        <v>1585</v>
      </c>
      <c r="B203" s="92">
        <v>0</v>
      </c>
      <c r="C203" s="92">
        <v>6</v>
      </c>
      <c r="D203" s="92">
        <v>9</v>
      </c>
      <c r="E203" s="92">
        <v>25</v>
      </c>
      <c r="F203" s="92">
        <v>21</v>
      </c>
      <c r="G203" s="92">
        <v>215</v>
      </c>
      <c r="H203" s="92">
        <v>81</v>
      </c>
      <c r="I203" s="92">
        <v>134</v>
      </c>
    </row>
    <row r="204" spans="1:9">
      <c r="A204" s="82" t="s">
        <v>1586</v>
      </c>
      <c r="B204" s="92">
        <v>4</v>
      </c>
      <c r="C204" s="92">
        <v>3</v>
      </c>
      <c r="D204" s="92">
        <v>15</v>
      </c>
      <c r="E204" s="92">
        <v>40</v>
      </c>
      <c r="F204" s="92">
        <v>43</v>
      </c>
      <c r="G204" s="92">
        <v>163</v>
      </c>
      <c r="H204" s="92">
        <v>56</v>
      </c>
      <c r="I204" s="92">
        <v>94</v>
      </c>
    </row>
    <row r="205" spans="1:9" ht="14.65" thickBot="1">
      <c r="A205" s="47" t="s">
        <v>1587</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4.65" thickBot="1">
      <c r="A206" s="92" t="s">
        <v>1588</v>
      </c>
      <c r="B206" s="17">
        <f>SUM(G205:H205)/SUM(G203:H203)</f>
        <v>-0.26013513513513514</v>
      </c>
    </row>
    <row r="207" spans="1:9" ht="14.65" thickBot="1">
      <c r="A207" s="160" t="s">
        <v>1589</v>
      </c>
      <c r="B207" s="17">
        <f>I205/I203</f>
        <v>-0.29850746268656714</v>
      </c>
    </row>
    <row r="209" spans="1:9">
      <c r="A209" s="185" t="s">
        <v>1595</v>
      </c>
      <c r="B209" s="420" t="s">
        <v>1577</v>
      </c>
      <c r="C209" s="420"/>
      <c r="D209" s="420"/>
      <c r="E209" s="420"/>
      <c r="F209" s="420"/>
      <c r="G209" s="420"/>
      <c r="H209" s="420"/>
      <c r="I209" s="420"/>
    </row>
    <row r="210" spans="1:9">
      <c r="A210" s="82" t="s">
        <v>1578</v>
      </c>
      <c r="B210" s="82" t="s">
        <v>1579</v>
      </c>
      <c r="C210" s="82" t="s">
        <v>1580</v>
      </c>
      <c r="D210" s="82" t="s">
        <v>1581</v>
      </c>
      <c r="E210" s="82" t="s">
        <v>752</v>
      </c>
      <c r="F210" s="82" t="s">
        <v>91</v>
      </c>
      <c r="G210" s="82" t="s">
        <v>1582</v>
      </c>
      <c r="H210" s="82" t="s">
        <v>1583</v>
      </c>
      <c r="I210" s="82" t="s">
        <v>1584</v>
      </c>
    </row>
    <row r="211" spans="1:9">
      <c r="A211" s="82" t="s">
        <v>1585</v>
      </c>
      <c r="B211" s="92">
        <v>0</v>
      </c>
      <c r="C211" s="92">
        <v>17</v>
      </c>
      <c r="D211" s="92">
        <v>18</v>
      </c>
      <c r="E211" s="92">
        <v>22</v>
      </c>
      <c r="F211" s="92">
        <v>12</v>
      </c>
      <c r="G211" s="92">
        <v>73</v>
      </c>
      <c r="H211" s="92">
        <v>21</v>
      </c>
      <c r="I211" s="92">
        <v>21</v>
      </c>
    </row>
    <row r="212" spans="1:9">
      <c r="A212" s="82" t="s">
        <v>1586</v>
      </c>
      <c r="B212" s="92">
        <v>0</v>
      </c>
      <c r="C212" s="92">
        <v>15</v>
      </c>
      <c r="D212" s="92">
        <v>22</v>
      </c>
      <c r="E212" s="92">
        <v>39</v>
      </c>
      <c r="F212" s="92">
        <v>23</v>
      </c>
      <c r="G212" s="92">
        <v>51</v>
      </c>
      <c r="H212" s="92">
        <v>17</v>
      </c>
      <c r="I212" s="92">
        <v>19</v>
      </c>
    </row>
    <row r="213" spans="1:9" ht="14.65" thickBot="1">
      <c r="A213" s="47" t="s">
        <v>1587</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4.65" thickBot="1">
      <c r="A214" s="92" t="s">
        <v>1588</v>
      </c>
      <c r="B214" s="17">
        <f>SUM(G213:H213)/SUM(G211:H211)</f>
        <v>-0.27659574468085107</v>
      </c>
    </row>
    <row r="215" spans="1:9" ht="14.65" thickBot="1">
      <c r="A215" s="160" t="s">
        <v>1589</v>
      </c>
      <c r="B215" s="17">
        <f>I213/I211</f>
        <v>-9.5238095238095233E-2</v>
      </c>
    </row>
    <row r="217" spans="1:9">
      <c r="A217" s="184" t="s">
        <v>1596</v>
      </c>
      <c r="B217" s="420" t="s">
        <v>1577</v>
      </c>
      <c r="C217" s="420"/>
      <c r="D217" s="420"/>
      <c r="E217" s="420"/>
    </row>
    <row r="218" spans="1:9">
      <c r="A218" s="82" t="s">
        <v>1578</v>
      </c>
      <c r="B218" s="82" t="s">
        <v>1590</v>
      </c>
      <c r="C218" s="82" t="s">
        <v>1591</v>
      </c>
      <c r="D218" s="82" t="s">
        <v>1592</v>
      </c>
      <c r="E218" s="82" t="s">
        <v>91</v>
      </c>
    </row>
    <row r="219" spans="1:9">
      <c r="A219" s="82" t="s">
        <v>1585</v>
      </c>
      <c r="B219" s="92">
        <v>112</v>
      </c>
      <c r="C219" s="92">
        <v>16</v>
      </c>
      <c r="D219" s="92">
        <v>9</v>
      </c>
      <c r="E219" s="92">
        <v>134</v>
      </c>
    </row>
    <row r="220" spans="1:9">
      <c r="A220" s="82" t="s">
        <v>1586</v>
      </c>
      <c r="B220" s="92">
        <v>87</v>
      </c>
      <c r="C220" s="92">
        <v>17</v>
      </c>
      <c r="D220" s="92">
        <v>9</v>
      </c>
      <c r="E220" s="92">
        <v>151</v>
      </c>
    </row>
    <row r="221" spans="1:9" ht="14.65" thickBot="1">
      <c r="A221" s="47" t="s">
        <v>1587</v>
      </c>
      <c r="B221" s="7">
        <f>B220-B219</f>
        <v>-25</v>
      </c>
      <c r="C221" s="7">
        <f t="shared" ref="C221:E221" si="9">C220-C219</f>
        <v>1</v>
      </c>
      <c r="D221" s="7">
        <f t="shared" si="9"/>
        <v>0</v>
      </c>
      <c r="E221" s="7">
        <f t="shared" si="9"/>
        <v>17</v>
      </c>
    </row>
    <row r="222" spans="1:9" ht="14.65" thickBot="1">
      <c r="A222" s="160" t="s">
        <v>1593</v>
      </c>
      <c r="B222" s="17">
        <f>B221/B219</f>
        <v>-0.22321428571428573</v>
      </c>
    </row>
    <row r="226" spans="1:9">
      <c r="A226" s="92"/>
      <c r="B226" s="92"/>
      <c r="C226" s="92"/>
      <c r="D226" s="92"/>
      <c r="E226" s="92"/>
      <c r="F226" s="92"/>
      <c r="G226" s="92"/>
      <c r="H226" s="92"/>
      <c r="I226" s="92"/>
    </row>
    <row r="227" spans="1:9">
      <c r="A227" s="92"/>
      <c r="B227" s="92"/>
      <c r="C227" s="92"/>
      <c r="D227" s="92"/>
      <c r="E227" s="92"/>
      <c r="F227" s="92"/>
      <c r="G227" s="92"/>
      <c r="H227" s="92"/>
      <c r="I227" s="92"/>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MeganM</cp:lastModifiedBy>
  <dcterms:created xsi:type="dcterms:W3CDTF">2014-07-10T20:44:47Z</dcterms:created>
  <dcterms:modified xsi:type="dcterms:W3CDTF">2021-04-06T14:24:47Z</dcterms:modified>
</cp:coreProperties>
</file>