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ndst\BPoIFUfE\"/>
    </mc:Choice>
  </mc:AlternateContent>
  <xr:revisionPtr revIDLastSave="0" documentId="13_ncr:1_{AC1B90FC-77E1-42B9-9829-B96B2B78BF19}" xr6:coauthVersionLast="47" xr6:coauthVersionMax="47" xr10:uidLastSave="{00000000-0000-0000-0000-000000000000}"/>
  <bookViews>
    <workbookView xWindow="-28920" yWindow="-120" windowWidth="29040" windowHeight="17640" activeTab="5" xr2:uid="{00000000-000D-0000-FFFF-FFFF00000000}"/>
  </bookViews>
  <sheets>
    <sheet name="About" sheetId="1" r:id="rId1"/>
    <sheet name="BIFUbC-coal" sheetId="11" r:id="rId2"/>
    <sheet name="BIFUbC-natural-gas" sheetId="12" r:id="rId3"/>
    <sheet name="Heat content of coal" sheetId="13" r:id="rId4"/>
    <sheet name="Calcs" sheetId="2" r:id="rId5"/>
    <sheet name="BPoIFUf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BIDR">[1]Conversions!$E$76</definedName>
    <definedName name="BTU_per_kWh" localSheetId="3">[2]About!$A$164</definedName>
    <definedName name="BTU_per_kWh">[3]About!$A$164</definedName>
    <definedName name="BTU_per_TJ" localSheetId="3">[2]About!$A$166</definedName>
    <definedName name="BTU_per_TJ">[3]About!$A$166</definedName>
    <definedName name="BTU_per_TOE" localSheetId="3">'[4]Unit Conversions'!$A$25</definedName>
    <definedName name="BTU_per_TOE">'[5]Unit Conversions'!$A$25</definedName>
    <definedName name="BTU_per_TWh" localSheetId="3">#REF!</definedName>
    <definedName name="BTU_per_TWh">#REF!</definedName>
    <definedName name="CAP_Conversion" localSheetId="3">#REF!</definedName>
    <definedName name="CAP_Conversion">#REF!</definedName>
    <definedName name="Coal_Multiplier" localSheetId="3">#REF!</definedName>
    <definedName name="Coal_Multiplier">'[5]IEA 2017 Actual'!$B$28</definedName>
    <definedName name="Constants.GCV.Coal">[1]Constants!$C$8</definedName>
    <definedName name="Constants.GCV.NaturalGasProduced">[1]Constants!$C$21</definedName>
    <definedName name="Conversion">#REF!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Eno_TM" localSheetId="3">'[6]1997  Table 1a Modified'!#REF!</definedName>
    <definedName name="Eno_TM">'[7]1997  Table 1a Modified'!#REF!</definedName>
    <definedName name="Eno_Tons" localSheetId="3">'[6]1997  Table 1a Modified'!#REF!</definedName>
    <definedName name="Eno_Tons">'[7]1997  Table 1a Modified'!#REF!</definedName>
    <definedName name="gal_per_barrel" localSheetId="3">[8]About!$A$63</definedName>
    <definedName name="gal_per_barrel">[8]About!$A$63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HHV_Adjust" localSheetId="3">[2]About!$A$161</definedName>
    <definedName name="HHV_Adjust">[3]About!$A$161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 localSheetId="3">#REF!</definedName>
    <definedName name="km_per_mile">#REF!</definedName>
    <definedName name="MGBP">[1]Conversions!$E$73</definedName>
    <definedName name="MIDR">[1]Conversions!$E$77</definedName>
    <definedName name="MoneyUnit" localSheetId="3">#REF!</definedName>
    <definedName name="MoneyUnit">#REF!</definedName>
    <definedName name="Preferences.AreaUnits">[1]Preferences!$C$7</definedName>
    <definedName name="preferences.energyunits" localSheetId="3">[9]Preferences!$C$3</definedName>
    <definedName name="Preferences.EnergyUnits">[1]Preferences!$C$3</definedName>
    <definedName name="Preferences.moneyunits">[1]Preferences!$C$9</definedName>
    <definedName name="Preferences.PowerUnits" localSheetId="3">[9]Preferences!$C$5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Sum_T2" localSheetId="3">'[6]1997  Table 1a Modified'!#REF!</definedName>
    <definedName name="Sum_T2">'[7]1997  Table 1a Modified'!#REF!</definedName>
    <definedName name="Sum_TTM" localSheetId="3">'[6]1997  Table 1a Modified'!#REF!</definedName>
    <definedName name="Sum_TTM">'[7]1997  Table 1a Modified'!#REF!</definedName>
    <definedName name="ti_tbl_50">#REF!</definedName>
    <definedName name="ti_tbl_69" localSheetId="3">#REF!</definedName>
    <definedName name="ti_tbl_69">#REF!</definedName>
    <definedName name="TTJ_GpBTU" localSheetId="3">[2]About!$A$168</definedName>
    <definedName name="TTJ_GpBTU">[3]About!$A$168</definedName>
    <definedName name="Unit.boe">[10]Conversions!$F$15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tce">[11]Conversions!$F$25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use_lifecycle_biofuel_EIs" localSheetId="3">[2]About!$A$84</definedName>
    <definedName name="use_lifecycle_biofuel_EIs">[3]About!$A$84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35" i="2"/>
  <c r="B33" i="2"/>
  <c r="B11" i="13"/>
  <c r="B10" i="13"/>
  <c r="B7" i="13"/>
  <c r="B6" i="13"/>
  <c r="B9" i="13" s="1"/>
  <c r="B36" i="2" l="1"/>
  <c r="B20" i="2" l="1"/>
  <c r="B15" i="2"/>
  <c r="B21" i="2" l="1"/>
  <c r="B22" i="2" s="1"/>
</calcChain>
</file>

<file path=xl/sharedStrings.xml><?xml version="1.0" encoding="utf-8"?>
<sst xmlns="http://schemas.openxmlformats.org/spreadsheetml/2006/main" count="127" uniqueCount="104">
  <si>
    <t xml:space="preserve">Source: </t>
  </si>
  <si>
    <t>Coal</t>
  </si>
  <si>
    <t>Natural Gas</t>
  </si>
  <si>
    <t>heat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</si>
  <si>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</si>
  <si>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</si>
  <si>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</si>
  <si>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</si>
  <si>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</si>
  <si>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</si>
  <si>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</si>
  <si>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</si>
  <si>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</si>
  <si>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</si>
  <si>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</si>
  <si>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</si>
  <si>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</si>
  <si>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</si>
  <si>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</si>
  <si>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</si>
  <si>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</si>
  <si>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</si>
  <si>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</si>
  <si>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</si>
  <si>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</si>
  <si>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</si>
  <si>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</si>
  <si>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</si>
  <si>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</si>
  <si>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</si>
  <si>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</si>
  <si>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</si>
  <si>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</si>
  <si>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</si>
  <si>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</si>
  <si>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t>Ministry of Petroleum and Natural Gas</t>
  </si>
  <si>
    <t>Ministry of Coal</t>
  </si>
  <si>
    <t>(in MMSCM)</t>
  </si>
  <si>
    <t>Table 1.1, Page 15</t>
  </si>
  <si>
    <t>Proportion Used for Energy (dimensionless)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</si>
  <si>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</si>
  <si>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</si>
  <si>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</si>
  <si>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</si>
  <si>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</si>
  <si>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</si>
  <si>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</si>
  <si>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</si>
  <si>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</si>
  <si>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</si>
  <si>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</si>
  <si>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</si>
  <si>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Agriculture</t>
  </si>
  <si>
    <t>Chemicals</t>
  </si>
  <si>
    <t>Cement</t>
  </si>
  <si>
    <t>Iron and steel</t>
  </si>
  <si>
    <t>Petroleum products &amp; Natural Gas</t>
  </si>
  <si>
    <t xml:space="preserve">Liquid petroleum products are already a transformed fuel (from crude oil) so they </t>
  </si>
  <si>
    <r>
      <t xml:space="preserve">in the </t>
    </r>
    <r>
      <rPr>
        <i/>
        <sz val="11"/>
        <color theme="1"/>
        <rFont val="Calibri"/>
        <family val="2"/>
        <scheme val="minor"/>
      </rPr>
      <t>"BIFUbC BAU Industrial Fuel Use before CCS"</t>
    </r>
    <r>
      <rPr>
        <sz val="11"/>
        <color theme="1"/>
        <rFont val="Calibri"/>
        <family val="2"/>
        <scheme val="minor"/>
      </rPr>
      <t xml:space="preserve"> variable, to map the industry</t>
    </r>
  </si>
  <si>
    <t xml:space="preserve">have a value of 100%. For Natural gas, we use the categorisation from the MoPNG tab </t>
  </si>
  <si>
    <t>categories between the MoPNG report and the EPS.</t>
  </si>
  <si>
    <t>Coking coal fraction is removed from total coal consumption to estimate</t>
  </si>
  <si>
    <t>the coal used for energy purposes. Crude oil proportion is taken from the US</t>
  </si>
  <si>
    <t>model where the end-use is only in petroleum and nat. gas systems like India.</t>
  </si>
  <si>
    <t>Others</t>
  </si>
  <si>
    <t>Textile</t>
  </si>
  <si>
    <t>Total</t>
  </si>
  <si>
    <r>
      <t>See variable</t>
    </r>
    <r>
      <rPr>
        <i/>
        <sz val="11"/>
        <color theme="1"/>
        <rFont val="Calibri"/>
        <family val="2"/>
        <scheme val="minor"/>
      </rPr>
      <t xml:space="preserve"> "indst/BIFUbC"</t>
    </r>
    <r>
      <rPr>
        <sz val="11"/>
        <color theme="1"/>
        <rFont val="Calibri"/>
        <family val="2"/>
        <scheme val="minor"/>
      </rPr>
      <t xml:space="preserve"> (tab: 'Min. of Petr. &amp; NG')</t>
    </r>
  </si>
  <si>
    <t>2018-2019</t>
  </si>
  <si>
    <t>Industrial &amp; Manufacturing</t>
  </si>
  <si>
    <t>City or Local Natural Gas Distribution Network incl. Road Transport</t>
  </si>
  <si>
    <t>Coal (Table 6.3), million tonnes</t>
  </si>
  <si>
    <t>Year</t>
  </si>
  <si>
    <t>Steel and Washery</t>
  </si>
  <si>
    <t>Paper</t>
  </si>
  <si>
    <t>Fertilizers and chemicals</t>
  </si>
  <si>
    <t>Bricks</t>
  </si>
  <si>
    <t>Lignite (Table 6.4), million tonnes</t>
  </si>
  <si>
    <t>Cement and other carbonate use</t>
  </si>
  <si>
    <t>Natural gas and petroleum systems</t>
  </si>
  <si>
    <t>Coal Mining</t>
  </si>
  <si>
    <t>Water + Waste</t>
  </si>
  <si>
    <t>Other industries</t>
  </si>
  <si>
    <t>BTU/yr</t>
  </si>
  <si>
    <t>copied from BIFUbC</t>
  </si>
  <si>
    <t>https://mopng.gov.in/files/TableManagements/IPNG-2019-20.pdf</t>
  </si>
  <si>
    <t>Indian Petroleum and Natural Gas Statistics 2019-2020</t>
  </si>
  <si>
    <t>Table II.18</t>
  </si>
  <si>
    <t>Provisional Coal Statistics 2018-19</t>
  </si>
  <si>
    <t>http://www.coalcontroller.gov.in/writereaddata/files/download/provisionalcoalstat/ProvisionalCoalStat2018-19.pdf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</si>
  <si>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</si>
  <si>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</si>
  <si>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</si>
  <si>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</si>
  <si>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</si>
  <si>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</si>
  <si>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</si>
  <si>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</si>
  <si>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</si>
  <si>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BTU/kg</t>
  </si>
  <si>
    <t>BTU/ton</t>
  </si>
  <si>
    <t>BTU/kcal</t>
  </si>
  <si>
    <t>Iron and steel fraction of total fuel use</t>
  </si>
  <si>
    <t>"steel and washery"/coking coal fraction of total iron and steel coal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</si>
</sst>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0_);\(###0\)"/>
    <numFmt numFmtId="165" formatCode="0.0000"/>
    <numFmt numFmtId="166" formatCode="0.00000"/>
    <numFmt numFmtId="167" formatCode="_-* #,##0.00_-;\-* #,##0.00_-;_-* &quot;-&quot;??_-;_-@_-"/>
    <numFmt numFmtId="168" formatCode="#,##0.0_);\(#,##0.0\);&quot;-&quot;;@"/>
    <numFmt numFmtId="169" formatCode="0.000E+00"/>
    <numFmt numFmtId="170" formatCode="0.E+00"/>
    <numFmt numFmtId="171" formatCode="0.00.E+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8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7" fillId="4" borderId="3" xfId="0" applyFont="1" applyFill="1" applyBorder="1" applyAlignment="1">
      <alignment horizontal="center" vertical="top"/>
    </xf>
    <xf numFmtId="164" fontId="9" fillId="4" borderId="3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9" fontId="0" fillId="0" borderId="0" xfId="0" applyNumberFormat="1" applyAlignment="1">
      <alignment horizontal="left"/>
    </xf>
    <xf numFmtId="0" fontId="12" fillId="0" borderId="0" xfId="2"/>
    <xf numFmtId="0" fontId="8" fillId="4" borderId="3" xfId="0" applyFont="1" applyFill="1" applyBorder="1" applyAlignment="1">
      <alignment horizontal="left" vertical="top"/>
    </xf>
    <xf numFmtId="2" fontId="5" fillId="0" borderId="4" xfId="0" applyNumberFormat="1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2" fontId="8" fillId="0" borderId="7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165" fontId="0" fillId="0" borderId="0" xfId="0" applyNumberFormat="1" applyAlignment="1"/>
    <xf numFmtId="0" fontId="6" fillId="0" borderId="5" xfId="0" applyFont="1" applyFill="1" applyBorder="1" applyAlignment="1">
      <alignment horizontal="left" vertical="top" wrapText="1"/>
    </xf>
    <xf numFmtId="0" fontId="0" fillId="0" borderId="7" xfId="0" applyBorder="1"/>
    <xf numFmtId="166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5" borderId="0" xfId="0" applyFill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2" fillId="0" borderId="0" xfId="5"/>
    <xf numFmtId="2" fontId="0" fillId="5" borderId="0" xfId="0" applyNumberFormat="1" applyFill="1"/>
    <xf numFmtId="0" fontId="2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</cellXfs>
  <cellStyles count="6">
    <cellStyle name="Comma 2" xfId="3" xr:uid="{23C41DE6-B997-48DB-ADDB-44E30F578D15}"/>
    <cellStyle name="Hyperlink" xfId="2" builtinId="8"/>
    <cellStyle name="Hyperlink 2" xfId="5" xr:uid="{69BEAB1B-B3EA-43FB-9F54-E7BE20B81FFD}"/>
    <cellStyle name="Normal" xfId="0" builtinId="0"/>
    <cellStyle name="ofwhich" xfId="4" xr:uid="{3CDD73AB-ECD3-4006-AA6F-319BBB6F9A5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41011-8AAF-40FE-9BD8-325E30FD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7575" y="336550"/>
          <a:ext cx="5926442" cy="45658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7499C-E66B-4751-873C-8D0CAD15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342900"/>
          <a:ext cx="6209030" cy="42959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Chrome%20Downloads/Internship/IESS_Version2.2%20-%20low%20GD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Dropbox%20(Energy%20Innovation)/EI-PlcyMdl/eps-1.4.2-india-v2/InputData/fuels/PEI/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EI-PlcyMdl\eps-1.4.2-india-v2\InputData\fuels\PEI\Pollutant%20Emissions%20Intensiti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india/InputData/indst/BIFUbC/BAU%20Industrial%20Fuel%20Use%20before%20C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IFUbC/1-BAU%20Industrial%20Fuel%20Use%20before%20CC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F15">
            <v>1.6281999999999999E-6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5">
          <cell r="F25">
            <v>4.6500000000000004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Heat content of coal"/>
      <sheetName val="Elec Use"/>
      <sheetName val="Coal"/>
      <sheetName val="Min. of Petr. &amp; NG"/>
      <sheetName val="Crude Oil"/>
      <sheetName val="Annual Survey of Industries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/>
      <sheetData sheetId="1">
        <row r="25">
          <cell r="A25">
            <v>39683207.200000003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Min. of Petr. &amp; NG"/>
      <sheetName val="Crude Oil"/>
      <sheetName val="Annual Survey of Industries"/>
      <sheetName val="IEA 2017 Actual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 refreshError="1"/>
      <sheetData sheetId="1" refreshError="1">
        <row r="5">
          <cell r="B5">
            <v>1.1299999999999999</v>
          </cell>
        </row>
        <row r="25">
          <cell r="A25">
            <v>39683207.200000003</v>
          </cell>
        </row>
      </sheetData>
      <sheetData sheetId="2" refreshError="1"/>
      <sheetData sheetId="3" refreshError="1"/>
      <sheetData sheetId="4" refreshError="1"/>
      <sheetData sheetId="5" refreshError="1">
        <row r="28">
          <cell r="B28">
            <v>0.51869248222976483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activeCell="E25" sqref="E25"/>
    </sheetView>
  </sheetViews>
  <sheetFormatPr defaultRowHeight="15" x14ac:dyDescent="0.25"/>
  <cols>
    <col min="2" max="2" width="58.28515625" customWidth="1"/>
  </cols>
  <sheetData>
    <row r="1" spans="1:2" x14ac:dyDescent="0.25">
      <c r="A1" s="1" t="s">
        <v>16</v>
      </c>
    </row>
    <row r="3" spans="1:2" x14ac:dyDescent="0.25">
      <c r="A3" s="1" t="s">
        <v>0</v>
      </c>
      <c r="B3" s="2" t="s">
        <v>56</v>
      </c>
    </row>
    <row r="4" spans="1:2" x14ac:dyDescent="0.25">
      <c r="B4" t="s">
        <v>35</v>
      </c>
    </row>
    <row r="5" spans="1:2" x14ac:dyDescent="0.25">
      <c r="B5" s="3">
        <v>2021</v>
      </c>
    </row>
    <row r="6" spans="1:2" x14ac:dyDescent="0.25">
      <c r="B6" t="s">
        <v>86</v>
      </c>
    </row>
    <row r="7" spans="1:2" x14ac:dyDescent="0.25">
      <c r="B7" s="17" t="s">
        <v>85</v>
      </c>
    </row>
    <row r="8" spans="1:2" x14ac:dyDescent="0.25">
      <c r="B8" t="s">
        <v>87</v>
      </c>
    </row>
    <row r="9" spans="1:2" x14ac:dyDescent="0.25">
      <c r="B9" t="s">
        <v>67</v>
      </c>
    </row>
    <row r="11" spans="1:2" x14ac:dyDescent="0.25">
      <c r="B11" s="2" t="s">
        <v>1</v>
      </c>
    </row>
    <row r="12" spans="1:2" x14ac:dyDescent="0.25">
      <c r="B12" t="s">
        <v>36</v>
      </c>
    </row>
    <row r="13" spans="1:2" x14ac:dyDescent="0.25">
      <c r="B13" s="3">
        <v>2019</v>
      </c>
    </row>
    <row r="14" spans="1:2" x14ac:dyDescent="0.25">
      <c r="B14" t="s">
        <v>88</v>
      </c>
    </row>
    <row r="15" spans="1:2" x14ac:dyDescent="0.25">
      <c r="B15" s="17" t="s">
        <v>89</v>
      </c>
    </row>
    <row r="16" spans="1:2" x14ac:dyDescent="0.25">
      <c r="B16" t="s">
        <v>38</v>
      </c>
    </row>
    <row r="18" spans="1:1" x14ac:dyDescent="0.25">
      <c r="A18" s="1" t="s">
        <v>9</v>
      </c>
    </row>
    <row r="19" spans="1:1" x14ac:dyDescent="0.25">
      <c r="A19" t="s">
        <v>10</v>
      </c>
    </row>
    <row r="20" spans="1:1" x14ac:dyDescent="0.25">
      <c r="A20" t="s">
        <v>12</v>
      </c>
    </row>
    <row r="21" spans="1:1" x14ac:dyDescent="0.25">
      <c r="A21" t="s">
        <v>11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6" spans="1:1" x14ac:dyDescent="0.25">
      <c r="A26" t="s">
        <v>57</v>
      </c>
    </row>
    <row r="27" spans="1:1" x14ac:dyDescent="0.25">
      <c r="A27" s="16" t="s">
        <v>59</v>
      </c>
    </row>
    <row r="28" spans="1:1" x14ac:dyDescent="0.25">
      <c r="A28" t="s">
        <v>58</v>
      </c>
    </row>
    <row r="29" spans="1:1" x14ac:dyDescent="0.25">
      <c r="A29" t="s">
        <v>60</v>
      </c>
    </row>
    <row r="31" spans="1:1" x14ac:dyDescent="0.25">
      <c r="A31" t="s">
        <v>61</v>
      </c>
    </row>
    <row r="32" spans="1:1" x14ac:dyDescent="0.25">
      <c r="A32" t="s">
        <v>62</v>
      </c>
    </row>
    <row r="33" spans="1:1" x14ac:dyDescent="0.25">
      <c r="A33" t="s">
        <v>63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965C-9A29-420B-980E-6CA701A78720}">
  <sheetPr>
    <tabColor theme="3"/>
  </sheetPr>
  <dimension ref="A1:AG13"/>
  <sheetViews>
    <sheetView workbookViewId="0">
      <selection activeCell="A2" sqref="A2"/>
    </sheetView>
  </sheetViews>
  <sheetFormatPr defaultColWidth="8.85546875" defaultRowHeight="15" x14ac:dyDescent="0.25"/>
  <cols>
    <col min="1" max="1" width="39.85546875" customWidth="1"/>
    <col min="2" max="33" width="9.5703125" bestFit="1" customWidth="1"/>
  </cols>
  <sheetData>
    <row r="1" spans="1:33" x14ac:dyDescent="0.25">
      <c r="A1" t="s">
        <v>84</v>
      </c>
    </row>
    <row r="2" spans="1:33" x14ac:dyDescent="0.25">
      <c r="A2" s="1" t="s">
        <v>83</v>
      </c>
      <c r="B2" s="1">
        <v>2019</v>
      </c>
      <c r="C2" s="1">
        <v>2020</v>
      </c>
      <c r="D2" s="1">
        <v>2021</v>
      </c>
      <c r="E2" s="1">
        <v>2022</v>
      </c>
      <c r="F2" s="1">
        <v>2023</v>
      </c>
      <c r="G2" s="1">
        <v>2024</v>
      </c>
      <c r="H2" s="1">
        <v>2025</v>
      </c>
      <c r="I2" s="1">
        <v>2026</v>
      </c>
      <c r="J2" s="1">
        <v>2027</v>
      </c>
      <c r="K2" s="1">
        <v>2028</v>
      </c>
      <c r="L2" s="1">
        <v>2029</v>
      </c>
      <c r="M2" s="1">
        <v>2030</v>
      </c>
      <c r="N2" s="1">
        <v>2031</v>
      </c>
      <c r="O2" s="1">
        <v>2032</v>
      </c>
      <c r="P2" s="1">
        <v>2033</v>
      </c>
      <c r="Q2" s="1">
        <v>2034</v>
      </c>
      <c r="R2" s="1">
        <v>2035</v>
      </c>
      <c r="S2" s="1">
        <v>2036</v>
      </c>
      <c r="T2" s="1">
        <v>2037</v>
      </c>
      <c r="U2" s="1">
        <v>2038</v>
      </c>
      <c r="V2" s="1">
        <v>2039</v>
      </c>
      <c r="W2" s="1">
        <v>2040</v>
      </c>
      <c r="X2" s="1">
        <v>2041</v>
      </c>
      <c r="Y2" s="1">
        <v>2042</v>
      </c>
      <c r="Z2" s="1">
        <v>2043</v>
      </c>
      <c r="AA2" s="1">
        <v>2044</v>
      </c>
      <c r="AB2" s="1">
        <v>2045</v>
      </c>
      <c r="AC2" s="1">
        <v>2046</v>
      </c>
      <c r="AD2" s="1">
        <v>2047</v>
      </c>
      <c r="AE2" s="1">
        <v>2048</v>
      </c>
      <c r="AF2" s="1">
        <v>2049</v>
      </c>
      <c r="AG2" s="1">
        <v>2050</v>
      </c>
    </row>
    <row r="3" spans="1:33" x14ac:dyDescent="0.25">
      <c r="A3" t="s">
        <v>78</v>
      </c>
      <c r="B3" s="34">
        <v>970303872534760.13</v>
      </c>
      <c r="C3" s="34">
        <v>1008674429808881.1</v>
      </c>
      <c r="D3" s="34">
        <v>1047044987083002</v>
      </c>
      <c r="E3" s="34">
        <v>1085415544357122.8</v>
      </c>
      <c r="F3" s="34">
        <v>1136141474482882.8</v>
      </c>
      <c r="G3" s="34">
        <v>1186867404608642.5</v>
      </c>
      <c r="H3" s="34">
        <v>1237593334734402.3</v>
      </c>
      <c r="I3" s="34">
        <v>1288319264860162</v>
      </c>
      <c r="J3" s="34">
        <v>1339045194985922</v>
      </c>
      <c r="K3" s="34">
        <v>1405433533451455.3</v>
      </c>
      <c r="L3" s="34">
        <v>1471821871916988.8</v>
      </c>
      <c r="M3" s="34">
        <v>1538210210382522.3</v>
      </c>
      <c r="N3" s="34">
        <v>1604598548848055.8</v>
      </c>
      <c r="O3" s="34">
        <v>1670986887313589</v>
      </c>
      <c r="P3" s="34">
        <v>1749304770877725.8</v>
      </c>
      <c r="Q3" s="34">
        <v>1827622654441862.5</v>
      </c>
      <c r="R3" s="34">
        <v>1905940538005999.3</v>
      </c>
      <c r="S3" s="34">
        <v>1984258421570136</v>
      </c>
      <c r="T3" s="34">
        <v>2062576305134272.8</v>
      </c>
      <c r="U3" s="34">
        <v>2137003985074252</v>
      </c>
      <c r="V3" s="34">
        <v>2211431665014231.8</v>
      </c>
      <c r="W3" s="34">
        <v>2285859344954211.5</v>
      </c>
      <c r="X3" s="34">
        <v>2360287024894191.5</v>
      </c>
      <c r="Y3" s="34">
        <v>2434714704834170.5</v>
      </c>
      <c r="Z3" s="34">
        <v>2502093912038383.5</v>
      </c>
      <c r="AA3" s="34">
        <v>2569473119242596.5</v>
      </c>
      <c r="AB3" s="34">
        <v>2636852326446809.5</v>
      </c>
      <c r="AC3" s="34">
        <v>2704231533651022</v>
      </c>
      <c r="AD3" s="34">
        <v>2771610740855235.5</v>
      </c>
      <c r="AE3" s="34">
        <v>2838989948059448.5</v>
      </c>
      <c r="AF3" s="34">
        <v>2906369155263661</v>
      </c>
      <c r="AG3" s="34">
        <v>2973748362467874.5</v>
      </c>
    </row>
    <row r="4" spans="1:33" x14ac:dyDescent="0.25">
      <c r="A4" t="s">
        <v>79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</row>
    <row r="5" spans="1:33" x14ac:dyDescent="0.25">
      <c r="A5" t="s">
        <v>55</v>
      </c>
      <c r="B5" s="34">
        <v>2485070288020928</v>
      </c>
      <c r="C5" s="34">
        <v>2629464447701694</v>
      </c>
      <c r="D5" s="34">
        <v>2773858607382460</v>
      </c>
      <c r="E5" s="34">
        <v>2918252767063226</v>
      </c>
      <c r="F5" s="34">
        <v>3099161143345209</v>
      </c>
      <c r="G5" s="34">
        <v>3280069519627192.5</v>
      </c>
      <c r="H5" s="34">
        <v>3460977895909176</v>
      </c>
      <c r="I5" s="34">
        <v>3641886272191159.5</v>
      </c>
      <c r="J5" s="34">
        <v>3822794648473142.5</v>
      </c>
      <c r="K5" s="34">
        <v>4053662806047045.5</v>
      </c>
      <c r="L5" s="34">
        <v>4284530963620948</v>
      </c>
      <c r="M5" s="34">
        <v>4515399121194852</v>
      </c>
      <c r="N5" s="34">
        <v>4746267278768754</v>
      </c>
      <c r="O5" s="34">
        <v>4977135436342657</v>
      </c>
      <c r="P5" s="34">
        <v>5188692071387031</v>
      </c>
      <c r="Q5" s="34">
        <v>5400248706431407</v>
      </c>
      <c r="R5" s="34">
        <v>5611805341475782</v>
      </c>
      <c r="S5" s="34">
        <v>5823361976520157</v>
      </c>
      <c r="T5" s="34">
        <v>6034918611564531</v>
      </c>
      <c r="U5" s="34">
        <v>6203387806605368</v>
      </c>
      <c r="V5" s="34">
        <v>6371857001646206</v>
      </c>
      <c r="W5" s="34">
        <v>6540326196687044</v>
      </c>
      <c r="X5" s="34">
        <v>6708795391727881</v>
      </c>
      <c r="Y5" s="34">
        <v>6877264586768719</v>
      </c>
      <c r="Z5" s="34">
        <v>6988306683228271</v>
      </c>
      <c r="AA5" s="34">
        <v>7099348779687824</v>
      </c>
      <c r="AB5" s="34">
        <v>7210390876147376</v>
      </c>
      <c r="AC5" s="34">
        <v>7321432972606929</v>
      </c>
      <c r="AD5" s="34">
        <v>7432475069066481</v>
      </c>
      <c r="AE5" s="34">
        <v>7543517165526033</v>
      </c>
      <c r="AF5" s="34">
        <v>7654559261985587</v>
      </c>
      <c r="AG5" s="34">
        <v>7765601358445139</v>
      </c>
    </row>
    <row r="6" spans="1:33" x14ac:dyDescent="0.25">
      <c r="A6" t="s">
        <v>53</v>
      </c>
      <c r="B6" s="34">
        <v>349626827958857.56</v>
      </c>
      <c r="C6" s="34">
        <v>352687675232330.06</v>
      </c>
      <c r="D6" s="34">
        <v>355748522505802.44</v>
      </c>
      <c r="E6" s="34">
        <v>358809369779274.88</v>
      </c>
      <c r="F6" s="34">
        <v>361186285384066.88</v>
      </c>
      <c r="G6" s="34">
        <v>363563200988858.88</v>
      </c>
      <c r="H6" s="34">
        <v>365940116593650.88</v>
      </c>
      <c r="I6" s="34">
        <v>368317032198442.88</v>
      </c>
      <c r="J6" s="34">
        <v>370693947803234.88</v>
      </c>
      <c r="K6" s="34">
        <v>371838065850339.5</v>
      </c>
      <c r="L6" s="34">
        <v>372982183897444.19</v>
      </c>
      <c r="M6" s="34">
        <v>374126301944548.88</v>
      </c>
      <c r="N6" s="34">
        <v>375270419991653.44</v>
      </c>
      <c r="O6" s="34">
        <v>376414538038758.06</v>
      </c>
      <c r="P6" s="34">
        <v>377079881792507.88</v>
      </c>
      <c r="Q6" s="34">
        <v>377745225546257.56</v>
      </c>
      <c r="R6" s="34">
        <v>378410569300007.38</v>
      </c>
      <c r="S6" s="34">
        <v>379075913053757</v>
      </c>
      <c r="T6" s="34">
        <v>379741256807506.81</v>
      </c>
      <c r="U6" s="34">
        <v>379898446922135.13</v>
      </c>
      <c r="V6" s="34">
        <v>380055637036763.5</v>
      </c>
      <c r="W6" s="34">
        <v>380212827151391.75</v>
      </c>
      <c r="X6" s="34">
        <v>380370017266020.13</v>
      </c>
      <c r="Y6" s="34">
        <v>380527207380648.44</v>
      </c>
      <c r="Z6" s="34">
        <v>379744810586970.81</v>
      </c>
      <c r="AA6" s="34">
        <v>378962413793293.25</v>
      </c>
      <c r="AB6" s="34">
        <v>378180016999615.56</v>
      </c>
      <c r="AC6" s="34">
        <v>377397620205937.94</v>
      </c>
      <c r="AD6" s="34">
        <v>376615223412260.25</v>
      </c>
      <c r="AE6" s="34">
        <v>375832826618582.69</v>
      </c>
      <c r="AF6" s="34">
        <v>375050429824905.06</v>
      </c>
      <c r="AG6" s="34">
        <v>374268033031227.38</v>
      </c>
    </row>
    <row r="7" spans="1:33" x14ac:dyDescent="0.25">
      <c r="A7" t="s">
        <v>80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</row>
    <row r="8" spans="1:33" x14ac:dyDescent="0.25">
      <c r="A8" t="s">
        <v>81</v>
      </c>
      <c r="B8" s="34">
        <v>559265789990.07019</v>
      </c>
      <c r="C8" s="34">
        <v>565174140107.66492</v>
      </c>
      <c r="D8" s="34">
        <v>570986469320.85901</v>
      </c>
      <c r="E8" s="34">
        <v>576703594828.83862</v>
      </c>
      <c r="F8" s="34">
        <v>582318979038.11292</v>
      </c>
      <c r="G8" s="34">
        <v>587825675755.59717</v>
      </c>
      <c r="H8" s="34">
        <v>593216738788.20764</v>
      </c>
      <c r="I8" s="34">
        <v>598486447741.63916</v>
      </c>
      <c r="J8" s="34">
        <v>603629082221.58704</v>
      </c>
      <c r="K8" s="34">
        <v>608635653037.00134</v>
      </c>
      <c r="L8" s="34">
        <v>613496762397.23804</v>
      </c>
      <c r="M8" s="34">
        <v>618205055509.62012</v>
      </c>
      <c r="N8" s="34">
        <v>622756446378.21545</v>
      </c>
      <c r="O8" s="34">
        <v>627146849007.09204</v>
      </c>
      <c r="P8" s="34">
        <v>631369725802.75879</v>
      </c>
      <c r="Q8" s="34">
        <v>635416496173.75867</v>
      </c>
      <c r="R8" s="34">
        <v>639282665524.56653</v>
      </c>
      <c r="S8" s="34">
        <v>642964965058.43677</v>
      </c>
      <c r="T8" s="34">
        <v>646464620574.14905</v>
      </c>
      <c r="U8" s="34">
        <v>649788578264.7876</v>
      </c>
      <c r="V8" s="34">
        <v>652946644520.58911</v>
      </c>
      <c r="W8" s="34">
        <v>655947808532.60388</v>
      </c>
      <c r="X8" s="34">
        <v>658793296099.61157</v>
      </c>
      <c r="Y8" s="34">
        <v>661484333020.3916</v>
      </c>
      <c r="Z8" s="34">
        <v>664024596691.28271</v>
      </c>
      <c r="AA8" s="34">
        <v>666419398906.9967</v>
      </c>
      <c r="AB8" s="34">
        <v>668671599864.68567</v>
      </c>
      <c r="AC8" s="34">
        <v>670784468361.09509</v>
      </c>
      <c r="AD8" s="34">
        <v>672758412995.8186</v>
      </c>
      <c r="AE8" s="34">
        <v>674595476766.82178</v>
      </c>
      <c r="AF8" s="34">
        <v>676294842474.91833</v>
      </c>
      <c r="AG8" s="34">
        <v>677857735918.88794</v>
      </c>
    </row>
    <row r="9" spans="1:33" x14ac:dyDescent="0.25">
      <c r="A9" t="s">
        <v>52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</row>
    <row r="10" spans="1:33" x14ac:dyDescent="0.25">
      <c r="A10" t="s">
        <v>82</v>
      </c>
      <c r="B10" s="34">
        <v>811229902247309.75</v>
      </c>
      <c r="C10" s="34">
        <v>825680672279766</v>
      </c>
      <c r="D10" s="34">
        <v>840131442312222</v>
      </c>
      <c r="E10" s="34">
        <v>854582212344678.13</v>
      </c>
      <c r="F10" s="34">
        <v>872106249174169.5</v>
      </c>
      <c r="G10" s="34">
        <v>889630286003660.75</v>
      </c>
      <c r="H10" s="34">
        <v>907154322833152.13</v>
      </c>
      <c r="I10" s="34">
        <v>924678359662643.5</v>
      </c>
      <c r="J10" s="34">
        <v>942202396492134.75</v>
      </c>
      <c r="K10" s="34">
        <v>960880092559198</v>
      </c>
      <c r="L10" s="34">
        <v>979557788626261</v>
      </c>
      <c r="M10" s="34">
        <v>998235484693324</v>
      </c>
      <c r="N10" s="34">
        <v>1016913180760387.1</v>
      </c>
      <c r="O10" s="34">
        <v>1035590876827450.3</v>
      </c>
      <c r="P10" s="34">
        <v>1060422426234749.9</v>
      </c>
      <c r="Q10" s="34">
        <v>1085253975642049.5</v>
      </c>
      <c r="R10" s="34">
        <v>1110085525049349.5</v>
      </c>
      <c r="S10" s="34">
        <v>1134917074456649.3</v>
      </c>
      <c r="T10" s="34">
        <v>1159748623863948.8</v>
      </c>
      <c r="U10" s="34">
        <v>1195492539829699.3</v>
      </c>
      <c r="V10" s="34">
        <v>1231236455795449.5</v>
      </c>
      <c r="W10" s="34">
        <v>1266980371761199.8</v>
      </c>
      <c r="X10" s="34">
        <v>1302724287726950.3</v>
      </c>
      <c r="Y10" s="34">
        <v>1338468203692700.5</v>
      </c>
      <c r="Z10" s="34">
        <v>1366602896119196</v>
      </c>
      <c r="AA10" s="34">
        <v>1394737588545691.3</v>
      </c>
      <c r="AB10" s="34">
        <v>1422872280972186.8</v>
      </c>
      <c r="AC10" s="34">
        <v>1451006973398682</v>
      </c>
      <c r="AD10" s="34">
        <v>1479141665825177.5</v>
      </c>
      <c r="AE10" s="34">
        <v>1507276358251673</v>
      </c>
      <c r="AF10" s="34">
        <v>1535411050678168.3</v>
      </c>
      <c r="AG10" s="34">
        <v>1563545743104663.8</v>
      </c>
    </row>
    <row r="12" spans="1:33" x14ac:dyDescent="0.25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x14ac:dyDescent="0.2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D322-39A2-4C7C-ADEA-1A4E51FEFE20}">
  <sheetPr>
    <tabColor theme="3"/>
  </sheetPr>
  <dimension ref="A1:AG13"/>
  <sheetViews>
    <sheetView workbookViewId="0">
      <selection activeCell="A2" sqref="A2"/>
    </sheetView>
  </sheetViews>
  <sheetFormatPr defaultColWidth="8.85546875" defaultRowHeight="15" x14ac:dyDescent="0.25"/>
  <cols>
    <col min="1" max="1" width="39.85546875" customWidth="1"/>
    <col min="2" max="29" width="9.5703125" bestFit="1" customWidth="1"/>
    <col min="30" max="30" width="11.5703125" bestFit="1" customWidth="1"/>
    <col min="31" max="33" width="9.5703125" bestFit="1" customWidth="1"/>
  </cols>
  <sheetData>
    <row r="1" spans="1:33" x14ac:dyDescent="0.25">
      <c r="A1" t="s">
        <v>84</v>
      </c>
    </row>
    <row r="2" spans="1:33" x14ac:dyDescent="0.25">
      <c r="A2" s="1" t="s">
        <v>83</v>
      </c>
      <c r="B2" s="1">
        <v>2019</v>
      </c>
      <c r="C2" s="1">
        <v>2020</v>
      </c>
      <c r="D2" s="1">
        <v>2021</v>
      </c>
      <c r="E2" s="1">
        <v>2022</v>
      </c>
      <c r="F2" s="1">
        <v>2023</v>
      </c>
      <c r="G2" s="1">
        <v>2024</v>
      </c>
      <c r="H2" s="1">
        <v>2025</v>
      </c>
      <c r="I2" s="1">
        <v>2026</v>
      </c>
      <c r="J2" s="1">
        <v>2027</v>
      </c>
      <c r="K2" s="1">
        <v>2028</v>
      </c>
      <c r="L2" s="1">
        <v>2029</v>
      </c>
      <c r="M2" s="1">
        <v>2030</v>
      </c>
      <c r="N2" s="1">
        <v>2031</v>
      </c>
      <c r="O2" s="1">
        <v>2032</v>
      </c>
      <c r="P2" s="1">
        <v>2033</v>
      </c>
      <c r="Q2" s="1">
        <v>2034</v>
      </c>
      <c r="R2" s="1">
        <v>2035</v>
      </c>
      <c r="S2" s="1">
        <v>2036</v>
      </c>
      <c r="T2" s="1">
        <v>2037</v>
      </c>
      <c r="U2" s="1">
        <v>2038</v>
      </c>
      <c r="V2" s="1">
        <v>2039</v>
      </c>
      <c r="W2" s="1">
        <v>2040</v>
      </c>
      <c r="X2" s="1">
        <v>2041</v>
      </c>
      <c r="Y2" s="1">
        <v>2042</v>
      </c>
      <c r="Z2" s="1">
        <v>2043</v>
      </c>
      <c r="AA2" s="1">
        <v>2044</v>
      </c>
      <c r="AB2" s="1">
        <v>2045</v>
      </c>
      <c r="AC2" s="1">
        <v>2046</v>
      </c>
      <c r="AD2" s="1">
        <v>2047</v>
      </c>
      <c r="AE2" s="1">
        <v>2048</v>
      </c>
      <c r="AF2" s="1">
        <v>2049</v>
      </c>
      <c r="AG2" s="1">
        <v>2050</v>
      </c>
    </row>
    <row r="3" spans="1:33" x14ac:dyDescent="0.25">
      <c r="A3" t="s">
        <v>78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</row>
    <row r="4" spans="1:33" x14ac:dyDescent="0.25">
      <c r="A4" t="s">
        <v>79</v>
      </c>
      <c r="B4" s="35">
        <v>310815104879405.5</v>
      </c>
      <c r="C4" s="35">
        <v>316998209758811</v>
      </c>
      <c r="D4" s="35">
        <v>323181314638216.5</v>
      </c>
      <c r="E4" s="35">
        <v>329364419517622.06</v>
      </c>
      <c r="F4" s="35">
        <v>338607372648547.13</v>
      </c>
      <c r="G4" s="35">
        <v>347850325779472.31</v>
      </c>
      <c r="H4" s="35">
        <v>357093278910397.38</v>
      </c>
      <c r="I4" s="35">
        <v>366336232041322.44</v>
      </c>
      <c r="J4" s="35">
        <v>375579185172247.63</v>
      </c>
      <c r="K4" s="35">
        <v>386206800608320.94</v>
      </c>
      <c r="L4" s="35">
        <v>396834416044394.31</v>
      </c>
      <c r="M4" s="35">
        <v>407462031480467.69</v>
      </c>
      <c r="N4" s="35">
        <v>418089646916541.06</v>
      </c>
      <c r="O4" s="35">
        <v>428717262352614.31</v>
      </c>
      <c r="P4" s="35">
        <v>440897334210673</v>
      </c>
      <c r="Q4" s="35">
        <v>453077406068731.63</v>
      </c>
      <c r="R4" s="35">
        <v>465257477926790.25</v>
      </c>
      <c r="S4" s="35">
        <v>477437549784848.88</v>
      </c>
      <c r="T4" s="35">
        <v>489617621642907.5</v>
      </c>
      <c r="U4" s="35">
        <v>504675767434916.75</v>
      </c>
      <c r="V4" s="35">
        <v>519733913226926</v>
      </c>
      <c r="W4" s="35">
        <v>534792059018935.38</v>
      </c>
      <c r="X4" s="35">
        <v>549850204810944.63</v>
      </c>
      <c r="Y4" s="35">
        <v>564908350602953.88</v>
      </c>
      <c r="Z4" s="35">
        <v>583869129198616</v>
      </c>
      <c r="AA4" s="35">
        <v>602829907794278.13</v>
      </c>
      <c r="AB4" s="35">
        <v>621790686389940.25</v>
      </c>
      <c r="AC4" s="35">
        <v>640751464985602.25</v>
      </c>
      <c r="AD4" s="35">
        <v>659712243581264.38</v>
      </c>
      <c r="AE4" s="35">
        <v>678673022176926.5</v>
      </c>
      <c r="AF4" s="35">
        <v>697633800772588.63</v>
      </c>
      <c r="AG4" s="35">
        <v>716594579368250.75</v>
      </c>
    </row>
    <row r="5" spans="1:33" x14ac:dyDescent="0.25">
      <c r="A5" t="s">
        <v>55</v>
      </c>
      <c r="B5" s="35">
        <v>42960186980582.313</v>
      </c>
      <c r="C5" s="35">
        <v>45456373961164.617</v>
      </c>
      <c r="D5" s="35">
        <v>47952560941746.93</v>
      </c>
      <c r="E5" s="35">
        <v>50448747922329.234</v>
      </c>
      <c r="F5" s="35">
        <v>53576167580795.695</v>
      </c>
      <c r="G5" s="35">
        <v>56703587239262.148</v>
      </c>
      <c r="H5" s="35">
        <v>59831006897728.602</v>
      </c>
      <c r="I5" s="35">
        <v>62958426556195.063</v>
      </c>
      <c r="J5" s="35">
        <v>66085846214661.516</v>
      </c>
      <c r="K5" s="35">
        <v>70076936231329.047</v>
      </c>
      <c r="L5" s="35">
        <v>74068026247996.563</v>
      </c>
      <c r="M5" s="35">
        <v>78059116264664.094</v>
      </c>
      <c r="N5" s="35">
        <v>82050206281331.594</v>
      </c>
      <c r="O5" s="35">
        <v>86041296297999.125</v>
      </c>
      <c r="P5" s="35">
        <v>89698541987306</v>
      </c>
      <c r="Q5" s="35">
        <v>93355787676612.891</v>
      </c>
      <c r="R5" s="35">
        <v>97013033365919.781</v>
      </c>
      <c r="S5" s="35">
        <v>100670279055226.66</v>
      </c>
      <c r="T5" s="35">
        <v>104327524744533.52</v>
      </c>
      <c r="U5" s="35">
        <v>107239904388002.86</v>
      </c>
      <c r="V5" s="35">
        <v>110152284031472.17</v>
      </c>
      <c r="W5" s="35">
        <v>113064663674941.45</v>
      </c>
      <c r="X5" s="35">
        <v>115977043318410.77</v>
      </c>
      <c r="Y5" s="35">
        <v>118889422961880.08</v>
      </c>
      <c r="Z5" s="35">
        <v>120809042398647.52</v>
      </c>
      <c r="AA5" s="35">
        <v>122728661835414.97</v>
      </c>
      <c r="AB5" s="35">
        <v>124648281272182.41</v>
      </c>
      <c r="AC5" s="35">
        <v>126567900708949.86</v>
      </c>
      <c r="AD5" s="35">
        <v>128487520145717.28</v>
      </c>
      <c r="AE5" s="35">
        <v>130407139582484.72</v>
      </c>
      <c r="AF5" s="35">
        <v>132326759019252.17</v>
      </c>
      <c r="AG5" s="35">
        <v>134246378456019.61</v>
      </c>
    </row>
    <row r="6" spans="1:33" x14ac:dyDescent="0.25">
      <c r="A6" t="s">
        <v>53</v>
      </c>
      <c r="B6" s="35">
        <v>661807155879896.63</v>
      </c>
      <c r="C6" s="35">
        <v>662186311759793.25</v>
      </c>
      <c r="D6" s="35">
        <v>662565467639690</v>
      </c>
      <c r="E6" s="35">
        <v>662944623519586.5</v>
      </c>
      <c r="F6" s="35">
        <v>669627107853604</v>
      </c>
      <c r="G6" s="35">
        <v>676309592187621.38</v>
      </c>
      <c r="H6" s="35">
        <v>682992076521638.88</v>
      </c>
      <c r="I6" s="35">
        <v>689674560855656.25</v>
      </c>
      <c r="J6" s="35">
        <v>696357045189673.75</v>
      </c>
      <c r="K6" s="35">
        <v>707046755941909.25</v>
      </c>
      <c r="L6" s="35">
        <v>717736466694144.75</v>
      </c>
      <c r="M6" s="35">
        <v>728426177446380.13</v>
      </c>
      <c r="N6" s="35">
        <v>739115888198615.63</v>
      </c>
      <c r="O6" s="35">
        <v>749805598950851.13</v>
      </c>
      <c r="P6" s="35">
        <v>760560433132437.13</v>
      </c>
      <c r="Q6" s="35">
        <v>771315267314023.13</v>
      </c>
      <c r="R6" s="35">
        <v>782070101495609</v>
      </c>
      <c r="S6" s="35">
        <v>792824935677195</v>
      </c>
      <c r="T6" s="35">
        <v>803579769858781</v>
      </c>
      <c r="U6" s="35">
        <v>812115293113805.13</v>
      </c>
      <c r="V6" s="35">
        <v>820650816368829.38</v>
      </c>
      <c r="W6" s="35">
        <v>829186339623853.5</v>
      </c>
      <c r="X6" s="35">
        <v>837721862878877.75</v>
      </c>
      <c r="Y6" s="35">
        <v>846257386133901.75</v>
      </c>
      <c r="Z6" s="35">
        <v>857363191622262.75</v>
      </c>
      <c r="AA6" s="35">
        <v>868468997110623.63</v>
      </c>
      <c r="AB6" s="35">
        <v>879574802598984.38</v>
      </c>
      <c r="AC6" s="35">
        <v>890680608087345.38</v>
      </c>
      <c r="AD6" s="35">
        <v>901786413575706.25</v>
      </c>
      <c r="AE6" s="35">
        <v>912892219064067.13</v>
      </c>
      <c r="AF6" s="35">
        <v>923998024552428.13</v>
      </c>
      <c r="AG6" s="35">
        <v>935103830040788.88</v>
      </c>
    </row>
    <row r="7" spans="1:33" x14ac:dyDescent="0.25">
      <c r="A7" t="s">
        <v>80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</row>
    <row r="8" spans="1:33" x14ac:dyDescent="0.25">
      <c r="A8" t="s">
        <v>81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</row>
    <row r="9" spans="1:33" x14ac:dyDescent="0.25">
      <c r="A9" t="s">
        <v>52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</row>
    <row r="10" spans="1:33" x14ac:dyDescent="0.25">
      <c r="A10" t="s">
        <v>82</v>
      </c>
      <c r="B10" s="35">
        <v>171205758191862.94</v>
      </c>
      <c r="C10" s="35">
        <v>174255516383725.88</v>
      </c>
      <c r="D10" s="35">
        <v>177305274575588.81</v>
      </c>
      <c r="E10" s="35">
        <v>180355032767451.78</v>
      </c>
      <c r="F10" s="35">
        <v>184053387578663.5</v>
      </c>
      <c r="G10" s="35">
        <v>187751742389875.28</v>
      </c>
      <c r="H10" s="35">
        <v>191450097201087.03</v>
      </c>
      <c r="I10" s="35">
        <v>195148452012298.84</v>
      </c>
      <c r="J10" s="35">
        <v>198846806823510.59</v>
      </c>
      <c r="K10" s="35">
        <v>202788635283704.44</v>
      </c>
      <c r="L10" s="35">
        <v>206730463743898.25</v>
      </c>
      <c r="M10" s="35">
        <v>210672292204092.13</v>
      </c>
      <c r="N10" s="35">
        <v>214614120664285.94</v>
      </c>
      <c r="O10" s="35">
        <v>218555949124479.78</v>
      </c>
      <c r="P10" s="35">
        <v>223796515616886.28</v>
      </c>
      <c r="Q10" s="35">
        <v>229037082109292.75</v>
      </c>
      <c r="R10" s="35">
        <v>234277648601699.28</v>
      </c>
      <c r="S10" s="35">
        <v>239518215094105.78</v>
      </c>
      <c r="T10" s="35">
        <v>244758781586512.28</v>
      </c>
      <c r="U10" s="35">
        <v>252302345028527.69</v>
      </c>
      <c r="V10" s="35">
        <v>259845908470543.03</v>
      </c>
      <c r="W10" s="35">
        <v>267389471912558.47</v>
      </c>
      <c r="X10" s="35">
        <v>274933035354573.81</v>
      </c>
      <c r="Y10" s="35">
        <v>282476598796589.25</v>
      </c>
      <c r="Z10" s="35">
        <v>288414276062958.75</v>
      </c>
      <c r="AA10" s="35">
        <v>294351953329328.19</v>
      </c>
      <c r="AB10" s="35">
        <v>300289630595697.69</v>
      </c>
      <c r="AC10" s="35">
        <v>306227307862067.19</v>
      </c>
      <c r="AD10" s="35">
        <v>312164985128436.75</v>
      </c>
      <c r="AE10" s="35">
        <v>318102662394806.25</v>
      </c>
      <c r="AF10" s="35">
        <v>324040339661175.69</v>
      </c>
      <c r="AG10" s="35">
        <v>329978016927545.25</v>
      </c>
    </row>
    <row r="13" spans="1:33" x14ac:dyDescent="0.25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4A6E-C684-43AD-A440-7C798F6E2DE1}">
  <dimension ref="A1:D14"/>
  <sheetViews>
    <sheetView workbookViewId="0">
      <selection activeCell="B12" sqref="B12"/>
    </sheetView>
  </sheetViews>
  <sheetFormatPr defaultRowHeight="15" x14ac:dyDescent="0.25"/>
  <cols>
    <col min="1" max="1" width="25.140625" customWidth="1"/>
    <col min="2" max="2" width="22.85546875" customWidth="1"/>
    <col min="3" max="3" width="20.7109375" customWidth="1"/>
  </cols>
  <sheetData>
    <row r="1" spans="1:4" x14ac:dyDescent="0.25">
      <c r="A1" s="27"/>
      <c r="B1" s="40" t="s">
        <v>90</v>
      </c>
      <c r="C1" s="40"/>
      <c r="D1" s="37" t="s">
        <v>91</v>
      </c>
    </row>
    <row r="2" spans="1:4" x14ac:dyDescent="0.25">
      <c r="A2" s="27"/>
      <c r="B2" s="27" t="s">
        <v>92</v>
      </c>
      <c r="C2" s="27" t="s">
        <v>93</v>
      </c>
    </row>
    <row r="3" spans="1:4" x14ac:dyDescent="0.25">
      <c r="A3" s="27" t="s">
        <v>94</v>
      </c>
      <c r="B3" s="27">
        <v>942.63</v>
      </c>
      <c r="C3" s="27">
        <v>14262</v>
      </c>
    </row>
    <row r="5" spans="1:4" x14ac:dyDescent="0.25">
      <c r="A5" t="s">
        <v>95</v>
      </c>
    </row>
    <row r="6" spans="1:4" x14ac:dyDescent="0.25">
      <c r="A6" t="s">
        <v>96</v>
      </c>
      <c r="B6">
        <f>2.39 * 10^11</f>
        <v>239000000000</v>
      </c>
    </row>
    <row r="7" spans="1:4" x14ac:dyDescent="0.25">
      <c r="A7" t="s">
        <v>97</v>
      </c>
      <c r="B7" s="30">
        <f>1 * 10^9</f>
        <v>1000000000</v>
      </c>
    </row>
    <row r="9" spans="1:4" x14ac:dyDescent="0.25">
      <c r="A9" s="33" t="s">
        <v>98</v>
      </c>
      <c r="B9" s="38">
        <f>(C3*B6)/(B3*B7)</f>
        <v>3616.0720537220332</v>
      </c>
    </row>
    <row r="10" spans="1:4" x14ac:dyDescent="0.25">
      <c r="A10" t="s">
        <v>99</v>
      </c>
      <c r="B10">
        <f>B9*A14</f>
        <v>14340.148461283854</v>
      </c>
    </row>
    <row r="11" spans="1:4" x14ac:dyDescent="0.25">
      <c r="A11" t="s">
        <v>100</v>
      </c>
      <c r="B11">
        <f>B10*1000</f>
        <v>14340148.461283853</v>
      </c>
    </row>
    <row r="14" spans="1:4" x14ac:dyDescent="0.25">
      <c r="A14">
        <v>3.9656699999999998</v>
      </c>
      <c r="B14" t="s">
        <v>101</v>
      </c>
    </row>
  </sheetData>
  <mergeCells count="1">
    <mergeCell ref="B1:C1"/>
  </mergeCells>
  <hyperlinks>
    <hyperlink ref="D1" r:id="rId1" xr:uid="{276C1D17-03A4-4FCB-9C56-A72844E0F9D8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zoomScale="90" zoomScaleNormal="90" workbookViewId="0">
      <selection activeCell="A25" sqref="A25:XFD32"/>
    </sheetView>
  </sheetViews>
  <sheetFormatPr defaultRowHeight="15" x14ac:dyDescent="0.25"/>
  <cols>
    <col min="1" max="1" width="43.140625" customWidth="1"/>
    <col min="2" max="2" width="35.5703125" customWidth="1"/>
    <col min="4" max="4" width="6.140625" customWidth="1"/>
    <col min="5" max="5" width="31.140625" customWidth="1"/>
    <col min="7" max="7" width="8.28515625" bestFit="1" customWidth="1"/>
    <col min="8" max="8" width="10.5703125" bestFit="1" customWidth="1"/>
    <col min="9" max="9" width="8.28515625" bestFit="1" customWidth="1"/>
    <col min="10" max="10" width="16.42578125" bestFit="1" customWidth="1"/>
    <col min="11" max="11" width="5" bestFit="1" customWidth="1"/>
    <col min="13" max="13" width="23.28515625" bestFit="1" customWidth="1"/>
    <col min="14" max="14" width="21.7109375" bestFit="1" customWidth="1"/>
  </cols>
  <sheetData>
    <row r="1" spans="1:7" x14ac:dyDescent="0.25">
      <c r="A1" s="2" t="s">
        <v>2</v>
      </c>
      <c r="B1" s="2"/>
      <c r="E1" s="24"/>
      <c r="G1" s="28"/>
    </row>
    <row r="2" spans="1:7" ht="15.75" x14ac:dyDescent="0.25">
      <c r="A2" s="41" t="s">
        <v>17</v>
      </c>
      <c r="B2" s="42"/>
      <c r="E2" s="24"/>
      <c r="G2" s="28"/>
    </row>
    <row r="3" spans="1:7" x14ac:dyDescent="0.25">
      <c r="A3" s="43" t="s">
        <v>37</v>
      </c>
      <c r="B3" s="44"/>
      <c r="E3" s="24"/>
      <c r="G3" s="28"/>
    </row>
    <row r="4" spans="1:7" x14ac:dyDescent="0.25">
      <c r="A4" s="5" t="s">
        <v>18</v>
      </c>
      <c r="B4" s="18" t="s">
        <v>68</v>
      </c>
    </row>
    <row r="5" spans="1:7" x14ac:dyDescent="0.25">
      <c r="A5" s="6">
        <v>-1</v>
      </c>
      <c r="B5" s="6">
        <v>-8</v>
      </c>
    </row>
    <row r="6" spans="1:7" x14ac:dyDescent="0.25">
      <c r="A6" s="45" t="s">
        <v>19</v>
      </c>
      <c r="B6" s="46"/>
    </row>
    <row r="7" spans="1:7" x14ac:dyDescent="0.25">
      <c r="A7" s="8" t="s">
        <v>23</v>
      </c>
      <c r="B7" s="19">
        <v>12005</v>
      </c>
    </row>
    <row r="8" spans="1:7" x14ac:dyDescent="0.25">
      <c r="A8" s="9" t="s">
        <v>69</v>
      </c>
      <c r="B8" s="19">
        <v>1086</v>
      </c>
    </row>
    <row r="9" spans="1:7" ht="25.5" x14ac:dyDescent="0.25">
      <c r="A9" s="26" t="s">
        <v>70</v>
      </c>
      <c r="B9" s="19">
        <v>9206</v>
      </c>
    </row>
    <row r="10" spans="1:7" x14ac:dyDescent="0.25">
      <c r="A10" s="9" t="s">
        <v>24</v>
      </c>
      <c r="B10" s="19">
        <v>192</v>
      </c>
    </row>
    <row r="11" spans="1:7" x14ac:dyDescent="0.25">
      <c r="A11" s="10" t="s">
        <v>20</v>
      </c>
      <c r="B11" s="19">
        <v>541</v>
      </c>
    </row>
    <row r="12" spans="1:7" x14ac:dyDescent="0.25">
      <c r="A12" s="9" t="s">
        <v>25</v>
      </c>
      <c r="B12" s="19">
        <v>7047</v>
      </c>
    </row>
    <row r="13" spans="1:7" x14ac:dyDescent="0.25">
      <c r="A13" s="9" t="s">
        <v>31</v>
      </c>
      <c r="B13" s="19">
        <v>874</v>
      </c>
    </row>
    <row r="14" spans="1:7" x14ac:dyDescent="0.25">
      <c r="A14" s="11" t="s">
        <v>26</v>
      </c>
      <c r="B14" s="19">
        <v>3393</v>
      </c>
    </row>
    <row r="15" spans="1:7" x14ac:dyDescent="0.25">
      <c r="A15" s="12" t="s">
        <v>27</v>
      </c>
      <c r="B15" s="20">
        <f>SUM(B7:B14)</f>
        <v>34344</v>
      </c>
    </row>
    <row r="16" spans="1:7" x14ac:dyDescent="0.25">
      <c r="A16" s="45" t="s">
        <v>21</v>
      </c>
      <c r="B16" s="46"/>
    </row>
    <row r="17" spans="1:9" x14ac:dyDescent="0.25">
      <c r="A17" s="8" t="s">
        <v>28</v>
      </c>
      <c r="B17" s="19">
        <v>14987</v>
      </c>
      <c r="C17" t="s">
        <v>53</v>
      </c>
    </row>
    <row r="18" spans="1:9" x14ac:dyDescent="0.25">
      <c r="A18" s="9" t="s">
        <v>29</v>
      </c>
      <c r="B18" s="19">
        <v>3386</v>
      </c>
      <c r="C18" t="s">
        <v>53</v>
      </c>
    </row>
    <row r="19" spans="1:9" x14ac:dyDescent="0.25">
      <c r="A19" s="9" t="s">
        <v>30</v>
      </c>
      <c r="B19" s="19">
        <v>1124</v>
      </c>
      <c r="C19" t="s">
        <v>55</v>
      </c>
    </row>
    <row r="20" spans="1:9" x14ac:dyDescent="0.25">
      <c r="A20" s="12" t="s">
        <v>32</v>
      </c>
      <c r="B20" s="20">
        <f>SUM(B17:B19)</f>
        <v>19497</v>
      </c>
    </row>
    <row r="21" spans="1:9" x14ac:dyDescent="0.25">
      <c r="A21" s="12" t="s">
        <v>33</v>
      </c>
      <c r="B21" s="20">
        <f>B20+B15</f>
        <v>53841</v>
      </c>
    </row>
    <row r="22" spans="1:9" x14ac:dyDescent="0.25">
      <c r="A22" s="7" t="s">
        <v>34</v>
      </c>
      <c r="B22" s="22">
        <f>B21/365</f>
        <v>147.50958904109589</v>
      </c>
    </row>
    <row r="23" spans="1:9" x14ac:dyDescent="0.25">
      <c r="A23" s="13" t="s">
        <v>22</v>
      </c>
      <c r="B23" s="14"/>
    </row>
    <row r="24" spans="1:9" x14ac:dyDescent="0.25">
      <c r="A24" s="21"/>
      <c r="B24" s="14"/>
    </row>
    <row r="25" spans="1:9" x14ac:dyDescent="0.25">
      <c r="A25" s="15" t="s">
        <v>1</v>
      </c>
      <c r="B25" s="2"/>
    </row>
    <row r="26" spans="1:9" x14ac:dyDescent="0.25">
      <c r="A26" s="1" t="s">
        <v>71</v>
      </c>
    </row>
    <row r="27" spans="1:9" ht="60" x14ac:dyDescent="0.25">
      <c r="A27" t="s">
        <v>72</v>
      </c>
      <c r="B27" s="29" t="s">
        <v>73</v>
      </c>
      <c r="C27" s="29" t="s">
        <v>54</v>
      </c>
      <c r="D27" s="29" t="s">
        <v>74</v>
      </c>
      <c r="E27" s="29" t="s">
        <v>65</v>
      </c>
      <c r="F27" s="29" t="s">
        <v>30</v>
      </c>
      <c r="G27" s="29" t="s">
        <v>75</v>
      </c>
      <c r="H27" s="29" t="s">
        <v>76</v>
      </c>
      <c r="I27" s="29" t="s">
        <v>64</v>
      </c>
    </row>
    <row r="28" spans="1:9" x14ac:dyDescent="0.25">
      <c r="A28" t="s">
        <v>68</v>
      </c>
      <c r="B28">
        <v>64.650000000000006</v>
      </c>
      <c r="C28">
        <v>8.82</v>
      </c>
      <c r="D28">
        <v>1.64</v>
      </c>
      <c r="E28">
        <v>0.2</v>
      </c>
      <c r="F28">
        <v>12.09</v>
      </c>
      <c r="G28">
        <v>1.79</v>
      </c>
      <c r="H28">
        <v>0.09</v>
      </c>
      <c r="I28">
        <v>257.44</v>
      </c>
    </row>
    <row r="29" spans="1:9" x14ac:dyDescent="0.25">
      <c r="A29" s="1" t="s">
        <v>77</v>
      </c>
    </row>
    <row r="30" spans="1:9" x14ac:dyDescent="0.25">
      <c r="A30" t="s">
        <v>72</v>
      </c>
      <c r="B30" s="29" t="s">
        <v>73</v>
      </c>
      <c r="C30" s="29" t="s">
        <v>54</v>
      </c>
      <c r="D30" s="29" t="s">
        <v>74</v>
      </c>
      <c r="E30" s="29" t="s">
        <v>65</v>
      </c>
      <c r="F30" s="29" t="s">
        <v>64</v>
      </c>
    </row>
    <row r="31" spans="1:9" x14ac:dyDescent="0.25">
      <c r="A31" t="s">
        <v>68</v>
      </c>
      <c r="B31">
        <v>0.09</v>
      </c>
      <c r="C31">
        <v>1.8</v>
      </c>
      <c r="D31">
        <v>0.6</v>
      </c>
      <c r="E31">
        <v>2.61</v>
      </c>
      <c r="F31">
        <v>2.97</v>
      </c>
    </row>
    <row r="33" spans="1:2" x14ac:dyDescent="0.25">
      <c r="A33" s="1" t="s">
        <v>66</v>
      </c>
      <c r="B33">
        <f>SUM(B28:I28,B31:F31)</f>
        <v>354.79000000000008</v>
      </c>
    </row>
    <row r="35" spans="1:2" x14ac:dyDescent="0.25">
      <c r="A35" t="s">
        <v>102</v>
      </c>
      <c r="B35" s="31">
        <f>'BIFUbC-coal'!B5/SUM('BIFUbC-coal'!B3:B10)</f>
        <v>0.53826797488169997</v>
      </c>
    </row>
    <row r="36" spans="1:2" ht="30" x14ac:dyDescent="0.25">
      <c r="A36" s="39" t="s">
        <v>103</v>
      </c>
      <c r="B36">
        <f>B28/(B33*B35)</f>
        <v>0.33853113495405568</v>
      </c>
    </row>
  </sheetData>
  <mergeCells count="4">
    <mergeCell ref="A2:B2"/>
    <mergeCell ref="A3:B3"/>
    <mergeCell ref="A6:B6"/>
    <mergeCell ref="A16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K9"/>
  <sheetViews>
    <sheetView tabSelected="1" workbookViewId="0">
      <selection activeCell="H4" sqref="H4"/>
    </sheetView>
  </sheetViews>
  <sheetFormatPr defaultRowHeight="15" x14ac:dyDescent="0.25"/>
  <cols>
    <col min="1" max="1" width="32.42578125" bestFit="1" customWidth="1"/>
    <col min="2" max="2" width="13" customWidth="1"/>
  </cols>
  <sheetData>
    <row r="1" spans="1:11" ht="30" x14ac:dyDescent="0.25">
      <c r="A1" s="23" t="s">
        <v>39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3</v>
      </c>
      <c r="H1" s="4" t="s">
        <v>40</v>
      </c>
      <c r="I1" s="4" t="s">
        <v>41</v>
      </c>
      <c r="J1" s="4" t="s">
        <v>42</v>
      </c>
      <c r="K1" s="4" t="s">
        <v>43</v>
      </c>
    </row>
    <row r="2" spans="1:11" x14ac:dyDescent="0.25">
      <c r="A2" s="24" t="s">
        <v>44</v>
      </c>
      <c r="B2" s="25">
        <v>1</v>
      </c>
      <c r="C2" s="25">
        <v>1</v>
      </c>
      <c r="D2" s="25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</row>
    <row r="3" spans="1:11" x14ac:dyDescent="0.25">
      <c r="A3" s="24" t="s">
        <v>45</v>
      </c>
      <c r="B3" s="25">
        <v>1</v>
      </c>
      <c r="C3" s="25">
        <v>1</v>
      </c>
      <c r="D3" s="25">
        <v>1</v>
      </c>
      <c r="E3" s="25">
        <v>1</v>
      </c>
      <c r="F3" s="25">
        <v>1</v>
      </c>
      <c r="G3" s="25">
        <v>1</v>
      </c>
      <c r="H3" s="25">
        <v>0</v>
      </c>
      <c r="I3" s="25">
        <v>1</v>
      </c>
      <c r="J3" s="25">
        <v>1</v>
      </c>
      <c r="K3" s="25">
        <v>1</v>
      </c>
    </row>
    <row r="4" spans="1:11" x14ac:dyDescent="0.25">
      <c r="A4" s="24" t="s">
        <v>46</v>
      </c>
      <c r="B4" s="25">
        <v>1</v>
      </c>
      <c r="C4" s="25">
        <f>1-Calcs!B36</f>
        <v>0.66146886504594438</v>
      </c>
      <c r="D4" s="25">
        <v>0</v>
      </c>
      <c r="E4" s="25">
        <v>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</row>
    <row r="5" spans="1:11" x14ac:dyDescent="0.25">
      <c r="A5" s="24" t="s">
        <v>47</v>
      </c>
      <c r="B5" s="25">
        <v>1</v>
      </c>
      <c r="C5" s="25">
        <v>1</v>
      </c>
      <c r="D5" s="25">
        <v>0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</row>
    <row r="6" spans="1:11" x14ac:dyDescent="0.25">
      <c r="A6" s="24" t="s">
        <v>48</v>
      </c>
      <c r="B6" s="25">
        <v>1</v>
      </c>
      <c r="C6" s="25">
        <v>1</v>
      </c>
      <c r="D6" s="25">
        <v>1</v>
      </c>
      <c r="E6" s="25">
        <v>1</v>
      </c>
      <c r="F6" s="25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</row>
    <row r="7" spans="1:11" x14ac:dyDescent="0.25">
      <c r="A7" s="24" t="s">
        <v>49</v>
      </c>
      <c r="B7" s="25">
        <v>1</v>
      </c>
      <c r="C7" s="25">
        <v>1</v>
      </c>
      <c r="D7" s="25">
        <v>1</v>
      </c>
      <c r="E7" s="25">
        <v>1</v>
      </c>
      <c r="F7" s="25">
        <v>1</v>
      </c>
      <c r="G7" s="25">
        <v>1</v>
      </c>
      <c r="H7" s="25">
        <v>1</v>
      </c>
      <c r="I7" s="25">
        <v>1</v>
      </c>
      <c r="J7" s="25">
        <v>1</v>
      </c>
      <c r="K7" s="25">
        <v>1</v>
      </c>
    </row>
    <row r="8" spans="1:11" x14ac:dyDescent="0.25">
      <c r="A8" s="24" t="s">
        <v>50</v>
      </c>
      <c r="B8" s="25">
        <v>1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</row>
    <row r="9" spans="1:11" x14ac:dyDescent="0.25">
      <c r="A9" s="24" t="s">
        <v>51</v>
      </c>
      <c r="B9" s="25">
        <v>1</v>
      </c>
      <c r="C9" s="25">
        <v>1</v>
      </c>
      <c r="D9" s="25">
        <v>1</v>
      </c>
      <c r="E9" s="25">
        <v>1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BIFUbC-coal</vt:lpstr>
      <vt:lpstr>BIFUbC-natural-gas</vt:lpstr>
      <vt:lpstr>Heat content of coal</vt:lpstr>
      <vt:lpstr>Calcs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2015-09-10T20:43:56Z</dcterms:created>
  <dcterms:modified xsi:type="dcterms:W3CDTF">2021-12-01T21:15:52Z</dcterms:modified>
</cp:coreProperties>
</file>