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BFPIaE\"/>
    </mc:Choice>
  </mc:AlternateContent>
  <bookViews>
    <workbookView xWindow="0" yWindow="0" windowWidth="19200" windowHeight="5730" tabRatio="684" firstSheet="8" activeTab="15"/>
  </bookViews>
  <sheets>
    <sheet name="About" sheetId="4" r:id="rId1"/>
    <sheet name="Conversion Factors" sheetId="20" r:id="rId2"/>
    <sheet name="Heat content of coal" sheetId="32" r:id="rId3"/>
    <sheet name="BAU Total Primary Fuel Use" sheetId="31" r:id="rId4"/>
    <sheet name="Crude Oil" sheetId="21" r:id="rId5"/>
    <sheet name="Natural Gas" sheetId="22" r:id="rId6"/>
    <sheet name="Petroleum Products" sheetId="23" r:id="rId7"/>
    <sheet name="Coal &amp; Lignite" sheetId="26" r:id="rId8"/>
    <sheet name="Biofuels" sheetId="27" r:id="rId9"/>
    <sheet name="MSW" sheetId="28" r:id="rId10"/>
    <sheet name="Biomass" sheetId="29" r:id="rId11"/>
    <sheet name="Nuclear" sheetId="30" r:id="rId12"/>
    <sheet name="AEO Table 73" sheetId="15" r:id="rId13"/>
    <sheet name="BFPIaE-production" sheetId="12" r:id="rId14"/>
    <sheet name="BFPIaE-imports" sheetId="19" r:id="rId15"/>
    <sheet name="BFPIaE-exports" sheetId="13" r:id="rId16"/>
  </sheets>
  <externalReferences>
    <externalReference r:id="rId17"/>
    <externalReference r:id="rId18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6" l="1"/>
  <c r="B62" i="20"/>
  <c r="B7" i="32"/>
  <c r="B6" i="32"/>
  <c r="B9" i="32" s="1"/>
  <c r="E17" i="19" l="1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D17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D20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B10" i="19"/>
  <c r="C10" i="19" s="1"/>
  <c r="B18" i="13" l="1"/>
  <c r="C18" i="13" s="1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21" i="19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D9" i="19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9" i="19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D7" i="19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7" i="19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8" i="27" l="1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C23" i="27"/>
  <c r="D23" i="27"/>
  <c r="E23" i="27"/>
  <c r="E24" i="27" s="1"/>
  <c r="E25" i="27" s="1"/>
  <c r="F23" i="27"/>
  <c r="F24" i="27" s="1"/>
  <c r="F25" i="27" s="1"/>
  <c r="G23" i="27"/>
  <c r="G24" i="27" s="1"/>
  <c r="G25" i="27" s="1"/>
  <c r="H23" i="27"/>
  <c r="B23" i="27"/>
  <c r="D24" i="27" l="1"/>
  <c r="D25" i="27" s="1"/>
  <c r="C24" i="27"/>
  <c r="C25" i="27" s="1"/>
  <c r="H24" i="27"/>
  <c r="H25" i="27" s="1"/>
  <c r="B90" i="20"/>
  <c r="B92" i="20" s="1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D6" i="30" l="1"/>
  <c r="L12" i="30" s="1"/>
  <c r="L5" i="19" s="1"/>
  <c r="H6" i="30"/>
  <c r="AF12" i="30" s="1"/>
  <c r="D5" i="30"/>
  <c r="H5" i="30"/>
  <c r="F5" i="30"/>
  <c r="C6" i="30"/>
  <c r="G12" i="30" s="1"/>
  <c r="G5" i="19" s="1"/>
  <c r="G5" i="30"/>
  <c r="E6" i="30"/>
  <c r="Q12" i="30" s="1"/>
  <c r="Q5" i="19" s="1"/>
  <c r="B6" i="30"/>
  <c r="B12" i="30" s="1"/>
  <c r="B5" i="19" s="1"/>
  <c r="E5" i="30"/>
  <c r="F6" i="30"/>
  <c r="V12" i="30" s="1"/>
  <c r="V5" i="19" s="1"/>
  <c r="G6" i="30"/>
  <c r="AA12" i="30" s="1"/>
  <c r="AA5" i="19" s="1"/>
  <c r="B5" i="30"/>
  <c r="B11" i="30" s="1"/>
  <c r="C5" i="30"/>
  <c r="Z12" i="30"/>
  <c r="Z5" i="19" s="1"/>
  <c r="C12" i="30"/>
  <c r="C5" i="19" s="1"/>
  <c r="J12" i="30"/>
  <c r="J5" i="19" s="1"/>
  <c r="O12" i="30"/>
  <c r="O5" i="19" s="1"/>
  <c r="T12" i="30"/>
  <c r="T5" i="19" s="1"/>
  <c r="Y12" i="30"/>
  <c r="Y5" i="19" s="1"/>
  <c r="AD12" i="30"/>
  <c r="AD5" i="19" s="1"/>
  <c r="P12" i="30"/>
  <c r="P5" i="19" s="1"/>
  <c r="AE12" i="30"/>
  <c r="AE5" i="19" s="1"/>
  <c r="F12" i="30"/>
  <c r="F5" i="19" s="1"/>
  <c r="I12" i="30"/>
  <c r="I5" i="19" s="1"/>
  <c r="N12" i="30"/>
  <c r="N5" i="19" s="1"/>
  <c r="S12" i="30"/>
  <c r="S5" i="19" s="1"/>
  <c r="X12" i="30"/>
  <c r="X5" i="19" s="1"/>
  <c r="AC12" i="30"/>
  <c r="AC5" i="19" s="1"/>
  <c r="D12" i="30"/>
  <c r="D5" i="19" s="1"/>
  <c r="K12" i="30"/>
  <c r="K5" i="19" s="1"/>
  <c r="U12" i="30"/>
  <c r="U5" i="19" s="1"/>
  <c r="E12" i="30"/>
  <c r="E5" i="19" s="1"/>
  <c r="H12" i="30"/>
  <c r="H5" i="19" s="1"/>
  <c r="M12" i="30"/>
  <c r="M5" i="19" s="1"/>
  <c r="R12" i="30"/>
  <c r="R5" i="19" s="1"/>
  <c r="W12" i="30"/>
  <c r="W5" i="19" s="1"/>
  <c r="AB12" i="30"/>
  <c r="AB5" i="19" s="1"/>
  <c r="K11" i="23"/>
  <c r="K12" i="23" s="1"/>
  <c r="L11" i="23"/>
  <c r="L12" i="23" s="1"/>
  <c r="J11" i="23"/>
  <c r="J12" i="23" s="1"/>
  <c r="J5" i="23"/>
  <c r="K4" i="23"/>
  <c r="K5" i="23" s="1"/>
  <c r="L4" i="23"/>
  <c r="L5" i="23" s="1"/>
  <c r="J4" i="23"/>
  <c r="C18" i="23"/>
  <c r="C19" i="23" s="1"/>
  <c r="C20" i="23" s="1"/>
  <c r="C21" i="23" s="1"/>
  <c r="D18" i="23"/>
  <c r="D19" i="23" s="1"/>
  <c r="D20" i="23" s="1"/>
  <c r="D21" i="23" s="1"/>
  <c r="B18" i="23"/>
  <c r="B19" i="23" s="1"/>
  <c r="B20" i="23" s="1"/>
  <c r="B21" i="23" s="1"/>
  <c r="D12" i="23"/>
  <c r="C11" i="23"/>
  <c r="C12" i="23" s="1"/>
  <c r="D11" i="23"/>
  <c r="B11" i="23"/>
  <c r="B12" i="23" s="1"/>
  <c r="B19" i="12" l="1"/>
  <c r="C19" i="12" s="1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AH19" i="12" s="1"/>
  <c r="AI19" i="12" s="1"/>
  <c r="B19" i="19"/>
  <c r="C19" i="19" s="1"/>
  <c r="B19" i="13"/>
  <c r="C19" i="13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F5" i="19"/>
  <c r="AG12" i="30"/>
  <c r="B5" i="12"/>
  <c r="C11" i="30"/>
  <c r="C4" i="23"/>
  <c r="D4" i="23"/>
  <c r="B4" i="23"/>
  <c r="B54" i="20"/>
  <c r="B55" i="20" s="1"/>
  <c r="C14" i="26"/>
  <c r="D14" i="26"/>
  <c r="B14" i="26"/>
  <c r="B82" i="20"/>
  <c r="B84" i="20" s="1"/>
  <c r="B85" i="20" s="1"/>
  <c r="AG5" i="19" l="1"/>
  <c r="AH12" i="30"/>
  <c r="C5" i="12"/>
  <c r="D11" i="30"/>
  <c r="D5" i="23"/>
  <c r="B5" i="23"/>
  <c r="C5" i="23"/>
  <c r="B15" i="26"/>
  <c r="G18" i="26" s="1"/>
  <c r="C15" i="26"/>
  <c r="G19" i="26" s="1"/>
  <c r="D15" i="26"/>
  <c r="B17" i="13" s="1"/>
  <c r="C17" i="13" s="1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M9" i="26"/>
  <c r="N9" i="26"/>
  <c r="J8" i="26"/>
  <c r="K8" i="26"/>
  <c r="K9" i="26" s="1"/>
  <c r="L8" i="26"/>
  <c r="L9" i="26" s="1"/>
  <c r="M8" i="26"/>
  <c r="N8" i="26"/>
  <c r="I8" i="26"/>
  <c r="I9" i="26" s="1"/>
  <c r="J5" i="26"/>
  <c r="M5" i="26"/>
  <c r="N5" i="26"/>
  <c r="J4" i="26"/>
  <c r="K4" i="26"/>
  <c r="K5" i="26" s="1"/>
  <c r="L4" i="26"/>
  <c r="L5" i="26" s="1"/>
  <c r="M4" i="26"/>
  <c r="N4" i="26"/>
  <c r="I4" i="26"/>
  <c r="I5" i="26" s="1"/>
  <c r="I9" i="22"/>
  <c r="L9" i="22"/>
  <c r="M9" i="22"/>
  <c r="I8" i="22"/>
  <c r="J8" i="22"/>
  <c r="J9" i="22" s="1"/>
  <c r="K8" i="22"/>
  <c r="K9" i="22" s="1"/>
  <c r="L8" i="22"/>
  <c r="M8" i="22"/>
  <c r="H8" i="22"/>
  <c r="H9" i="22" s="1"/>
  <c r="I5" i="22"/>
  <c r="M5" i="22"/>
  <c r="I4" i="22"/>
  <c r="J4" i="22"/>
  <c r="J5" i="22" s="1"/>
  <c r="K4" i="22"/>
  <c r="K5" i="22" s="1"/>
  <c r="L4" i="22"/>
  <c r="L5" i="22" s="1"/>
  <c r="M4" i="22"/>
  <c r="H4" i="22"/>
  <c r="H5" i="22" s="1"/>
  <c r="D13" i="22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C13" i="22"/>
  <c r="K9" i="21"/>
  <c r="I8" i="21"/>
  <c r="I9" i="21" s="1"/>
  <c r="J8" i="21"/>
  <c r="J9" i="21" s="1"/>
  <c r="K8" i="21"/>
  <c r="L8" i="21"/>
  <c r="L9" i="21" s="1"/>
  <c r="M8" i="21"/>
  <c r="M9" i="21" s="1"/>
  <c r="H8" i="21"/>
  <c r="H9" i="21" s="1"/>
  <c r="H18" i="26" l="1"/>
  <c r="B17" i="12"/>
  <c r="B20" i="19"/>
  <c r="C20" i="19" s="1"/>
  <c r="E11" i="30"/>
  <c r="D5" i="12"/>
  <c r="B20" i="12"/>
  <c r="C20" i="12" s="1"/>
  <c r="D20" i="12" s="1"/>
  <c r="E20" i="12" s="1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AI20" i="12" s="1"/>
  <c r="AI12" i="30"/>
  <c r="AI5" i="19" s="1"/>
  <c r="AH5" i="19"/>
  <c r="H19" i="26"/>
  <c r="B17" i="19"/>
  <c r="B20" i="13"/>
  <c r="C20" i="13" s="1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I19" i="26" l="1"/>
  <c r="C17" i="19"/>
  <c r="F11" i="30"/>
  <c r="E5" i="12"/>
  <c r="I18" i="26"/>
  <c r="C17" i="12"/>
  <c r="C13" i="21"/>
  <c r="D13" i="21" s="1"/>
  <c r="J5" i="21"/>
  <c r="I4" i="21"/>
  <c r="I5" i="21" s="1"/>
  <c r="J4" i="21"/>
  <c r="K4" i="21"/>
  <c r="K5" i="21" s="1"/>
  <c r="L4" i="21"/>
  <c r="L5" i="21" s="1"/>
  <c r="M4" i="21"/>
  <c r="M5" i="21" s="1"/>
  <c r="H4" i="21"/>
  <c r="H5" i="21" s="1"/>
  <c r="E13" i="21" l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G11" i="30"/>
  <c r="F5" i="12"/>
  <c r="J18" i="26"/>
  <c r="D17" i="12"/>
  <c r="J19" i="26"/>
  <c r="D3" i="29"/>
  <c r="C3" i="29"/>
  <c r="B3" i="29"/>
  <c r="B15" i="29" s="1"/>
  <c r="B16" i="29" s="1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K4" i="29" s="1"/>
  <c r="K19" i="26" l="1"/>
  <c r="H11" i="30"/>
  <c r="G5" i="12"/>
  <c r="K18" i="26"/>
  <c r="E17" i="12"/>
  <c r="C15" i="29"/>
  <c r="D14" i="29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C14" i="29"/>
  <c r="B78" i="20"/>
  <c r="B79" i="20" s="1"/>
  <c r="J4" i="28"/>
  <c r="J5" i="28" s="1"/>
  <c r="J7" i="28" s="1"/>
  <c r="J3" i="28"/>
  <c r="J2" i="28"/>
  <c r="K1" i="28"/>
  <c r="K3" i="28" s="1"/>
  <c r="C9" i="28"/>
  <c r="L1" i="28" l="1"/>
  <c r="K2" i="28"/>
  <c r="K4" i="28" s="1"/>
  <c r="K5" i="28" s="1"/>
  <c r="K7" i="28" s="1"/>
  <c r="K6" i="28"/>
  <c r="K8" i="28" s="1"/>
  <c r="K10" i="28" s="1"/>
  <c r="D15" i="29"/>
  <c r="C16" i="29"/>
  <c r="I11" i="30"/>
  <c r="H5" i="12"/>
  <c r="J6" i="28"/>
  <c r="J8" i="28" s="1"/>
  <c r="L18" i="26"/>
  <c r="F17" i="12"/>
  <c r="L19" i="26"/>
  <c r="J10" i="28"/>
  <c r="I10" i="27"/>
  <c r="I11" i="27" s="1"/>
  <c r="I12" i="27" s="1"/>
  <c r="I13" i="27" s="1"/>
  <c r="B29" i="27" s="1"/>
  <c r="B4" i="27"/>
  <c r="B5" i="27" s="1"/>
  <c r="B6" i="27" s="1"/>
  <c r="C4" i="26"/>
  <c r="D4" i="26"/>
  <c r="B4" i="26"/>
  <c r="B12" i="12" l="1"/>
  <c r="C29" i="27"/>
  <c r="M19" i="26"/>
  <c r="J11" i="30"/>
  <c r="I5" i="12"/>
  <c r="M1" i="28"/>
  <c r="L2" i="28"/>
  <c r="L4" i="28" s="1"/>
  <c r="L3" i="28"/>
  <c r="M18" i="26"/>
  <c r="G17" i="12"/>
  <c r="E15" i="29"/>
  <c r="D16" i="29"/>
  <c r="I14" i="27"/>
  <c r="I15" i="27" s="1"/>
  <c r="I16" i="27" s="1"/>
  <c r="I17" i="27" s="1"/>
  <c r="B30" i="27" s="1"/>
  <c r="C5" i="22"/>
  <c r="B5" i="22"/>
  <c r="C4" i="22"/>
  <c r="B4" i="22"/>
  <c r="C4" i="21"/>
  <c r="C5" i="21" s="1"/>
  <c r="C6" i="21" s="1"/>
  <c r="C7" i="21" s="1"/>
  <c r="B15" i="21" s="1"/>
  <c r="B5" i="21"/>
  <c r="B6" i="21" s="1"/>
  <c r="B4" i="21"/>
  <c r="B68" i="20"/>
  <c r="F15" i="29" l="1"/>
  <c r="E16" i="29"/>
  <c r="C15" i="21"/>
  <c r="B18" i="19"/>
  <c r="N19" i="26"/>
  <c r="B13" i="12"/>
  <c r="C30" i="27"/>
  <c r="N18" i="26"/>
  <c r="H17" i="12"/>
  <c r="C12" i="12"/>
  <c r="D29" i="27"/>
  <c r="L5" i="28"/>
  <c r="L7" i="28" s="1"/>
  <c r="L6" i="28"/>
  <c r="L8" i="28" s="1"/>
  <c r="L10" i="28" s="1"/>
  <c r="N1" i="28"/>
  <c r="M2" i="28"/>
  <c r="M3" i="28"/>
  <c r="K11" i="30"/>
  <c r="J5" i="12"/>
  <c r="B7" i="21"/>
  <c r="B14" i="21" s="1"/>
  <c r="O18" i="26" l="1"/>
  <c r="I17" i="12"/>
  <c r="O19" i="26"/>
  <c r="D15" i="21"/>
  <c r="C18" i="19"/>
  <c r="C14" i="21"/>
  <c r="B18" i="12"/>
  <c r="L11" i="30"/>
  <c r="K5" i="12"/>
  <c r="M4" i="28"/>
  <c r="D12" i="12"/>
  <c r="E29" i="27"/>
  <c r="C13" i="12"/>
  <c r="D30" i="27"/>
  <c r="O1" i="28"/>
  <c r="N3" i="28"/>
  <c r="N2" i="28"/>
  <c r="N4" i="28" s="1"/>
  <c r="G15" i="29"/>
  <c r="F16" i="29"/>
  <c r="B63" i="20"/>
  <c r="B64" i="20" s="1"/>
  <c r="B59" i="20"/>
  <c r="B49" i="20"/>
  <c r="B50" i="20" s="1"/>
  <c r="B43" i="20"/>
  <c r="B44" i="20" s="1"/>
  <c r="B45" i="20" s="1"/>
  <c r="B38" i="20"/>
  <c r="B30" i="20"/>
  <c r="B29" i="20"/>
  <c r="E12" i="12" l="1"/>
  <c r="F29" i="27"/>
  <c r="M11" i="30"/>
  <c r="L5" i="12"/>
  <c r="D14" i="21"/>
  <c r="C18" i="12"/>
  <c r="P19" i="26"/>
  <c r="P1" i="28"/>
  <c r="O3" i="28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O2" i="28"/>
  <c r="O4" i="28" s="1"/>
  <c r="N5" i="28"/>
  <c r="N7" i="28" s="1"/>
  <c r="N6" i="28"/>
  <c r="N8" i="28" s="1"/>
  <c r="N10" i="28" s="1"/>
  <c r="B31" i="20"/>
  <c r="B33" i="20" s="1"/>
  <c r="B34" i="20" s="1"/>
  <c r="L9" i="28" s="1"/>
  <c r="L11" i="28" s="1"/>
  <c r="D21" i="12" s="1"/>
  <c r="H15" i="29"/>
  <c r="G16" i="29"/>
  <c r="G17" i="29" s="1"/>
  <c r="G9" i="12" s="1"/>
  <c r="E30" i="27"/>
  <c r="D13" i="12"/>
  <c r="M5" i="28"/>
  <c r="M7" i="28" s="1"/>
  <c r="M6" i="28"/>
  <c r="M8" i="28" s="1"/>
  <c r="M10" i="28" s="1"/>
  <c r="E15" i="21"/>
  <c r="D18" i="19"/>
  <c r="P18" i="26"/>
  <c r="J17" i="12"/>
  <c r="K6" i="23"/>
  <c r="L6" i="23"/>
  <c r="J6" i="23"/>
  <c r="J13" i="23"/>
  <c r="K13" i="23"/>
  <c r="L13" i="23"/>
  <c r="C13" i="23"/>
  <c r="D13" i="23"/>
  <c r="B13" i="23"/>
  <c r="C17" i="29"/>
  <c r="C9" i="12" s="1"/>
  <c r="E17" i="29"/>
  <c r="E9" i="12" s="1"/>
  <c r="F17" i="29"/>
  <c r="F9" i="12" s="1"/>
  <c r="M9" i="28"/>
  <c r="M11" i="28" s="1"/>
  <c r="E21" i="12" s="1"/>
  <c r="N9" i="28"/>
  <c r="N11" i="28" s="1"/>
  <c r="F21" i="12" s="1"/>
  <c r="K9" i="28"/>
  <c r="K11" i="28" s="1"/>
  <c r="C21" i="12" s="1"/>
  <c r="C6" i="22"/>
  <c r="B15" i="22" s="1"/>
  <c r="B6" i="22"/>
  <c r="B14" i="22" s="1"/>
  <c r="C5" i="26"/>
  <c r="G15" i="26" s="1"/>
  <c r="B5" i="26"/>
  <c r="G14" i="26" s="1"/>
  <c r="D5" i="26"/>
  <c r="B3" i="13" s="1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H15" i="26" l="1"/>
  <c r="B3" i="19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C14" i="22"/>
  <c r="B4" i="12"/>
  <c r="B17" i="29"/>
  <c r="B9" i="12" s="1"/>
  <c r="D17" i="29"/>
  <c r="D9" i="12" s="1"/>
  <c r="B14" i="19"/>
  <c r="C14" i="19" s="1"/>
  <c r="K25" i="23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Q18" i="26"/>
  <c r="K17" i="12"/>
  <c r="I15" i="29"/>
  <c r="H16" i="29"/>
  <c r="H17" i="29" s="1"/>
  <c r="H9" i="12" s="1"/>
  <c r="O5" i="28"/>
  <c r="O7" i="28" s="1"/>
  <c r="O9" i="28" s="1"/>
  <c r="O6" i="28"/>
  <c r="O8" i="28" s="1"/>
  <c r="O10" i="28" s="1"/>
  <c r="Q19" i="26"/>
  <c r="N11" i="30"/>
  <c r="M5" i="12"/>
  <c r="B11" i="13"/>
  <c r="C11" i="13" s="1"/>
  <c r="D11" i="13" s="1"/>
  <c r="L23" i="23"/>
  <c r="F12" i="12"/>
  <c r="G29" i="27"/>
  <c r="B14" i="13"/>
  <c r="C14" i="13" s="1"/>
  <c r="D14" i="13" s="1"/>
  <c r="L20" i="23"/>
  <c r="L25" i="23"/>
  <c r="C15" i="22"/>
  <c r="B4" i="19"/>
  <c r="B10" i="13"/>
  <c r="C10" i="13" s="1"/>
  <c r="D10" i="13" s="1"/>
  <c r="L22" i="23"/>
  <c r="H14" i="26"/>
  <c r="B3" i="12"/>
  <c r="J9" i="28"/>
  <c r="J11" i="28" s="1"/>
  <c r="B21" i="12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J25" i="23"/>
  <c r="J23" i="23" s="1"/>
  <c r="B11" i="19"/>
  <c r="C11" i="19" s="1"/>
  <c r="K23" i="23"/>
  <c r="K22" i="23"/>
  <c r="F15" i="21"/>
  <c r="E18" i="19"/>
  <c r="E13" i="12"/>
  <c r="F30" i="27"/>
  <c r="Q1" i="28"/>
  <c r="P2" i="28"/>
  <c r="P4" i="28" s="1"/>
  <c r="E14" i="21"/>
  <c r="D18" i="12"/>
  <c r="E10" i="13" l="1"/>
  <c r="D10" i="19"/>
  <c r="E11" i="13"/>
  <c r="D11" i="19"/>
  <c r="E14" i="13"/>
  <c r="D14" i="19"/>
  <c r="F13" i="12"/>
  <c r="G30" i="27"/>
  <c r="F14" i="21"/>
  <c r="E18" i="12"/>
  <c r="I14" i="26"/>
  <c r="D3" i="19" s="1"/>
  <c r="C3" i="12"/>
  <c r="D15" i="22"/>
  <c r="C4" i="19"/>
  <c r="G12" i="12"/>
  <c r="H29" i="27"/>
  <c r="K21" i="23"/>
  <c r="K19" i="23"/>
  <c r="K24" i="23"/>
  <c r="J21" i="23"/>
  <c r="J19" i="23"/>
  <c r="J24" i="23"/>
  <c r="R19" i="26"/>
  <c r="J15" i="29"/>
  <c r="I16" i="29"/>
  <c r="I17" i="29" s="1"/>
  <c r="I9" i="12" s="1"/>
  <c r="J22" i="23"/>
  <c r="P6" i="28"/>
  <c r="P8" i="28" s="1"/>
  <c r="P10" i="28" s="1"/>
  <c r="P5" i="28"/>
  <c r="P7" i="28" s="1"/>
  <c r="P9" i="28" s="1"/>
  <c r="P11" i="28" s="1"/>
  <c r="H21" i="12" s="1"/>
  <c r="J20" i="23"/>
  <c r="L21" i="23"/>
  <c r="L19" i="23"/>
  <c r="O11" i="30"/>
  <c r="N5" i="12"/>
  <c r="O11" i="28"/>
  <c r="G21" i="12" s="1"/>
  <c r="R18" i="26"/>
  <c r="L17" i="12"/>
  <c r="K20" i="23"/>
  <c r="R1" i="28"/>
  <c r="Q2" i="28"/>
  <c r="Q4" i="28" s="1"/>
  <c r="G15" i="21"/>
  <c r="F18" i="19"/>
  <c r="D14" i="22"/>
  <c r="C4" i="12"/>
  <c r="I15" i="26"/>
  <c r="C3" i="19"/>
  <c r="F14" i="13" l="1"/>
  <c r="E14" i="19"/>
  <c r="F11" i="13"/>
  <c r="E11" i="19"/>
  <c r="F10" i="13"/>
  <c r="E10" i="19"/>
  <c r="K15" i="29"/>
  <c r="J16" i="29"/>
  <c r="J17" i="29" s="1"/>
  <c r="J9" i="12" s="1"/>
  <c r="E15" i="22"/>
  <c r="D4" i="19"/>
  <c r="G14" i="21"/>
  <c r="F18" i="12"/>
  <c r="H15" i="21"/>
  <c r="G18" i="19"/>
  <c r="Q5" i="28"/>
  <c r="Q7" i="28" s="1"/>
  <c r="Q9" i="28" s="1"/>
  <c r="Q6" i="28"/>
  <c r="Q8" i="28" s="1"/>
  <c r="Q10" i="28" s="1"/>
  <c r="S18" i="26"/>
  <c r="M17" i="12"/>
  <c r="H12" i="12"/>
  <c r="I29" i="27"/>
  <c r="G13" i="12"/>
  <c r="H30" i="27"/>
  <c r="J15" i="26"/>
  <c r="P11" i="30"/>
  <c r="O5" i="12"/>
  <c r="E14" i="22"/>
  <c r="D4" i="12"/>
  <c r="S1" i="28"/>
  <c r="R2" i="28"/>
  <c r="R4" i="28" s="1"/>
  <c r="S19" i="26"/>
  <c r="J14" i="26"/>
  <c r="E3" i="19" s="1"/>
  <c r="D3" i="12"/>
  <c r="G10" i="13" l="1"/>
  <c r="F10" i="19"/>
  <c r="G11" i="13"/>
  <c r="F11" i="19"/>
  <c r="G14" i="13"/>
  <c r="F14" i="19"/>
  <c r="R5" i="28"/>
  <c r="R7" i="28" s="1"/>
  <c r="R9" i="28" s="1"/>
  <c r="R11" i="28" s="1"/>
  <c r="J21" i="12" s="1"/>
  <c r="R6" i="28"/>
  <c r="R8" i="28" s="1"/>
  <c r="R10" i="28" s="1"/>
  <c r="H13" i="12"/>
  <c r="I30" i="27"/>
  <c r="K14" i="26"/>
  <c r="F3" i="19" s="1"/>
  <c r="E3" i="12"/>
  <c r="T1" i="28"/>
  <c r="S2" i="28"/>
  <c r="S4" i="28" s="1"/>
  <c r="Q11" i="30"/>
  <c r="P5" i="12"/>
  <c r="T18" i="26"/>
  <c r="N17" i="12"/>
  <c r="I15" i="21"/>
  <c r="H18" i="19"/>
  <c r="F15" i="22"/>
  <c r="E4" i="19"/>
  <c r="I12" i="12"/>
  <c r="J29" i="27"/>
  <c r="T19" i="26"/>
  <c r="F14" i="22"/>
  <c r="E4" i="12"/>
  <c r="K15" i="26"/>
  <c r="Q11" i="28"/>
  <c r="I21" i="12" s="1"/>
  <c r="H14" i="21"/>
  <c r="G18" i="12"/>
  <c r="L15" i="29"/>
  <c r="K16" i="29"/>
  <c r="K17" i="29" s="1"/>
  <c r="K9" i="12" s="1"/>
  <c r="H14" i="13" l="1"/>
  <c r="G14" i="19"/>
  <c r="H11" i="13"/>
  <c r="G11" i="19"/>
  <c r="H10" i="13"/>
  <c r="G10" i="19"/>
  <c r="J30" i="27"/>
  <c r="I13" i="12"/>
  <c r="L15" i="26"/>
  <c r="U19" i="26"/>
  <c r="G15" i="22"/>
  <c r="F4" i="19"/>
  <c r="U18" i="26"/>
  <c r="O17" i="12"/>
  <c r="U1" i="28"/>
  <c r="T2" i="28"/>
  <c r="T4" i="28" s="1"/>
  <c r="S5" i="28"/>
  <c r="S7" i="28" s="1"/>
  <c r="S9" i="28" s="1"/>
  <c r="S11" i="28" s="1"/>
  <c r="K21" i="12" s="1"/>
  <c r="S6" i="28"/>
  <c r="S8" i="28" s="1"/>
  <c r="S10" i="28" s="1"/>
  <c r="I14" i="21"/>
  <c r="H18" i="12"/>
  <c r="K29" i="27"/>
  <c r="J12" i="12"/>
  <c r="M15" i="29"/>
  <c r="L16" i="29"/>
  <c r="L17" i="29" s="1"/>
  <c r="L9" i="12" s="1"/>
  <c r="G14" i="22"/>
  <c r="F4" i="12"/>
  <c r="J15" i="21"/>
  <c r="I18" i="19"/>
  <c r="R11" i="30"/>
  <c r="Q5" i="12"/>
  <c r="L14" i="26"/>
  <c r="G3" i="19" s="1"/>
  <c r="F3" i="12"/>
  <c r="I10" i="13" l="1"/>
  <c r="H10" i="19"/>
  <c r="I11" i="13"/>
  <c r="H11" i="19"/>
  <c r="I14" i="13"/>
  <c r="H14" i="19"/>
  <c r="K15" i="21"/>
  <c r="J18" i="19"/>
  <c r="N15" i="29"/>
  <c r="M16" i="29"/>
  <c r="M17" i="29" s="1"/>
  <c r="M9" i="12" s="1"/>
  <c r="J14" i="21"/>
  <c r="I18" i="12"/>
  <c r="V1" i="28"/>
  <c r="U2" i="28"/>
  <c r="U4" i="28" s="1"/>
  <c r="H15" i="22"/>
  <c r="G4" i="19"/>
  <c r="M15" i="26"/>
  <c r="M14" i="26"/>
  <c r="H3" i="19" s="1"/>
  <c r="G3" i="12"/>
  <c r="T5" i="28"/>
  <c r="T7" i="28" s="1"/>
  <c r="T9" i="28" s="1"/>
  <c r="T6" i="28"/>
  <c r="T8" i="28" s="1"/>
  <c r="T10" i="28" s="1"/>
  <c r="S11" i="30"/>
  <c r="R5" i="12"/>
  <c r="H14" i="22"/>
  <c r="G4" i="12"/>
  <c r="L29" i="27"/>
  <c r="K12" i="12"/>
  <c r="V18" i="26"/>
  <c r="P17" i="12"/>
  <c r="V19" i="26"/>
  <c r="K30" i="27"/>
  <c r="J13" i="12"/>
  <c r="J11" i="13" l="1"/>
  <c r="I11" i="19"/>
  <c r="J14" i="13"/>
  <c r="I14" i="19"/>
  <c r="J10" i="13"/>
  <c r="I10" i="19"/>
  <c r="U5" i="28"/>
  <c r="U7" i="28" s="1"/>
  <c r="U9" i="28" s="1"/>
  <c r="U6" i="28"/>
  <c r="U8" i="28" s="1"/>
  <c r="U10" i="28" s="1"/>
  <c r="T11" i="28"/>
  <c r="L21" i="12" s="1"/>
  <c r="N15" i="26"/>
  <c r="W1" i="28"/>
  <c r="V2" i="28"/>
  <c r="V4" i="28" s="1"/>
  <c r="O15" i="29"/>
  <c r="N16" i="29"/>
  <c r="N17" i="29" s="1"/>
  <c r="N9" i="12" s="1"/>
  <c r="W18" i="26"/>
  <c r="Q17" i="12"/>
  <c r="L30" i="27"/>
  <c r="K13" i="12"/>
  <c r="I14" i="22"/>
  <c r="H4" i="12"/>
  <c r="W19" i="26"/>
  <c r="L12" i="12"/>
  <c r="M29" i="27"/>
  <c r="T11" i="30"/>
  <c r="S5" i="12"/>
  <c r="N14" i="26"/>
  <c r="I3" i="19" s="1"/>
  <c r="H3" i="12"/>
  <c r="I15" i="22"/>
  <c r="H4" i="19"/>
  <c r="K14" i="21"/>
  <c r="J18" i="12"/>
  <c r="L15" i="21"/>
  <c r="K18" i="19"/>
  <c r="K10" i="13" l="1"/>
  <c r="J10" i="19"/>
  <c r="K14" i="13"/>
  <c r="J14" i="19"/>
  <c r="K11" i="13"/>
  <c r="J11" i="19"/>
  <c r="M15" i="21"/>
  <c r="L18" i="19"/>
  <c r="J15" i="22"/>
  <c r="I4" i="19"/>
  <c r="U11" i="30"/>
  <c r="T5" i="12"/>
  <c r="X19" i="26"/>
  <c r="O15" i="26"/>
  <c r="M12" i="12"/>
  <c r="N29" i="27"/>
  <c r="V5" i="28"/>
  <c r="V7" i="28" s="1"/>
  <c r="V9" i="28" s="1"/>
  <c r="V11" i="28" s="1"/>
  <c r="N21" i="12" s="1"/>
  <c r="V6" i="28"/>
  <c r="V8" i="28" s="1"/>
  <c r="V10" i="28" s="1"/>
  <c r="M30" i="27"/>
  <c r="L13" i="12"/>
  <c r="L14" i="21"/>
  <c r="K18" i="12"/>
  <c r="O14" i="26"/>
  <c r="J3" i="19" s="1"/>
  <c r="I3" i="12"/>
  <c r="J14" i="22"/>
  <c r="I4" i="12"/>
  <c r="X18" i="26"/>
  <c r="R17" i="12"/>
  <c r="X1" i="28"/>
  <c r="W2" i="28"/>
  <c r="W4" i="28" s="1"/>
  <c r="P15" i="29"/>
  <c r="O16" i="29"/>
  <c r="O17" i="29" s="1"/>
  <c r="O9" i="12" s="1"/>
  <c r="U11" i="28"/>
  <c r="M21" i="12" s="1"/>
  <c r="L11" i="13" l="1"/>
  <c r="K11" i="19"/>
  <c r="L14" i="13"/>
  <c r="K14" i="19"/>
  <c r="L10" i="13"/>
  <c r="K10" i="19"/>
  <c r="O29" i="27"/>
  <c r="N12" i="12"/>
  <c r="Q15" i="29"/>
  <c r="P16" i="29"/>
  <c r="P17" i="29" s="1"/>
  <c r="P9" i="12" s="1"/>
  <c r="Y18" i="26"/>
  <c r="S17" i="12"/>
  <c r="P14" i="26"/>
  <c r="K3" i="19" s="1"/>
  <c r="J3" i="12"/>
  <c r="M13" i="12"/>
  <c r="N30" i="27"/>
  <c r="Y19" i="26"/>
  <c r="K15" i="22"/>
  <c r="J4" i="19"/>
  <c r="W5" i="28"/>
  <c r="W7" i="28" s="1"/>
  <c r="W9" i="28" s="1"/>
  <c r="W6" i="28"/>
  <c r="W8" i="28" s="1"/>
  <c r="W10" i="28" s="1"/>
  <c r="Y1" i="28"/>
  <c r="X2" i="28"/>
  <c r="X4" i="28" s="1"/>
  <c r="K14" i="22"/>
  <c r="J4" i="12"/>
  <c r="M14" i="21"/>
  <c r="L18" i="12"/>
  <c r="P15" i="26"/>
  <c r="V11" i="30"/>
  <c r="U5" i="12"/>
  <c r="N15" i="21"/>
  <c r="M18" i="19"/>
  <c r="M10" i="13" l="1"/>
  <c r="L10" i="19"/>
  <c r="M14" i="13"/>
  <c r="L14" i="19"/>
  <c r="M11" i="13"/>
  <c r="L11" i="19"/>
  <c r="O15" i="21"/>
  <c r="N18" i="19"/>
  <c r="Q15" i="26"/>
  <c r="L14" i="22"/>
  <c r="K4" i="12"/>
  <c r="W11" i="28"/>
  <c r="O21" i="12" s="1"/>
  <c r="Z19" i="26"/>
  <c r="Q14" i="26"/>
  <c r="L3" i="19" s="1"/>
  <c r="K3" i="12"/>
  <c r="R15" i="29"/>
  <c r="Q16" i="29"/>
  <c r="Q17" i="29" s="1"/>
  <c r="Q9" i="12" s="1"/>
  <c r="X6" i="28"/>
  <c r="X8" i="28" s="1"/>
  <c r="X10" i="28" s="1"/>
  <c r="X5" i="28"/>
  <c r="X7" i="28" s="1"/>
  <c r="X9" i="28" s="1"/>
  <c r="X11" i="28" s="1"/>
  <c r="P21" i="12" s="1"/>
  <c r="N13" i="12"/>
  <c r="O30" i="27"/>
  <c r="W11" i="30"/>
  <c r="V5" i="12"/>
  <c r="N14" i="21"/>
  <c r="M18" i="12"/>
  <c r="Z1" i="28"/>
  <c r="Y2" i="28"/>
  <c r="Y4" i="28" s="1"/>
  <c r="L15" i="22"/>
  <c r="K4" i="19"/>
  <c r="Z18" i="26"/>
  <c r="T17" i="12"/>
  <c r="P29" i="27"/>
  <c r="O12" i="12"/>
  <c r="N11" i="13" l="1"/>
  <c r="M11" i="19"/>
  <c r="N14" i="13"/>
  <c r="M14" i="19"/>
  <c r="N10" i="13"/>
  <c r="M10" i="19"/>
  <c r="Q29" i="27"/>
  <c r="P12" i="12"/>
  <c r="O14" i="21"/>
  <c r="N18" i="12"/>
  <c r="R15" i="26"/>
  <c r="M15" i="22"/>
  <c r="L4" i="19"/>
  <c r="S15" i="29"/>
  <c r="R16" i="29"/>
  <c r="R17" i="29" s="1"/>
  <c r="R9" i="12" s="1"/>
  <c r="AA19" i="26"/>
  <c r="AA18" i="26"/>
  <c r="U17" i="12"/>
  <c r="AA1" i="28"/>
  <c r="Z2" i="28"/>
  <c r="Z4" i="28" s="1"/>
  <c r="X11" i="30"/>
  <c r="W5" i="12"/>
  <c r="R14" i="26"/>
  <c r="M3" i="19" s="1"/>
  <c r="L3" i="12"/>
  <c r="Y5" i="28"/>
  <c r="Y7" i="28" s="1"/>
  <c r="Y9" i="28" s="1"/>
  <c r="Y6" i="28"/>
  <c r="Y8" i="28" s="1"/>
  <c r="Y10" i="28" s="1"/>
  <c r="P30" i="27"/>
  <c r="O13" i="12"/>
  <c r="M14" i="22"/>
  <c r="L4" i="12"/>
  <c r="P15" i="21"/>
  <c r="O18" i="19"/>
  <c r="O14" i="13" l="1"/>
  <c r="N14" i="19"/>
  <c r="O10" i="13"/>
  <c r="N10" i="19"/>
  <c r="O11" i="13"/>
  <c r="N11" i="19"/>
  <c r="Q15" i="21"/>
  <c r="P18" i="19"/>
  <c r="Q30" i="27"/>
  <c r="P13" i="12"/>
  <c r="S14" i="26"/>
  <c r="N3" i="19" s="1"/>
  <c r="M3" i="12"/>
  <c r="AB1" i="28"/>
  <c r="AA2" i="28"/>
  <c r="AA4" i="28" s="1"/>
  <c r="AB19" i="26"/>
  <c r="N15" i="22"/>
  <c r="M4" i="19"/>
  <c r="P14" i="21"/>
  <c r="O18" i="12"/>
  <c r="Z5" i="28"/>
  <c r="Z7" i="28" s="1"/>
  <c r="Z9" i="28" s="1"/>
  <c r="Z6" i="28"/>
  <c r="Z8" i="28" s="1"/>
  <c r="Z10" i="28" s="1"/>
  <c r="N14" i="22"/>
  <c r="M4" i="12"/>
  <c r="Y11" i="28"/>
  <c r="Q21" i="12" s="1"/>
  <c r="Y11" i="30"/>
  <c r="X5" i="12"/>
  <c r="AB18" i="26"/>
  <c r="V17" i="12"/>
  <c r="T15" i="29"/>
  <c r="S16" i="29"/>
  <c r="S17" i="29" s="1"/>
  <c r="S9" i="12" s="1"/>
  <c r="S15" i="26"/>
  <c r="Q12" i="12"/>
  <c r="R29" i="27"/>
  <c r="P11" i="13" l="1"/>
  <c r="O11" i="19"/>
  <c r="P10" i="13"/>
  <c r="O10" i="19"/>
  <c r="P14" i="13"/>
  <c r="O14" i="19"/>
  <c r="U15" i="29"/>
  <c r="T16" i="29"/>
  <c r="T17" i="29" s="1"/>
  <c r="T9" i="12" s="1"/>
  <c r="Z11" i="30"/>
  <c r="Y5" i="12"/>
  <c r="Z11" i="28"/>
  <c r="R21" i="12" s="1"/>
  <c r="O15" i="22"/>
  <c r="N4" i="19"/>
  <c r="AC1" i="28"/>
  <c r="AB2" i="28"/>
  <c r="AB4" i="28" s="1"/>
  <c r="R30" i="27"/>
  <c r="Q13" i="12"/>
  <c r="T15" i="26"/>
  <c r="AC18" i="26"/>
  <c r="W17" i="12"/>
  <c r="AA5" i="28"/>
  <c r="AA7" i="28" s="1"/>
  <c r="AA9" i="28" s="1"/>
  <c r="AA11" i="28" s="1"/>
  <c r="S21" i="12" s="1"/>
  <c r="AA6" i="28"/>
  <c r="AA8" i="28" s="1"/>
  <c r="AA10" i="28" s="1"/>
  <c r="R12" i="12"/>
  <c r="S29" i="27"/>
  <c r="O14" i="22"/>
  <c r="N4" i="12"/>
  <c r="Q14" i="21"/>
  <c r="P18" i="12"/>
  <c r="AC19" i="26"/>
  <c r="T14" i="26"/>
  <c r="O3" i="19" s="1"/>
  <c r="N3" i="12"/>
  <c r="R15" i="21"/>
  <c r="Q18" i="19"/>
  <c r="Q10" i="13" l="1"/>
  <c r="P10" i="19"/>
  <c r="Q14" i="13"/>
  <c r="P14" i="19"/>
  <c r="Q11" i="13"/>
  <c r="P11" i="19"/>
  <c r="AD1" i="28"/>
  <c r="AC2" i="28"/>
  <c r="AC4" i="28" s="1"/>
  <c r="S12" i="12"/>
  <c r="T29" i="27"/>
  <c r="AA11" i="30"/>
  <c r="Z5" i="12"/>
  <c r="AD19" i="26"/>
  <c r="P14" i="22"/>
  <c r="O4" i="12"/>
  <c r="U15" i="26"/>
  <c r="U14" i="26"/>
  <c r="P3" i="19" s="1"/>
  <c r="O3" i="12"/>
  <c r="R14" i="21"/>
  <c r="Q18" i="12"/>
  <c r="AD18" i="26"/>
  <c r="X17" i="12"/>
  <c r="R13" i="12"/>
  <c r="S30" i="27"/>
  <c r="P15" i="22"/>
  <c r="O4" i="19"/>
  <c r="S15" i="21"/>
  <c r="R18" i="19"/>
  <c r="AB5" i="28"/>
  <c r="AB7" i="28" s="1"/>
  <c r="AB9" i="28" s="1"/>
  <c r="AB6" i="28"/>
  <c r="AB8" i="28" s="1"/>
  <c r="AB10" i="28" s="1"/>
  <c r="V15" i="29"/>
  <c r="U16" i="29"/>
  <c r="U17" i="29" s="1"/>
  <c r="U9" i="12" s="1"/>
  <c r="R11" i="13" l="1"/>
  <c r="Q11" i="19"/>
  <c r="R14" i="13"/>
  <c r="Q14" i="19"/>
  <c r="R10" i="13"/>
  <c r="Q10" i="19"/>
  <c r="U29" i="27"/>
  <c r="T12" i="12"/>
  <c r="W15" i="29"/>
  <c r="V16" i="29"/>
  <c r="V17" i="29" s="1"/>
  <c r="V9" i="12" s="1"/>
  <c r="T15" i="21"/>
  <c r="S18" i="19"/>
  <c r="S14" i="21"/>
  <c r="R18" i="12"/>
  <c r="V15" i="26"/>
  <c r="AE19" i="26"/>
  <c r="T30" i="27"/>
  <c r="S13" i="12"/>
  <c r="AC5" i="28"/>
  <c r="AC7" i="28" s="1"/>
  <c r="AC9" i="28" s="1"/>
  <c r="AC6" i="28"/>
  <c r="AC8" i="28" s="1"/>
  <c r="AC10" i="28" s="1"/>
  <c r="AB11" i="28"/>
  <c r="T21" i="12" s="1"/>
  <c r="Q15" i="22"/>
  <c r="P4" i="19"/>
  <c r="AE18" i="26"/>
  <c r="Y17" i="12"/>
  <c r="V14" i="26"/>
  <c r="Q3" i="19" s="1"/>
  <c r="P3" i="12"/>
  <c r="Q14" i="22"/>
  <c r="P4" i="12"/>
  <c r="AB11" i="30"/>
  <c r="AA5" i="12"/>
  <c r="AE1" i="28"/>
  <c r="AD2" i="28"/>
  <c r="AD4" i="28" s="1"/>
  <c r="S14" i="13" l="1"/>
  <c r="R14" i="19"/>
  <c r="S10" i="13"/>
  <c r="R10" i="19"/>
  <c r="S11" i="13"/>
  <c r="R11" i="19"/>
  <c r="R14" i="22"/>
  <c r="Q4" i="12"/>
  <c r="T14" i="21"/>
  <c r="S18" i="12"/>
  <c r="X15" i="29"/>
  <c r="W16" i="29"/>
  <c r="W17" i="29" s="1"/>
  <c r="W9" i="12" s="1"/>
  <c r="AC11" i="28"/>
  <c r="U21" i="12" s="1"/>
  <c r="AF19" i="26"/>
  <c r="AC11" i="30"/>
  <c r="AB5" i="12"/>
  <c r="W14" i="26"/>
  <c r="R3" i="19" s="1"/>
  <c r="Q3" i="12"/>
  <c r="R15" i="22"/>
  <c r="Q4" i="19"/>
  <c r="AF1" i="28"/>
  <c r="AE2" i="28"/>
  <c r="AE4" i="28" s="1"/>
  <c r="AF18" i="26"/>
  <c r="Z17" i="12"/>
  <c r="AD5" i="28"/>
  <c r="AD7" i="28" s="1"/>
  <c r="AD9" i="28" s="1"/>
  <c r="AD11" i="28" s="1"/>
  <c r="V21" i="12" s="1"/>
  <c r="AD6" i="28"/>
  <c r="AD8" i="28" s="1"/>
  <c r="AD10" i="28" s="1"/>
  <c r="U30" i="27"/>
  <c r="T13" i="12"/>
  <c r="W15" i="26"/>
  <c r="U15" i="21"/>
  <c r="T18" i="19"/>
  <c r="V29" i="27"/>
  <c r="U12" i="12"/>
  <c r="T10" i="13" l="1"/>
  <c r="S10" i="19"/>
  <c r="T11" i="13"/>
  <c r="S11" i="19"/>
  <c r="T14" i="13"/>
  <c r="S14" i="19"/>
  <c r="X15" i="26"/>
  <c r="X14" i="26"/>
  <c r="S3" i="19" s="1"/>
  <c r="R3" i="12"/>
  <c r="U14" i="21"/>
  <c r="T18" i="12"/>
  <c r="AG1" i="28"/>
  <c r="AF2" i="28"/>
  <c r="AF4" i="28" s="1"/>
  <c r="AG19" i="26"/>
  <c r="V15" i="21"/>
  <c r="U18" i="19"/>
  <c r="V30" i="27"/>
  <c r="U13" i="12"/>
  <c r="AG18" i="26"/>
  <c r="AA17" i="12"/>
  <c r="S15" i="22"/>
  <c r="R4" i="19"/>
  <c r="AD11" i="30"/>
  <c r="AC5" i="12"/>
  <c r="V12" i="12"/>
  <c r="W29" i="27"/>
  <c r="AE5" i="28"/>
  <c r="AE7" i="28" s="1"/>
  <c r="AE9" i="28" s="1"/>
  <c r="AE6" i="28"/>
  <c r="AE8" i="28" s="1"/>
  <c r="AE10" i="28" s="1"/>
  <c r="Y15" i="29"/>
  <c r="X16" i="29"/>
  <c r="X17" i="29" s="1"/>
  <c r="X9" i="12" s="1"/>
  <c r="S14" i="22"/>
  <c r="R4" i="12"/>
  <c r="U14" i="13" l="1"/>
  <c r="T14" i="19"/>
  <c r="U11" i="13"/>
  <c r="T11" i="19"/>
  <c r="U10" i="13"/>
  <c r="T10" i="19"/>
  <c r="AF6" i="28"/>
  <c r="AF8" i="28" s="1"/>
  <c r="AF10" i="28" s="1"/>
  <c r="AF5" i="28"/>
  <c r="AF7" i="28" s="1"/>
  <c r="AF9" i="28" s="1"/>
  <c r="AF11" i="28" s="1"/>
  <c r="X21" i="12" s="1"/>
  <c r="AE11" i="28"/>
  <c r="W21" i="12" s="1"/>
  <c r="AE11" i="30"/>
  <c r="AD5" i="12"/>
  <c r="AH18" i="26"/>
  <c r="AB17" i="12"/>
  <c r="W15" i="21"/>
  <c r="V18" i="19"/>
  <c r="AH1" i="28"/>
  <c r="AG2" i="28"/>
  <c r="AG4" i="28" s="1"/>
  <c r="Y14" i="26"/>
  <c r="T3" i="19" s="1"/>
  <c r="S3" i="12"/>
  <c r="T14" i="22"/>
  <c r="S4" i="12"/>
  <c r="W12" i="12"/>
  <c r="X29" i="27"/>
  <c r="Z15" i="29"/>
  <c r="Y16" i="29"/>
  <c r="Y17" i="29" s="1"/>
  <c r="Y9" i="12" s="1"/>
  <c r="T15" i="22"/>
  <c r="S4" i="19"/>
  <c r="W30" i="27"/>
  <c r="V13" i="12"/>
  <c r="AH19" i="26"/>
  <c r="V14" i="21"/>
  <c r="U18" i="12"/>
  <c r="Y15" i="26"/>
  <c r="V11" i="13" l="1"/>
  <c r="U11" i="19"/>
  <c r="V10" i="13"/>
  <c r="U10" i="19"/>
  <c r="V14" i="13"/>
  <c r="U14" i="19"/>
  <c r="Z15" i="26"/>
  <c r="AG5" i="28"/>
  <c r="AG7" i="28" s="1"/>
  <c r="AG9" i="28" s="1"/>
  <c r="AG6" i="28"/>
  <c r="AG8" i="28" s="1"/>
  <c r="AG10" i="28" s="1"/>
  <c r="U15" i="22"/>
  <c r="T4" i="19"/>
  <c r="X15" i="21"/>
  <c r="W18" i="19"/>
  <c r="W14" i="21"/>
  <c r="V18" i="12"/>
  <c r="W13" i="12"/>
  <c r="X30" i="27"/>
  <c r="AA15" i="29"/>
  <c r="Z16" i="29"/>
  <c r="Z17" i="29" s="1"/>
  <c r="Z9" i="12" s="1"/>
  <c r="U14" i="22"/>
  <c r="T4" i="12"/>
  <c r="AI1" i="28"/>
  <c r="AH2" i="28"/>
  <c r="AH4" i="28" s="1"/>
  <c r="AI18" i="26"/>
  <c r="AC17" i="12"/>
  <c r="AI19" i="26"/>
  <c r="Z14" i="26"/>
  <c r="U3" i="19" s="1"/>
  <c r="T3" i="12"/>
  <c r="AF11" i="30"/>
  <c r="AE5" i="12"/>
  <c r="Y29" i="27"/>
  <c r="X12" i="12"/>
  <c r="W14" i="13" l="1"/>
  <c r="V14" i="19"/>
  <c r="W10" i="13"/>
  <c r="V10" i="19"/>
  <c r="W11" i="13"/>
  <c r="V11" i="19"/>
  <c r="Y30" i="27"/>
  <c r="X13" i="12"/>
  <c r="Z29" i="27"/>
  <c r="Y12" i="12"/>
  <c r="AA14" i="26"/>
  <c r="V3" i="19" s="1"/>
  <c r="U3" i="12"/>
  <c r="AJ18" i="26"/>
  <c r="AD17" i="12"/>
  <c r="V14" i="22"/>
  <c r="U4" i="12"/>
  <c r="Y15" i="21"/>
  <c r="X18" i="19"/>
  <c r="AG11" i="28"/>
  <c r="Y21" i="12" s="1"/>
  <c r="AH5" i="28"/>
  <c r="AH7" i="28" s="1"/>
  <c r="AH9" i="28" s="1"/>
  <c r="AH6" i="28"/>
  <c r="AH8" i="28" s="1"/>
  <c r="AH10" i="28" s="1"/>
  <c r="AG11" i="30"/>
  <c r="AF5" i="12"/>
  <c r="AJ19" i="26"/>
  <c r="AJ1" i="28"/>
  <c r="AI2" i="28"/>
  <c r="AI4" i="28" s="1"/>
  <c r="AB15" i="29"/>
  <c r="AA16" i="29"/>
  <c r="AA17" i="29" s="1"/>
  <c r="AA9" i="12" s="1"/>
  <c r="X14" i="21"/>
  <c r="W18" i="12"/>
  <c r="V15" i="22"/>
  <c r="U4" i="19"/>
  <c r="AA15" i="26"/>
  <c r="X11" i="13" l="1"/>
  <c r="W11" i="19"/>
  <c r="X10" i="13"/>
  <c r="W10" i="19"/>
  <c r="X14" i="13"/>
  <c r="W14" i="19"/>
  <c r="AB15" i="26"/>
  <c r="Y14" i="21"/>
  <c r="X18" i="12"/>
  <c r="AK1" i="28"/>
  <c r="AJ2" i="28"/>
  <c r="AJ4" i="28" s="1"/>
  <c r="AH11" i="30"/>
  <c r="AG5" i="12"/>
  <c r="Z15" i="21"/>
  <c r="Y18" i="19"/>
  <c r="AK18" i="26"/>
  <c r="AE17" i="12"/>
  <c r="AA29" i="27"/>
  <c r="Z12" i="12"/>
  <c r="W15" i="22"/>
  <c r="V4" i="19"/>
  <c r="AC15" i="29"/>
  <c r="AB16" i="29"/>
  <c r="AB17" i="29" s="1"/>
  <c r="AB9" i="12" s="1"/>
  <c r="AK19" i="26"/>
  <c r="AH11" i="28"/>
  <c r="Z21" i="12" s="1"/>
  <c r="AI5" i="28"/>
  <c r="AI7" i="28" s="1"/>
  <c r="AI9" i="28" s="1"/>
  <c r="AI6" i="28"/>
  <c r="AI8" i="28" s="1"/>
  <c r="AI10" i="28" s="1"/>
  <c r="W14" i="22"/>
  <c r="V4" i="12"/>
  <c r="AB14" i="26"/>
  <c r="W3" i="19" s="1"/>
  <c r="V3" i="12"/>
  <c r="Z30" i="27"/>
  <c r="Y13" i="12"/>
  <c r="Y14" i="13" l="1"/>
  <c r="X14" i="19"/>
  <c r="Y10" i="13"/>
  <c r="X10" i="19"/>
  <c r="Y11" i="13"/>
  <c r="X11" i="19"/>
  <c r="AA30" i="27"/>
  <c r="Z13" i="12"/>
  <c r="AL19" i="26"/>
  <c r="AI11" i="28"/>
  <c r="AA21" i="12" s="1"/>
  <c r="X14" i="22"/>
  <c r="W4" i="12"/>
  <c r="X15" i="22"/>
  <c r="W4" i="19"/>
  <c r="AL18" i="26"/>
  <c r="AF17" i="12"/>
  <c r="AI11" i="30"/>
  <c r="AI5" i="12" s="1"/>
  <c r="AH5" i="12"/>
  <c r="Z14" i="21"/>
  <c r="Y18" i="12"/>
  <c r="AC14" i="26"/>
  <c r="X3" i="19" s="1"/>
  <c r="W3" i="12"/>
  <c r="AJ5" i="28"/>
  <c r="AJ7" i="28" s="1"/>
  <c r="AJ9" i="28" s="1"/>
  <c r="AJ6" i="28"/>
  <c r="AJ8" i="28" s="1"/>
  <c r="AJ10" i="28" s="1"/>
  <c r="AD15" i="29"/>
  <c r="AC16" i="29"/>
  <c r="AC17" i="29" s="1"/>
  <c r="AC9" i="12" s="1"/>
  <c r="AA12" i="12"/>
  <c r="AB29" i="27"/>
  <c r="AA15" i="21"/>
  <c r="Z18" i="19"/>
  <c r="AL1" i="28"/>
  <c r="AK2" i="28"/>
  <c r="AK4" i="28" s="1"/>
  <c r="AC15" i="26"/>
  <c r="Z11" i="13" l="1"/>
  <c r="Y11" i="19"/>
  <c r="Z10" i="13"/>
  <c r="Y10" i="19"/>
  <c r="Z14" i="13"/>
  <c r="Y14" i="19"/>
  <c r="AD15" i="26"/>
  <c r="AE15" i="29"/>
  <c r="AD16" i="29"/>
  <c r="AD17" i="29" s="1"/>
  <c r="AD9" i="12" s="1"/>
  <c r="AK5" i="28"/>
  <c r="AK7" i="28" s="1"/>
  <c r="AK9" i="28" s="1"/>
  <c r="AK6" i="28"/>
  <c r="AK8" i="28" s="1"/>
  <c r="AK10" i="28" s="1"/>
  <c r="AB12" i="12"/>
  <c r="AC29" i="27"/>
  <c r="AJ11" i="28"/>
  <c r="AB21" i="12" s="1"/>
  <c r="AA14" i="21"/>
  <c r="Z18" i="12"/>
  <c r="AM18" i="26"/>
  <c r="AG17" i="12"/>
  <c r="Y14" i="22"/>
  <c r="X4" i="12"/>
  <c r="AB15" i="21"/>
  <c r="AA18" i="19"/>
  <c r="AD14" i="26"/>
  <c r="Y3" i="19" s="1"/>
  <c r="X3" i="12"/>
  <c r="Y15" i="22"/>
  <c r="X4" i="19"/>
  <c r="AM19" i="26"/>
  <c r="AM1" i="28"/>
  <c r="AL2" i="28"/>
  <c r="AL4" i="28" s="1"/>
  <c r="AB30" i="27"/>
  <c r="AA13" i="12"/>
  <c r="AA10" i="13" l="1"/>
  <c r="Z10" i="19"/>
  <c r="AA14" i="13"/>
  <c r="Z14" i="19"/>
  <c r="AA11" i="13"/>
  <c r="Z11" i="19"/>
  <c r="Z15" i="22"/>
  <c r="Y4" i="19"/>
  <c r="AF15" i="29"/>
  <c r="AE16" i="29"/>
  <c r="AE17" i="29" s="1"/>
  <c r="AE9" i="12" s="1"/>
  <c r="AB13" i="12"/>
  <c r="AC30" i="27"/>
  <c r="AN19" i="26"/>
  <c r="AE14" i="26"/>
  <c r="Z3" i="19" s="1"/>
  <c r="Y3" i="12"/>
  <c r="Z14" i="22"/>
  <c r="Y4" i="12"/>
  <c r="AB14" i="21"/>
  <c r="AA18" i="12"/>
  <c r="AN1" i="28"/>
  <c r="AM2" i="28"/>
  <c r="AM4" i="28" s="1"/>
  <c r="AC15" i="21"/>
  <c r="AB18" i="19"/>
  <c r="AN18" i="26"/>
  <c r="AI17" i="12" s="1"/>
  <c r="AH17" i="12"/>
  <c r="AD29" i="27"/>
  <c r="AC12" i="12"/>
  <c r="AL5" i="28"/>
  <c r="AL7" i="28" s="1"/>
  <c r="AL9" i="28" s="1"/>
  <c r="AL6" i="28"/>
  <c r="AL8" i="28" s="1"/>
  <c r="AL10" i="28" s="1"/>
  <c r="AK11" i="28"/>
  <c r="AC21" i="12" s="1"/>
  <c r="AE15" i="26"/>
  <c r="AB11" i="13" l="1"/>
  <c r="AA11" i="19"/>
  <c r="AB14" i="13"/>
  <c r="AA14" i="19"/>
  <c r="AB10" i="13"/>
  <c r="AA10" i="19"/>
  <c r="AM5" i="28"/>
  <c r="AM7" i="28" s="1"/>
  <c r="AM9" i="28" s="1"/>
  <c r="AM6" i="28"/>
  <c r="AM8" i="28" s="1"/>
  <c r="AM10" i="28" s="1"/>
  <c r="AA14" i="22"/>
  <c r="Z4" i="12"/>
  <c r="AC13" i="12"/>
  <c r="AD30" i="27"/>
  <c r="AL11" i="28"/>
  <c r="AD21" i="12" s="1"/>
  <c r="AO1" i="28"/>
  <c r="AN2" i="28"/>
  <c r="AN4" i="28" s="1"/>
  <c r="AG15" i="29"/>
  <c r="AF16" i="29"/>
  <c r="AF17" i="29" s="1"/>
  <c r="AF9" i="12" s="1"/>
  <c r="AF15" i="26"/>
  <c r="AE29" i="27"/>
  <c r="AD12" i="12"/>
  <c r="AD15" i="21"/>
  <c r="AC18" i="19"/>
  <c r="AC14" i="21"/>
  <c r="AB18" i="12"/>
  <c r="AF14" i="26"/>
  <c r="AA3" i="19" s="1"/>
  <c r="Z3" i="12"/>
  <c r="AA15" i="22"/>
  <c r="Z4" i="19"/>
  <c r="AC10" i="13" l="1"/>
  <c r="AB10" i="19"/>
  <c r="AC14" i="13"/>
  <c r="AB14" i="19"/>
  <c r="AC11" i="13"/>
  <c r="AB11" i="19"/>
  <c r="AG14" i="26"/>
  <c r="AB3" i="19" s="1"/>
  <c r="AA3" i="12"/>
  <c r="AG15" i="26"/>
  <c r="AB14" i="22"/>
  <c r="AA4" i="12"/>
  <c r="AB15" i="22"/>
  <c r="AA4" i="19"/>
  <c r="AD14" i="21"/>
  <c r="AC18" i="12"/>
  <c r="AF29" i="27"/>
  <c r="AE12" i="12"/>
  <c r="AH15" i="29"/>
  <c r="AG16" i="29"/>
  <c r="AG17" i="29" s="1"/>
  <c r="AG9" i="12" s="1"/>
  <c r="AE30" i="27"/>
  <c r="AD13" i="12"/>
  <c r="AE15" i="21"/>
  <c r="AD18" i="19"/>
  <c r="AP1" i="28"/>
  <c r="AO2" i="28"/>
  <c r="AO4" i="28" s="1"/>
  <c r="AN6" i="28"/>
  <c r="AN8" i="28" s="1"/>
  <c r="AN10" i="28" s="1"/>
  <c r="AN5" i="28"/>
  <c r="AN7" i="28" s="1"/>
  <c r="AN9" i="28" s="1"/>
  <c r="AM11" i="28"/>
  <c r="AE21" i="12" s="1"/>
  <c r="AD14" i="13" l="1"/>
  <c r="AC14" i="19"/>
  <c r="AD11" i="13"/>
  <c r="AC11" i="19"/>
  <c r="AD10" i="13"/>
  <c r="AC10" i="19"/>
  <c r="AO5" i="28"/>
  <c r="AO7" i="28" s="1"/>
  <c r="AO9" i="28" s="1"/>
  <c r="AO6" i="28"/>
  <c r="AO8" i="28" s="1"/>
  <c r="AO10" i="28" s="1"/>
  <c r="AF30" i="27"/>
  <c r="AE13" i="12"/>
  <c r="AC15" i="22"/>
  <c r="AB4" i="19"/>
  <c r="AH15" i="26"/>
  <c r="AN11" i="28"/>
  <c r="AF21" i="12" s="1"/>
  <c r="AQ1" i="28"/>
  <c r="AQ2" i="28" s="1"/>
  <c r="AQ4" i="28" s="1"/>
  <c r="AP2" i="28"/>
  <c r="AP4" i="28" s="1"/>
  <c r="AF12" i="12"/>
  <c r="AG29" i="27"/>
  <c r="AF15" i="21"/>
  <c r="AE18" i="19"/>
  <c r="AI15" i="29"/>
  <c r="AI16" i="29" s="1"/>
  <c r="AI17" i="29" s="1"/>
  <c r="AI9" i="12" s="1"/>
  <c r="AH16" i="29"/>
  <c r="AH17" i="29" s="1"/>
  <c r="AH9" i="12" s="1"/>
  <c r="AE14" i="21"/>
  <c r="AD18" i="12"/>
  <c r="AC14" i="22"/>
  <c r="AB4" i="12"/>
  <c r="AH14" i="26"/>
  <c r="AC3" i="19" s="1"/>
  <c r="AB3" i="12"/>
  <c r="AE10" i="13" l="1"/>
  <c r="AD10" i="19"/>
  <c r="AE11" i="13"/>
  <c r="AD11" i="19"/>
  <c r="AE14" i="13"/>
  <c r="AD14" i="19"/>
  <c r="AD14" i="22"/>
  <c r="AC4" i="12"/>
  <c r="AP5" i="28"/>
  <c r="AP7" i="28" s="1"/>
  <c r="AP9" i="28" s="1"/>
  <c r="AP6" i="28"/>
  <c r="AP8" i="28" s="1"/>
  <c r="AP10" i="28" s="1"/>
  <c r="AI15" i="26"/>
  <c r="AF13" i="12"/>
  <c r="AG30" i="27"/>
  <c r="AI14" i="26"/>
  <c r="AD3" i="19" s="1"/>
  <c r="AC3" i="12"/>
  <c r="AF14" i="21"/>
  <c r="AE18" i="12"/>
  <c r="AG15" i="21"/>
  <c r="AF18" i="19"/>
  <c r="AQ5" i="28"/>
  <c r="AQ7" i="28" s="1"/>
  <c r="AQ9" i="28" s="1"/>
  <c r="AQ6" i="28"/>
  <c r="AQ8" i="28" s="1"/>
  <c r="AQ10" i="28" s="1"/>
  <c r="AH29" i="27"/>
  <c r="AG12" i="12"/>
  <c r="AD15" i="22"/>
  <c r="AC4" i="19"/>
  <c r="AO11" i="28"/>
  <c r="AG21" i="12" s="1"/>
  <c r="AF14" i="13" l="1"/>
  <c r="AE14" i="19"/>
  <c r="AF11" i="13"/>
  <c r="AE11" i="19"/>
  <c r="AF10" i="13"/>
  <c r="AE10" i="19"/>
  <c r="AG14" i="21"/>
  <c r="AF18" i="12"/>
  <c r="AH30" i="27"/>
  <c r="AG13" i="12"/>
  <c r="AQ11" i="28"/>
  <c r="AI21" i="12" s="1"/>
  <c r="AP11" i="28"/>
  <c r="AH21" i="12" s="1"/>
  <c r="AE15" i="22"/>
  <c r="AD4" i="19"/>
  <c r="AI29" i="27"/>
  <c r="AI12" i="12" s="1"/>
  <c r="AH12" i="12"/>
  <c r="AH15" i="21"/>
  <c r="AG18" i="19"/>
  <c r="AJ14" i="26"/>
  <c r="AE3" i="19" s="1"/>
  <c r="AD3" i="12"/>
  <c r="AJ15" i="26"/>
  <c r="AE14" i="22"/>
  <c r="AD4" i="12"/>
  <c r="AG10" i="13" l="1"/>
  <c r="AF10" i="19"/>
  <c r="AG11" i="13"/>
  <c r="AF11" i="19"/>
  <c r="AG14" i="13"/>
  <c r="AF14" i="19"/>
  <c r="AK15" i="26"/>
  <c r="AI15" i="21"/>
  <c r="AI18" i="19" s="1"/>
  <c r="AH18" i="19"/>
  <c r="AI30" i="27"/>
  <c r="AI13" i="12" s="1"/>
  <c r="AH13" i="12"/>
  <c r="AF15" i="22"/>
  <c r="AE4" i="19"/>
  <c r="AF14" i="22"/>
  <c r="AE4" i="12"/>
  <c r="AK14" i="26"/>
  <c r="AF3" i="19" s="1"/>
  <c r="AE3" i="12"/>
  <c r="AH14" i="21"/>
  <c r="AG18" i="12"/>
  <c r="AH14" i="13" l="1"/>
  <c r="AG14" i="19"/>
  <c r="AH11" i="13"/>
  <c r="AG11" i="19"/>
  <c r="AH10" i="13"/>
  <c r="AG10" i="19"/>
  <c r="AL14" i="26"/>
  <c r="AG3" i="19" s="1"/>
  <c r="AF3" i="12"/>
  <c r="AG15" i="22"/>
  <c r="AF4" i="19"/>
  <c r="AI14" i="21"/>
  <c r="AI18" i="12" s="1"/>
  <c r="AH18" i="12"/>
  <c r="AG14" i="22"/>
  <c r="AF4" i="12"/>
  <c r="AL15" i="26"/>
  <c r="AI11" i="13" l="1"/>
  <c r="AI11" i="19" s="1"/>
  <c r="AH11" i="19"/>
  <c r="AI10" i="13"/>
  <c r="AI10" i="19" s="1"/>
  <c r="AH10" i="19"/>
  <c r="AI14" i="13"/>
  <c r="AI14" i="19" s="1"/>
  <c r="AH14" i="19"/>
  <c r="AH14" i="22"/>
  <c r="AG4" i="12"/>
  <c r="AH15" i="22"/>
  <c r="AG4" i="19"/>
  <c r="AM15" i="26"/>
  <c r="AM14" i="26"/>
  <c r="AH3" i="19" s="1"/>
  <c r="AG3" i="12"/>
  <c r="AI15" i="22" l="1"/>
  <c r="AI4" i="19" s="1"/>
  <c r="AH4" i="19"/>
  <c r="AN14" i="26"/>
  <c r="AH3" i="12"/>
  <c r="AN15" i="26"/>
  <c r="AI14" i="22"/>
  <c r="AI4" i="12" s="1"/>
  <c r="AH4" i="12"/>
  <c r="AI3" i="12" l="1"/>
  <c r="AI3" i="19"/>
</calcChain>
</file>

<file path=xl/sharedStrings.xml><?xml version="1.0" encoding="utf-8"?>
<sst xmlns="http://schemas.openxmlformats.org/spreadsheetml/2006/main" count="810" uniqueCount="568">
  <si>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</si>
  <si>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</si>
  <si>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</si>
  <si>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</si>
  <si>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</si>
  <si>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</si>
  <si>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</si>
  <si>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</si>
  <si>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</si>
  <si>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</si>
  <si>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</si>
  <si>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</si>
  <si>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</si>
  <si>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</si>
  <si>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</si>
  <si>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</si>
  <si>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</si>
  <si>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</si>
  <si>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</si>
  <si>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</si>
  <si>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</si>
  <si>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</si>
  <si>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</si>
  <si>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</si>
  <si>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</si>
  <si>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</si>
  <si>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</si>
  <si>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</si>
  <si>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</si>
  <si>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</si>
  <si>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</si>
  <si>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</si>
  <si>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</si>
  <si>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</si>
  <si>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</si>
  <si>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</si>
  <si>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</si>
  <si>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</si>
  <si>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</si>
  <si>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</si>
  <si>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</si>
  <si>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</si>
  <si>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</si>
  <si>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</si>
  <si>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</si>
  <si>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</si>
  <si>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</si>
  <si>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</si>
  <si>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</si>
  <si>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</si>
  <si>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</si>
  <si>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</si>
  <si>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</si>
  <si>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</si>
  <si>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</si>
  <si>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</si>
  <si>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</si>
  <si>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</si>
  <si>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</si>
  <si>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</si>
  <si>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</si>
  <si>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</si>
  <si>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</si>
  <si>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</si>
  <si>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</si>
  <si>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</si>
  <si>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</si>
  <si>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</si>
  <si>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</si>
  <si>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</si>
  <si>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</si>
  <si>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</si>
  <si>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</si>
  <si>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</si>
  <si>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</si>
  <si>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</si>
  <si>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</si>
  <si>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</si>
  <si>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</si>
  <si>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</si>
  <si>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</si>
  <si>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</si>
  <si>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</si>
  <si>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</si>
  <si>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</si>
  <si>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</si>
  <si>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</si>
  <si>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</si>
  <si>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</si>
  <si>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</si>
  <si>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</si>
  <si>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</si>
  <si>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</si>
  <si>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</si>
  <si>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</si>
  <si>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</si>
  <si>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</si>
  <si>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</si>
  <si>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</si>
  <si>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</si>
  <si>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</si>
  <si>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</si>
  <si>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</si>
  <si>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</si>
  <si>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</si>
  <si>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</si>
  <si>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</si>
  <si>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</si>
  <si>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</si>
  <si>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</si>
  <si>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</si>
  <si>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</si>
  <si>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</si>
  <si>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</si>
  <si>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</si>
  <si>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</si>
  <si>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</si>
  <si>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</si>
  <si>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</si>
  <si>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</si>
  <si>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</si>
  <si>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</si>
  <si>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</si>
  <si>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</si>
  <si>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</si>
  <si>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</si>
  <si>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</si>
  <si>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</si>
  <si>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</si>
  <si>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</si>
  <si>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</si>
  <si>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</si>
  <si>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</si>
  <si>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</si>
  <si>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</si>
  <si>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</si>
  <si>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</si>
  <si>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</si>
  <si>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</si>
  <si>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</si>
  <si>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</si>
  <si>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</si>
  <si>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</si>
  <si>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</si>
  <si>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</si>
  <si>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</si>
  <si>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</si>
  <si>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</si>
  <si>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</si>
  <si>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</si>
  <si>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</si>
  <si>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</si>
  <si>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</si>
  <si>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</si>
  <si>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</si>
  <si>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</si>
  <si>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</si>
  <si>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</si>
  <si>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</si>
  <si>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</si>
  <si>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</si>
  <si>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</si>
  <si>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</si>
  <si>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</si>
  <si>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</si>
  <si>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</si>
  <si>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</si>
  <si>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</si>
  <si>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</si>
  <si>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</si>
  <si>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</si>
  <si>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</si>
  <si>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</si>
  <si>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</si>
  <si>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</si>
  <si>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</si>
  <si>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</si>
  <si>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</si>
  <si>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</si>
  <si>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</si>
  <si>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</si>
  <si>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</si>
  <si>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</si>
  <si>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</si>
  <si>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</si>
  <si>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</si>
  <si>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</si>
  <si>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</si>
  <si>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</si>
  <si>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</si>
  <si>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</si>
  <si>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</si>
  <si>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</si>
  <si>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</si>
  <si>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</si>
  <si>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</si>
  <si>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</si>
  <si>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</si>
  <si>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</si>
  <si>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</si>
  <si>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</si>
  <si>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</si>
  <si>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</si>
  <si>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</si>
  <si>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</si>
  <si>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</si>
  <si>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</si>
  <si>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</si>
  <si>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</si>
  <si>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</si>
  <si>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</si>
  <si>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</si>
  <si>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</si>
  <si>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</si>
  <si>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</si>
  <si>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</si>
  <si>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</si>
  <si>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</si>
  <si>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</si>
  <si>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</si>
  <si>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</si>
  <si>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</si>
  <si>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</si>
  <si>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</si>
  <si>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</si>
  <si>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</si>
  <si>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</si>
  <si>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</si>
  <si>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</si>
  <si>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</si>
  <si>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</si>
  <si>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</si>
  <si>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</si>
  <si>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</si>
  <si>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</si>
  <si>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</si>
  <si>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</si>
  <si>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</si>
  <si>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</si>
  <si>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</si>
  <si>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</si>
  <si>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</si>
  <si>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</si>
  <si>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</si>
  <si>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</si>
  <si>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</si>
  <si>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</si>
  <si>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</si>
  <si>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</si>
  <si>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</si>
  <si>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</si>
  <si>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</si>
  <si>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</si>
  <si>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</si>
  <si>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</si>
  <si>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</si>
  <si>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</si>
  <si>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</si>
  <si>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</si>
  <si>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</si>
  <si>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</si>
  <si>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</si>
  <si>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</si>
  <si>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</si>
  <si>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</si>
  <si>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</si>
  <si>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</si>
  <si>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</si>
  <si>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</si>
  <si>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</si>
  <si>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</si>
  <si>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</si>
  <si>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</si>
  <si>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</si>
  <si>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</si>
  <si>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</si>
  <si>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</si>
  <si>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</si>
  <si>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</si>
  <si>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</si>
  <si>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</si>
  <si>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</si>
  <si>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</si>
  <si>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</si>
  <si>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</si>
  <si>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</si>
  <si>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</si>
  <si>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</si>
  <si>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</si>
  <si>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</si>
  <si>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</si>
  <si>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</si>
  <si>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</si>
  <si>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</si>
  <si>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</si>
  <si>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</si>
  <si>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</si>
  <si>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</si>
  <si>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</si>
  <si>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</si>
  <si>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</si>
  <si>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</si>
  <si>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</si>
  <si>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</si>
  <si>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</si>
  <si>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</si>
  <si>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</si>
  <si>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</si>
  <si>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</si>
  <si>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</si>
  <si>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</si>
  <si>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</si>
  <si>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</si>
  <si>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</si>
  <si>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</si>
  <si>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</si>
  <si>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</si>
  <si>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</si>
  <si>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</si>
  <si>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</si>
  <si>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</si>
  <si>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</si>
  <si>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</si>
  <si>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</si>
  <si>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</si>
  <si>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</si>
  <si>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</si>
  <si>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</si>
  <si>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</si>
  <si>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</si>
  <si>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</si>
  <si>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</si>
  <si>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</si>
  <si>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</si>
  <si>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</si>
  <si>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</si>
  <si>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</si>
  <si>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</si>
  <si>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</si>
  <si>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</si>
  <si>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</si>
  <si>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</si>
  <si>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</si>
  <si>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</si>
  <si>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</si>
  <si>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</si>
  <si>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</si>
  <si>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</si>
  <si>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</si>
  <si>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</si>
  <si>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</si>
  <si>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</si>
  <si>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</si>
  <si>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</si>
  <si>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</si>
  <si>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</si>
  <si>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</si>
  <si>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</si>
  <si>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</si>
  <si>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</si>
  <si>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</si>
  <si>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</si>
  <si>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</si>
  <si>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</si>
  <si>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</si>
  <si>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</si>
  <si>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</si>
  <si>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</si>
  <si>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</si>
  <si>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</si>
  <si>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</si>
  <si>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</si>
  <si>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</si>
  <si>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</si>
  <si>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</si>
  <si>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</si>
  <si>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</si>
  <si>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</si>
  <si>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</si>
  <si>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</si>
  <si>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</si>
  <si>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</si>
  <si>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</si>
  <si>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</si>
  <si>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</si>
  <si>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</si>
  <si>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</si>
  <si>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</si>
  <si>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</si>
  <si>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</si>
  <si>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</si>
  <si>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</si>
  <si>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</si>
  <si>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</si>
  <si>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</si>
  <si>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</si>
  <si>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</si>
  <si>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</si>
  <si>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</si>
  <si>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</si>
  <si>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</si>
  <si>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</si>
  <si>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</si>
  <si>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</si>
  <si>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</si>
  <si>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</si>
  <si>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</si>
  <si>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</si>
  <si>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</si>
  <si>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</si>
  <si>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</si>
  <si>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</si>
  <si>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</si>
  <si>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</si>
  <si>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</si>
  <si>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</si>
  <si>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</si>
  <si>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</si>
  <si>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</si>
  <si>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</si>
  <si>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</si>
  <si>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</si>
  <si>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</si>
  <si>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</si>
  <si>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</si>
  <si>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</si>
  <si>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</si>
  <si>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</si>
  <si>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</si>
  <si>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</si>
  <si>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</si>
  <si>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</si>
  <si>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</si>
  <si>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</si>
  <si>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</si>
  <si>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</si>
  <si>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</si>
  <si>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</si>
  <si>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</si>
  <si>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</si>
  <si>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</si>
  <si>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</si>
  <si>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</si>
  <si>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</si>
  <si>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</si>
  <si>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</si>
  <si>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</si>
  <si>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</si>
  <si>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</si>
  <si>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</si>
  <si>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</si>
  <si>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</si>
  <si>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</si>
  <si>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</si>
  <si>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</si>
  <si>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</si>
  <si>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</si>
  <si>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</si>
  <si>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</si>
  <si>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</si>
  <si>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</si>
  <si>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</si>
  <si>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</si>
  <si>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</si>
  <si>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</si>
  <si>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</si>
  <si>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</si>
  <si>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</si>
  <si>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</si>
  <si>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</si>
  <si>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</si>
  <si>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</si>
  <si>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</si>
  <si>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</si>
  <si>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</si>
  <si>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</si>
  <si>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</si>
  <si>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</si>
  <si>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</si>
  <si>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</si>
  <si>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</si>
  <si>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</si>
  <si>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</si>
  <si>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</si>
  <si>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</si>
  <si>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</si>
  <si>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</si>
  <si>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</si>
  <si>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</si>
  <si>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</si>
  <si>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</si>
  <si>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</si>
  <si>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</si>
  <si>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</si>
  <si>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</si>
  <si>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</si>
  <si>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</si>
  <si>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</si>
  <si>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</si>
  <si>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</si>
  <si>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</si>
  <si>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</si>
  <si>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</si>
  <si>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</si>
  <si>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</si>
  <si>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</si>
  <si>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</si>
  <si>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</si>
  <si>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</si>
  <si>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</si>
  <si>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</si>
  <si>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</si>
  <si>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</si>
  <si>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</si>
  <si>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</si>
  <si>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</si>
  <si>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</si>
  <si>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</si>
  <si>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</si>
  <si>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</si>
  <si>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</si>
  <si>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</si>
  <si>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</si>
  <si>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</si>
  <si>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</si>
  <si>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</si>
  <si>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</si>
  <si>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</si>
  <si>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</si>
  <si>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</si>
  <si>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</si>
  <si>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</si>
  <si>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</si>
  <si>
    <t>BAU Total Primary Fuel Use[electricity] : MostRecentRun</t>
  </si>
  <si>
    <t>BAU Total Primary Fuel Use[hard coal] : MostRecentRun</t>
  </si>
  <si>
    <t>BAU Total Primary Fuel Use[natural gas] : MostRecentRun</t>
  </si>
  <si>
    <t>BAU Total Primary Fuel Use[nuclear] : MostRecentRun</t>
  </si>
  <si>
    <t>BAU Total Primary Fuel Use[hydro] : MostRecentRun</t>
  </si>
  <si>
    <t>BAU Total Primary Fuel Use[wind] : MostRecentRun</t>
  </si>
  <si>
    <t>BAU Total Primary Fuel Use[solar] : MostRecentRun</t>
  </si>
  <si>
    <t>BAU Total Primary Fuel Use[biomass] : MostRecentRun</t>
  </si>
  <si>
    <t>BAU Total Primary Fuel Use[petroleum gasoline] : MostRecentRun</t>
  </si>
  <si>
    <t>BAU Total Primary Fuel Use[petroleum diesel] : MostRecentRun</t>
  </si>
  <si>
    <t>BAU Total Primary Fuel Use[biofuel gasoline] : MostRecentRun</t>
  </si>
  <si>
    <t>BAU Total Primary Fuel Use[biofuel diesel] : MostRecentRun</t>
  </si>
  <si>
    <t>BAU Total Primary Fuel Use[jet fuel or kerosene] : MostRecentRun</t>
  </si>
  <si>
    <t>BAU Total Primary Fuel Use[heat] : MostRecentRun</t>
  </si>
  <si>
    <t>BAU Total Primary Fuel Use[geothermal] : MostRecentRun</t>
  </si>
  <si>
    <t>BAU Total Primary Fuel Use[lignite] : MostRecentRun</t>
  </si>
  <si>
    <t>BAU Total Primary Fuel Use[crude oil] : MostRecentRun</t>
  </si>
  <si>
    <t>BAU Total Primary Fuel Use[heavy or residual fuel oil] : MostRecentRun</t>
  </si>
  <si>
    <t>BAU Total Primary Fuel Use[LPG propane or butane] : MostRecentRun</t>
  </si>
  <si>
    <t>BAU Total Primary Fuel Use[municipal solid waste] : MostRecentRun</t>
  </si>
  <si>
    <t>BAU Total Primary Fuel Use[hydrogen] : MostRecentRun</t>
  </si>
  <si>
    <t xml:space="preserve">For refined petroleum products, we make the assumption that production and exports are constant, </t>
  </si>
  <si>
    <t xml:space="preserve">and the rising demand estimated by the model ('BAU Total Primary Fuel Use' tab) is met through imports. </t>
  </si>
  <si>
    <t xml:space="preserve">For coal, we assume that exports are constant, and rising demand estimated by the model is met by the </t>
  </si>
  <si>
    <t>IESS-based production projections + imports.</t>
  </si>
  <si>
    <t>Notes - Modifications for EPS India v3.1.3 (2019 onward)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</si>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</sst>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%"/>
    <numFmt numFmtId="165" formatCode="0.0000"/>
    <numFmt numFmtId="166" formatCode="0.0"/>
    <numFmt numFmtId="167" formatCode="#,##0.000"/>
    <numFmt numFmtId="168" formatCode="0.000"/>
    <numFmt numFmtId="169" formatCode="#,##0_);\(#,##0\);&quot;-&quot;_)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43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7" fontId="0" fillId="0" borderId="3" xfId="14" applyNumberFormat="1" applyFont="1" applyFill="1" applyAlignment="1">
      <alignment horizontal="right" wrapText="1"/>
    </xf>
    <xf numFmtId="164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4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8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8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69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6" fontId="0" fillId="0" borderId="0" xfId="0" applyNumberFormat="1"/>
    <xf numFmtId="168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5" borderId="0" xfId="0" applyFont="1" applyFill="1" applyAlignment="1">
      <alignment horizontal="right"/>
    </xf>
    <xf numFmtId="0" fontId="3" fillId="0" borderId="4" xfId="15" applyFont="1" applyFill="1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horizontal="center"/>
    </xf>
    <xf numFmtId="2" fontId="0" fillId="5" borderId="0" xfId="0" applyNumberFormat="1" applyFill="1"/>
  </cellXfs>
  <cellStyles count="20">
    <cellStyle name="Body: normal cell" xfId="7"/>
    <cellStyle name="Body: normal cell 2" xfId="14"/>
    <cellStyle name="Comma" xfId="9" builtinId="3"/>
    <cellStyle name="Font: Calibri, 9pt regular" xfId="3"/>
    <cellStyle name="Font: Calibri, 9pt regular 2" xfId="10"/>
    <cellStyle name="Footnotes: all except top row" xfId="16"/>
    <cellStyle name="Footnotes: top row" xfId="8"/>
    <cellStyle name="Footnotes: top row 2" xfId="15"/>
    <cellStyle name="Header: bottom row" xfId="4"/>
    <cellStyle name="Header: bottom row 2" xfId="11"/>
    <cellStyle name="Header: top rows" xfId="17"/>
    <cellStyle name="Hyperlink" xfId="1" builtinId="8"/>
    <cellStyle name="Normal" xfId="0" builtinId="0"/>
    <cellStyle name="Normal 2" xfId="2"/>
    <cellStyle name="Parent row" xfId="6"/>
    <cellStyle name="Parent row 2" xfId="13"/>
    <cellStyle name="Section Break" xfId="18"/>
    <cellStyle name="Section Break: parent row" xfId="19"/>
    <cellStyle name="Table title" xfId="5"/>
    <cellStyle name="Table title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E0C14-A35C-43BD-9033-FD852FBA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188" y="327025"/>
          <a:ext cx="6269342" cy="433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C69A2-E69C-4BC5-A470-1677FB90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538" y="333375"/>
          <a:ext cx="6590030" cy="4076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opLeftCell="A19" workbookViewId="0">
      <selection activeCell="C114" sqref="C114"/>
    </sheetView>
  </sheetViews>
  <sheetFormatPr defaultRowHeight="14.25" x14ac:dyDescent="0.45"/>
  <cols>
    <col min="2" max="2" width="76.265625" customWidth="1"/>
    <col min="4" max="4" width="78.86328125" customWidth="1"/>
  </cols>
  <sheetData>
    <row r="1" spans="1:4" x14ac:dyDescent="0.45">
      <c r="A1" s="1" t="s">
        <v>195</v>
      </c>
    </row>
    <row r="2" spans="1:4" x14ac:dyDescent="0.45">
      <c r="A2" s="1" t="s">
        <v>196</v>
      </c>
    </row>
    <row r="3" spans="1:4" x14ac:dyDescent="0.45">
      <c r="A3" s="1" t="s">
        <v>197</v>
      </c>
    </row>
    <row r="5" spans="1:4" x14ac:dyDescent="0.45">
      <c r="A5" s="1" t="s">
        <v>0</v>
      </c>
      <c r="B5" s="2" t="s">
        <v>283</v>
      </c>
      <c r="D5" s="46" t="s">
        <v>234</v>
      </c>
    </row>
    <row r="6" spans="1:4" x14ac:dyDescent="0.45">
      <c r="B6" t="s">
        <v>247</v>
      </c>
      <c r="D6" s="16"/>
    </row>
    <row r="7" spans="1:4" x14ac:dyDescent="0.45">
      <c r="B7" s="3">
        <v>2018</v>
      </c>
      <c r="D7" s="47" t="s">
        <v>235</v>
      </c>
    </row>
    <row r="8" spans="1:4" x14ac:dyDescent="0.45">
      <c r="B8" t="s">
        <v>248</v>
      </c>
      <c r="D8" t="s">
        <v>236</v>
      </c>
    </row>
    <row r="9" spans="1:4" x14ac:dyDescent="0.45">
      <c r="B9" s="4" t="s">
        <v>249</v>
      </c>
      <c r="D9" t="s">
        <v>237</v>
      </c>
    </row>
    <row r="10" spans="1:4" x14ac:dyDescent="0.45">
      <c r="B10" t="s">
        <v>284</v>
      </c>
      <c r="D10" s="48" t="s">
        <v>238</v>
      </c>
    </row>
    <row r="11" spans="1:4" x14ac:dyDescent="0.45">
      <c r="D11" s="48"/>
    </row>
    <row r="12" spans="1:4" x14ac:dyDescent="0.45">
      <c r="B12" s="2" t="s">
        <v>517</v>
      </c>
      <c r="D12" s="47" t="s">
        <v>239</v>
      </c>
    </row>
    <row r="13" spans="1:4" x14ac:dyDescent="0.45">
      <c r="B13" t="s">
        <v>441</v>
      </c>
      <c r="D13" s="16" t="s">
        <v>240</v>
      </c>
    </row>
    <row r="14" spans="1:4" x14ac:dyDescent="0.45">
      <c r="B14" s="3">
        <v>2015</v>
      </c>
      <c r="D14" s="3">
        <v>2016</v>
      </c>
    </row>
    <row r="15" spans="1:4" x14ac:dyDescent="0.45">
      <c r="B15" t="s">
        <v>440</v>
      </c>
      <c r="D15" s="16" t="s">
        <v>241</v>
      </c>
    </row>
    <row r="16" spans="1:4" x14ac:dyDescent="0.45">
      <c r="B16" s="4" t="s">
        <v>442</v>
      </c>
      <c r="D16" s="48" t="s">
        <v>242</v>
      </c>
    </row>
    <row r="17" spans="2:4" x14ac:dyDescent="0.45">
      <c r="B17" t="s">
        <v>518</v>
      </c>
      <c r="D17" s="16" t="s">
        <v>243</v>
      </c>
    </row>
    <row r="18" spans="2:4" x14ac:dyDescent="0.45">
      <c r="D18" s="16"/>
    </row>
    <row r="19" spans="2:4" x14ac:dyDescent="0.45">
      <c r="B19" s="2" t="s">
        <v>299</v>
      </c>
      <c r="D19" s="47" t="s">
        <v>244</v>
      </c>
    </row>
    <row r="20" spans="2:4" x14ac:dyDescent="0.45">
      <c r="B20" s="16" t="s">
        <v>287</v>
      </c>
      <c r="D20" t="s">
        <v>170</v>
      </c>
    </row>
    <row r="21" spans="2:4" x14ac:dyDescent="0.45">
      <c r="B21" s="3">
        <v>2018</v>
      </c>
      <c r="D21" s="3">
        <v>2016</v>
      </c>
    </row>
    <row r="22" spans="2:4" x14ac:dyDescent="0.45">
      <c r="B22" s="16" t="s">
        <v>288</v>
      </c>
      <c r="D22" t="s">
        <v>245</v>
      </c>
    </row>
    <row r="23" spans="2:4" x14ac:dyDescent="0.45">
      <c r="B23" s="48" t="s">
        <v>289</v>
      </c>
      <c r="D23" s="30" t="s">
        <v>171</v>
      </c>
    </row>
    <row r="24" spans="2:4" x14ac:dyDescent="0.45">
      <c r="B24" s="16" t="s">
        <v>286</v>
      </c>
      <c r="D24" t="s">
        <v>172</v>
      </c>
    </row>
    <row r="26" spans="2:4" x14ac:dyDescent="0.45">
      <c r="B26" s="2" t="s">
        <v>333</v>
      </c>
      <c r="D26" s="47" t="s">
        <v>246</v>
      </c>
    </row>
    <row r="27" spans="2:4" x14ac:dyDescent="0.45">
      <c r="B27" t="s">
        <v>334</v>
      </c>
      <c r="D27" t="s">
        <v>247</v>
      </c>
    </row>
    <row r="28" spans="2:4" x14ac:dyDescent="0.45">
      <c r="B28" s="3">
        <v>2019</v>
      </c>
      <c r="D28" s="3">
        <v>2018</v>
      </c>
    </row>
    <row r="29" spans="2:4" x14ac:dyDescent="0.45">
      <c r="B29" t="s">
        <v>335</v>
      </c>
      <c r="D29" t="s">
        <v>248</v>
      </c>
    </row>
    <row r="30" spans="2:4" x14ac:dyDescent="0.45">
      <c r="B30" s="4" t="s">
        <v>312</v>
      </c>
      <c r="D30" s="30" t="s">
        <v>249</v>
      </c>
    </row>
    <row r="31" spans="2:4" x14ac:dyDescent="0.45">
      <c r="B31" s="57" t="s">
        <v>309</v>
      </c>
      <c r="D31" t="s">
        <v>250</v>
      </c>
    </row>
    <row r="33" spans="2:4" x14ac:dyDescent="0.45">
      <c r="B33" s="2" t="s">
        <v>339</v>
      </c>
      <c r="D33" s="47" t="s">
        <v>327</v>
      </c>
    </row>
    <row r="34" spans="2:4" x14ac:dyDescent="0.45">
      <c r="B34" t="s">
        <v>341</v>
      </c>
      <c r="D34" t="s">
        <v>328</v>
      </c>
    </row>
    <row r="35" spans="2:4" x14ac:dyDescent="0.45">
      <c r="B35" s="3">
        <v>2019</v>
      </c>
      <c r="D35" s="3">
        <v>2015</v>
      </c>
    </row>
    <row r="36" spans="2:4" x14ac:dyDescent="0.45">
      <c r="B36" t="s">
        <v>338</v>
      </c>
      <c r="D36" t="s">
        <v>329</v>
      </c>
    </row>
    <row r="37" spans="2:4" ht="15.75" customHeight="1" x14ac:dyDescent="0.45">
      <c r="B37" s="4" t="s">
        <v>340</v>
      </c>
      <c r="D37" s="30" t="s">
        <v>330</v>
      </c>
    </row>
    <row r="39" spans="2:4" x14ac:dyDescent="0.45">
      <c r="B39" s="2" t="s">
        <v>507</v>
      </c>
      <c r="D39" s="47" t="s">
        <v>382</v>
      </c>
    </row>
    <row r="40" spans="2:4" x14ac:dyDescent="0.45">
      <c r="B40" t="s">
        <v>441</v>
      </c>
      <c r="D40" t="s">
        <v>383</v>
      </c>
    </row>
    <row r="41" spans="2:4" x14ac:dyDescent="0.45">
      <c r="B41" s="3">
        <v>2015</v>
      </c>
      <c r="D41" s="3">
        <v>2018</v>
      </c>
    </row>
    <row r="42" spans="2:4" x14ac:dyDescent="0.45">
      <c r="B42" t="s">
        <v>440</v>
      </c>
      <c r="D42" t="s">
        <v>381</v>
      </c>
    </row>
    <row r="43" spans="2:4" x14ac:dyDescent="0.45">
      <c r="B43" s="4" t="s">
        <v>442</v>
      </c>
      <c r="D43" s="30" t="s">
        <v>380</v>
      </c>
    </row>
    <row r="44" spans="2:4" x14ac:dyDescent="0.45">
      <c r="B44" t="s">
        <v>506</v>
      </c>
      <c r="D44" t="s">
        <v>379</v>
      </c>
    </row>
    <row r="46" spans="2:4" x14ac:dyDescent="0.45">
      <c r="B46" s="2" t="s">
        <v>519</v>
      </c>
      <c r="D46" s="47" t="s">
        <v>471</v>
      </c>
    </row>
    <row r="47" spans="2:4" x14ac:dyDescent="0.45">
      <c r="B47" t="s">
        <v>372</v>
      </c>
      <c r="D47" t="s">
        <v>328</v>
      </c>
    </row>
    <row r="48" spans="2:4" x14ac:dyDescent="0.45">
      <c r="B48" s="3">
        <v>2014</v>
      </c>
      <c r="D48" s="3">
        <v>2019</v>
      </c>
    </row>
    <row r="49" spans="2:4" x14ac:dyDescent="0.45">
      <c r="B49" t="s">
        <v>373</v>
      </c>
      <c r="D49" t="s">
        <v>307</v>
      </c>
    </row>
    <row r="50" spans="2:4" x14ac:dyDescent="0.45">
      <c r="B50" s="4" t="s">
        <v>374</v>
      </c>
      <c r="D50" t="s">
        <v>308</v>
      </c>
    </row>
    <row r="51" spans="2:4" x14ac:dyDescent="0.45">
      <c r="B51" t="s">
        <v>375</v>
      </c>
      <c r="D51" t="s">
        <v>472</v>
      </c>
    </row>
    <row r="52" spans="2:4" x14ac:dyDescent="0.45">
      <c r="B52" t="s">
        <v>411</v>
      </c>
    </row>
    <row r="53" spans="2:4" x14ac:dyDescent="0.45">
      <c r="D53" s="2" t="s">
        <v>477</v>
      </c>
    </row>
    <row r="54" spans="2:4" x14ac:dyDescent="0.45">
      <c r="B54" t="s">
        <v>377</v>
      </c>
      <c r="D54" t="s">
        <v>170</v>
      </c>
    </row>
    <row r="55" spans="2:4" x14ac:dyDescent="0.45">
      <c r="B55" s="3">
        <v>2016</v>
      </c>
      <c r="D55" s="3">
        <v>2019</v>
      </c>
    </row>
    <row r="56" spans="2:4" x14ac:dyDescent="0.45">
      <c r="B56" t="s">
        <v>376</v>
      </c>
      <c r="D56" t="s">
        <v>1</v>
      </c>
    </row>
    <row r="57" spans="2:4" x14ac:dyDescent="0.45">
      <c r="B57" s="4" t="s">
        <v>378</v>
      </c>
      <c r="D57" s="30" t="s">
        <v>171</v>
      </c>
    </row>
    <row r="58" spans="2:4" x14ac:dyDescent="0.45">
      <c r="D58" t="s">
        <v>172</v>
      </c>
    </row>
    <row r="59" spans="2:4" x14ac:dyDescent="0.45">
      <c r="B59" s="2" t="s">
        <v>439</v>
      </c>
    </row>
    <row r="60" spans="2:4" x14ac:dyDescent="0.45">
      <c r="B60" t="s">
        <v>434</v>
      </c>
      <c r="D60" s="2" t="s">
        <v>173</v>
      </c>
    </row>
    <row r="61" spans="2:4" x14ac:dyDescent="0.45">
      <c r="B61" s="3">
        <v>2017</v>
      </c>
      <c r="D61" t="s">
        <v>174</v>
      </c>
    </row>
    <row r="62" spans="2:4" x14ac:dyDescent="0.45">
      <c r="B62" t="s">
        <v>435</v>
      </c>
      <c r="D62" s="3">
        <v>2019</v>
      </c>
    </row>
    <row r="63" spans="2:4" x14ac:dyDescent="0.45">
      <c r="B63" s="4" t="s">
        <v>436</v>
      </c>
      <c r="D63" t="s">
        <v>176</v>
      </c>
    </row>
    <row r="64" spans="2:4" x14ac:dyDescent="0.45">
      <c r="B64" t="s">
        <v>437</v>
      </c>
      <c r="D64" s="4" t="s">
        <v>175</v>
      </c>
    </row>
    <row r="65" spans="2:2" x14ac:dyDescent="0.45">
      <c r="B65" t="s">
        <v>438</v>
      </c>
    </row>
    <row r="67" spans="2:2" x14ac:dyDescent="0.45">
      <c r="B67" s="2" t="s">
        <v>444</v>
      </c>
    </row>
    <row r="68" spans="2:2" x14ac:dyDescent="0.45">
      <c r="B68" t="s">
        <v>441</v>
      </c>
    </row>
    <row r="69" spans="2:2" x14ac:dyDescent="0.45">
      <c r="B69" s="3">
        <v>2015</v>
      </c>
    </row>
    <row r="70" spans="2:2" x14ac:dyDescent="0.45">
      <c r="B70" t="s">
        <v>440</v>
      </c>
    </row>
    <row r="71" spans="2:2" x14ac:dyDescent="0.45">
      <c r="B71" s="4" t="s">
        <v>442</v>
      </c>
    </row>
    <row r="72" spans="2:2" x14ac:dyDescent="0.45">
      <c r="B72" t="s">
        <v>443</v>
      </c>
    </row>
    <row r="74" spans="2:2" x14ac:dyDescent="0.45">
      <c r="B74" s="47" t="s">
        <v>467</v>
      </c>
    </row>
    <row r="75" spans="2:2" x14ac:dyDescent="0.45">
      <c r="B75" s="16" t="s">
        <v>464</v>
      </c>
    </row>
    <row r="76" spans="2:2" x14ac:dyDescent="0.45">
      <c r="B76" s="3">
        <v>2018</v>
      </c>
    </row>
    <row r="77" spans="2:2" x14ac:dyDescent="0.45">
      <c r="B77" s="16" t="s">
        <v>465</v>
      </c>
    </row>
    <row r="78" spans="2:2" x14ac:dyDescent="0.45">
      <c r="B78" s="48" t="s">
        <v>466</v>
      </c>
    </row>
    <row r="79" spans="2:2" x14ac:dyDescent="0.45">
      <c r="B79" s="16" t="s">
        <v>473</v>
      </c>
    </row>
    <row r="80" spans="2:2" x14ac:dyDescent="0.45">
      <c r="B80" s="16" t="s">
        <v>474</v>
      </c>
    </row>
    <row r="81" spans="2:2" x14ac:dyDescent="0.45">
      <c r="B81" s="16"/>
    </row>
    <row r="82" spans="2:2" x14ac:dyDescent="0.45">
      <c r="B82" s="2" t="s">
        <v>515</v>
      </c>
    </row>
    <row r="83" spans="2:2" x14ac:dyDescent="0.45">
      <c r="B83" t="s">
        <v>441</v>
      </c>
    </row>
    <row r="84" spans="2:2" x14ac:dyDescent="0.45">
      <c r="B84" s="3">
        <v>2015</v>
      </c>
    </row>
    <row r="85" spans="2:2" x14ac:dyDescent="0.45">
      <c r="B85" t="s">
        <v>440</v>
      </c>
    </row>
    <row r="86" spans="2:2" x14ac:dyDescent="0.45">
      <c r="B86" s="4" t="s">
        <v>442</v>
      </c>
    </row>
    <row r="87" spans="2:2" x14ac:dyDescent="0.45">
      <c r="B87" t="s">
        <v>516</v>
      </c>
    </row>
    <row r="89" spans="2:2" x14ac:dyDescent="0.45">
      <c r="B89" s="2" t="s">
        <v>497</v>
      </c>
    </row>
    <row r="90" spans="2:2" x14ac:dyDescent="0.45">
      <c r="B90" t="s">
        <v>499</v>
      </c>
    </row>
    <row r="91" spans="2:2" x14ac:dyDescent="0.45">
      <c r="B91" s="3">
        <v>2018</v>
      </c>
    </row>
    <row r="92" spans="2:2" x14ac:dyDescent="0.45">
      <c r="B92" t="s">
        <v>501</v>
      </c>
    </row>
    <row r="93" spans="2:2" x14ac:dyDescent="0.45">
      <c r="B93" s="4" t="s">
        <v>500</v>
      </c>
    </row>
    <row r="95" spans="2:2" x14ac:dyDescent="0.45">
      <c r="B95" s="2" t="s">
        <v>498</v>
      </c>
    </row>
    <row r="96" spans="2:2" x14ac:dyDescent="0.45">
      <c r="B96" t="s">
        <v>441</v>
      </c>
    </row>
    <row r="97" spans="1:5" x14ac:dyDescent="0.45">
      <c r="B97" s="3">
        <v>2015</v>
      </c>
    </row>
    <row r="98" spans="1:5" x14ac:dyDescent="0.45">
      <c r="B98" t="s">
        <v>440</v>
      </c>
    </row>
    <row r="99" spans="1:5" x14ac:dyDescent="0.45">
      <c r="B99" s="4" t="s">
        <v>442</v>
      </c>
    </row>
    <row r="100" spans="1:5" x14ac:dyDescent="0.45">
      <c r="B100" t="s">
        <v>491</v>
      </c>
    </row>
    <row r="102" spans="1:5" x14ac:dyDescent="0.45">
      <c r="A102" s="1" t="s">
        <v>2</v>
      </c>
      <c r="D102" s="1" t="s">
        <v>402</v>
      </c>
      <c r="E102" s="1" t="s">
        <v>558</v>
      </c>
    </row>
    <row r="103" spans="1:5" x14ac:dyDescent="0.45">
      <c r="D103" t="s">
        <v>532</v>
      </c>
      <c r="E103" t="s">
        <v>554</v>
      </c>
    </row>
    <row r="104" spans="1:5" x14ac:dyDescent="0.45">
      <c r="A104" s="1" t="s">
        <v>182</v>
      </c>
      <c r="D104" t="s">
        <v>408</v>
      </c>
      <c r="E104" t="s">
        <v>555</v>
      </c>
    </row>
    <row r="105" spans="1:5" x14ac:dyDescent="0.45">
      <c r="A105" t="s">
        <v>177</v>
      </c>
      <c r="D105" t="s">
        <v>384</v>
      </c>
    </row>
    <row r="106" spans="1:5" x14ac:dyDescent="0.45">
      <c r="A106" t="s">
        <v>178</v>
      </c>
      <c r="E106" t="s">
        <v>556</v>
      </c>
    </row>
    <row r="107" spans="1:5" x14ac:dyDescent="0.45">
      <c r="A107" t="s">
        <v>179</v>
      </c>
      <c r="D107" t="s">
        <v>403</v>
      </c>
      <c r="E107" t="s">
        <v>557</v>
      </c>
    </row>
    <row r="108" spans="1:5" x14ac:dyDescent="0.45">
      <c r="A108" t="s">
        <v>180</v>
      </c>
      <c r="D108" t="s">
        <v>404</v>
      </c>
    </row>
    <row r="109" spans="1:5" x14ac:dyDescent="0.45">
      <c r="A109" t="s">
        <v>181</v>
      </c>
      <c r="D109" s="61" t="s">
        <v>405</v>
      </c>
    </row>
    <row r="110" spans="1:5" x14ac:dyDescent="0.45">
      <c r="D110" s="61" t="s">
        <v>406</v>
      </c>
    </row>
    <row r="111" spans="1:5" x14ac:dyDescent="0.45">
      <c r="A111" s="1" t="s">
        <v>183</v>
      </c>
    </row>
    <row r="112" spans="1:5" x14ac:dyDescent="0.45">
      <c r="A112" t="s">
        <v>194</v>
      </c>
      <c r="D112" t="s">
        <v>385</v>
      </c>
    </row>
    <row r="113" spans="1:4" x14ac:dyDescent="0.45">
      <c r="A113" t="s">
        <v>191</v>
      </c>
      <c r="D113" t="s">
        <v>386</v>
      </c>
    </row>
    <row r="114" spans="1:4" x14ac:dyDescent="0.45">
      <c r="A114" t="s">
        <v>192</v>
      </c>
      <c r="D114" t="s">
        <v>387</v>
      </c>
    </row>
    <row r="115" spans="1:4" x14ac:dyDescent="0.45">
      <c r="A115" t="s">
        <v>193</v>
      </c>
      <c r="D115" t="s">
        <v>388</v>
      </c>
    </row>
    <row r="116" spans="1:4" x14ac:dyDescent="0.45">
      <c r="D116" t="s">
        <v>389</v>
      </c>
    </row>
    <row r="117" spans="1:4" x14ac:dyDescent="0.45">
      <c r="A117" s="1" t="s">
        <v>187</v>
      </c>
      <c r="D117" t="s">
        <v>390</v>
      </c>
    </row>
    <row r="118" spans="1:4" x14ac:dyDescent="0.45">
      <c r="A118" t="s">
        <v>188</v>
      </c>
      <c r="D118" t="s">
        <v>391</v>
      </c>
    </row>
    <row r="119" spans="1:4" x14ac:dyDescent="0.45">
      <c r="A119" t="s">
        <v>189</v>
      </c>
    </row>
    <row r="120" spans="1:4" x14ac:dyDescent="0.45">
      <c r="A120" t="s">
        <v>190</v>
      </c>
      <c r="D120" t="s">
        <v>392</v>
      </c>
    </row>
    <row r="122" spans="1:4" x14ac:dyDescent="0.45">
      <c r="A122" s="1" t="s">
        <v>184</v>
      </c>
      <c r="D122" t="s">
        <v>407</v>
      </c>
    </row>
    <row r="123" spans="1:4" x14ac:dyDescent="0.45">
      <c r="A123" t="s">
        <v>3</v>
      </c>
      <c r="D123" t="s">
        <v>393</v>
      </c>
    </row>
    <row r="124" spans="1:4" x14ac:dyDescent="0.45">
      <c r="A124" t="s">
        <v>4</v>
      </c>
      <c r="D124" t="s">
        <v>394</v>
      </c>
    </row>
    <row r="125" spans="1:4" x14ac:dyDescent="0.45">
      <c r="A125" t="s">
        <v>5</v>
      </c>
      <c r="D125" t="s">
        <v>395</v>
      </c>
    </row>
    <row r="126" spans="1:4" x14ac:dyDescent="0.45">
      <c r="A126" t="s">
        <v>6</v>
      </c>
      <c r="D126" t="s">
        <v>396</v>
      </c>
    </row>
    <row r="127" spans="1:4" x14ac:dyDescent="0.45">
      <c r="A127" t="s">
        <v>185</v>
      </c>
      <c r="D127" t="s">
        <v>397</v>
      </c>
    </row>
    <row r="128" spans="1:4" x14ac:dyDescent="0.45">
      <c r="A128" t="s">
        <v>7</v>
      </c>
      <c r="D128" t="s">
        <v>398</v>
      </c>
    </row>
    <row r="129" spans="1:4" x14ac:dyDescent="0.45">
      <c r="A129" t="s">
        <v>186</v>
      </c>
      <c r="D129" t="s">
        <v>399</v>
      </c>
    </row>
    <row r="130" spans="1:4" x14ac:dyDescent="0.45">
      <c r="D130" t="s">
        <v>400</v>
      </c>
    </row>
    <row r="131" spans="1:4" x14ac:dyDescent="0.45">
      <c r="D131" t="s">
        <v>401</v>
      </c>
    </row>
    <row r="132" spans="1:4" x14ac:dyDescent="0.45">
      <c r="D132" t="s">
        <v>409</v>
      </c>
    </row>
    <row r="134" spans="1:4" x14ac:dyDescent="0.45">
      <c r="D134" t="s">
        <v>426</v>
      </c>
    </row>
    <row r="135" spans="1:4" x14ac:dyDescent="0.45">
      <c r="D135" t="s">
        <v>427</v>
      </c>
    </row>
    <row r="136" spans="1:4" x14ac:dyDescent="0.45">
      <c r="D136" t="s">
        <v>424</v>
      </c>
    </row>
    <row r="137" spans="1:4" x14ac:dyDescent="0.45">
      <c r="D137" t="s">
        <v>425</v>
      </c>
    </row>
    <row r="139" spans="1:4" x14ac:dyDescent="0.45">
      <c r="D139" s="1" t="s">
        <v>494</v>
      </c>
    </row>
    <row r="140" spans="1:4" x14ac:dyDescent="0.45">
      <c r="D140" t="s">
        <v>502</v>
      </c>
    </row>
    <row r="141" spans="1:4" x14ac:dyDescent="0.45">
      <c r="D141" t="s">
        <v>527</v>
      </c>
    </row>
    <row r="142" spans="1:4" x14ac:dyDescent="0.45">
      <c r="D142" t="s">
        <v>528</v>
      </c>
    </row>
    <row r="143" spans="1:4" x14ac:dyDescent="0.45">
      <c r="D143" t="s">
        <v>529</v>
      </c>
    </row>
    <row r="144" spans="1:4" x14ac:dyDescent="0.45">
      <c r="D144" t="s">
        <v>530</v>
      </c>
    </row>
    <row r="145" spans="4:4" x14ac:dyDescent="0.45">
      <c r="D145" t="s">
        <v>492</v>
      </c>
    </row>
    <row r="146" spans="4:4" x14ac:dyDescent="0.45">
      <c r="D146" t="s">
        <v>493</v>
      </c>
    </row>
    <row r="148" spans="4:4" x14ac:dyDescent="0.45">
      <c r="D148" t="s">
        <v>495</v>
      </c>
    </row>
    <row r="149" spans="4:4" x14ac:dyDescent="0.45">
      <c r="D149" t="s">
        <v>496</v>
      </c>
    </row>
    <row r="151" spans="4:4" x14ac:dyDescent="0.45">
      <c r="D151" t="s">
        <v>510</v>
      </c>
    </row>
    <row r="152" spans="4:4" x14ac:dyDescent="0.45">
      <c r="D152" t="s">
        <v>511</v>
      </c>
    </row>
    <row r="153" spans="4:4" x14ac:dyDescent="0.45">
      <c r="D153" t="s">
        <v>512</v>
      </c>
    </row>
    <row r="155" spans="4:4" x14ac:dyDescent="0.45">
      <c r="D155" t="s">
        <v>513</v>
      </c>
    </row>
    <row r="156" spans="4:4" x14ac:dyDescent="0.45">
      <c r="D156" t="s">
        <v>514</v>
      </c>
    </row>
    <row r="158" spans="4:4" x14ac:dyDescent="0.45">
      <c r="D158" t="s">
        <v>531</v>
      </c>
    </row>
  </sheetData>
  <hyperlinks>
    <hyperlink ref="D64" r:id="rId1"/>
    <hyperlink ref="D10" r:id="rId2"/>
    <hyperlink ref="D16" r:id="rId3"/>
    <hyperlink ref="B9" r:id="rId4"/>
    <hyperlink ref="B23" r:id="rId5"/>
    <hyperlink ref="B50" r:id="rId6"/>
    <hyperlink ref="B71" r:id="rId7"/>
    <hyperlink ref="B78" r:id="rId8"/>
    <hyperlink ref="B99" r:id="rId9"/>
    <hyperlink ref="B43" r:id="rId10"/>
    <hyperlink ref="B86" r:id="rId11"/>
    <hyperlink ref="B16" r:id="rId12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E3" sqref="E3"/>
    </sheetView>
  </sheetViews>
  <sheetFormatPr defaultRowHeight="14.25" x14ac:dyDescent="0.45"/>
  <cols>
    <col min="2" max="2" width="14" customWidth="1"/>
    <col min="6" max="6" width="10.73046875" customWidth="1"/>
    <col min="9" max="9" width="18.86328125" customWidth="1"/>
    <col min="10" max="10" width="12" bestFit="1" customWidth="1"/>
  </cols>
  <sheetData>
    <row r="1" spans="1:43" ht="14.65" thickBot="1" x14ac:dyDescent="0.5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 x14ac:dyDescent="0.45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4.65" thickBot="1" x14ac:dyDescent="0.5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 x14ac:dyDescent="0.45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 x14ac:dyDescent="0.45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 x14ac:dyDescent="0.45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 x14ac:dyDescent="0.45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 x14ac:dyDescent="0.45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 x14ac:dyDescent="0.45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 x14ac:dyDescent="0.45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6.65" x14ac:dyDescent="0.45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 x14ac:dyDescent="0.45">
      <c r="A12" s="53" t="s">
        <v>412</v>
      </c>
      <c r="I12" s="76"/>
    </row>
    <row r="13" spans="1:43" x14ac:dyDescent="0.45">
      <c r="A13" s="53" t="s">
        <v>413</v>
      </c>
      <c r="I13" s="76"/>
    </row>
    <row r="14" spans="1:43" ht="14.25" customHeight="1" x14ac:dyDescent="0.45">
      <c r="K14" s="53"/>
    </row>
    <row r="15" spans="1:43" x14ac:dyDescent="0.45">
      <c r="K15" s="53"/>
    </row>
    <row r="28" spans="1:10" x14ac:dyDescent="0.45">
      <c r="A28" s="53"/>
      <c r="J28" s="53" t="s">
        <v>355</v>
      </c>
    </row>
    <row r="29" spans="1:10" x14ac:dyDescent="0.45">
      <c r="A29" s="53" t="s">
        <v>355</v>
      </c>
      <c r="J29" s="53" t="s">
        <v>410</v>
      </c>
    </row>
    <row r="30" spans="1:10" x14ac:dyDescent="0.45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selection activeCell="R1" sqref="R1"/>
    </sheetView>
  </sheetViews>
  <sheetFormatPr defaultRowHeight="14.25" x14ac:dyDescent="0.45"/>
  <cols>
    <col min="1" max="1" width="20.265625" customWidth="1"/>
    <col min="2" max="2" width="10" bestFit="1" customWidth="1"/>
    <col min="9" max="9" width="20" customWidth="1"/>
    <col min="10" max="10" width="10.265625" customWidth="1"/>
  </cols>
  <sheetData>
    <row r="1" spans="1:35" x14ac:dyDescent="0.45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28.5" x14ac:dyDescent="0.45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 x14ac:dyDescent="0.45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 x14ac:dyDescent="0.45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 x14ac:dyDescent="0.45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 x14ac:dyDescent="0.45">
      <c r="A6" s="60" t="s">
        <v>415</v>
      </c>
      <c r="I6" s="53" t="s">
        <v>423</v>
      </c>
    </row>
    <row r="7" spans="1:35" x14ac:dyDescent="0.45">
      <c r="A7" s="60" t="s">
        <v>417</v>
      </c>
    </row>
    <row r="8" spans="1:35" x14ac:dyDescent="0.45">
      <c r="A8" s="60" t="s">
        <v>433</v>
      </c>
    </row>
    <row r="9" spans="1:35" x14ac:dyDescent="0.45">
      <c r="A9" s="60" t="s">
        <v>430</v>
      </c>
    </row>
    <row r="10" spans="1:35" x14ac:dyDescent="0.45">
      <c r="A10" s="53" t="s">
        <v>416</v>
      </c>
    </row>
    <row r="11" spans="1:35" x14ac:dyDescent="0.45">
      <c r="A11" s="53" t="s">
        <v>273</v>
      </c>
    </row>
    <row r="12" spans="1:35" x14ac:dyDescent="0.45">
      <c r="A12" s="53"/>
    </row>
    <row r="14" spans="1:35" x14ac:dyDescent="0.45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 x14ac:dyDescent="0.45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 x14ac:dyDescent="0.45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 x14ac:dyDescent="0.45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B11" sqref="B11"/>
    </sheetView>
  </sheetViews>
  <sheetFormatPr defaultRowHeight="14.25" x14ac:dyDescent="0.45"/>
  <cols>
    <col min="1" max="1" width="25.8632812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3984375" customWidth="1"/>
    <col min="28" max="28" width="12" bestFit="1" customWidth="1"/>
    <col min="32" max="33" width="12" bestFit="1" customWidth="1"/>
  </cols>
  <sheetData>
    <row r="1" spans="1:35" ht="28.5" x14ac:dyDescent="0.45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 x14ac:dyDescent="0.45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 x14ac:dyDescent="0.45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 x14ac:dyDescent="0.45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 x14ac:dyDescent="0.45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 x14ac:dyDescent="0.45">
      <c r="A7" s="53" t="s">
        <v>353</v>
      </c>
    </row>
    <row r="8" spans="1:35" x14ac:dyDescent="0.45">
      <c r="A8" s="53" t="s">
        <v>481</v>
      </c>
    </row>
    <row r="10" spans="1:35" x14ac:dyDescent="0.45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 x14ac:dyDescent="0.45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 x14ac:dyDescent="0.45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F70" sqref="F70"/>
    </sheetView>
  </sheetViews>
  <sheetFormatPr defaultColWidth="9.1328125" defaultRowHeight="15" customHeight="1" x14ac:dyDescent="0.35"/>
  <cols>
    <col min="1" max="1" width="20.86328125" style="7" hidden="1" customWidth="1"/>
    <col min="2" max="2" width="45.73046875" style="7" customWidth="1"/>
    <col min="3" max="16384" width="9.1328125" style="7"/>
  </cols>
  <sheetData>
    <row r="1" spans="1:37" ht="15" customHeight="1" thickBot="1" x14ac:dyDescent="0.4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 x14ac:dyDescent="0.35"/>
    <row r="3" spans="1:37" ht="15" customHeight="1" x14ac:dyDescent="0.35">
      <c r="C3" s="8" t="s">
        <v>13</v>
      </c>
      <c r="D3" s="8" t="s">
        <v>1</v>
      </c>
      <c r="E3" s="8"/>
      <c r="F3" s="8"/>
      <c r="G3" s="8"/>
    </row>
    <row r="4" spans="1:37" ht="15" customHeight="1" x14ac:dyDescent="0.35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 x14ac:dyDescent="0.35">
      <c r="C5" s="8" t="s">
        <v>17</v>
      </c>
      <c r="D5" s="8" t="s">
        <v>18</v>
      </c>
      <c r="E5" s="8"/>
      <c r="F5" s="8"/>
      <c r="G5" s="8"/>
    </row>
    <row r="6" spans="1:37" ht="15" customHeight="1" x14ac:dyDescent="0.35">
      <c r="C6" s="8" t="s">
        <v>19</v>
      </c>
      <c r="D6" s="8"/>
      <c r="E6" s="8" t="s">
        <v>20</v>
      </c>
      <c r="F6" s="8"/>
      <c r="G6" s="8"/>
    </row>
    <row r="10" spans="1:37" ht="15" customHeight="1" x14ac:dyDescent="0.5">
      <c r="A10" s="9" t="s">
        <v>50</v>
      </c>
      <c r="B10" s="20" t="s">
        <v>51</v>
      </c>
    </row>
    <row r="11" spans="1:37" ht="15" customHeight="1" x14ac:dyDescent="0.35">
      <c r="B11" s="18" t="s">
        <v>52</v>
      </c>
    </row>
    <row r="12" spans="1:37" ht="15" customHeight="1" x14ac:dyDescent="0.35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 x14ac:dyDescent="0.4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 x14ac:dyDescent="0.35">
      <c r="B14" s="21" t="s">
        <v>53</v>
      </c>
    </row>
    <row r="15" spans="1:37" ht="15" customHeight="1" x14ac:dyDescent="0.35">
      <c r="B15" s="21" t="s">
        <v>54</v>
      </c>
    </row>
    <row r="16" spans="1:37" ht="15" customHeight="1" x14ac:dyDescent="0.45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 x14ac:dyDescent="0.45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 x14ac:dyDescent="0.45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 x14ac:dyDescent="0.45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 x14ac:dyDescent="0.45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 x14ac:dyDescent="0.45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 x14ac:dyDescent="0.45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 x14ac:dyDescent="0.45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 x14ac:dyDescent="0.45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 x14ac:dyDescent="0.45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 x14ac:dyDescent="0.45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 x14ac:dyDescent="0.45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 x14ac:dyDescent="0.45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 x14ac:dyDescent="0.45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 x14ac:dyDescent="0.45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 x14ac:dyDescent="0.45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 x14ac:dyDescent="0.45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 x14ac:dyDescent="0.45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 x14ac:dyDescent="0.45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 x14ac:dyDescent="0.45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 x14ac:dyDescent="0.45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 x14ac:dyDescent="0.45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 x14ac:dyDescent="0.45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 x14ac:dyDescent="0.45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 x14ac:dyDescent="0.45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 x14ac:dyDescent="0.45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 x14ac:dyDescent="0.45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 x14ac:dyDescent="0.45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 x14ac:dyDescent="0.45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 x14ac:dyDescent="0.45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 x14ac:dyDescent="0.45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 x14ac:dyDescent="0.35">
      <c r="B47" s="25" t="s">
        <v>117</v>
      </c>
    </row>
    <row r="48" spans="1:37" ht="15" customHeight="1" x14ac:dyDescent="0.45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 x14ac:dyDescent="0.45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 x14ac:dyDescent="0.45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 x14ac:dyDescent="0.45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 x14ac:dyDescent="0.35">
      <c r="B53" s="21" t="s">
        <v>126</v>
      </c>
    </row>
    <row r="54" spans="1:37" ht="15" customHeight="1" x14ac:dyDescent="0.45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 x14ac:dyDescent="0.45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 x14ac:dyDescent="0.45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 x14ac:dyDescent="0.45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 x14ac:dyDescent="0.45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 x14ac:dyDescent="0.45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 x14ac:dyDescent="0.45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 x14ac:dyDescent="0.35">
      <c r="B62" s="21" t="s">
        <v>141</v>
      </c>
    </row>
    <row r="63" spans="1:37" ht="15" customHeight="1" x14ac:dyDescent="0.45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 x14ac:dyDescent="0.45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 x14ac:dyDescent="0.45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 x14ac:dyDescent="0.45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 x14ac:dyDescent="0.45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 x14ac:dyDescent="0.45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 x14ac:dyDescent="0.45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 x14ac:dyDescent="0.45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 x14ac:dyDescent="0.45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 x14ac:dyDescent="0.45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 x14ac:dyDescent="0.45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 x14ac:dyDescent="0.45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 x14ac:dyDescent="0.35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 x14ac:dyDescent="0.4"/>
    <row r="78" spans="1:37" ht="15" customHeight="1" x14ac:dyDescent="0.35">
      <c r="B78" s="93" t="s">
        <v>164</v>
      </c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</row>
    <row r="79" spans="1:37" ht="15" customHeight="1" x14ac:dyDescent="0.35">
      <c r="B79" s="11" t="s">
        <v>165</v>
      </c>
    </row>
    <row r="80" spans="1:37" ht="15" customHeight="1" x14ac:dyDescent="0.35">
      <c r="B80" s="11" t="s">
        <v>166</v>
      </c>
    </row>
    <row r="81" spans="2:2" ht="15" customHeight="1" x14ac:dyDescent="0.35">
      <c r="B81" s="11" t="s">
        <v>24</v>
      </c>
    </row>
    <row r="82" spans="2:2" ht="15" customHeight="1" x14ac:dyDescent="0.35">
      <c r="B82" s="11" t="s">
        <v>167</v>
      </c>
    </row>
    <row r="83" spans="2:2" ht="15" customHeight="1" x14ac:dyDescent="0.35">
      <c r="B83" s="11" t="s">
        <v>168</v>
      </c>
    </row>
    <row r="84" spans="2:2" ht="15" customHeight="1" x14ac:dyDescent="0.35">
      <c r="B84" s="11" t="s">
        <v>25</v>
      </c>
    </row>
    <row r="85" spans="2:2" ht="15" customHeight="1" x14ac:dyDescent="0.35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workbookViewId="0">
      <selection activeCell="H3" sqref="H3"/>
    </sheetView>
  </sheetViews>
  <sheetFormatPr defaultRowHeight="14.25" x14ac:dyDescent="0.45"/>
  <cols>
    <col min="1" max="1" width="36.265625" customWidth="1"/>
    <col min="2" max="35" width="13" customWidth="1"/>
  </cols>
  <sheetData>
    <row r="1" spans="1:35" x14ac:dyDescent="0.45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 x14ac:dyDescent="0.4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45">
      <c r="A3" s="29" t="s">
        <v>34</v>
      </c>
      <c r="B3" s="12">
        <f>'Coal &amp; Lignite'!G14</f>
        <v>1.0480827326343914E+16</v>
      </c>
      <c r="C3" s="12">
        <f>'Coal &amp; Lignite'!H14</f>
        <v>1.0969837277995976E+16</v>
      </c>
      <c r="D3" s="12">
        <f>'Coal &amp; Lignite'!I14</f>
        <v>1.1481663246491832E+16</v>
      </c>
      <c r="E3" s="12">
        <f>'Coal &amp; Lignite'!J14</f>
        <v>1.2017369771771532E+16</v>
      </c>
      <c r="F3" s="12">
        <f>'Coal &amp; Lignite'!K14</f>
        <v>1.2578071062623628E+16</v>
      </c>
      <c r="G3" s="12">
        <f>'Coal &amp; Lignite'!L14</f>
        <v>1.3164933314113024E+16</v>
      </c>
      <c r="H3" s="12">
        <f>'Coal &amp; Lignite'!M14</f>
        <v>1.3593084906408294E+16</v>
      </c>
      <c r="I3" s="12">
        <f>'Coal &amp; Lignite'!N14</f>
        <v>1.403516089783352E+16</v>
      </c>
      <c r="J3" s="12">
        <f>'Coal &amp; Lignite'!O14</f>
        <v>1.4491614139422354E+16</v>
      </c>
      <c r="K3" s="12">
        <f>'Coal &amp; Lignite'!P14</f>
        <v>1.496291220988587E+16</v>
      </c>
      <c r="L3" s="12">
        <f>'Coal &amp; Lignite'!Q14</f>
        <v>1.5449537894587912E+16</v>
      </c>
      <c r="M3" s="12">
        <f>'Coal &amp; Lignite'!R14</f>
        <v>1.5746474778955824E+16</v>
      </c>
      <c r="N3" s="12">
        <f>'Coal &amp; Lignite'!S14</f>
        <v>1.6049118728085138E+16</v>
      </c>
      <c r="O3" s="12">
        <f>'Coal &amp; Lignite'!T14</f>
        <v>1.6357579430565938E+16</v>
      </c>
      <c r="P3" s="12">
        <f>'Coal &amp; Lignite'!U14</f>
        <v>1.667196868318005E+16</v>
      </c>
      <c r="Q3" s="12">
        <f>'Coal &amp; Lignite'!V14</f>
        <v>1.6992400431420048E+16</v>
      </c>
      <c r="R3" s="12">
        <f>'Coal &amp; Lignite'!W14</f>
        <v>1.7107453142674456E+16</v>
      </c>
      <c r="S3" s="12">
        <f>'Coal &amp; Lignite'!X14</f>
        <v>1.7223284856661316E+16</v>
      </c>
      <c r="T3" s="12">
        <f>'Coal &amp; Lignite'!Y14</f>
        <v>1.7339900847878294E+16</v>
      </c>
      <c r="U3" s="12">
        <f>'Coal &amp; Lignite'!Z14</f>
        <v>1.7457306426535804E+16</v>
      </c>
      <c r="V3" s="12">
        <f>'Coal &amp; Lignite'!AA14</f>
        <v>1.7575506938798808E+16</v>
      </c>
      <c r="W3" s="12">
        <f>'Coal &amp; Lignite'!AB14</f>
        <v>1.756960416568754E+16</v>
      </c>
      <c r="X3" s="12">
        <f>'Coal &amp; Lignite'!AC14</f>
        <v>1.7563703375035756E+16</v>
      </c>
      <c r="Y3" s="12">
        <f>'Coal &amp; Lignite'!AD14</f>
        <v>1.7557804566177642E+16</v>
      </c>
      <c r="Z3" s="12">
        <f>'Coal &amp; Lignite'!AE14</f>
        <v>1.7551907738447608E+16</v>
      </c>
      <c r="AA3" s="12">
        <f>'Coal &amp; Lignite'!AF14</f>
        <v>1.7546012891180288E+16</v>
      </c>
      <c r="AB3" s="12">
        <f>'Coal &amp; Lignite'!AG14</f>
        <v>1.74515684147265E+16</v>
      </c>
      <c r="AC3" s="12">
        <f>'Coal &amp; Lignite'!AH14</f>
        <v>1.7357632302149336E+16</v>
      </c>
      <c r="AD3" s="12">
        <f>'Coal &amp; Lignite'!AI14</f>
        <v>1.726420181709151E+16</v>
      </c>
      <c r="AE3" s="12">
        <f>'Coal &amp; Lignite'!AJ14</f>
        <v>1.717127423792466E+16</v>
      </c>
      <c r="AF3" s="12">
        <f>'Coal &amp; Lignite'!AK14</f>
        <v>1.7078846857670062E+16</v>
      </c>
      <c r="AG3" s="12">
        <f>'Coal &amp; Lignite'!AL14</f>
        <v>1.7078846857670062E+16</v>
      </c>
      <c r="AH3" s="12">
        <f>'Coal &amp; Lignite'!AM14</f>
        <v>1.7078846857670062E+16</v>
      </c>
      <c r="AI3" s="12">
        <f>'Coal &amp; Lignite'!AN14</f>
        <v>1.7078846857670062E+16</v>
      </c>
    </row>
    <row r="4" spans="1:35" x14ac:dyDescent="0.45">
      <c r="A4" s="14" t="s">
        <v>27</v>
      </c>
      <c r="B4" s="12">
        <f>'Natural Gas'!B14</f>
        <v>1175328000</v>
      </c>
      <c r="C4" s="12">
        <f>'Natural Gas'!C14</f>
        <v>1214506491.7213566</v>
      </c>
      <c r="D4" s="12">
        <f>'Natural Gas'!D14</f>
        <v>1254990962.8914802</v>
      </c>
      <c r="E4" s="12">
        <f>'Natural Gas'!E14</f>
        <v>1296824947.1495094</v>
      </c>
      <c r="F4" s="12">
        <f>'Natural Gas'!F14</f>
        <v>1340053429.2889171</v>
      </c>
      <c r="G4" s="12">
        <f>'Natural Gas'!G14</f>
        <v>1384722893.6304212</v>
      </c>
      <c r="H4" s="12">
        <f>'Natural Gas'!H14</f>
        <v>1449342887.8482506</v>
      </c>
      <c r="I4" s="12">
        <f>'Natural Gas'!I14</f>
        <v>1516978462.7804024</v>
      </c>
      <c r="J4" s="12">
        <f>'Natural Gas'!J14</f>
        <v>1587770344.6394777</v>
      </c>
      <c r="K4" s="12">
        <f>'Natural Gas'!K14</f>
        <v>1661865826.8199208</v>
      </c>
      <c r="L4" s="12">
        <f>'Natural Gas'!L14</f>
        <v>1739419076.3645723</v>
      </c>
      <c r="M4" s="12">
        <f>'Natural Gas'!M14</f>
        <v>1816809204.9845138</v>
      </c>
      <c r="N4" s="12">
        <f>'Natural Gas'!N14</f>
        <v>1897642570.5386672</v>
      </c>
      <c r="O4" s="12">
        <f>'Natural Gas'!O14</f>
        <v>1982072369.3170054</v>
      </c>
      <c r="P4" s="12">
        <f>'Natural Gas'!P14</f>
        <v>2070258613.6095941</v>
      </c>
      <c r="Q4" s="12">
        <f>'Natural Gas'!Q14</f>
        <v>2162368434.9636559</v>
      </c>
      <c r="R4" s="12">
        <f>'Natural Gas'!R14</f>
        <v>2254335327.7793608</v>
      </c>
      <c r="S4" s="12">
        <f>'Natural Gas'!S14</f>
        <v>2350213630.5275354</v>
      </c>
      <c r="T4" s="12">
        <f>'Natural Gas'!T14</f>
        <v>2450169697.9385767</v>
      </c>
      <c r="U4" s="12">
        <f>'Natural Gas'!U14</f>
        <v>2554376959.9144449</v>
      </c>
      <c r="V4" s="12">
        <f>'Natural Gas'!V14</f>
        <v>2663016222.4401703</v>
      </c>
      <c r="W4" s="12">
        <f>'Natural Gas'!W14</f>
        <v>2782500363.6382184</v>
      </c>
      <c r="X4" s="12">
        <f>'Natural Gas'!X14</f>
        <v>2907345516.1127028</v>
      </c>
      <c r="Y4" s="12">
        <f>'Natural Gas'!Y14</f>
        <v>3037792217.5753059</v>
      </c>
      <c r="Z4" s="12">
        <f>'Natural Gas'!Z14</f>
        <v>3174091798.1773744</v>
      </c>
      <c r="AA4" s="12">
        <f>'Natural Gas'!AA14</f>
        <v>3316506864.7448153</v>
      </c>
      <c r="AB4" s="12">
        <f>'Natural Gas'!AB14</f>
        <v>3474467101.4868736</v>
      </c>
      <c r="AC4" s="12">
        <f>'Natural Gas'!AC14</f>
        <v>3639950746.866148</v>
      </c>
      <c r="AD4" s="12">
        <f>'Natural Gas'!AD14</f>
        <v>3813316129.5271754</v>
      </c>
      <c r="AE4" s="12">
        <f>'Natural Gas'!AE14</f>
        <v>3994938644.7692084</v>
      </c>
      <c r="AF4" s="12">
        <f>'Natural Gas'!AF14</f>
        <v>4185211567.4053259</v>
      </c>
      <c r="AG4" s="12">
        <f>'Natural Gas'!AG14</f>
        <v>4185211567.4053259</v>
      </c>
      <c r="AH4" s="12">
        <f>'Natural Gas'!AH14</f>
        <v>4185211567.4053259</v>
      </c>
      <c r="AI4" s="12">
        <f>'Natural Gas'!AI14</f>
        <v>4185211567.4053259</v>
      </c>
    </row>
    <row r="5" spans="1:35" x14ac:dyDescent="0.45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 x14ac:dyDescent="0.4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4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4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45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 x14ac:dyDescent="0.45">
      <c r="A10" s="29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 x14ac:dyDescent="0.45">
      <c r="A11" s="29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 x14ac:dyDescent="0.45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 x14ac:dyDescent="0.45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 x14ac:dyDescent="0.45">
      <c r="A14" s="29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 x14ac:dyDescent="0.45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4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45">
      <c r="A17" s="29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 x14ac:dyDescent="0.45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2140824427537546.8</v>
      </c>
      <c r="AH18" s="12">
        <f>'Crude Oil'!AH14</f>
        <v>2140824427537546.8</v>
      </c>
      <c r="AI18" s="12">
        <f>'Crude Oil'!AI14</f>
        <v>2140824427537546.8</v>
      </c>
    </row>
    <row r="19" spans="1:35" x14ac:dyDescent="0.45">
      <c r="A19" s="29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 x14ac:dyDescent="0.45">
      <c r="A20" s="29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 x14ac:dyDescent="0.45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 x14ac:dyDescent="0.4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45">
      <c r="A23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topLeftCell="A4" workbookViewId="0">
      <selection activeCell="B14" sqref="B14"/>
    </sheetView>
  </sheetViews>
  <sheetFormatPr defaultRowHeight="14.25" x14ac:dyDescent="0.45"/>
  <cols>
    <col min="1" max="1" width="36.265625" customWidth="1"/>
    <col min="2" max="2" width="12" style="12" bestFit="1" customWidth="1"/>
    <col min="3" max="35" width="13" customWidth="1"/>
  </cols>
  <sheetData>
    <row r="1" spans="1:35" x14ac:dyDescent="0.45">
      <c r="A1" s="13" t="s">
        <v>198</v>
      </c>
      <c r="B1" s="33">
        <v>2017</v>
      </c>
      <c r="C1" s="5">
        <v>2018</v>
      </c>
      <c r="D1" s="92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45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45">
      <c r="A3" s="29" t="s">
        <v>34</v>
      </c>
      <c r="B3" s="12">
        <f>'Coal &amp; Lignite'!G15</f>
        <v>3605256724651373.5</v>
      </c>
      <c r="C3" s="12">
        <f>'Coal &amp; Lignite'!H15</f>
        <v>3958374171740037</v>
      </c>
      <c r="D3" s="12">
        <f>IF('BAU Total Primary Fuel Use'!B3-('Coal &amp; Lignite'!I14-'BFPIaE-exports'!D3)&gt;0,'BAU Total Primary Fuel Use'!B3-('Coal &amp; Lignite'!I14-'BFPIaE-exports'!D3),0)</f>
        <v>3412593909392516</v>
      </c>
      <c r="E3" s="12">
        <f>IF('BAU Total Primary Fuel Use'!C3-('Coal &amp; Lignite'!J14-'BFPIaE-exports'!E3)&gt;0,'BAU Total Primary Fuel Use'!C3-('Coal &amp; Lignite'!J14-'BFPIaE-exports'!E3),0)</f>
        <v>2415487384112816</v>
      </c>
      <c r="F3" s="12">
        <f>IF('BAU Total Primary Fuel Use'!D3-('Coal &amp; Lignite'!K14-'BFPIaE-exports'!F3)&gt;0,'BAU Total Primary Fuel Use'!D3-('Coal &amp; Lignite'!K14-'BFPIaE-exports'!F3),0)</f>
        <v>3092586093260720</v>
      </c>
      <c r="G3" s="12">
        <f>IF('BAU Total Primary Fuel Use'!E3-('Coal &amp; Lignite'!L14-'BFPIaE-exports'!G3)&gt;0,'BAU Total Primary Fuel Use'!E3-('Coal &amp; Lignite'!L14-'BFPIaE-exports'!G3),0)</f>
        <v>3411823841771324</v>
      </c>
      <c r="H3" s="12">
        <f>IF('BAU Total Primary Fuel Use'!F3-('Coal &amp; Lignite'!M14-'BFPIaE-exports'!H3)&gt;0,'BAU Total Primary Fuel Use'!F3-('Coal &amp; Lignite'!M14-'BFPIaE-exports'!H3),0)</f>
        <v>4069672249476054</v>
      </c>
      <c r="I3" s="12">
        <f>IF('BAU Total Primary Fuel Use'!G3-('Coal &amp; Lignite'!N14-'BFPIaE-exports'!I3)&gt;0,'BAU Total Primary Fuel Use'!G3-('Coal &amp; Lignite'!N14-'BFPIaE-exports'!I3),0)</f>
        <v>4475096258050828</v>
      </c>
      <c r="J3" s="12">
        <f>IF('BAU Total Primary Fuel Use'!H3-('Coal &amp; Lignite'!O14-'BFPIaE-exports'!J3)&gt;0,'BAU Total Primary Fuel Use'!H3-('Coal &amp; Lignite'!O14-'BFPIaE-exports'!J3),0)</f>
        <v>4769443016461994</v>
      </c>
      <c r="K3" s="12">
        <f>IF('BAU Total Primary Fuel Use'!I3-('Coal &amp; Lignite'!P14-'BFPIaE-exports'!K3)&gt;0,'BAU Total Primary Fuel Use'!I3-('Coal &amp; Lignite'!P14-'BFPIaE-exports'!K3),0)</f>
        <v>4878344945998478</v>
      </c>
      <c r="L3" s="12">
        <f>IF('BAU Total Primary Fuel Use'!J3-('Coal &amp; Lignite'!Q14-'BFPIaE-exports'!L3)&gt;0,'BAU Total Primary Fuel Use'!J3-('Coal &amp; Lignite'!Q14-'BFPIaE-exports'!L3),0)</f>
        <v>4798219261296436</v>
      </c>
      <c r="M3" s="12">
        <f>IF('BAU Total Primary Fuel Use'!K3-('Coal &amp; Lignite'!R14-'BFPIaE-exports'!M3)&gt;0,'BAU Total Primary Fuel Use'!K3-('Coal &amp; Lignite'!R14-'BFPIaE-exports'!M3),0)</f>
        <v>5170082376928524</v>
      </c>
      <c r="N3" s="12">
        <f>IF('BAU Total Primary Fuel Use'!L3-('Coal &amp; Lignite'!S14-'BFPIaE-exports'!N3)&gt;0,'BAU Total Primary Fuel Use'!L3-('Coal &amp; Lignite'!S14-'BFPIaE-exports'!N3),0)</f>
        <v>5539738427799210</v>
      </c>
      <c r="O3" s="12">
        <f>IF('BAU Total Primary Fuel Use'!M3-('Coal &amp; Lignite'!T14-'BFPIaE-exports'!O3)&gt;0,'BAU Total Primary Fuel Use'!M3-('Coal &amp; Lignite'!T14-'BFPIaE-exports'!O3),0)</f>
        <v>5888677725318410</v>
      </c>
      <c r="P3" s="12">
        <f>IF('BAU Total Primary Fuel Use'!N3-('Coal &amp; Lignite'!U14-'BFPIaE-exports'!P3)&gt;0,'BAU Total Primary Fuel Use'!N3-('Coal &amp; Lignite'!U14-'BFPIaE-exports'!P3),0)</f>
        <v>6293988472704298</v>
      </c>
      <c r="Q3" s="12">
        <f>IF('BAU Total Primary Fuel Use'!O3-('Coal &amp; Lignite'!V14-'BFPIaE-exports'!Q3)&gt;0,'BAU Total Primary Fuel Use'!O3-('Coal &amp; Lignite'!V14-'BFPIaE-exports'!Q3),0)</f>
        <v>6682956724464300</v>
      </c>
      <c r="R3" s="12">
        <f>IF('BAU Total Primary Fuel Use'!P3-('Coal &amp; Lignite'!W14-'BFPIaE-exports'!R3)&gt;0,'BAU Total Primary Fuel Use'!P3-('Coal &amp; Lignite'!W14-'BFPIaE-exports'!R3),0)</f>
        <v>7370904013209892</v>
      </c>
      <c r="S3" s="12">
        <f>IF('BAU Total Primary Fuel Use'!Q3-('Coal &amp; Lignite'!X14-'BFPIaE-exports'!S3)&gt;0,'BAU Total Primary Fuel Use'!Q3-('Coal &amp; Lignite'!X14-'BFPIaE-exports'!S3),0)</f>
        <v>7837872299223032</v>
      </c>
      <c r="T3" s="12">
        <f>IF('BAU Total Primary Fuel Use'!R3-('Coal &amp; Lignite'!Y14-'BFPIaE-exports'!T3)&gt;0,'BAU Total Primary Fuel Use'!R3-('Coal &amp; Lignite'!Y14-'BFPIaE-exports'!T3),0)</f>
        <v>8303956308006054</v>
      </c>
      <c r="U3" s="12">
        <f>IF('BAU Total Primary Fuel Use'!S3-('Coal &amp; Lignite'!Z14-'BFPIaE-exports'!U3)&gt;0,'BAU Total Primary Fuel Use'!S3-('Coal &amp; Lignite'!Z14-'BFPIaE-exports'!U3),0)</f>
        <v>8766650729348544</v>
      </c>
      <c r="V3" s="12">
        <f>IF('BAU Total Primary Fuel Use'!T3-('Coal &amp; Lignite'!AA14-'BFPIaE-exports'!V3)&gt;0,'BAU Total Primary Fuel Use'!T3-('Coal &amp; Lignite'!AA14-'BFPIaE-exports'!V3),0)</f>
        <v>9227250217085540</v>
      </c>
      <c r="W3" s="12">
        <f>IF('BAU Total Primary Fuel Use'!U3-('Coal &amp; Lignite'!AB14-'BFPIaE-exports'!W3)&gt;0,'BAU Total Primary Fuel Use'!U3-('Coal &amp; Lignite'!AB14-'BFPIaE-exports'!W3),0)</f>
        <v>9772652990196808</v>
      </c>
      <c r="X3" s="12">
        <f>IF('BAU Total Primary Fuel Use'!V3-('Coal &amp; Lignite'!AC14-'BFPIaE-exports'!X3)&gt;0,'BAU Total Primary Fuel Use'!V3-('Coal &amp; Lignite'!AC14-'BFPIaE-exports'!X3),0)</f>
        <v>1.0229553780848592E+16</v>
      </c>
      <c r="Y3" s="12">
        <f>IF('BAU Total Primary Fuel Use'!W3-('Coal &amp; Lignite'!AD14-'BFPIaE-exports'!Y3)&gt;0,'BAU Total Primary Fuel Use'!W3-('Coal &amp; Lignite'!AD14-'BFPIaE-exports'!Y3),0)</f>
        <v>1.0897052589706706E+16</v>
      </c>
      <c r="Z3" s="12">
        <f>IF('BAU Total Primary Fuel Use'!X3-('Coal &amp; Lignite'!AE14-'BFPIaE-exports'!Z3)&gt;0,'BAU Total Primary Fuel Use'!X3-('Coal &amp; Lignite'!AE14-'BFPIaE-exports'!Z3),0)</f>
        <v>1.135434941743674E+16</v>
      </c>
      <c r="AA3" s="12">
        <f>IF('BAU Total Primary Fuel Use'!Y3-('Coal &amp; Lignite'!AF14-'BFPIaE-exports'!AA3)&gt;0,'BAU Total Primary Fuel Use'!Y3-('Coal &amp; Lignite'!AF14-'BFPIaE-exports'!AA3),0)</f>
        <v>1.187924426470406E+16</v>
      </c>
      <c r="AB3" s="12">
        <f>IF('BAU Total Primary Fuel Use'!Z3-('Coal &amp; Lignite'!AG14-'BFPIaE-exports'!AB3)&gt;0,'BAU Total Primary Fuel Use'!Z3-('Coal &amp; Lignite'!AG14-'BFPIaE-exports'!AB3),0)</f>
        <v>1.2421888741157848E+16</v>
      </c>
      <c r="AC3" s="12">
        <f>IF('BAU Total Primary Fuel Use'!AA3-('Coal &amp; Lignite'!AH14-'BFPIaE-exports'!AC3)&gt;0,'BAU Total Primary Fuel Use'!AA3-('Coal &amp; Lignite'!AH14-'BFPIaE-exports'!AC3),0)</f>
        <v>1.2898924853735012E+16</v>
      </c>
      <c r="AD3" s="12">
        <f>IF('BAU Total Primary Fuel Use'!AB3-('Coal &amp; Lignite'!AI14-'BFPIaE-exports'!AD3)&gt;0,'BAU Total Primary Fuel Use'!AB3-('Coal &amp; Lignite'!AI14-'BFPIaE-exports'!AD3),0)</f>
        <v>1.3410955338792838E+16</v>
      </c>
      <c r="AE3" s="12">
        <f>IF('BAU Total Primary Fuel Use'!AC3-('Coal &amp; Lignite'!AJ14-'BFPIaE-exports'!AE3)&gt;0,'BAU Total Primary Fuel Use'!AC3-('Coal &amp; Lignite'!AJ14-'BFPIaE-exports'!AE3),0)</f>
        <v>1.3910582917959688E+16</v>
      </c>
      <c r="AF3" s="12">
        <f>IF('BAU Total Primary Fuel Use'!AD3-('Coal &amp; Lignite'!AK14-'BFPIaE-exports'!AF3)&gt;0,'BAU Total Primary Fuel Use'!AD3-('Coal &amp; Lignite'!AK14-'BFPIaE-exports'!AF3),0)</f>
        <v>1.4275010298214286E+16</v>
      </c>
      <c r="AG3" s="12">
        <f>IF('BAU Total Primary Fuel Use'!AE3-('Coal &amp; Lignite'!AL14-'BFPIaE-exports'!AG3)&gt;0,'BAU Total Primary Fuel Use'!AE3-('Coal &amp; Lignite'!AL14-'BFPIaE-exports'!AG3),0)</f>
        <v>1.4932010298214286E+16</v>
      </c>
      <c r="AH3" s="12">
        <f>IF('BAU Total Primary Fuel Use'!AF3-('Coal &amp; Lignite'!AM14-'BFPIaE-exports'!AH3)&gt;0,'BAU Total Primary Fuel Use'!AF3-('Coal &amp; Lignite'!AM14-'BFPIaE-exports'!AH3),0)</f>
        <v>1.5212810298214286E+16</v>
      </c>
      <c r="AI3" s="12">
        <f>IF('BAU Total Primary Fuel Use'!AG3-('Coal &amp; Lignite'!AN14-'BFPIaE-exports'!AI3)&gt;0,'BAU Total Primary Fuel Use'!AG3-('Coal &amp; Lignite'!AN14-'BFPIaE-exports'!AI3),0)</f>
        <v>1.5612810298214286E+16</v>
      </c>
    </row>
    <row r="4" spans="1:35" x14ac:dyDescent="0.45">
      <c r="A4" s="14" t="s">
        <v>27</v>
      </c>
      <c r="B4" s="12">
        <f>'Natural Gas'!B15</f>
        <v>944568000</v>
      </c>
      <c r="C4" s="12">
        <f>'Natural Gas'!C15</f>
        <v>993855703.87776399</v>
      </c>
      <c r="D4" s="12">
        <f>'Natural Gas'!D15</f>
        <v>1045715247.7432708</v>
      </c>
      <c r="E4" s="12">
        <f>'Natural Gas'!E15</f>
        <v>1100280830.6036186</v>
      </c>
      <c r="F4" s="12">
        <f>'Natural Gas'!F15</f>
        <v>1157693653.9907875</v>
      </c>
      <c r="G4" s="12">
        <f>'Natural Gas'!G15</f>
        <v>1218102287.3544676</v>
      </c>
      <c r="H4" s="12">
        <f>'Natural Gas'!H15</f>
        <v>1247755023.3735068</v>
      </c>
      <c r="I4" s="12">
        <f>'Natural Gas'!I15</f>
        <v>1278129607.4364607</v>
      </c>
      <c r="J4" s="12">
        <f>'Natural Gas'!J15</f>
        <v>1309243611.7699921</v>
      </c>
      <c r="K4" s="12">
        <f>'Natural Gas'!K15</f>
        <v>1341115036.3682873</v>
      </c>
      <c r="L4" s="12">
        <f>'Natural Gas'!L15</f>
        <v>1373762319.4063666</v>
      </c>
      <c r="M4" s="12">
        <f>'Natural Gas'!M15</f>
        <v>1412029317.9276049</v>
      </c>
      <c r="N4" s="12">
        <f>'Natural Gas'!N15</f>
        <v>1451362267.3452525</v>
      </c>
      <c r="O4" s="12">
        <f>'Natural Gas'!O15</f>
        <v>1491790860.3803866</v>
      </c>
      <c r="P4" s="12">
        <f>'Natural Gas'!P15</f>
        <v>1533345616.863183</v>
      </c>
      <c r="Q4" s="12">
        <f>'Natural Gas'!Q15</f>
        <v>1576057906.7725513</v>
      </c>
      <c r="R4" s="12">
        <f>'Natural Gas'!R15</f>
        <v>1605166392.5616479</v>
      </c>
      <c r="S4" s="12">
        <f>'Natural Gas'!S15</f>
        <v>1634812488.0041039</v>
      </c>
      <c r="T4" s="12">
        <f>'Natural Gas'!T15</f>
        <v>1665006122.3054943</v>
      </c>
      <c r="U4" s="12">
        <f>'Natural Gas'!U15</f>
        <v>1695757408.0556078</v>
      </c>
      <c r="V4" s="12">
        <f>'Natural Gas'!V15</f>
        <v>1727076644.615401</v>
      </c>
      <c r="W4" s="12">
        <f>'Natural Gas'!W15</f>
        <v>1751421992.9585621</v>
      </c>
      <c r="X4" s="12">
        <f>'Natural Gas'!X15</f>
        <v>1776110520.0412412</v>
      </c>
      <c r="Y4" s="12">
        <f>'Natural Gas'!Y15</f>
        <v>1801147063.4055259</v>
      </c>
      <c r="Z4" s="12">
        <f>'Natural Gas'!Z15</f>
        <v>1826536528.784831</v>
      </c>
      <c r="AA4" s="12">
        <f>'Natural Gas'!AA15</f>
        <v>1852283891.065141</v>
      </c>
      <c r="AB4" s="12">
        <f>'Natural Gas'!AB15</f>
        <v>1835922871.4717398</v>
      </c>
      <c r="AC4" s="12">
        <f>'Natural Gas'!AC15</f>
        <v>1819706366.962353</v>
      </c>
      <c r="AD4" s="12">
        <f>'Natural Gas'!AD15</f>
        <v>1803633101.0511608</v>
      </c>
      <c r="AE4" s="12">
        <f>'Natural Gas'!AE15</f>
        <v>1787701808.5274019</v>
      </c>
      <c r="AF4" s="12">
        <f>'Natural Gas'!AF15</f>
        <v>1771911235.3557827</v>
      </c>
      <c r="AG4" s="12">
        <f>'Natural Gas'!AG15</f>
        <v>1771911235.3557827</v>
      </c>
      <c r="AH4" s="12">
        <f>'Natural Gas'!AH15</f>
        <v>1771911235.3557827</v>
      </c>
      <c r="AI4" s="12">
        <f>'Natural Gas'!AI15</f>
        <v>1771911235.3557827</v>
      </c>
    </row>
    <row r="5" spans="1:35" x14ac:dyDescent="0.45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 x14ac:dyDescent="0.45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 x14ac:dyDescent="0.45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 x14ac:dyDescent="0.45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 x14ac:dyDescent="0.45">
      <c r="A10" s="29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>IF(('BAU Total Primary Fuel Use'!B10-('BFPIaE-production'!D10-'BFPIaE-exports'!D10))&gt;0,('BAU Total Primary Fuel Use'!B10-('BFPIaE-production'!D10-'BFPIaE-exports'!D10)),0)</f>
        <v>140567404574062.75</v>
      </c>
      <c r="E10" s="31">
        <f>IF(('BAU Total Primary Fuel Use'!C10-('BFPIaE-production'!E10-'BFPIaE-exports'!E10))&gt;0,('BAU Total Primary Fuel Use'!C10-('BFPIaE-production'!E10-'BFPIaE-exports'!E10)),0)</f>
        <v>0</v>
      </c>
      <c r="F10" s="31">
        <f>IF(('BAU Total Primary Fuel Use'!D10-('BFPIaE-production'!F10-'BFPIaE-exports'!F10))&gt;0,('BAU Total Primary Fuel Use'!D10-('BFPIaE-production'!F10-'BFPIaE-exports'!F10)),0)</f>
        <v>71497404574062.75</v>
      </c>
      <c r="G10" s="31">
        <f>IF(('BAU Total Primary Fuel Use'!E10-('BFPIaE-production'!G10-'BFPIaE-exports'!G10))&gt;0,('BAU Total Primary Fuel Use'!E10-('BFPIaE-production'!G10-'BFPIaE-exports'!G10)),0)</f>
        <v>181767404574062.75</v>
      </c>
      <c r="H10" s="31">
        <f>IF(('BAU Total Primary Fuel Use'!F10-('BFPIaE-production'!H10-'BFPIaE-exports'!H10))&gt;0,('BAU Total Primary Fuel Use'!F10-('BFPIaE-production'!H10-'BFPIaE-exports'!H10)),0)</f>
        <v>252197404574062.75</v>
      </c>
      <c r="I10" s="31">
        <f>IF(('BAU Total Primary Fuel Use'!G10-('BFPIaE-production'!I10-'BFPIaE-exports'!I10))&gt;0,('BAU Total Primary Fuel Use'!G10-('BFPIaE-production'!I10-'BFPIaE-exports'!I10)),0)</f>
        <v>301097404574062.75</v>
      </c>
      <c r="J10" s="31">
        <f>IF(('BAU Total Primary Fuel Use'!H10-('BFPIaE-production'!J10-'BFPIaE-exports'!J10))&gt;0,('BAU Total Primary Fuel Use'!H10-('BFPIaE-production'!J10-'BFPIaE-exports'!J10)),0)</f>
        <v>337467404574062.75</v>
      </c>
      <c r="K10" s="31">
        <f>IF(('BAU Total Primary Fuel Use'!I10-('BFPIaE-production'!K10-'BFPIaE-exports'!K10))&gt;0,('BAU Total Primary Fuel Use'!I10-('BFPIaE-production'!K10-'BFPIaE-exports'!K10)),0)</f>
        <v>368697404574062.75</v>
      </c>
      <c r="L10" s="31">
        <f>IF(('BAU Total Primary Fuel Use'!J10-('BFPIaE-production'!L10-'BFPIaE-exports'!L10))&gt;0,('BAU Total Primary Fuel Use'!J10-('BFPIaE-production'!L10-'BFPIaE-exports'!L10)),0)</f>
        <v>393747404574062.75</v>
      </c>
      <c r="M10" s="31">
        <f>IF(('BAU Total Primary Fuel Use'!K10-('BFPIaE-production'!M10-'BFPIaE-exports'!M10))&gt;0,('BAU Total Primary Fuel Use'!K10-('BFPIaE-production'!M10-'BFPIaE-exports'!M10)),0)</f>
        <v>413707404574062.75</v>
      </c>
      <c r="N10" s="31">
        <f>IF(('BAU Total Primary Fuel Use'!L10-('BFPIaE-production'!N10-'BFPIaE-exports'!N10))&gt;0,('BAU Total Primary Fuel Use'!L10-('BFPIaE-production'!N10-'BFPIaE-exports'!N10)),0)</f>
        <v>429327404574062.75</v>
      </c>
      <c r="O10" s="31">
        <f>IF(('BAU Total Primary Fuel Use'!M10-('BFPIaE-production'!O10-'BFPIaE-exports'!O10))&gt;0,('BAU Total Primary Fuel Use'!M10-('BFPIaE-production'!O10-'BFPIaE-exports'!O10)),0)</f>
        <v>441127404574062.75</v>
      </c>
      <c r="P10" s="31">
        <f>IF(('BAU Total Primary Fuel Use'!N10-('BFPIaE-production'!P10-'BFPIaE-exports'!P10))&gt;0,('BAU Total Primary Fuel Use'!N10-('BFPIaE-production'!P10-'BFPIaE-exports'!P10)),0)</f>
        <v>459457404574062.75</v>
      </c>
      <c r="Q10" s="31">
        <f>IF(('BAU Total Primary Fuel Use'!O10-('BFPIaE-production'!Q10-'BFPIaE-exports'!Q10))&gt;0,('BAU Total Primary Fuel Use'!O10-('BFPIaE-production'!Q10-'BFPIaE-exports'!Q10)),0)</f>
        <v>473047404574062.75</v>
      </c>
      <c r="R10" s="31">
        <f>IF(('BAU Total Primary Fuel Use'!P10-('BFPIaE-production'!R10-'BFPIaE-exports'!R10))&gt;0,('BAU Total Primary Fuel Use'!P10-('BFPIaE-production'!R10-'BFPIaE-exports'!R10)),0)</f>
        <v>483267404574062.75</v>
      </c>
      <c r="S10" s="31">
        <f>IF(('BAU Total Primary Fuel Use'!Q10-('BFPIaE-production'!S10-'BFPIaE-exports'!S10))&gt;0,('BAU Total Primary Fuel Use'!Q10-('BFPIaE-production'!S10-'BFPIaE-exports'!S10)),0)</f>
        <v>490767404574062.75</v>
      </c>
      <c r="T10" s="31">
        <f>IF(('BAU Total Primary Fuel Use'!R10-('BFPIaE-production'!T10-'BFPIaE-exports'!T10))&gt;0,('BAU Total Primary Fuel Use'!R10-('BFPIaE-production'!T10-'BFPIaE-exports'!T10)),0)</f>
        <v>495697404574062.75</v>
      </c>
      <c r="U10" s="31">
        <f>IF(('BAU Total Primary Fuel Use'!S10-('BFPIaE-production'!U10-'BFPIaE-exports'!U10))&gt;0,('BAU Total Primary Fuel Use'!S10-('BFPIaE-production'!U10-'BFPIaE-exports'!U10)),0)</f>
        <v>514127404574062.75</v>
      </c>
      <c r="V10" s="31">
        <f>IF(('BAU Total Primary Fuel Use'!T10-('BFPIaE-production'!V10-'BFPIaE-exports'!V10))&gt;0,('BAU Total Primary Fuel Use'!T10-('BFPIaE-production'!V10-'BFPIaE-exports'!V10)),0)</f>
        <v>530487404574062.75</v>
      </c>
      <c r="W10" s="31">
        <f>IF(('BAU Total Primary Fuel Use'!U10-('BFPIaE-production'!W10-'BFPIaE-exports'!W10))&gt;0,('BAU Total Primary Fuel Use'!U10-('BFPIaE-production'!W10-'BFPIaE-exports'!W10)),0)</f>
        <v>545437404574062.75</v>
      </c>
      <c r="X10" s="31">
        <f>IF(('BAU Total Primary Fuel Use'!V10-('BFPIaE-production'!X10-'BFPIaE-exports'!X10))&gt;0,('BAU Total Primary Fuel Use'!V10-('BFPIaE-production'!X10-'BFPIaE-exports'!X10)),0)</f>
        <v>560007404574062.75</v>
      </c>
      <c r="Y10" s="31">
        <f>IF(('BAU Total Primary Fuel Use'!W10-('BFPIaE-production'!Y10-'BFPIaE-exports'!Y10))&gt;0,('BAU Total Primary Fuel Use'!W10-('BFPIaE-production'!Y10-'BFPIaE-exports'!Y10)),0)</f>
        <v>575267404574062.75</v>
      </c>
      <c r="Z10" s="31">
        <f>IF(('BAU Total Primary Fuel Use'!X10-('BFPIaE-production'!Z10-'BFPIaE-exports'!Z10))&gt;0,('BAU Total Primary Fuel Use'!X10-('BFPIaE-production'!Z10-'BFPIaE-exports'!Z10)),0)</f>
        <v>606547404574062.75</v>
      </c>
      <c r="AA10" s="31">
        <f>IF(('BAU Total Primary Fuel Use'!Y10-('BFPIaE-production'!AA10-'BFPIaE-exports'!AA10))&gt;0,('BAU Total Primary Fuel Use'!Y10-('BFPIaE-production'!AA10-'BFPIaE-exports'!AA10)),0)</f>
        <v>638707404574062.75</v>
      </c>
      <c r="AB10" s="31">
        <f>IF(('BAU Total Primary Fuel Use'!Z10-('BFPIaE-production'!AB10-'BFPIaE-exports'!AB10))&gt;0,('BAU Total Primary Fuel Use'!Z10-('BFPIaE-production'!AB10-'BFPIaE-exports'!AB10)),0)</f>
        <v>672437404574062.75</v>
      </c>
      <c r="AC10" s="31">
        <f>IF(('BAU Total Primary Fuel Use'!AA10-('BFPIaE-production'!AC10-'BFPIaE-exports'!AC10))&gt;0,('BAU Total Primary Fuel Use'!AA10-('BFPIaE-production'!AC10-'BFPIaE-exports'!AC10)),0)</f>
        <v>708117404574062.75</v>
      </c>
      <c r="AD10" s="31">
        <f>IF(('BAU Total Primary Fuel Use'!AB10-('BFPIaE-production'!AD10-'BFPIaE-exports'!AD10))&gt;0,('BAU Total Primary Fuel Use'!AB10-('BFPIaE-production'!AD10-'BFPIaE-exports'!AD10)),0)</f>
        <v>745947404574062.75</v>
      </c>
      <c r="AE10" s="31">
        <f>IF(('BAU Total Primary Fuel Use'!AC10-('BFPIaE-production'!AE10-'BFPIaE-exports'!AE10))&gt;0,('BAU Total Primary Fuel Use'!AC10-('BFPIaE-production'!AE10-'BFPIaE-exports'!AE10)),0)</f>
        <v>806487404574062.75</v>
      </c>
      <c r="AF10" s="31">
        <f>IF(('BAU Total Primary Fuel Use'!AD10-('BFPIaE-production'!AF10-'BFPIaE-exports'!AF10))&gt;0,('BAU Total Primary Fuel Use'!AD10-('BFPIaE-production'!AF10-'BFPIaE-exports'!AF10)),0)</f>
        <v>867767404574062.75</v>
      </c>
      <c r="AG10" s="31">
        <f>IF(('BAU Total Primary Fuel Use'!AE10-('BFPIaE-production'!AG10-'BFPIaE-exports'!AG10))&gt;0,('BAU Total Primary Fuel Use'!AE10-('BFPIaE-production'!AG10-'BFPIaE-exports'!AG10)),0)</f>
        <v>930407404574062.75</v>
      </c>
      <c r="AH10" s="31">
        <f>IF(('BAU Total Primary Fuel Use'!AF10-('BFPIaE-production'!AH10-'BFPIaE-exports'!AH10))&gt;0,('BAU Total Primary Fuel Use'!AF10-('BFPIaE-production'!AH10-'BFPIaE-exports'!AH10)),0)</f>
        <v>994637404574062.75</v>
      </c>
      <c r="AI10" s="31">
        <f>IF(('BAU Total Primary Fuel Use'!AG10-('BFPIaE-production'!AI10-'BFPIaE-exports'!AI10))&gt;0,('BAU Total Primary Fuel Use'!AG10-('BFPIaE-production'!AI10-'BFPIaE-exports'!AI10)),0)</f>
        <v>1060257404574062.8</v>
      </c>
    </row>
    <row r="11" spans="1:35" x14ac:dyDescent="0.45">
      <c r="A11" s="29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>IF(('BAU Total Primary Fuel Use'!B11-('BFPIaE-production'!D11-'BFPIaE-exports'!D11))&gt;0,('BAU Total Primary Fuel Use'!B11-('BFPIaE-production'!D11-'BFPIaE-exports'!D11)),0)</f>
        <v>972940751802188.5</v>
      </c>
      <c r="E11" s="31">
        <f>IF(('BAU Total Primary Fuel Use'!C11-('BFPIaE-production'!E11-'BFPIaE-exports'!E11))&gt;0,('BAU Total Primary Fuel Use'!C11-('BFPIaE-production'!E11-'BFPIaE-exports'!E11)),0)</f>
        <v>149270751802188.5</v>
      </c>
      <c r="F11" s="31">
        <f>IF(('BAU Total Primary Fuel Use'!D11-('BFPIaE-production'!F11-'BFPIaE-exports'!F11))&gt;0,('BAU Total Primary Fuel Use'!D11-('BFPIaE-production'!F11-'BFPIaE-exports'!F11)),0)</f>
        <v>888800751802188.5</v>
      </c>
      <c r="G11" s="31">
        <f>IF(('BAU Total Primary Fuel Use'!E11-('BFPIaE-production'!G11-'BFPIaE-exports'!G11))&gt;0,('BAU Total Primary Fuel Use'!E11-('BFPIaE-production'!G11-'BFPIaE-exports'!G11)),0)</f>
        <v>1364510751802188.5</v>
      </c>
      <c r="H11" s="31">
        <f>IF(('BAU Total Primary Fuel Use'!F11-('BFPIaE-production'!H11-'BFPIaE-exports'!H11))&gt;0,('BAU Total Primary Fuel Use'!F11-('BFPIaE-production'!H11-'BFPIaE-exports'!H11)),0)</f>
        <v>1712680751802188.5</v>
      </c>
      <c r="I11" s="31">
        <f>IF(('BAU Total Primary Fuel Use'!G11-('BFPIaE-production'!I11-'BFPIaE-exports'!I11))&gt;0,('BAU Total Primary Fuel Use'!G11-('BFPIaE-production'!I11-'BFPIaE-exports'!I11)),0)</f>
        <v>1988230751802188.5</v>
      </c>
      <c r="J11" s="31">
        <f>IF(('BAU Total Primary Fuel Use'!H11-('BFPIaE-production'!J11-'BFPIaE-exports'!J11))&gt;0,('BAU Total Primary Fuel Use'!H11-('BFPIaE-production'!J11-'BFPIaE-exports'!J11)),0)</f>
        <v>2224640751802188.5</v>
      </c>
      <c r="K11" s="31">
        <f>IF(('BAU Total Primary Fuel Use'!I11-('BFPIaE-production'!K11-'BFPIaE-exports'!K11))&gt;0,('BAU Total Primary Fuel Use'!I11-('BFPIaE-production'!K11-'BFPIaE-exports'!K11)),0)</f>
        <v>2506960751802188.5</v>
      </c>
      <c r="L11" s="31">
        <f>IF(('BAU Total Primary Fuel Use'!J11-('BFPIaE-production'!L11-'BFPIaE-exports'!L11))&gt;0,('BAU Total Primary Fuel Use'!J11-('BFPIaE-production'!L11-'BFPIaE-exports'!L11)),0)</f>
        <v>2775390751802188.5</v>
      </c>
      <c r="M11" s="31">
        <f>IF(('BAU Total Primary Fuel Use'!K11-('BFPIaE-production'!M11-'BFPIaE-exports'!M11))&gt;0,('BAU Total Primary Fuel Use'!K11-('BFPIaE-production'!M11-'BFPIaE-exports'!M11)),0)</f>
        <v>3039050751802188.5</v>
      </c>
      <c r="N11" s="31">
        <f>IF(('BAU Total Primary Fuel Use'!L11-('BFPIaE-production'!N11-'BFPIaE-exports'!N11))&gt;0,('BAU Total Primary Fuel Use'!L11-('BFPIaE-production'!N11-'BFPIaE-exports'!N11)),0)</f>
        <v>3295920751802188.5</v>
      </c>
      <c r="O11" s="31">
        <f>IF(('BAU Total Primary Fuel Use'!M11-('BFPIaE-production'!O11-'BFPIaE-exports'!O11))&gt;0,('BAU Total Primary Fuel Use'!M11-('BFPIaE-production'!O11-'BFPIaE-exports'!O11)),0)</f>
        <v>3573390751802188.5</v>
      </c>
      <c r="P11" s="31">
        <f>IF(('BAU Total Primary Fuel Use'!N11-('BFPIaE-production'!P11-'BFPIaE-exports'!P11))&gt;0,('BAU Total Primary Fuel Use'!N11-('BFPIaE-production'!P11-'BFPIaE-exports'!P11)),0)</f>
        <v>3921760751802188.5</v>
      </c>
      <c r="Q11" s="31">
        <f>IF(('BAU Total Primary Fuel Use'!O11-('BFPIaE-production'!Q11-'BFPIaE-exports'!Q11))&gt;0,('BAU Total Primary Fuel Use'!O11-('BFPIaE-production'!Q11-'BFPIaE-exports'!Q11)),0)</f>
        <v>4279600751802188.5</v>
      </c>
      <c r="R11" s="31">
        <f>IF(('BAU Total Primary Fuel Use'!P11-('BFPIaE-production'!R11-'BFPIaE-exports'!R11))&gt;0,('BAU Total Primary Fuel Use'!P11-('BFPIaE-production'!R11-'BFPIaE-exports'!R11)),0)</f>
        <v>4629850751802188</v>
      </c>
      <c r="S11" s="31">
        <f>IF(('BAU Total Primary Fuel Use'!Q11-('BFPIaE-production'!S11-'BFPIaE-exports'!S11))&gt;0,('BAU Total Primary Fuel Use'!Q11-('BFPIaE-production'!S11-'BFPIaE-exports'!S11)),0)</f>
        <v>4975320751802188</v>
      </c>
      <c r="T11" s="31">
        <f>IF(('BAU Total Primary Fuel Use'!R11-('BFPIaE-production'!T11-'BFPIaE-exports'!T11))&gt;0,('BAU Total Primary Fuel Use'!R11-('BFPIaE-production'!T11-'BFPIaE-exports'!T11)),0)</f>
        <v>5316480751802188</v>
      </c>
      <c r="U11" s="31">
        <f>IF(('BAU Total Primary Fuel Use'!S11-('BFPIaE-production'!U11-'BFPIaE-exports'!U11))&gt;0,('BAU Total Primary Fuel Use'!S11-('BFPIaE-production'!U11-'BFPIaE-exports'!U11)),0)</f>
        <v>5722670751802188</v>
      </c>
      <c r="V11" s="31">
        <f>IF(('BAU Total Primary Fuel Use'!T11-('BFPIaE-production'!V11-'BFPIaE-exports'!V11))&gt;0,('BAU Total Primary Fuel Use'!T11-('BFPIaE-production'!V11-'BFPIaE-exports'!V11)),0)</f>
        <v>6125680751802188</v>
      </c>
      <c r="W11" s="31">
        <f>IF(('BAU Total Primary Fuel Use'!U11-('BFPIaE-production'!W11-'BFPIaE-exports'!W11))&gt;0,('BAU Total Primary Fuel Use'!U11-('BFPIaE-production'!W11-'BFPIaE-exports'!W11)),0)</f>
        <v>6527110751802188</v>
      </c>
      <c r="X11" s="31">
        <f>IF(('BAU Total Primary Fuel Use'!V11-('BFPIaE-production'!X11-'BFPIaE-exports'!X11))&gt;0,('BAU Total Primary Fuel Use'!V11-('BFPIaE-production'!X11-'BFPIaE-exports'!X11)),0)</f>
        <v>6927910751802188</v>
      </c>
      <c r="Y11" s="31">
        <f>IF(('BAU Total Primary Fuel Use'!W11-('BFPIaE-production'!Y11-'BFPIaE-exports'!Y11))&gt;0,('BAU Total Primary Fuel Use'!W11-('BFPIaE-production'!Y11-'BFPIaE-exports'!Y11)),0)</f>
        <v>7330010751802188</v>
      </c>
      <c r="Z11" s="31">
        <f>IF(('BAU Total Primary Fuel Use'!X11-('BFPIaE-production'!Z11-'BFPIaE-exports'!Z11))&gt;0,('BAU Total Primary Fuel Use'!X11-('BFPIaE-production'!Z11-'BFPIaE-exports'!Z11)),0)</f>
        <v>7811310751802188</v>
      </c>
      <c r="AA11" s="31">
        <f>IF(('BAU Total Primary Fuel Use'!Y11-('BFPIaE-production'!AA11-'BFPIaE-exports'!AA11))&gt;0,('BAU Total Primary Fuel Use'!Y11-('BFPIaE-production'!AA11-'BFPIaE-exports'!AA11)),0)</f>
        <v>8294010751802188</v>
      </c>
      <c r="AB11" s="31">
        <f>IF(('BAU Total Primary Fuel Use'!Z11-('BFPIaE-production'!AB11-'BFPIaE-exports'!AB11))&gt;0,('BAU Total Primary Fuel Use'!Z11-('BFPIaE-production'!AB11-'BFPIaE-exports'!AB11)),0)</f>
        <v>8769310751802188</v>
      </c>
      <c r="AC11" s="31">
        <f>IF(('BAU Total Primary Fuel Use'!AA11-('BFPIaE-production'!AC11-'BFPIaE-exports'!AC11))&gt;0,('BAU Total Primary Fuel Use'!AA11-('BFPIaE-production'!AC11-'BFPIaE-exports'!AC11)),0)</f>
        <v>9247210751802188</v>
      </c>
      <c r="AD11" s="31">
        <f>IF(('BAU Total Primary Fuel Use'!AB11-('BFPIaE-production'!AD11-'BFPIaE-exports'!AD11))&gt;0,('BAU Total Primary Fuel Use'!AB11-('BFPIaE-production'!AD11-'BFPIaE-exports'!AD11)),0)</f>
        <v>9727210751802188</v>
      </c>
      <c r="AE11" s="31">
        <f>IF(('BAU Total Primary Fuel Use'!AC11-('BFPIaE-production'!AE11-'BFPIaE-exports'!AE11))&gt;0,('BAU Total Primary Fuel Use'!AC11-('BFPIaE-production'!AE11-'BFPIaE-exports'!AE11)),0)</f>
        <v>1.0301010751802188E+16</v>
      </c>
      <c r="AF11" s="31">
        <f>IF(('BAU Total Primary Fuel Use'!AD11-('BFPIaE-production'!AF11-'BFPIaE-exports'!AF11))&gt;0,('BAU Total Primary Fuel Use'!AD11-('BFPIaE-production'!AF11-'BFPIaE-exports'!AF11)),0)</f>
        <v>1.0877310751802188E+16</v>
      </c>
      <c r="AG11" s="31">
        <f>IF(('BAU Total Primary Fuel Use'!AE11-('BFPIaE-production'!AG11-'BFPIaE-exports'!AG11))&gt;0,('BAU Total Primary Fuel Use'!AE11-('BFPIaE-production'!AG11-'BFPIaE-exports'!AG11)),0)</f>
        <v>1.1456010751802188E+16</v>
      </c>
      <c r="AH11" s="31">
        <f>IF(('BAU Total Primary Fuel Use'!AF11-('BFPIaE-production'!AH11-'BFPIaE-exports'!AH11))&gt;0,('BAU Total Primary Fuel Use'!AF11-('BFPIaE-production'!AH11-'BFPIaE-exports'!AH11)),0)</f>
        <v>1.2036510751802188E+16</v>
      </c>
      <c r="AI11" s="31">
        <f>IF(('BAU Total Primary Fuel Use'!AG11-('BFPIaE-production'!AI11-'BFPIaE-exports'!AI11))&gt;0,('BAU Total Primary Fuel Use'!AG11-('BFPIaE-production'!AI11-'BFPIaE-exports'!AI11)),0)</f>
        <v>1.2618610751802188E+16</v>
      </c>
    </row>
    <row r="12" spans="1:35" x14ac:dyDescent="0.45">
      <c r="A12" s="14" t="s">
        <v>40</v>
      </c>
      <c r="B12" s="12">
        <v>0</v>
      </c>
      <c r="C12">
        <f t="shared" si="1"/>
        <v>0</v>
      </c>
      <c r="D12">
        <f t="shared" ref="D12:AI13" si="3">C12</f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</row>
    <row r="13" spans="1:35" x14ac:dyDescent="0.45">
      <c r="A13" s="14" t="s">
        <v>41</v>
      </c>
      <c r="B13" s="12">
        <v>0</v>
      </c>
      <c r="C13">
        <f t="shared" si="1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</row>
    <row r="14" spans="1:35" x14ac:dyDescent="0.45">
      <c r="A14" s="29" t="s">
        <v>30</v>
      </c>
      <c r="B14" s="12">
        <f>'Petroleum Products'!C13</f>
        <v>13366862384605.563</v>
      </c>
      <c r="C14">
        <f t="shared" si="1"/>
        <v>13366862384605.563</v>
      </c>
      <c r="D14">
        <f>IF(('BAU Total Primary Fuel Use'!B14-('BFPIaE-production'!D14-'BFPIaE-exports'!D14))&gt;0,('BAU Total Primary Fuel Use'!B14-('BFPIaE-production'!D14-'BFPIaE-exports'!D14)),0)</f>
        <v>0</v>
      </c>
      <c r="E14">
        <f>IF(('BAU Total Primary Fuel Use'!C14-('BFPIaE-production'!E14-'BFPIaE-exports'!E14))&gt;0,('BAU Total Primary Fuel Use'!C14-('BFPIaE-production'!E14-'BFPIaE-exports'!E14)),0)</f>
        <v>0</v>
      </c>
      <c r="F14">
        <f>IF(('BAU Total Primary Fuel Use'!D14-('BFPIaE-production'!F14-'BFPIaE-exports'!F14))&gt;0,('BAU Total Primary Fuel Use'!D14-('BFPIaE-production'!F14-'BFPIaE-exports'!F14)),0)</f>
        <v>0</v>
      </c>
      <c r="G14">
        <f>IF(('BAU Total Primary Fuel Use'!E14-('BFPIaE-production'!G14-'BFPIaE-exports'!G14))&gt;0,('BAU Total Primary Fuel Use'!E14-('BFPIaE-production'!G14-'BFPIaE-exports'!G14)),0)</f>
        <v>0</v>
      </c>
      <c r="H14">
        <f>IF(('BAU Total Primary Fuel Use'!F14-('BFPIaE-production'!H14-'BFPIaE-exports'!H14))&gt;0,('BAU Total Primary Fuel Use'!F14-('BFPIaE-production'!H14-'BFPIaE-exports'!H14)),0)</f>
        <v>0</v>
      </c>
      <c r="I14">
        <f>IF(('BAU Total Primary Fuel Use'!G14-('BFPIaE-production'!I14-'BFPIaE-exports'!I14))&gt;0,('BAU Total Primary Fuel Use'!G14-('BFPIaE-production'!I14-'BFPIaE-exports'!I14)),0)</f>
        <v>0</v>
      </c>
      <c r="J14">
        <f>IF(('BAU Total Primary Fuel Use'!H14-('BFPIaE-production'!J14-'BFPIaE-exports'!J14))&gt;0,('BAU Total Primary Fuel Use'!H14-('BFPIaE-production'!J14-'BFPIaE-exports'!J14)),0)</f>
        <v>0</v>
      </c>
      <c r="K14">
        <f>IF(('BAU Total Primary Fuel Use'!I14-('BFPIaE-production'!K14-'BFPIaE-exports'!K14))&gt;0,('BAU Total Primary Fuel Use'!I14-('BFPIaE-production'!K14-'BFPIaE-exports'!K14)),0)</f>
        <v>0</v>
      </c>
      <c r="L14">
        <f>IF(('BAU Total Primary Fuel Use'!J14-('BFPIaE-production'!L14-'BFPIaE-exports'!L14))&gt;0,('BAU Total Primary Fuel Use'!J14-('BFPIaE-production'!L14-'BFPIaE-exports'!L14)),0)</f>
        <v>0</v>
      </c>
      <c r="M14">
        <f>IF(('BAU Total Primary Fuel Use'!K14-('BFPIaE-production'!M14-'BFPIaE-exports'!M14))&gt;0,('BAU Total Primary Fuel Use'!K14-('BFPIaE-production'!M14-'BFPIaE-exports'!M14)),0)</f>
        <v>0</v>
      </c>
      <c r="N14">
        <f>IF(('BAU Total Primary Fuel Use'!L14-('BFPIaE-production'!N14-'BFPIaE-exports'!N14))&gt;0,('BAU Total Primary Fuel Use'!L14-('BFPIaE-production'!N14-'BFPIaE-exports'!N14)),0)</f>
        <v>0</v>
      </c>
      <c r="O14">
        <f>IF(('BAU Total Primary Fuel Use'!M14-('BFPIaE-production'!O14-'BFPIaE-exports'!O14))&gt;0,('BAU Total Primary Fuel Use'!M14-('BFPIaE-production'!O14-'BFPIaE-exports'!O14)),0)</f>
        <v>0</v>
      </c>
      <c r="P14">
        <f>IF(('BAU Total Primary Fuel Use'!N14-('BFPIaE-production'!P14-'BFPIaE-exports'!P14))&gt;0,('BAU Total Primary Fuel Use'!N14-('BFPIaE-production'!P14-'BFPIaE-exports'!P14)),0)</f>
        <v>0</v>
      </c>
      <c r="Q14">
        <f>IF(('BAU Total Primary Fuel Use'!O14-('BFPIaE-production'!Q14-'BFPIaE-exports'!Q14))&gt;0,('BAU Total Primary Fuel Use'!O14-('BFPIaE-production'!Q14-'BFPIaE-exports'!Q14)),0)</f>
        <v>3718384425045.3125</v>
      </c>
      <c r="R14">
        <f>IF(('BAU Total Primary Fuel Use'!P14-('BFPIaE-production'!R14-'BFPIaE-exports'!R14))&gt;0,('BAU Total Primary Fuel Use'!P14-('BFPIaE-production'!R14-'BFPIaE-exports'!R14)),0)</f>
        <v>23839384425045.313</v>
      </c>
      <c r="S14">
        <f>IF(('BAU Total Primary Fuel Use'!Q14-('BFPIaE-production'!S14-'BFPIaE-exports'!S14))&gt;0,('BAU Total Primary Fuel Use'!Q14-('BFPIaE-production'!S14-'BFPIaE-exports'!S14)),0)</f>
        <v>43779384425045.313</v>
      </c>
      <c r="T14">
        <f>IF(('BAU Total Primary Fuel Use'!R14-('BFPIaE-production'!T14-'BFPIaE-exports'!T14))&gt;0,('BAU Total Primary Fuel Use'!R14-('BFPIaE-production'!T14-'BFPIaE-exports'!T14)),0)</f>
        <v>63691384425045.313</v>
      </c>
      <c r="U14">
        <f>IF(('BAU Total Primary Fuel Use'!S14-('BFPIaE-production'!U14-'BFPIaE-exports'!U14))&gt;0,('BAU Total Primary Fuel Use'!S14-('BFPIaE-production'!U14-'BFPIaE-exports'!U14)),0)</f>
        <v>99967384425045.313</v>
      </c>
      <c r="V14">
        <f>IF(('BAU Total Primary Fuel Use'!T14-('BFPIaE-production'!V14-'BFPIaE-exports'!V14))&gt;0,('BAU Total Primary Fuel Use'!T14-('BFPIaE-production'!V14-'BFPIaE-exports'!V14)),0)</f>
        <v>135929384425045.31</v>
      </c>
      <c r="W14">
        <f>IF(('BAU Total Primary Fuel Use'!U14-('BFPIaE-production'!W14-'BFPIaE-exports'!W14))&gt;0,('BAU Total Primary Fuel Use'!U14-('BFPIaE-production'!W14-'BFPIaE-exports'!W14)),0)</f>
        <v>171422384425045.31</v>
      </c>
      <c r="X14">
        <f>IF(('BAU Total Primary Fuel Use'!V14-('BFPIaE-production'!X14-'BFPIaE-exports'!X14))&gt;0,('BAU Total Primary Fuel Use'!V14-('BFPIaE-production'!X14-'BFPIaE-exports'!X14)),0)</f>
        <v>206497384425045.31</v>
      </c>
      <c r="Y14">
        <f>IF(('BAU Total Primary Fuel Use'!W14-('BFPIaE-production'!Y14-'BFPIaE-exports'!Y14))&gt;0,('BAU Total Primary Fuel Use'!W14-('BFPIaE-production'!Y14-'BFPIaE-exports'!Y14)),0)</f>
        <v>241161384425045.31</v>
      </c>
      <c r="Z14">
        <f>IF(('BAU Total Primary Fuel Use'!X14-('BFPIaE-production'!Z14-'BFPIaE-exports'!Z14))&gt;0,('BAU Total Primary Fuel Use'!X14-('BFPIaE-production'!Z14-'BFPIaE-exports'!Z14)),0)</f>
        <v>286042384425045.31</v>
      </c>
      <c r="AA14">
        <f>IF(('BAU Total Primary Fuel Use'!Y14-('BFPIaE-production'!AA14-'BFPIaE-exports'!AA14))&gt;0,('BAU Total Primary Fuel Use'!Y14-('BFPIaE-production'!AA14-'BFPIaE-exports'!AA14)),0)</f>
        <v>330609384425045.31</v>
      </c>
      <c r="AB14">
        <f>IF(('BAU Total Primary Fuel Use'!Z14-('BFPIaE-production'!AB14-'BFPIaE-exports'!AB14))&gt;0,('BAU Total Primary Fuel Use'!Z14-('BFPIaE-production'!AB14-'BFPIaE-exports'!AB14)),0)</f>
        <v>374820384425045.31</v>
      </c>
      <c r="AC14">
        <f>IF(('BAU Total Primary Fuel Use'!AA14-('BFPIaE-production'!AC14-'BFPIaE-exports'!AC14))&gt;0,('BAU Total Primary Fuel Use'!AA14-('BFPIaE-production'!AC14-'BFPIaE-exports'!AC14)),0)</f>
        <v>418845384425045.31</v>
      </c>
      <c r="AD14">
        <f>IF(('BAU Total Primary Fuel Use'!AB14-('BFPIaE-production'!AD14-'BFPIaE-exports'!AD14))&gt;0,('BAU Total Primary Fuel Use'!AB14-('BFPIaE-production'!AD14-'BFPIaE-exports'!AD14)),0)</f>
        <v>462618384425045.31</v>
      </c>
      <c r="AE14">
        <f>IF(('BAU Total Primary Fuel Use'!AC14-('BFPIaE-production'!AE14-'BFPIaE-exports'!AE14))&gt;0,('BAU Total Primary Fuel Use'!AC14-('BFPIaE-production'!AE14-'BFPIaE-exports'!AE14)),0)</f>
        <v>515397384425045.31</v>
      </c>
      <c r="AF14">
        <f>IF(('BAU Total Primary Fuel Use'!AD14-('BFPIaE-production'!AF14-'BFPIaE-exports'!AF14))&gt;0,('BAU Total Primary Fuel Use'!AD14-('BFPIaE-production'!AF14-'BFPIaE-exports'!AF14)),0)</f>
        <v>568080384425045.25</v>
      </c>
      <c r="AG14">
        <f>IF(('BAU Total Primary Fuel Use'!AE14-('BFPIaE-production'!AG14-'BFPIaE-exports'!AG14))&gt;0,('BAU Total Primary Fuel Use'!AE14-('BFPIaE-production'!AG14-'BFPIaE-exports'!AG14)),0)</f>
        <v>620738384425045.25</v>
      </c>
      <c r="AH14">
        <f>IF(('BAU Total Primary Fuel Use'!AF14-('BFPIaE-production'!AH14-'BFPIaE-exports'!AH14))&gt;0,('BAU Total Primary Fuel Use'!AF14-('BFPIaE-production'!AH14-'BFPIaE-exports'!AH14)),0)</f>
        <v>673231384425045.25</v>
      </c>
      <c r="AI14">
        <f>IF(('BAU Total Primary Fuel Use'!AG14-('BFPIaE-production'!AI14-'BFPIaE-exports'!AI14))&gt;0,('BAU Total Primary Fuel Use'!AG14-('BFPIaE-production'!AI14-'BFPIaE-exports'!AI14)),0)</f>
        <v>725311384425045.25</v>
      </c>
    </row>
    <row r="15" spans="1:35" x14ac:dyDescent="0.45">
      <c r="A15" s="14" t="s">
        <v>42</v>
      </c>
      <c r="B15" s="12">
        <v>0</v>
      </c>
      <c r="C15">
        <f t="shared" si="1"/>
        <v>0</v>
      </c>
      <c r="D15">
        <f t="shared" ref="D15:AI16" si="4">C15</f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</row>
    <row r="16" spans="1:35" x14ac:dyDescent="0.45">
      <c r="A16" s="14" t="s">
        <v>43</v>
      </c>
      <c r="B16" s="12">
        <v>0</v>
      </c>
      <c r="C16">
        <f t="shared" si="1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</row>
    <row r="17" spans="1:35" x14ac:dyDescent="0.45">
      <c r="A17" s="29" t="s">
        <v>44</v>
      </c>
      <c r="B17" s="12">
        <f>'Coal &amp; Lignite'!G19</f>
        <v>138666666666.66666</v>
      </c>
      <c r="C17" s="12">
        <f>'Coal &amp; Lignite'!H19</f>
        <v>152248395533.52368</v>
      </c>
      <c r="D17" s="12">
        <f>IF('BAU Total Primary Fuel Use'!B17-('Coal &amp; Lignite'!I18-'BFPIaE-exports'!D17)&gt;0,'BAU Total Primary Fuel Use'!B17-('Coal &amp; Lignite'!I18-'BFPIaE-exports'!D17),0)</f>
        <v>0</v>
      </c>
      <c r="E17" s="12">
        <f>IF('BAU Total Primary Fuel Use'!C17-('Coal &amp; Lignite'!J18-'BFPIaE-exports'!E17)&gt;0,'BAU Total Primary Fuel Use'!C17-('Coal &amp; Lignite'!J18-'BFPIaE-exports'!E17),0)</f>
        <v>0</v>
      </c>
      <c r="F17" s="12">
        <f>IF('BAU Total Primary Fuel Use'!D17-('Coal &amp; Lignite'!K18-'BFPIaE-exports'!F17)&gt;0,'BAU Total Primary Fuel Use'!D17-('Coal &amp; Lignite'!K18-'BFPIaE-exports'!F17),0)</f>
        <v>0</v>
      </c>
      <c r="G17" s="12">
        <f>IF('BAU Total Primary Fuel Use'!E17-('Coal &amp; Lignite'!L18-'BFPIaE-exports'!G17)&gt;0,'BAU Total Primary Fuel Use'!E17-('Coal &amp; Lignite'!L18-'BFPIaE-exports'!G17),0)</f>
        <v>0</v>
      </c>
      <c r="H17" s="12">
        <f>IF('BAU Total Primary Fuel Use'!F17-('Coal &amp; Lignite'!M18-'BFPIaE-exports'!H17)&gt;0,'BAU Total Primary Fuel Use'!F17-('Coal &amp; Lignite'!M18-'BFPIaE-exports'!H17),0)</f>
        <v>0</v>
      </c>
      <c r="I17" s="12">
        <f>IF('BAU Total Primary Fuel Use'!G17-('Coal &amp; Lignite'!N18-'BFPIaE-exports'!I17)&gt;0,'BAU Total Primary Fuel Use'!G17-('Coal &amp; Lignite'!N18-'BFPIaE-exports'!I17),0)</f>
        <v>0</v>
      </c>
      <c r="J17" s="12">
        <f>IF('BAU Total Primary Fuel Use'!H17-('Coal &amp; Lignite'!O18-'BFPIaE-exports'!J17)&gt;0,'BAU Total Primary Fuel Use'!H17-('Coal &amp; Lignite'!O18-'BFPIaE-exports'!J17),0)</f>
        <v>0</v>
      </c>
      <c r="K17" s="12">
        <f>IF('BAU Total Primary Fuel Use'!I17-('Coal &amp; Lignite'!P18-'BFPIaE-exports'!K17)&gt;0,'BAU Total Primary Fuel Use'!I17-('Coal &amp; Lignite'!P18-'BFPIaE-exports'!K17),0)</f>
        <v>0</v>
      </c>
      <c r="L17" s="12">
        <f>IF('BAU Total Primary Fuel Use'!J17-('Coal &amp; Lignite'!Q18-'BFPIaE-exports'!L17)&gt;0,'BAU Total Primary Fuel Use'!J17-('Coal &amp; Lignite'!Q18-'BFPIaE-exports'!L17),0)</f>
        <v>0</v>
      </c>
      <c r="M17" s="12">
        <f>IF('BAU Total Primary Fuel Use'!K17-('Coal &amp; Lignite'!R18-'BFPIaE-exports'!M17)&gt;0,'BAU Total Primary Fuel Use'!K17-('Coal &amp; Lignite'!R18-'BFPIaE-exports'!M17),0)</f>
        <v>0</v>
      </c>
      <c r="N17" s="12">
        <f>IF('BAU Total Primary Fuel Use'!L17-('Coal &amp; Lignite'!S18-'BFPIaE-exports'!N17)&gt;0,'BAU Total Primary Fuel Use'!L17-('Coal &amp; Lignite'!S18-'BFPIaE-exports'!N17),0)</f>
        <v>0</v>
      </c>
      <c r="O17" s="12">
        <f>IF('BAU Total Primary Fuel Use'!M17-('Coal &amp; Lignite'!T18-'BFPIaE-exports'!O17)&gt;0,'BAU Total Primary Fuel Use'!M17-('Coal &amp; Lignite'!T18-'BFPIaE-exports'!O17),0)</f>
        <v>0</v>
      </c>
      <c r="P17" s="12">
        <f>IF('BAU Total Primary Fuel Use'!N17-('Coal &amp; Lignite'!U18-'BFPIaE-exports'!P17)&gt;0,'BAU Total Primary Fuel Use'!N17-('Coal &amp; Lignite'!U18-'BFPIaE-exports'!P17),0)</f>
        <v>0</v>
      </c>
      <c r="Q17" s="12">
        <f>IF('BAU Total Primary Fuel Use'!O17-('Coal &amp; Lignite'!V18-'BFPIaE-exports'!Q17)&gt;0,'BAU Total Primary Fuel Use'!O17-('Coal &amp; Lignite'!V18-'BFPIaE-exports'!Q17),0)</f>
        <v>0</v>
      </c>
      <c r="R17" s="12">
        <f>IF('BAU Total Primary Fuel Use'!P17-('Coal &amp; Lignite'!W18-'BFPIaE-exports'!R17)&gt;0,'BAU Total Primary Fuel Use'!P17-('Coal &amp; Lignite'!W18-'BFPIaE-exports'!R17),0)</f>
        <v>0</v>
      </c>
      <c r="S17" s="12">
        <f>IF('BAU Total Primary Fuel Use'!Q17-('Coal &amp; Lignite'!X18-'BFPIaE-exports'!S17)&gt;0,'BAU Total Primary Fuel Use'!Q17-('Coal &amp; Lignite'!X18-'BFPIaE-exports'!S17),0)</f>
        <v>0</v>
      </c>
      <c r="T17" s="12">
        <f>IF('BAU Total Primary Fuel Use'!R17-('Coal &amp; Lignite'!Y18-'BFPIaE-exports'!T17)&gt;0,'BAU Total Primary Fuel Use'!R17-('Coal &amp; Lignite'!Y18-'BFPIaE-exports'!T17),0)</f>
        <v>0</v>
      </c>
      <c r="U17" s="12">
        <f>IF('BAU Total Primary Fuel Use'!S17-('Coal &amp; Lignite'!Z18-'BFPIaE-exports'!U17)&gt;0,'BAU Total Primary Fuel Use'!S17-('Coal &amp; Lignite'!Z18-'BFPIaE-exports'!U17),0)</f>
        <v>0</v>
      </c>
      <c r="V17" s="12">
        <f>IF('BAU Total Primary Fuel Use'!T17-('Coal &amp; Lignite'!AA18-'BFPIaE-exports'!V17)&gt;0,'BAU Total Primary Fuel Use'!T17-('Coal &amp; Lignite'!AA18-'BFPIaE-exports'!V17),0)</f>
        <v>0</v>
      </c>
      <c r="W17" s="12">
        <f>IF('BAU Total Primary Fuel Use'!U17-('Coal &amp; Lignite'!AB18-'BFPIaE-exports'!W17)&gt;0,'BAU Total Primary Fuel Use'!U17-('Coal &amp; Lignite'!AB18-'BFPIaE-exports'!W17),0)</f>
        <v>0</v>
      </c>
      <c r="X17" s="12">
        <f>IF('BAU Total Primary Fuel Use'!V17-('Coal &amp; Lignite'!AC18-'BFPIaE-exports'!X17)&gt;0,'BAU Total Primary Fuel Use'!V17-('Coal &amp; Lignite'!AC18-'BFPIaE-exports'!X17),0)</f>
        <v>0</v>
      </c>
      <c r="Y17" s="12">
        <f>IF('BAU Total Primary Fuel Use'!W17-('Coal &amp; Lignite'!AD18-'BFPIaE-exports'!Y17)&gt;0,'BAU Total Primary Fuel Use'!W17-('Coal &amp; Lignite'!AD18-'BFPIaE-exports'!Y17),0)</f>
        <v>0</v>
      </c>
      <c r="Z17" s="12">
        <f>IF('BAU Total Primary Fuel Use'!X17-('Coal &amp; Lignite'!AE18-'BFPIaE-exports'!Z17)&gt;0,'BAU Total Primary Fuel Use'!X17-('Coal &amp; Lignite'!AE18-'BFPIaE-exports'!Z17),0)</f>
        <v>0</v>
      </c>
      <c r="AA17" s="12">
        <f>IF('BAU Total Primary Fuel Use'!Y17-('Coal &amp; Lignite'!AF18-'BFPIaE-exports'!AA17)&gt;0,'BAU Total Primary Fuel Use'!Y17-('Coal &amp; Lignite'!AF18-'BFPIaE-exports'!AA17),0)</f>
        <v>0</v>
      </c>
      <c r="AB17" s="12">
        <f>IF('BAU Total Primary Fuel Use'!Z17-('Coal &amp; Lignite'!AG18-'BFPIaE-exports'!AB17)&gt;0,'BAU Total Primary Fuel Use'!Z17-('Coal &amp; Lignite'!AG18-'BFPIaE-exports'!AB17),0)</f>
        <v>0</v>
      </c>
      <c r="AC17" s="12">
        <f>IF('BAU Total Primary Fuel Use'!AA17-('Coal &amp; Lignite'!AH18-'BFPIaE-exports'!AC17)&gt;0,'BAU Total Primary Fuel Use'!AA17-('Coal &amp; Lignite'!AH18-'BFPIaE-exports'!AC17),0)</f>
        <v>0</v>
      </c>
      <c r="AD17" s="12">
        <f>IF('BAU Total Primary Fuel Use'!AB17-('Coal &amp; Lignite'!AI18-'BFPIaE-exports'!AD17)&gt;0,'BAU Total Primary Fuel Use'!AB17-('Coal &amp; Lignite'!AI18-'BFPIaE-exports'!AD17),0)</f>
        <v>0</v>
      </c>
      <c r="AE17" s="12">
        <f>IF('BAU Total Primary Fuel Use'!AC17-('Coal &amp; Lignite'!AJ18-'BFPIaE-exports'!AE17)&gt;0,'BAU Total Primary Fuel Use'!AC17-('Coal &amp; Lignite'!AJ18-'BFPIaE-exports'!AE17),0)</f>
        <v>0</v>
      </c>
      <c r="AF17" s="12">
        <f>IF('BAU Total Primary Fuel Use'!AD17-('Coal &amp; Lignite'!AK18-'BFPIaE-exports'!AF17)&gt;0,'BAU Total Primary Fuel Use'!AD17-('Coal &amp; Lignite'!AK18-'BFPIaE-exports'!AF17),0)</f>
        <v>0</v>
      </c>
      <c r="AG17" s="12">
        <f>IF('BAU Total Primary Fuel Use'!AE17-('Coal &amp; Lignite'!AL18-'BFPIaE-exports'!AG17)&gt;0,'BAU Total Primary Fuel Use'!AE17-('Coal &amp; Lignite'!AL18-'BFPIaE-exports'!AG17),0)</f>
        <v>0</v>
      </c>
      <c r="AH17" s="12">
        <f>IF('BAU Total Primary Fuel Use'!AF17-('Coal &amp; Lignite'!AM18-'BFPIaE-exports'!AH17)&gt;0,'BAU Total Primary Fuel Use'!AF17-('Coal &amp; Lignite'!AM18-'BFPIaE-exports'!AH17),0)</f>
        <v>0</v>
      </c>
      <c r="AI17" s="12">
        <f>IF('BAU Total Primary Fuel Use'!AG17-('Coal &amp; Lignite'!AN18-'BFPIaE-exports'!AI17)&gt;0,'BAU Total Primary Fuel Use'!AG17-('Coal &amp; Lignite'!AN18-'BFPIaE-exports'!AI17),0)</f>
        <v>0</v>
      </c>
    </row>
    <row r="18" spans="1:35" x14ac:dyDescent="0.45">
      <c r="A18" s="14" t="s">
        <v>31</v>
      </c>
      <c r="B18" s="12">
        <f>'Crude Oil'!B15</f>
        <v>9910838086572000</v>
      </c>
      <c r="C18" s="12">
        <f>'Crude Oil'!C15</f>
        <v>1.060960493647856E+16</v>
      </c>
      <c r="D18" s="12">
        <f>'Crude Oil'!D15</f>
        <v>1.1357638569503076E+16</v>
      </c>
      <c r="E18" s="12">
        <f>'Crude Oil'!E15</f>
        <v>1.215841255614924E+16</v>
      </c>
      <c r="F18" s="12">
        <f>'Crude Oil'!F15</f>
        <v>1.3015645372134366E+16</v>
      </c>
      <c r="G18" s="12">
        <f>'Crude Oil'!G15</f>
        <v>1.3933317665510818E+16</v>
      </c>
      <c r="H18" s="12">
        <f>'Crude Oil'!H15</f>
        <v>1.4776595965661498E+16</v>
      </c>
      <c r="I18" s="12">
        <f>'Crude Oil'!I15</f>
        <v>1.5670911521157706E+16</v>
      </c>
      <c r="J18" s="12">
        <f>'Crude Oil'!J15</f>
        <v>1.6619353230922536E+16</v>
      </c>
      <c r="K18" s="12">
        <f>'Crude Oil'!K15</f>
        <v>1.7625196941560584E+16</v>
      </c>
      <c r="L18" s="12">
        <f>'Crude Oil'!L15</f>
        <v>1.8691916761886684E+16</v>
      </c>
      <c r="M18" s="12">
        <f>'Crude Oil'!M15</f>
        <v>1.96032838091212E+16</v>
      </c>
      <c r="N18" s="12">
        <f>'Crude Oil'!N15</f>
        <v>2.0559086636022708E+16</v>
      </c>
      <c r="O18" s="12">
        <f>'Crude Oil'!O15</f>
        <v>2.1561491810408868E+16</v>
      </c>
      <c r="P18" s="12">
        <f>'Crude Oil'!P15</f>
        <v>2.26127715360543E+16</v>
      </c>
      <c r="Q18" s="12">
        <f>'Crude Oil'!Q15</f>
        <v>2.371530880321268E+16</v>
      </c>
      <c r="R18" s="12">
        <f>'Crude Oil'!R15</f>
        <v>2.4545371827070744E+16</v>
      </c>
      <c r="S18" s="12">
        <f>'Crude Oil'!S15</f>
        <v>2.5404488009346168E+16</v>
      </c>
      <c r="T18" s="12">
        <f>'Crude Oil'!T15</f>
        <v>2.6293674243925036E+16</v>
      </c>
      <c r="U18" s="12">
        <f>'Crude Oil'!U15</f>
        <v>2.7213983017146432E+16</v>
      </c>
      <c r="V18" s="12">
        <f>'Crude Oil'!V15</f>
        <v>2.8166503653579148E+16</v>
      </c>
      <c r="W18" s="12">
        <f>'Crude Oil'!W15</f>
        <v>2.8938263262377876E+16</v>
      </c>
      <c r="X18" s="12">
        <f>'Crude Oil'!X15</f>
        <v>2.9731169013456052E+16</v>
      </c>
      <c r="Y18" s="12">
        <f>'Crude Oil'!Y15</f>
        <v>3.0545800309166692E+16</v>
      </c>
      <c r="Z18" s="12">
        <f>'Crude Oil'!Z15</f>
        <v>3.1382752427433984E+16</v>
      </c>
      <c r="AA18" s="12">
        <f>'Crude Oil'!AA15</f>
        <v>3.2242636956742472E+16</v>
      </c>
      <c r="AB18" s="12">
        <f>'Crude Oil'!AB15</f>
        <v>3.2798117427633892E+16</v>
      </c>
      <c r="AC18" s="12">
        <f>'Crude Oil'!AC15</f>
        <v>3.33631677905275E+16</v>
      </c>
      <c r="AD18" s="12">
        <f>'Crude Oil'!AD15</f>
        <v>3.393795291680534E+16</v>
      </c>
      <c r="AE18" s="12">
        <f>'Crude Oil'!AE15</f>
        <v>3.4522640518275716E+16</v>
      </c>
      <c r="AF18" s="12">
        <f>'Crude Oil'!AF15</f>
        <v>3.5117401196108456E+16</v>
      </c>
      <c r="AG18" s="12">
        <f>'Crude Oil'!AG15</f>
        <v>3.5117401196108456E+16</v>
      </c>
      <c r="AH18" s="12">
        <f>'Crude Oil'!AH15</f>
        <v>3.5117401196108456E+16</v>
      </c>
      <c r="AI18" s="12">
        <f>'Crude Oil'!AI15</f>
        <v>3.5117401196108456E+16</v>
      </c>
    </row>
    <row r="19" spans="1:35" x14ac:dyDescent="0.45">
      <c r="A19" s="29" t="s">
        <v>45</v>
      </c>
      <c r="B19" s="12">
        <f>'Petroleum Products'!C21</f>
        <v>53942585740000</v>
      </c>
      <c r="C19" s="12">
        <f>B19</f>
        <v>53942585740000</v>
      </c>
      <c r="D19" s="12">
        <f>IF(('BAU Total Primary Fuel Use'!B19-('BFPIaE-production'!D19-'BFPIaE-exports'!D19))&gt;0,('BAU Total Primary Fuel Use'!B19-('BFPIaE-production'!D19-'BFPIaE-exports'!D19)),0)</f>
        <v>55062586280000</v>
      </c>
      <c r="E19" s="12">
        <f>IF(('BAU Total Primary Fuel Use'!C19-('BFPIaE-production'!E19-'BFPIaE-exports'!E19))&gt;0,('BAU Total Primary Fuel Use'!C19-('BFPIaE-production'!E19-'BFPIaE-exports'!E19)),0)</f>
        <v>21522586280000</v>
      </c>
      <c r="F19" s="12">
        <f>IF(('BAU Total Primary Fuel Use'!D19-('BFPIaE-production'!F19-'BFPIaE-exports'!F19))&gt;0,('BAU Total Primary Fuel Use'!D19-('BFPIaE-production'!F19-'BFPIaE-exports'!F19)),0)</f>
        <v>63990586280000</v>
      </c>
      <c r="G19" s="12">
        <f>IF(('BAU Total Primary Fuel Use'!E19-('BFPIaE-production'!G19-'BFPIaE-exports'!G19))&gt;0,('BAU Total Primary Fuel Use'!E19-('BFPIaE-production'!G19-'BFPIaE-exports'!G19)),0)</f>
        <v>94726586280000</v>
      </c>
      <c r="H19" s="12">
        <f>IF(('BAU Total Primary Fuel Use'!F19-('BFPIaE-production'!H19-'BFPIaE-exports'!H19))&gt;0,('BAU Total Primary Fuel Use'!F19-('BFPIaE-production'!H19-'BFPIaE-exports'!H19)),0)</f>
        <v>122251586280000</v>
      </c>
      <c r="I19" s="12">
        <f>IF(('BAU Total Primary Fuel Use'!G19-('BFPIaE-production'!I19-'BFPIaE-exports'!I19))&gt;0,('BAU Total Primary Fuel Use'!G19-('BFPIaE-production'!I19-'BFPIaE-exports'!I19)),0)</f>
        <v>146376586280000</v>
      </c>
      <c r="J19" s="12">
        <f>IF(('BAU Total Primary Fuel Use'!H19-('BFPIaE-production'!J19-'BFPIaE-exports'!J19))&gt;0,('BAU Total Primary Fuel Use'!H19-('BFPIaE-production'!J19-'BFPIaE-exports'!J19)),0)</f>
        <v>168710586280000</v>
      </c>
      <c r="K19" s="12">
        <f>IF(('BAU Total Primary Fuel Use'!I19-('BFPIaE-production'!K19-'BFPIaE-exports'!K19))&gt;0,('BAU Total Primary Fuel Use'!I19-('BFPIaE-production'!K19-'BFPIaE-exports'!K19)),0)</f>
        <v>190975586280000</v>
      </c>
      <c r="L19" s="12">
        <f>IF(('BAU Total Primary Fuel Use'!J19-('BFPIaE-production'!L19-'BFPIaE-exports'!L19))&gt;0,('BAU Total Primary Fuel Use'!J19-('BFPIaE-production'!L19-'BFPIaE-exports'!L19)),0)</f>
        <v>212517586280000</v>
      </c>
      <c r="M19" s="12">
        <f>IF(('BAU Total Primary Fuel Use'!K19-('BFPIaE-production'!M19-'BFPIaE-exports'!M19))&gt;0,('BAU Total Primary Fuel Use'!K19-('BFPIaE-production'!M19-'BFPIaE-exports'!M19)),0)</f>
        <v>234121586280000</v>
      </c>
      <c r="N19" s="12">
        <f>IF(('BAU Total Primary Fuel Use'!L19-('BFPIaE-production'!N19-'BFPIaE-exports'!N19))&gt;0,('BAU Total Primary Fuel Use'!L19-('BFPIaE-production'!N19-'BFPIaE-exports'!N19)),0)</f>
        <v>255349586280000</v>
      </c>
      <c r="O19" s="12">
        <f>IF(('BAU Total Primary Fuel Use'!M19-('BFPIaE-production'!O19-'BFPIaE-exports'!O19))&gt;0,('BAU Total Primary Fuel Use'!M19-('BFPIaE-production'!O19-'BFPIaE-exports'!O19)),0)</f>
        <v>276416586280000</v>
      </c>
      <c r="P19" s="12">
        <f>IF(('BAU Total Primary Fuel Use'!N19-('BFPIaE-production'!P19-'BFPIaE-exports'!P19))&gt;0,('BAU Total Primary Fuel Use'!N19-('BFPIaE-production'!P19-'BFPIaE-exports'!P19)),0)</f>
        <v>297911586280000</v>
      </c>
      <c r="Q19" s="12">
        <f>IF(('BAU Total Primary Fuel Use'!O19-('BFPIaE-production'!Q19-'BFPIaE-exports'!Q19))&gt;0,('BAU Total Primary Fuel Use'!O19-('BFPIaE-production'!Q19-'BFPIaE-exports'!Q19)),0)</f>
        <v>319283586280000</v>
      </c>
      <c r="R19" s="12">
        <f>IF(('BAU Total Primary Fuel Use'!P19-('BFPIaE-production'!R19-'BFPIaE-exports'!R19))&gt;0,('BAU Total Primary Fuel Use'!P19-('BFPIaE-production'!R19-'BFPIaE-exports'!R19)),0)</f>
        <v>333213586280000</v>
      </c>
      <c r="S19" s="12">
        <f>IF(('BAU Total Primary Fuel Use'!Q19-('BFPIaE-production'!S19-'BFPIaE-exports'!S19))&gt;0,('BAU Total Primary Fuel Use'!Q19-('BFPIaE-production'!S19-'BFPIaE-exports'!S19)),0)</f>
        <v>347032586280000</v>
      </c>
      <c r="T19" s="12">
        <f>IF(('BAU Total Primary Fuel Use'!R19-('BFPIaE-production'!T19-'BFPIaE-exports'!T19))&gt;0,('BAU Total Primary Fuel Use'!R19-('BFPIaE-production'!T19-'BFPIaE-exports'!T19)),0)</f>
        <v>360822586280000</v>
      </c>
      <c r="U19" s="12">
        <f>IF(('BAU Total Primary Fuel Use'!S19-('BFPIaE-production'!U19-'BFPIaE-exports'!U19))&gt;0,('BAU Total Primary Fuel Use'!S19-('BFPIaE-production'!U19-'BFPIaE-exports'!U19)),0)</f>
        <v>374598586280000</v>
      </c>
      <c r="V19" s="12">
        <f>IF(('BAU Total Primary Fuel Use'!T19-('BFPIaE-production'!V19-'BFPIaE-exports'!V19))&gt;0,('BAU Total Primary Fuel Use'!T19-('BFPIaE-production'!V19-'BFPIaE-exports'!V19)),0)</f>
        <v>388292586280000</v>
      </c>
      <c r="W19" s="12">
        <f>IF(('BAU Total Primary Fuel Use'!U19-('BFPIaE-production'!W19-'BFPIaE-exports'!W19))&gt;0,('BAU Total Primary Fuel Use'!U19-('BFPIaE-production'!W19-'BFPIaE-exports'!W19)),0)</f>
        <v>403979586280000</v>
      </c>
      <c r="X19" s="12">
        <f>IF(('BAU Total Primary Fuel Use'!V19-('BFPIaE-production'!X19-'BFPIaE-exports'!X19))&gt;0,('BAU Total Primary Fuel Use'!V19-('BFPIaE-production'!X19-'BFPIaE-exports'!X19)),0)</f>
        <v>419580586280000</v>
      </c>
      <c r="Y19" s="12">
        <f>IF(('BAU Total Primary Fuel Use'!W19-('BFPIaE-production'!Y19-'BFPIaE-exports'!Y19))&gt;0,('BAU Total Primary Fuel Use'!W19-('BFPIaE-production'!Y19-'BFPIaE-exports'!Y19)),0)</f>
        <v>435106586280000</v>
      </c>
      <c r="Z19" s="12">
        <f>IF(('BAU Total Primary Fuel Use'!X19-('BFPIaE-production'!Z19-'BFPIaE-exports'!Z19))&gt;0,('BAU Total Primary Fuel Use'!X19-('BFPIaE-production'!Z19-'BFPIaE-exports'!Z19)),0)</f>
        <v>450307586280000</v>
      </c>
      <c r="AA19" s="12">
        <f>IF(('BAU Total Primary Fuel Use'!Y19-('BFPIaE-production'!AA19-'BFPIaE-exports'!AA19))&gt;0,('BAU Total Primary Fuel Use'!Y19-('BFPIaE-production'!AA19-'BFPIaE-exports'!AA19)),0)</f>
        <v>465506586280000</v>
      </c>
      <c r="AB19" s="12">
        <f>IF(('BAU Total Primary Fuel Use'!Z19-('BFPIaE-production'!AB19-'BFPIaE-exports'!AB19))&gt;0,('BAU Total Primary Fuel Use'!Z19-('BFPIaE-production'!AB19-'BFPIaE-exports'!AB19)),0)</f>
        <v>478148586280000</v>
      </c>
      <c r="AC19" s="12">
        <f>IF(('BAU Total Primary Fuel Use'!AA19-('BFPIaE-production'!AC19-'BFPIaE-exports'!AC19))&gt;0,('BAU Total Primary Fuel Use'!AA19-('BFPIaE-production'!AC19-'BFPIaE-exports'!AC19)),0)</f>
        <v>490793586280000</v>
      </c>
      <c r="AD19" s="12">
        <f>IF(('BAU Total Primary Fuel Use'!AB19-('BFPIaE-production'!AD19-'BFPIaE-exports'!AD19))&gt;0,('BAU Total Primary Fuel Use'!AB19-('BFPIaE-production'!AD19-'BFPIaE-exports'!AD19)),0)</f>
        <v>503422586280000</v>
      </c>
      <c r="AE19" s="12">
        <f>IF(('BAU Total Primary Fuel Use'!AC19-('BFPIaE-production'!AE19-'BFPIaE-exports'!AE19))&gt;0,('BAU Total Primary Fuel Use'!AC19-('BFPIaE-production'!AE19-'BFPIaE-exports'!AE19)),0)</f>
        <v>515442586280000</v>
      </c>
      <c r="AF19" s="12">
        <f>IF(('BAU Total Primary Fuel Use'!AD19-('BFPIaE-production'!AF19-'BFPIaE-exports'!AF19))&gt;0,('BAU Total Primary Fuel Use'!AD19-('BFPIaE-production'!AF19-'BFPIaE-exports'!AF19)),0)</f>
        <v>527459586280000</v>
      </c>
      <c r="AG19" s="12">
        <f>IF(('BAU Total Primary Fuel Use'!AE19-('BFPIaE-production'!AG19-'BFPIaE-exports'!AG19))&gt;0,('BAU Total Primary Fuel Use'!AE19-('BFPIaE-production'!AG19-'BFPIaE-exports'!AG19)),0)</f>
        <v>539490586280000</v>
      </c>
      <c r="AH19" s="12">
        <f>IF(('BAU Total Primary Fuel Use'!AF19-('BFPIaE-production'!AH19-'BFPIaE-exports'!AH19))&gt;0,('BAU Total Primary Fuel Use'!AF19-('BFPIaE-production'!AH19-'BFPIaE-exports'!AH19)),0)</f>
        <v>551518586280000</v>
      </c>
      <c r="AI19" s="12">
        <f>IF(('BAU Total Primary Fuel Use'!AG19-('BFPIaE-production'!AI19-'BFPIaE-exports'!AI19))&gt;0,('BAU Total Primary Fuel Use'!AG19-('BFPIaE-production'!AI19-'BFPIaE-exports'!AI19)),0)</f>
        <v>563509586280000</v>
      </c>
    </row>
    <row r="20" spans="1:35" x14ac:dyDescent="0.45">
      <c r="A20" s="29" t="s">
        <v>32</v>
      </c>
      <c r="B20" s="91">
        <f>'Petroleum Products'!C5</f>
        <v>510050992122000</v>
      </c>
      <c r="C20" s="31">
        <f>B20</f>
        <v>510050992122000</v>
      </c>
      <c r="D20" s="31">
        <f>IF(('BAU Total Primary Fuel Use'!B20-('BFPIaE-production'!D20-'BFPIaE-exports'!D20))&gt;0,('BAU Total Primary Fuel Use'!B20-('BFPIaE-production'!D20-'BFPIaE-exports'!D20)),0)</f>
        <v>3052534094509000</v>
      </c>
      <c r="E20" s="31">
        <f>IF(('BAU Total Primary Fuel Use'!C20-('BFPIaE-production'!E20-'BFPIaE-exports'!E20))&gt;0,('BAU Total Primary Fuel Use'!C20-('BFPIaE-production'!E20-'BFPIaE-exports'!E20)),0)</f>
        <v>2987164094509000</v>
      </c>
      <c r="F20" s="31">
        <f>IF(('BAU Total Primary Fuel Use'!D20-('BFPIaE-production'!F20-'BFPIaE-exports'!F20))&gt;0,('BAU Total Primary Fuel Use'!D20-('BFPIaE-production'!F20-'BFPIaE-exports'!F20)),0)</f>
        <v>3213694094509000</v>
      </c>
      <c r="G20" s="31">
        <f>IF(('BAU Total Primary Fuel Use'!E20-('BFPIaE-production'!G20-'BFPIaE-exports'!G20))&gt;0,('BAU Total Primary Fuel Use'!E20-('BFPIaE-production'!G20-'BFPIaE-exports'!G20)),0)</f>
        <v>3393964094509000</v>
      </c>
      <c r="H20" s="31">
        <f>IF(('BAU Total Primary Fuel Use'!F20-('BFPIaE-production'!H20-'BFPIaE-exports'!H20))&gt;0,('BAU Total Primary Fuel Use'!F20-('BFPIaE-production'!H20-'BFPIaE-exports'!H20)),0)</f>
        <v>3560144094509000</v>
      </c>
      <c r="I20" s="31">
        <f>IF(('BAU Total Primary Fuel Use'!G20-('BFPIaE-production'!I20-'BFPIaE-exports'!I20))&gt;0,('BAU Total Primary Fuel Use'!G20-('BFPIaE-production'!I20-'BFPIaE-exports'!I20)),0)</f>
        <v>3713974094509000</v>
      </c>
      <c r="J20" s="31">
        <f>IF(('BAU Total Primary Fuel Use'!H20-('BFPIaE-production'!J20-'BFPIaE-exports'!J20))&gt;0,('BAU Total Primary Fuel Use'!H20-('BFPIaE-production'!J20-'BFPIaE-exports'!J20)),0)</f>
        <v>3861454094509000</v>
      </c>
      <c r="K20" s="31">
        <f>IF(('BAU Total Primary Fuel Use'!I20-('BFPIaE-production'!K20-'BFPIaE-exports'!K20))&gt;0,('BAU Total Primary Fuel Use'!I20-('BFPIaE-production'!K20-'BFPIaE-exports'!K20)),0)</f>
        <v>4005564094509000</v>
      </c>
      <c r="L20" s="31">
        <f>IF(('BAU Total Primary Fuel Use'!J20-('BFPIaE-production'!L20-'BFPIaE-exports'!L20))&gt;0,('BAU Total Primary Fuel Use'!J20-('BFPIaE-production'!L20-'BFPIaE-exports'!L20)),0)</f>
        <v>4147764094509000</v>
      </c>
      <c r="M20" s="31">
        <f>IF(('BAU Total Primary Fuel Use'!K20-('BFPIaE-production'!M20-'BFPIaE-exports'!M20))&gt;0,('BAU Total Primary Fuel Use'!K20-('BFPIaE-production'!M20-'BFPIaE-exports'!M20)),0)</f>
        <v>4291264094509000</v>
      </c>
      <c r="N20" s="31">
        <f>IF(('BAU Total Primary Fuel Use'!L20-('BFPIaE-production'!N20-'BFPIaE-exports'!N20))&gt;0,('BAU Total Primary Fuel Use'!L20-('BFPIaE-production'!N20-'BFPIaE-exports'!N20)),0)</f>
        <v>4434124094509000</v>
      </c>
      <c r="O20" s="31">
        <f>IF(('BAU Total Primary Fuel Use'!M20-('BFPIaE-production'!O20-'BFPIaE-exports'!O20))&gt;0,('BAU Total Primary Fuel Use'!M20-('BFPIaE-production'!O20-'BFPIaE-exports'!O20)),0)</f>
        <v>4576734094509000</v>
      </c>
      <c r="P20" s="31">
        <f>IF(('BAU Total Primary Fuel Use'!N20-('BFPIaE-production'!P20-'BFPIaE-exports'!P20))&gt;0,('BAU Total Primary Fuel Use'!N20-('BFPIaE-production'!P20-'BFPIaE-exports'!P20)),0)</f>
        <v>4719344094509000</v>
      </c>
      <c r="Q20" s="31">
        <f>IF(('BAU Total Primary Fuel Use'!O20-('BFPIaE-production'!Q20-'BFPIaE-exports'!Q20))&gt;0,('BAU Total Primary Fuel Use'!O20-('BFPIaE-production'!Q20-'BFPIaE-exports'!Q20)),0)</f>
        <v>4861754094509000</v>
      </c>
      <c r="R20" s="31">
        <f>IF(('BAU Total Primary Fuel Use'!P20-('BFPIaE-production'!R20-'BFPIaE-exports'!R20))&gt;0,('BAU Total Primary Fuel Use'!P20-('BFPIaE-production'!R20-'BFPIaE-exports'!R20)),0)</f>
        <v>5024274094509000</v>
      </c>
      <c r="S20" s="31">
        <f>IF(('BAU Total Primary Fuel Use'!Q20-('BFPIaE-production'!S20-'BFPIaE-exports'!S20))&gt;0,('BAU Total Primary Fuel Use'!Q20-('BFPIaE-production'!S20-'BFPIaE-exports'!S20)),0)</f>
        <v>5186724094509000</v>
      </c>
      <c r="T20" s="31">
        <f>IF(('BAU Total Primary Fuel Use'!R20-('BFPIaE-production'!T20-'BFPIaE-exports'!T20))&gt;0,('BAU Total Primary Fuel Use'!R20-('BFPIaE-production'!T20-'BFPIaE-exports'!T20)),0)</f>
        <v>5349184094509000</v>
      </c>
      <c r="U20" s="31">
        <f>IF(('BAU Total Primary Fuel Use'!S20-('BFPIaE-production'!U20-'BFPIaE-exports'!U20))&gt;0,('BAU Total Primary Fuel Use'!S20-('BFPIaE-production'!U20-'BFPIaE-exports'!U20)),0)</f>
        <v>5512084094509000</v>
      </c>
      <c r="V20" s="31">
        <f>IF(('BAU Total Primary Fuel Use'!T20-('BFPIaE-production'!V20-'BFPIaE-exports'!V20))&gt;0,('BAU Total Primary Fuel Use'!T20-('BFPIaE-production'!V20-'BFPIaE-exports'!V20)),0)</f>
        <v>5674874094509000</v>
      </c>
      <c r="W20" s="31">
        <f>IF(('BAU Total Primary Fuel Use'!U20-('BFPIaE-production'!W20-'BFPIaE-exports'!W20))&gt;0,('BAU Total Primary Fuel Use'!U20-('BFPIaE-production'!W20-'BFPIaE-exports'!W20)),0)</f>
        <v>5866444094509000</v>
      </c>
      <c r="X20" s="31">
        <f>IF(('BAU Total Primary Fuel Use'!V20-('BFPIaE-production'!X20-'BFPIaE-exports'!X20))&gt;0,('BAU Total Primary Fuel Use'!V20-('BFPIaE-production'!X20-'BFPIaE-exports'!X20)),0)</f>
        <v>6057914094509000</v>
      </c>
      <c r="Y20" s="31">
        <f>IF(('BAU Total Primary Fuel Use'!W20-('BFPIaE-production'!Y20-'BFPIaE-exports'!Y20))&gt;0,('BAU Total Primary Fuel Use'!W20-('BFPIaE-production'!Y20-'BFPIaE-exports'!Y20)),0)</f>
        <v>6249194094509000</v>
      </c>
      <c r="Z20" s="31">
        <f>IF(('BAU Total Primary Fuel Use'!X20-('BFPIaE-production'!Z20-'BFPIaE-exports'!Z20))&gt;0,('BAU Total Primary Fuel Use'!X20-('BFPIaE-production'!Z20-'BFPIaE-exports'!Z20)),0)</f>
        <v>6440964094509000</v>
      </c>
      <c r="AA20" s="31">
        <f>IF(('BAU Total Primary Fuel Use'!Y20-('BFPIaE-production'!AA20-'BFPIaE-exports'!AA20))&gt;0,('BAU Total Primary Fuel Use'!Y20-('BFPIaE-production'!AA20-'BFPIaE-exports'!AA20)),0)</f>
        <v>6632654094509000</v>
      </c>
      <c r="AB20" s="31">
        <f>IF(('BAU Total Primary Fuel Use'!Z20-('BFPIaE-production'!AB20-'BFPIaE-exports'!AB20))&gt;0,('BAU Total Primary Fuel Use'!Z20-('BFPIaE-production'!AB20-'BFPIaE-exports'!AB20)),0)</f>
        <v>6776034094509000</v>
      </c>
      <c r="AC20" s="31">
        <f>IF(('BAU Total Primary Fuel Use'!AA20-('BFPIaE-production'!AC20-'BFPIaE-exports'!AC20))&gt;0,('BAU Total Primary Fuel Use'!AA20-('BFPIaE-production'!AC20-'BFPIaE-exports'!AC20)),0)</f>
        <v>6919354094509000</v>
      </c>
      <c r="AD20" s="31">
        <f>IF(('BAU Total Primary Fuel Use'!AB20-('BFPIaE-production'!AD20-'BFPIaE-exports'!AD20))&gt;0,('BAU Total Primary Fuel Use'!AB20-('BFPIaE-production'!AD20-'BFPIaE-exports'!AD20)),0)</f>
        <v>7062624094509000</v>
      </c>
      <c r="AE20" s="31">
        <f>IF(('BAU Total Primary Fuel Use'!AC20-('BFPIaE-production'!AE20-'BFPIaE-exports'!AE20))&gt;0,('BAU Total Primary Fuel Use'!AC20-('BFPIaE-production'!AE20-'BFPIaE-exports'!AE20)),0)</f>
        <v>7206394094509000</v>
      </c>
      <c r="AF20" s="31">
        <f>IF(('BAU Total Primary Fuel Use'!AD20-('BFPIaE-production'!AF20-'BFPIaE-exports'!AF20))&gt;0,('BAU Total Primary Fuel Use'!AD20-('BFPIaE-production'!AF20-'BFPIaE-exports'!AF20)),0)</f>
        <v>7350114094509000</v>
      </c>
      <c r="AG20" s="31">
        <f>IF(('BAU Total Primary Fuel Use'!AE20-('BFPIaE-production'!AG20-'BFPIaE-exports'!AG20))&gt;0,('BAU Total Primary Fuel Use'!AE20-('BFPIaE-production'!AG20-'BFPIaE-exports'!AG20)),0)</f>
        <v>7493754094509000</v>
      </c>
      <c r="AH20" s="31">
        <f>IF(('BAU Total Primary Fuel Use'!AF20-('BFPIaE-production'!AH20-'BFPIaE-exports'!AH20))&gt;0,('BAU Total Primary Fuel Use'!AF20-('BFPIaE-production'!AH20-'BFPIaE-exports'!AH20)),0)</f>
        <v>7637334094509000</v>
      </c>
      <c r="AI20" s="31">
        <f>IF(('BAU Total Primary Fuel Use'!AG20-('BFPIaE-production'!AI20-'BFPIaE-exports'!AI20))&gt;0,('BAU Total Primary Fuel Use'!AG20-('BFPIaE-production'!AI20-'BFPIaE-exports'!AI20)),0)</f>
        <v>7780824094509000</v>
      </c>
    </row>
    <row r="21" spans="1:35" x14ac:dyDescent="0.45">
      <c r="A21" s="14" t="s">
        <v>46</v>
      </c>
      <c r="B21" s="12">
        <v>0</v>
      </c>
      <c r="C21">
        <f>B21</f>
        <v>0</v>
      </c>
      <c r="D21">
        <f t="shared" ref="D21:AI22" si="5">C21</f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</row>
    <row r="22" spans="1:35" x14ac:dyDescent="0.45">
      <c r="A22" s="14" t="s">
        <v>47</v>
      </c>
      <c r="B22" s="12">
        <v>0</v>
      </c>
      <c r="C22">
        <f>B22</f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</row>
    <row r="23" spans="1:35" x14ac:dyDescent="0.45">
      <c r="A23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tabSelected="1" topLeftCell="A7" workbookViewId="0">
      <selection activeCell="B14" sqref="B14"/>
    </sheetView>
  </sheetViews>
  <sheetFormatPr defaultRowHeight="14.25" x14ac:dyDescent="0.45"/>
  <cols>
    <col min="1" max="1" width="36.265625" customWidth="1"/>
    <col min="2" max="2" width="12" style="12" bestFit="1" customWidth="1"/>
    <col min="3" max="35" width="13" customWidth="1"/>
  </cols>
  <sheetData>
    <row r="1" spans="1:35" x14ac:dyDescent="0.4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4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45">
      <c r="A3" s="29" t="s">
        <v>34</v>
      </c>
      <c r="B3" s="12">
        <f>'Coal &amp; Lignite'!D5</f>
        <v>15057155884348.047</v>
      </c>
      <c r="C3">
        <f>B3</f>
        <v>15057155884348.047</v>
      </c>
      <c r="D3">
        <f t="shared" ref="D3:AI3" si="0">C3</f>
        <v>15057155884348.047</v>
      </c>
      <c r="E3">
        <f t="shared" si="0"/>
        <v>15057155884348.047</v>
      </c>
      <c r="F3">
        <f t="shared" si="0"/>
        <v>15057155884348.047</v>
      </c>
      <c r="G3">
        <f t="shared" si="0"/>
        <v>15057155884348.047</v>
      </c>
      <c r="H3">
        <f t="shared" si="0"/>
        <v>15057155884348.047</v>
      </c>
      <c r="I3">
        <f t="shared" si="0"/>
        <v>15057155884348.047</v>
      </c>
      <c r="J3">
        <f t="shared" si="0"/>
        <v>15057155884348.047</v>
      </c>
      <c r="K3">
        <f t="shared" si="0"/>
        <v>15057155884348.047</v>
      </c>
      <c r="L3">
        <f t="shared" si="0"/>
        <v>15057155884348.047</v>
      </c>
      <c r="M3">
        <f t="shared" si="0"/>
        <v>15057155884348.047</v>
      </c>
      <c r="N3">
        <f t="shared" si="0"/>
        <v>15057155884348.047</v>
      </c>
      <c r="O3">
        <f t="shared" si="0"/>
        <v>15057155884348.047</v>
      </c>
      <c r="P3">
        <f t="shared" si="0"/>
        <v>15057155884348.047</v>
      </c>
      <c r="Q3">
        <f t="shared" si="0"/>
        <v>15057155884348.047</v>
      </c>
      <c r="R3">
        <f t="shared" si="0"/>
        <v>15057155884348.047</v>
      </c>
      <c r="S3">
        <f t="shared" si="0"/>
        <v>15057155884348.047</v>
      </c>
      <c r="T3">
        <f t="shared" si="0"/>
        <v>15057155884348.047</v>
      </c>
      <c r="U3">
        <f t="shared" si="0"/>
        <v>15057155884348.047</v>
      </c>
      <c r="V3">
        <f t="shared" si="0"/>
        <v>15057155884348.047</v>
      </c>
      <c r="W3">
        <f t="shared" si="0"/>
        <v>15057155884348.047</v>
      </c>
      <c r="X3">
        <f t="shared" si="0"/>
        <v>15057155884348.047</v>
      </c>
      <c r="Y3">
        <f t="shared" si="0"/>
        <v>15057155884348.047</v>
      </c>
      <c r="Z3">
        <f t="shared" si="0"/>
        <v>15057155884348.047</v>
      </c>
      <c r="AA3">
        <f t="shared" si="0"/>
        <v>15057155884348.047</v>
      </c>
      <c r="AB3">
        <f t="shared" si="0"/>
        <v>15057155884348.047</v>
      </c>
      <c r="AC3">
        <f t="shared" si="0"/>
        <v>15057155884348.047</v>
      </c>
      <c r="AD3">
        <f t="shared" si="0"/>
        <v>15057155884348.047</v>
      </c>
      <c r="AE3">
        <f t="shared" si="0"/>
        <v>15057155884348.047</v>
      </c>
      <c r="AF3">
        <f t="shared" si="0"/>
        <v>15057155884348.047</v>
      </c>
      <c r="AG3">
        <f t="shared" si="0"/>
        <v>15057155884348.047</v>
      </c>
      <c r="AH3">
        <f t="shared" si="0"/>
        <v>15057155884348.047</v>
      </c>
      <c r="AI3">
        <f t="shared" si="0"/>
        <v>15057155884348.047</v>
      </c>
    </row>
    <row r="4" spans="1:35" x14ac:dyDescent="0.45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 x14ac:dyDescent="0.45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 x14ac:dyDescent="0.4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4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4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45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 x14ac:dyDescent="0.45">
      <c r="A10" s="29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 x14ac:dyDescent="0.45">
      <c r="A11" s="29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 x14ac:dyDescent="0.45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45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 x14ac:dyDescent="0.45">
      <c r="A14" s="29" t="s">
        <v>30</v>
      </c>
      <c r="B14" s="12">
        <f>'Petroleum Products'!D13</f>
        <v>329945609995263.81</v>
      </c>
      <c r="C14">
        <f>B14</f>
        <v>329945609995263.81</v>
      </c>
      <c r="D14">
        <f t="shared" ref="D14:AI14" si="7">C14</f>
        <v>329945609995263.81</v>
      </c>
      <c r="E14">
        <f t="shared" si="7"/>
        <v>329945609995263.81</v>
      </c>
      <c r="F14">
        <f t="shared" si="7"/>
        <v>329945609995263.81</v>
      </c>
      <c r="G14">
        <f t="shared" si="7"/>
        <v>329945609995263.81</v>
      </c>
      <c r="H14">
        <f t="shared" si="7"/>
        <v>329945609995263.81</v>
      </c>
      <c r="I14">
        <f t="shared" si="7"/>
        <v>329945609995263.81</v>
      </c>
      <c r="J14">
        <f t="shared" si="7"/>
        <v>329945609995263.81</v>
      </c>
      <c r="K14">
        <f t="shared" si="7"/>
        <v>329945609995263.81</v>
      </c>
      <c r="L14">
        <f t="shared" si="7"/>
        <v>329945609995263.81</v>
      </c>
      <c r="M14">
        <f t="shared" si="7"/>
        <v>329945609995263.81</v>
      </c>
      <c r="N14">
        <f t="shared" si="7"/>
        <v>329945609995263.81</v>
      </c>
      <c r="O14">
        <f t="shared" si="7"/>
        <v>329945609995263.81</v>
      </c>
      <c r="P14">
        <f t="shared" si="7"/>
        <v>329945609995263.81</v>
      </c>
      <c r="Q14">
        <f t="shared" si="7"/>
        <v>329945609995263.81</v>
      </c>
      <c r="R14">
        <f t="shared" si="7"/>
        <v>329945609995263.81</v>
      </c>
      <c r="S14">
        <f t="shared" si="7"/>
        <v>329945609995263.81</v>
      </c>
      <c r="T14">
        <f t="shared" si="7"/>
        <v>329945609995263.81</v>
      </c>
      <c r="U14">
        <f t="shared" si="7"/>
        <v>329945609995263.81</v>
      </c>
      <c r="V14">
        <f t="shared" si="7"/>
        <v>329945609995263.81</v>
      </c>
      <c r="W14">
        <f t="shared" si="7"/>
        <v>329945609995263.81</v>
      </c>
      <c r="X14">
        <f t="shared" si="7"/>
        <v>329945609995263.81</v>
      </c>
      <c r="Y14">
        <f t="shared" si="7"/>
        <v>329945609995263.81</v>
      </c>
      <c r="Z14">
        <f t="shared" si="7"/>
        <v>329945609995263.81</v>
      </c>
      <c r="AA14">
        <f t="shared" si="7"/>
        <v>329945609995263.81</v>
      </c>
      <c r="AB14">
        <f t="shared" si="7"/>
        <v>329945609995263.81</v>
      </c>
      <c r="AC14">
        <f t="shared" si="7"/>
        <v>329945609995263.81</v>
      </c>
      <c r="AD14">
        <f t="shared" si="7"/>
        <v>329945609995263.81</v>
      </c>
      <c r="AE14">
        <f t="shared" si="7"/>
        <v>329945609995263.81</v>
      </c>
      <c r="AF14">
        <f t="shared" si="7"/>
        <v>329945609995263.81</v>
      </c>
      <c r="AG14">
        <f t="shared" si="7"/>
        <v>329945609995263.81</v>
      </c>
      <c r="AH14">
        <f t="shared" si="7"/>
        <v>329945609995263.81</v>
      </c>
      <c r="AI14">
        <f t="shared" si="7"/>
        <v>329945609995263.81</v>
      </c>
    </row>
    <row r="15" spans="1:35" x14ac:dyDescent="0.45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4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45">
      <c r="A17" s="29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8">C17</f>
        <v>58666666666.666664</v>
      </c>
      <c r="E17">
        <f t="shared" si="8"/>
        <v>58666666666.666664</v>
      </c>
      <c r="F17">
        <f t="shared" si="8"/>
        <v>58666666666.666664</v>
      </c>
      <c r="G17">
        <f t="shared" si="8"/>
        <v>58666666666.666664</v>
      </c>
      <c r="H17">
        <f t="shared" si="8"/>
        <v>58666666666.666664</v>
      </c>
      <c r="I17">
        <f t="shared" si="8"/>
        <v>58666666666.666664</v>
      </c>
      <c r="J17">
        <f t="shared" si="8"/>
        <v>58666666666.666664</v>
      </c>
      <c r="K17">
        <f t="shared" si="8"/>
        <v>58666666666.666664</v>
      </c>
      <c r="L17">
        <f t="shared" si="8"/>
        <v>58666666666.666664</v>
      </c>
      <c r="M17">
        <f t="shared" si="8"/>
        <v>58666666666.666664</v>
      </c>
      <c r="N17">
        <f t="shared" si="8"/>
        <v>58666666666.666664</v>
      </c>
      <c r="O17">
        <f t="shared" si="8"/>
        <v>58666666666.666664</v>
      </c>
      <c r="P17">
        <f t="shared" si="8"/>
        <v>58666666666.666664</v>
      </c>
      <c r="Q17">
        <f t="shared" si="8"/>
        <v>58666666666.666664</v>
      </c>
      <c r="R17">
        <f t="shared" si="8"/>
        <v>58666666666.666664</v>
      </c>
      <c r="S17">
        <f t="shared" si="8"/>
        <v>58666666666.666664</v>
      </c>
      <c r="T17">
        <f t="shared" si="8"/>
        <v>58666666666.666664</v>
      </c>
      <c r="U17">
        <f t="shared" si="8"/>
        <v>58666666666.666664</v>
      </c>
      <c r="V17">
        <f t="shared" si="8"/>
        <v>58666666666.666664</v>
      </c>
      <c r="W17">
        <f t="shared" si="8"/>
        <v>58666666666.666664</v>
      </c>
      <c r="X17">
        <f t="shared" si="8"/>
        <v>58666666666.666664</v>
      </c>
      <c r="Y17">
        <f t="shared" si="8"/>
        <v>58666666666.666664</v>
      </c>
      <c r="Z17">
        <f t="shared" si="8"/>
        <v>58666666666.666664</v>
      </c>
      <c r="AA17">
        <f t="shared" si="8"/>
        <v>58666666666.666664</v>
      </c>
      <c r="AB17">
        <f t="shared" si="8"/>
        <v>58666666666.666664</v>
      </c>
      <c r="AC17">
        <f t="shared" si="8"/>
        <v>58666666666.666664</v>
      </c>
      <c r="AD17">
        <f t="shared" si="8"/>
        <v>58666666666.666664</v>
      </c>
      <c r="AE17">
        <f t="shared" si="8"/>
        <v>58666666666.666664</v>
      </c>
      <c r="AF17">
        <f t="shared" si="8"/>
        <v>58666666666.666664</v>
      </c>
      <c r="AG17">
        <f t="shared" si="8"/>
        <v>58666666666.666664</v>
      </c>
      <c r="AH17">
        <f t="shared" si="8"/>
        <v>58666666666.666664</v>
      </c>
      <c r="AI17">
        <f t="shared" si="8"/>
        <v>58666666666.666664</v>
      </c>
    </row>
    <row r="18" spans="1:35" x14ac:dyDescent="0.45">
      <c r="A18" s="14" t="s">
        <v>31</v>
      </c>
      <c r="B18" s="12">
        <f>'Crude Oil'!D7</f>
        <v>0</v>
      </c>
      <c r="C18">
        <f>B18</f>
        <v>0</v>
      </c>
      <c r="D18">
        <f t="shared" ref="D18:AI18" si="9">C18</f>
        <v>0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9"/>
        <v>0</v>
      </c>
      <c r="AE18">
        <f t="shared" si="9"/>
        <v>0</v>
      </c>
      <c r="AF18">
        <f t="shared" si="9"/>
        <v>0</v>
      </c>
      <c r="AG18">
        <f t="shared" si="9"/>
        <v>0</v>
      </c>
      <c r="AH18">
        <f t="shared" si="9"/>
        <v>0</v>
      </c>
      <c r="AI18">
        <f t="shared" si="9"/>
        <v>0</v>
      </c>
    </row>
    <row r="19" spans="1:35" x14ac:dyDescent="0.45">
      <c r="A19" s="29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10">C19</f>
        <v>105596954960000</v>
      </c>
      <c r="E19">
        <f t="shared" si="10"/>
        <v>105596954960000</v>
      </c>
      <c r="F19">
        <f t="shared" si="10"/>
        <v>105596954960000</v>
      </c>
      <c r="G19">
        <f t="shared" si="10"/>
        <v>105596954960000</v>
      </c>
      <c r="H19">
        <f t="shared" si="10"/>
        <v>105596954960000</v>
      </c>
      <c r="I19">
        <f t="shared" si="10"/>
        <v>105596954960000</v>
      </c>
      <c r="J19">
        <f t="shared" si="10"/>
        <v>105596954960000</v>
      </c>
      <c r="K19">
        <f t="shared" si="10"/>
        <v>105596954960000</v>
      </c>
      <c r="L19">
        <f t="shared" si="10"/>
        <v>105596954960000</v>
      </c>
      <c r="M19">
        <f t="shared" si="10"/>
        <v>105596954960000</v>
      </c>
      <c r="N19">
        <f t="shared" si="10"/>
        <v>105596954960000</v>
      </c>
      <c r="O19">
        <f t="shared" si="10"/>
        <v>105596954960000</v>
      </c>
      <c r="P19">
        <f t="shared" si="10"/>
        <v>105596954960000</v>
      </c>
      <c r="Q19">
        <f t="shared" si="10"/>
        <v>105596954960000</v>
      </c>
      <c r="R19">
        <f t="shared" si="10"/>
        <v>105596954960000</v>
      </c>
      <c r="S19">
        <f t="shared" si="10"/>
        <v>105596954960000</v>
      </c>
      <c r="T19">
        <f t="shared" si="10"/>
        <v>105596954960000</v>
      </c>
      <c r="U19">
        <f t="shared" si="10"/>
        <v>105596954960000</v>
      </c>
      <c r="V19">
        <f t="shared" si="10"/>
        <v>105596954960000</v>
      </c>
      <c r="W19">
        <f t="shared" si="10"/>
        <v>105596954960000</v>
      </c>
      <c r="X19">
        <f t="shared" si="10"/>
        <v>105596954960000</v>
      </c>
      <c r="Y19">
        <f t="shared" si="10"/>
        <v>105596954960000</v>
      </c>
      <c r="Z19">
        <f t="shared" si="10"/>
        <v>105596954960000</v>
      </c>
      <c r="AA19">
        <f t="shared" si="10"/>
        <v>105596954960000</v>
      </c>
      <c r="AB19">
        <f t="shared" si="10"/>
        <v>105596954960000</v>
      </c>
      <c r="AC19">
        <f t="shared" si="10"/>
        <v>105596954960000</v>
      </c>
      <c r="AD19">
        <f t="shared" si="10"/>
        <v>105596954960000</v>
      </c>
      <c r="AE19">
        <f t="shared" si="10"/>
        <v>105596954960000</v>
      </c>
      <c r="AF19">
        <f t="shared" si="10"/>
        <v>105596954960000</v>
      </c>
      <c r="AG19">
        <f t="shared" si="10"/>
        <v>105596954960000</v>
      </c>
      <c r="AH19">
        <f t="shared" si="10"/>
        <v>105596954960000</v>
      </c>
      <c r="AI19">
        <f t="shared" si="10"/>
        <v>105596954960000</v>
      </c>
    </row>
    <row r="20" spans="1:35" x14ac:dyDescent="0.45">
      <c r="A20" s="29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1">C20</f>
        <v>16087533489000</v>
      </c>
      <c r="E20" s="31">
        <f t="shared" si="11"/>
        <v>16087533489000</v>
      </c>
      <c r="F20" s="31">
        <f t="shared" si="11"/>
        <v>16087533489000</v>
      </c>
      <c r="G20" s="31">
        <f t="shared" si="11"/>
        <v>16087533489000</v>
      </c>
      <c r="H20" s="31">
        <f t="shared" si="11"/>
        <v>16087533489000</v>
      </c>
      <c r="I20" s="31">
        <f t="shared" si="11"/>
        <v>16087533489000</v>
      </c>
      <c r="J20" s="31">
        <f t="shared" si="11"/>
        <v>16087533489000</v>
      </c>
      <c r="K20" s="31">
        <f t="shared" si="11"/>
        <v>16087533489000</v>
      </c>
      <c r="L20" s="31">
        <f t="shared" si="11"/>
        <v>16087533489000</v>
      </c>
      <c r="M20" s="31">
        <f t="shared" si="11"/>
        <v>16087533489000</v>
      </c>
      <c r="N20" s="31">
        <f t="shared" si="11"/>
        <v>16087533489000</v>
      </c>
      <c r="O20" s="31">
        <f t="shared" si="11"/>
        <v>16087533489000</v>
      </c>
      <c r="P20" s="31">
        <f t="shared" si="11"/>
        <v>16087533489000</v>
      </c>
      <c r="Q20" s="31">
        <f t="shared" si="11"/>
        <v>16087533489000</v>
      </c>
      <c r="R20" s="31">
        <f t="shared" si="11"/>
        <v>16087533489000</v>
      </c>
      <c r="S20" s="31">
        <f t="shared" si="11"/>
        <v>16087533489000</v>
      </c>
      <c r="T20" s="31">
        <f t="shared" si="11"/>
        <v>16087533489000</v>
      </c>
      <c r="U20" s="31">
        <f t="shared" si="11"/>
        <v>16087533489000</v>
      </c>
      <c r="V20" s="31">
        <f t="shared" si="11"/>
        <v>16087533489000</v>
      </c>
      <c r="W20" s="31">
        <f t="shared" si="11"/>
        <v>16087533489000</v>
      </c>
      <c r="X20" s="31">
        <f t="shared" si="11"/>
        <v>16087533489000</v>
      </c>
      <c r="Y20" s="31">
        <f t="shared" si="11"/>
        <v>16087533489000</v>
      </c>
      <c r="Z20" s="31">
        <f t="shared" si="11"/>
        <v>16087533489000</v>
      </c>
      <c r="AA20" s="31">
        <f t="shared" si="11"/>
        <v>16087533489000</v>
      </c>
      <c r="AB20" s="31">
        <f t="shared" si="11"/>
        <v>16087533489000</v>
      </c>
      <c r="AC20" s="31">
        <f t="shared" si="11"/>
        <v>16087533489000</v>
      </c>
      <c r="AD20" s="31">
        <f t="shared" si="11"/>
        <v>16087533489000</v>
      </c>
      <c r="AE20" s="31">
        <f t="shared" si="11"/>
        <v>16087533489000</v>
      </c>
      <c r="AF20" s="31">
        <f t="shared" si="11"/>
        <v>16087533489000</v>
      </c>
      <c r="AG20" s="31">
        <f t="shared" si="11"/>
        <v>16087533489000</v>
      </c>
      <c r="AH20" s="31">
        <f t="shared" si="11"/>
        <v>16087533489000</v>
      </c>
      <c r="AI20" s="31">
        <f t="shared" si="11"/>
        <v>16087533489000</v>
      </c>
    </row>
    <row r="21" spans="1:35" x14ac:dyDescent="0.45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x14ac:dyDescent="0.4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45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A58" workbookViewId="0">
      <selection activeCell="B63" sqref="B63"/>
    </sheetView>
  </sheetViews>
  <sheetFormatPr defaultColWidth="8.86328125" defaultRowHeight="14.25" x14ac:dyDescent="0.45"/>
  <cols>
    <col min="1" max="1" width="26" customWidth="1"/>
    <col min="2" max="2" width="21.265625" customWidth="1"/>
    <col min="3" max="3" width="26.59765625" customWidth="1"/>
    <col min="6" max="6" width="21.1328125" customWidth="1"/>
    <col min="7" max="7" width="11.73046875" customWidth="1"/>
    <col min="8" max="8" width="26.73046875" customWidth="1"/>
    <col min="9" max="9" width="15.3984375" customWidth="1"/>
  </cols>
  <sheetData>
    <row r="1" spans="1:9" x14ac:dyDescent="0.45">
      <c r="A1" s="2" t="s">
        <v>199</v>
      </c>
      <c r="B1" s="6"/>
      <c r="C1" s="6"/>
      <c r="F1" s="2" t="s">
        <v>251</v>
      </c>
      <c r="G1" s="6"/>
      <c r="H1" s="6"/>
      <c r="I1" s="6"/>
    </row>
    <row r="2" spans="1:9" x14ac:dyDescent="0.45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 x14ac:dyDescent="0.45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 x14ac:dyDescent="0.45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 x14ac:dyDescent="0.45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 x14ac:dyDescent="0.45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 x14ac:dyDescent="0.45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 x14ac:dyDescent="0.45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 x14ac:dyDescent="0.45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 x14ac:dyDescent="0.45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 x14ac:dyDescent="0.45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 x14ac:dyDescent="0.45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 x14ac:dyDescent="0.45">
      <c r="A13" s="34" t="s">
        <v>205</v>
      </c>
      <c r="B13" s="35" t="s">
        <v>201</v>
      </c>
      <c r="C13" s="38"/>
    </row>
    <row r="14" spans="1:9" x14ac:dyDescent="0.45">
      <c r="A14" s="38">
        <v>2010</v>
      </c>
      <c r="B14" s="38">
        <v>44.81</v>
      </c>
      <c r="C14" s="38"/>
    </row>
    <row r="15" spans="1:9" x14ac:dyDescent="0.45">
      <c r="A15" s="38">
        <v>2011</v>
      </c>
      <c r="B15" s="38">
        <v>53.26</v>
      </c>
      <c r="C15" s="38"/>
    </row>
    <row r="16" spans="1:9" x14ac:dyDescent="0.45">
      <c r="A16" s="38">
        <v>2012</v>
      </c>
      <c r="B16" s="38">
        <v>54.77</v>
      </c>
      <c r="C16" s="38"/>
    </row>
    <row r="17" spans="1:3" x14ac:dyDescent="0.45">
      <c r="A17" s="38">
        <v>2013</v>
      </c>
      <c r="B17" s="38">
        <v>61.89</v>
      </c>
      <c r="C17" s="38"/>
    </row>
    <row r="18" spans="1:3" ht="18.75" customHeight="1" x14ac:dyDescent="0.45">
      <c r="A18" s="38">
        <v>2014</v>
      </c>
      <c r="B18" s="38">
        <v>63.33</v>
      </c>
      <c r="C18" s="38"/>
    </row>
    <row r="19" spans="1:3" x14ac:dyDescent="0.45">
      <c r="A19" s="38">
        <v>2015</v>
      </c>
      <c r="B19" s="38">
        <v>66.319999999999993</v>
      </c>
      <c r="C19" s="38"/>
    </row>
    <row r="20" spans="1:3" x14ac:dyDescent="0.45">
      <c r="A20" s="38">
        <v>2016</v>
      </c>
      <c r="B20" s="38">
        <v>67.95</v>
      </c>
      <c r="C20" s="38"/>
    </row>
    <row r="21" spans="1:3" x14ac:dyDescent="0.45">
      <c r="A21" s="38">
        <v>2017</v>
      </c>
      <c r="B21" s="38">
        <v>63.92</v>
      </c>
      <c r="C21" s="38"/>
    </row>
    <row r="22" spans="1:3" x14ac:dyDescent="0.45">
      <c r="A22" s="38">
        <v>2018</v>
      </c>
      <c r="B22" s="38">
        <v>68.66</v>
      </c>
      <c r="C22" s="38"/>
    </row>
    <row r="23" spans="1:3" x14ac:dyDescent="0.45">
      <c r="A23" s="2" t="s">
        <v>206</v>
      </c>
      <c r="B23" s="6"/>
      <c r="C23" s="6"/>
    </row>
    <row r="24" spans="1:3" x14ac:dyDescent="0.45">
      <c r="A24" s="38" t="s">
        <v>207</v>
      </c>
      <c r="B24" s="38">
        <v>158.9873</v>
      </c>
      <c r="C24" s="38"/>
    </row>
    <row r="25" spans="1:3" x14ac:dyDescent="0.45">
      <c r="A25" s="38" t="s">
        <v>208</v>
      </c>
      <c r="B25" s="38">
        <v>3.9656699999999998</v>
      </c>
      <c r="C25" s="38"/>
    </row>
    <row r="26" spans="1:3" ht="28.5" x14ac:dyDescent="0.45">
      <c r="A26" s="42" t="s">
        <v>209</v>
      </c>
      <c r="B26" s="38">
        <v>3412.14</v>
      </c>
      <c r="C26" s="38"/>
    </row>
    <row r="28" spans="1:3" x14ac:dyDescent="0.45">
      <c r="A28" s="2" t="s">
        <v>210</v>
      </c>
      <c r="B28" s="6"/>
      <c r="C28" s="6"/>
    </row>
    <row r="29" spans="1:3" x14ac:dyDescent="0.45">
      <c r="A29" t="s">
        <v>211</v>
      </c>
      <c r="B29">
        <f>AVERAGE(2500,3850)</f>
        <v>3175</v>
      </c>
      <c r="C29" t="s">
        <v>212</v>
      </c>
    </row>
    <row r="30" spans="1:3" x14ac:dyDescent="0.45">
      <c r="A30" t="s">
        <v>213</v>
      </c>
      <c r="B30">
        <f>AVERAGE(3140,3290)</f>
        <v>3215</v>
      </c>
      <c r="C30" t="s">
        <v>212</v>
      </c>
    </row>
    <row r="31" spans="1:3" x14ac:dyDescent="0.45">
      <c r="A31" t="s">
        <v>214</v>
      </c>
      <c r="B31">
        <f>AVERAGE(B29:B30)</f>
        <v>3195</v>
      </c>
      <c r="C31" t="s">
        <v>212</v>
      </c>
    </row>
    <row r="32" spans="1:3" x14ac:dyDescent="0.45">
      <c r="B32" s="43">
        <v>3.9656699999999998</v>
      </c>
      <c r="C32" t="s">
        <v>208</v>
      </c>
    </row>
    <row r="33" spans="1:3" x14ac:dyDescent="0.45">
      <c r="B33" s="15">
        <f>B31*B32</f>
        <v>12670.315649999999</v>
      </c>
      <c r="C33" t="s">
        <v>215</v>
      </c>
    </row>
    <row r="34" spans="1:3" x14ac:dyDescent="0.45">
      <c r="B34" s="31">
        <f>B33*1000</f>
        <v>12670315.649999999</v>
      </c>
      <c r="C34" t="s">
        <v>216</v>
      </c>
    </row>
    <row r="36" spans="1:3" x14ac:dyDescent="0.45">
      <c r="A36" s="2" t="s">
        <v>475</v>
      </c>
      <c r="B36" s="6"/>
      <c r="C36" s="6"/>
    </row>
    <row r="37" spans="1:3" x14ac:dyDescent="0.45">
      <c r="B37">
        <v>5670000</v>
      </c>
      <c r="C37" t="s">
        <v>217</v>
      </c>
    </row>
    <row r="38" spans="1:3" x14ac:dyDescent="0.45">
      <c r="B38" s="15">
        <f>B37/B24</f>
        <v>35663.225930624649</v>
      </c>
      <c r="C38" t="s">
        <v>218</v>
      </c>
    </row>
    <row r="40" spans="1:3" x14ac:dyDescent="0.45">
      <c r="A40" s="2" t="s">
        <v>219</v>
      </c>
      <c r="B40" s="6"/>
      <c r="C40" s="6"/>
    </row>
    <row r="41" spans="1:3" x14ac:dyDescent="0.45">
      <c r="B41">
        <v>10700</v>
      </c>
      <c r="C41" t="s">
        <v>212</v>
      </c>
    </row>
    <row r="42" spans="1:3" x14ac:dyDescent="0.45">
      <c r="B42">
        <v>8.5299999999999994</v>
      </c>
      <c r="C42" t="s">
        <v>220</v>
      </c>
    </row>
    <row r="43" spans="1:3" x14ac:dyDescent="0.45">
      <c r="B43" s="31">
        <f>B41*1000/B42</f>
        <v>1254396.248534584</v>
      </c>
      <c r="C43" t="s">
        <v>221</v>
      </c>
    </row>
    <row r="44" spans="1:3" x14ac:dyDescent="0.45">
      <c r="B44" s="31">
        <f>B43*B25</f>
        <v>4974521.5709261429</v>
      </c>
      <c r="C44" t="s">
        <v>217</v>
      </c>
    </row>
    <row r="45" spans="1:3" x14ac:dyDescent="0.45">
      <c r="B45" s="31">
        <f>B44/B24</f>
        <v>31288.798356385338</v>
      </c>
      <c r="C45" t="s">
        <v>218</v>
      </c>
    </row>
    <row r="47" spans="1:3" x14ac:dyDescent="0.45">
      <c r="A47" s="2" t="s">
        <v>222</v>
      </c>
      <c r="B47" s="6"/>
      <c r="C47" s="6"/>
    </row>
    <row r="48" spans="1:3" x14ac:dyDescent="0.45">
      <c r="B48">
        <v>5.8170000000000002</v>
      </c>
      <c r="C48" t="s">
        <v>223</v>
      </c>
    </row>
    <row r="49" spans="1:3" x14ac:dyDescent="0.45">
      <c r="B49">
        <f>B48/B24</f>
        <v>3.6587828084381581E-2</v>
      </c>
      <c r="C49" t="s">
        <v>224</v>
      </c>
    </row>
    <row r="50" spans="1:3" x14ac:dyDescent="0.45">
      <c r="B50" s="31">
        <f>B49*10^6</f>
        <v>36587.828084381581</v>
      </c>
      <c r="C50" t="s">
        <v>225</v>
      </c>
    </row>
    <row r="51" spans="1:3" x14ac:dyDescent="0.45">
      <c r="B51" s="31"/>
    </row>
    <row r="52" spans="1:3" x14ac:dyDescent="0.45">
      <c r="A52" s="2" t="s">
        <v>226</v>
      </c>
      <c r="B52" s="44"/>
      <c r="C52" s="6"/>
    </row>
    <row r="53" spans="1:3" x14ac:dyDescent="0.45">
      <c r="A53" s="38"/>
      <c r="B53" s="38">
        <v>11300</v>
      </c>
      <c r="C53" s="38" t="s">
        <v>212</v>
      </c>
    </row>
    <row r="54" spans="1:3" x14ac:dyDescent="0.45">
      <c r="A54" s="38"/>
      <c r="B54" s="38">
        <f>B53*1000</f>
        <v>11300000</v>
      </c>
      <c r="C54" s="38" t="s">
        <v>476</v>
      </c>
    </row>
    <row r="55" spans="1:3" x14ac:dyDescent="0.45">
      <c r="A55" s="38"/>
      <c r="B55" s="45">
        <f>B54*B25</f>
        <v>44812071</v>
      </c>
      <c r="C55" s="38" t="s">
        <v>216</v>
      </c>
    </row>
    <row r="57" spans="1:3" x14ac:dyDescent="0.45">
      <c r="A57" s="2" t="s">
        <v>227</v>
      </c>
      <c r="B57" s="6"/>
      <c r="C57" s="6"/>
    </row>
    <row r="58" spans="1:3" x14ac:dyDescent="0.45">
      <c r="A58" s="38"/>
      <c r="B58" s="38">
        <v>36</v>
      </c>
      <c r="C58" s="38" t="s">
        <v>228</v>
      </c>
    </row>
    <row r="59" spans="1:3" x14ac:dyDescent="0.45">
      <c r="A59" s="38"/>
      <c r="B59" s="38">
        <f>B58*10^6</f>
        <v>36000000</v>
      </c>
      <c r="C59" s="38" t="s">
        <v>229</v>
      </c>
    </row>
    <row r="61" spans="1:3" x14ac:dyDescent="0.45">
      <c r="A61" s="2" t="s">
        <v>230</v>
      </c>
      <c r="B61" s="6"/>
      <c r="C61" s="6"/>
    </row>
    <row r="62" spans="1:3" x14ac:dyDescent="0.45">
      <c r="B62" s="17">
        <f>'Heat content of coal'!B9</f>
        <v>3616.0720537220332</v>
      </c>
      <c r="C62" t="s">
        <v>212</v>
      </c>
    </row>
    <row r="63" spans="1:3" x14ac:dyDescent="0.45">
      <c r="B63">
        <f>B25*B62</f>
        <v>14340.148461283854</v>
      </c>
      <c r="C63" t="s">
        <v>215</v>
      </c>
    </row>
    <row r="64" spans="1:3" x14ac:dyDescent="0.45">
      <c r="B64">
        <f>B63*1000</f>
        <v>14340148.461283853</v>
      </c>
      <c r="C64" t="s">
        <v>216</v>
      </c>
    </row>
    <row r="66" spans="1:3" x14ac:dyDescent="0.45">
      <c r="A66" s="2" t="s">
        <v>10</v>
      </c>
      <c r="B66" s="6"/>
      <c r="C66" s="6"/>
    </row>
    <row r="67" spans="1:3" x14ac:dyDescent="0.45">
      <c r="B67">
        <v>5.8</v>
      </c>
      <c r="C67" t="s">
        <v>232</v>
      </c>
    </row>
    <row r="68" spans="1:3" x14ac:dyDescent="0.45">
      <c r="B68">
        <f>B67*10^6</f>
        <v>5800000</v>
      </c>
      <c r="C68" t="s">
        <v>233</v>
      </c>
    </row>
    <row r="70" spans="1:3" x14ac:dyDescent="0.45">
      <c r="A70" s="2" t="s">
        <v>11</v>
      </c>
      <c r="B70" s="6"/>
      <c r="C70" s="6"/>
    </row>
    <row r="71" spans="1:3" x14ac:dyDescent="0.45">
      <c r="B71">
        <v>12.93</v>
      </c>
      <c r="C71" t="s">
        <v>325</v>
      </c>
    </row>
    <row r="72" spans="1:3" x14ac:dyDescent="0.45">
      <c r="B72">
        <v>3.2589999999999999</v>
      </c>
      <c r="C72" t="s">
        <v>232</v>
      </c>
    </row>
    <row r="73" spans="1:3" x14ac:dyDescent="0.45">
      <c r="B73">
        <v>6.2899999999999996E-3</v>
      </c>
      <c r="C73" t="s">
        <v>331</v>
      </c>
    </row>
    <row r="75" spans="1:3" x14ac:dyDescent="0.45">
      <c r="A75" s="2" t="s">
        <v>366</v>
      </c>
      <c r="B75" s="6"/>
      <c r="C75" s="6"/>
    </row>
    <row r="76" spans="1:3" x14ac:dyDescent="0.45">
      <c r="B76">
        <v>3750</v>
      </c>
      <c r="C76" t="s">
        <v>212</v>
      </c>
    </row>
    <row r="77" spans="1:3" x14ac:dyDescent="0.45">
      <c r="B77" s="43">
        <v>3.9656699999999998</v>
      </c>
      <c r="C77" t="s">
        <v>208</v>
      </c>
    </row>
    <row r="78" spans="1:3" x14ac:dyDescent="0.45">
      <c r="B78">
        <f>B76*B77</f>
        <v>14871.262499999999</v>
      </c>
      <c r="C78" t="s">
        <v>215</v>
      </c>
    </row>
    <row r="79" spans="1:3" x14ac:dyDescent="0.45">
      <c r="B79">
        <f>B78*1000</f>
        <v>14871262.499999998</v>
      </c>
      <c r="C79" t="s">
        <v>216</v>
      </c>
    </row>
    <row r="81" spans="1:3" x14ac:dyDescent="0.45">
      <c r="A81" s="2" t="s">
        <v>48</v>
      </c>
      <c r="B81" s="6"/>
      <c r="C81" s="6"/>
    </row>
    <row r="82" spans="1:3" x14ac:dyDescent="0.45">
      <c r="B82" s="43">
        <f>1/3</f>
        <v>0.33333333333333331</v>
      </c>
      <c r="C82" t="s">
        <v>468</v>
      </c>
    </row>
    <row r="83" spans="1:3" x14ac:dyDescent="0.45">
      <c r="B83">
        <v>40</v>
      </c>
      <c r="C83" t="s">
        <v>469</v>
      </c>
    </row>
    <row r="84" spans="1:3" x14ac:dyDescent="0.45">
      <c r="B84" s="17">
        <f>B82*B83</f>
        <v>13.333333333333332</v>
      </c>
      <c r="C84" t="s">
        <v>470</v>
      </c>
    </row>
    <row r="85" spans="1:3" x14ac:dyDescent="0.45">
      <c r="B85">
        <f>B84*10^6</f>
        <v>13333333.333333332</v>
      </c>
      <c r="C85" t="s">
        <v>216</v>
      </c>
    </row>
    <row r="87" spans="1:3" x14ac:dyDescent="0.45">
      <c r="A87" s="2" t="s">
        <v>483</v>
      </c>
      <c r="B87" s="6"/>
      <c r="C87" s="6"/>
    </row>
    <row r="88" spans="1:3" x14ac:dyDescent="0.45">
      <c r="B88" s="88">
        <v>1000</v>
      </c>
      <c r="C88" t="s">
        <v>484</v>
      </c>
    </row>
    <row r="89" spans="1:3" x14ac:dyDescent="0.45">
      <c r="B89" s="88">
        <v>2.2050000000000001</v>
      </c>
      <c r="C89" t="s">
        <v>485</v>
      </c>
    </row>
    <row r="90" spans="1:3" x14ac:dyDescent="0.45">
      <c r="B90" s="88">
        <f>B88*B89</f>
        <v>2205</v>
      </c>
      <c r="C90" t="s">
        <v>486</v>
      </c>
    </row>
    <row r="91" spans="1:3" x14ac:dyDescent="0.45">
      <c r="B91">
        <v>180000000</v>
      </c>
      <c r="C91" t="s">
        <v>487</v>
      </c>
    </row>
    <row r="92" spans="1:3" x14ac:dyDescent="0.45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1" sqref="C11"/>
    </sheetView>
  </sheetViews>
  <sheetFormatPr defaultRowHeight="14.25" x14ac:dyDescent="0.45"/>
  <cols>
    <col min="1" max="1" width="25.06640625" customWidth="1"/>
    <col min="2" max="2" width="22.9296875" customWidth="1"/>
    <col min="3" max="3" width="20.73046875" customWidth="1"/>
  </cols>
  <sheetData>
    <row r="1" spans="1:4" x14ac:dyDescent="0.45">
      <c r="A1" s="94"/>
      <c r="B1" s="95" t="s">
        <v>559</v>
      </c>
      <c r="C1" s="95"/>
      <c r="D1" s="4" t="s">
        <v>560</v>
      </c>
    </row>
    <row r="2" spans="1:4" x14ac:dyDescent="0.45">
      <c r="A2" s="94"/>
      <c r="B2" s="94" t="s">
        <v>561</v>
      </c>
      <c r="C2" s="94" t="s">
        <v>562</v>
      </c>
    </row>
    <row r="3" spans="1:4" x14ac:dyDescent="0.45">
      <c r="A3" s="94" t="s">
        <v>563</v>
      </c>
      <c r="B3" s="94">
        <v>942.63</v>
      </c>
      <c r="C3" s="94">
        <v>14262</v>
      </c>
    </row>
    <row r="5" spans="1:4" x14ac:dyDescent="0.45">
      <c r="A5" t="s">
        <v>564</v>
      </c>
    </row>
    <row r="6" spans="1:4" x14ac:dyDescent="0.45">
      <c r="A6" t="s">
        <v>565</v>
      </c>
      <c r="B6">
        <f>2.39 * 10^11</f>
        <v>239000000000</v>
      </c>
    </row>
    <row r="7" spans="1:4" x14ac:dyDescent="0.45">
      <c r="A7" t="s">
        <v>566</v>
      </c>
      <c r="B7" s="31">
        <f>1 * 10^9</f>
        <v>1000000000</v>
      </c>
    </row>
    <row r="9" spans="1:4" x14ac:dyDescent="0.45">
      <c r="A9" s="85" t="s">
        <v>567</v>
      </c>
      <c r="B9" s="96">
        <f>(C3*B6)/(B3*B7)</f>
        <v>3616.0720537220332</v>
      </c>
    </row>
  </sheetData>
  <mergeCells count="1">
    <mergeCell ref="B1:C1"/>
  </mergeCells>
  <hyperlinks>
    <hyperlink ref="D1" r:id="rId1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B3" sqref="B3"/>
    </sheetView>
  </sheetViews>
  <sheetFormatPr defaultRowHeight="14.25" x14ac:dyDescent="0.45"/>
  <cols>
    <col min="1" max="1" width="65.3984375" bestFit="1" customWidth="1"/>
  </cols>
  <sheetData>
    <row r="1" spans="1:33" x14ac:dyDescent="0.45">
      <c r="A1" s="13" t="s">
        <v>198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533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s="85" t="s">
        <v>534</v>
      </c>
      <c r="B3" s="31">
        <v>1.48792E+16</v>
      </c>
      <c r="C3" s="31">
        <v>1.44178E+16</v>
      </c>
      <c r="D3" s="31">
        <v>1.56556E+16</v>
      </c>
      <c r="E3" s="31">
        <v>1.65617E+16</v>
      </c>
      <c r="F3" s="31">
        <v>1.76477E+16</v>
      </c>
      <c r="G3" s="31">
        <v>1.84952E+16</v>
      </c>
      <c r="H3" s="31">
        <v>1.9246E+16</v>
      </c>
      <c r="I3" s="31">
        <v>1.98262E+16</v>
      </c>
      <c r="J3" s="31">
        <v>2.02327E+16</v>
      </c>
      <c r="K3" s="31">
        <v>2.09015E+16</v>
      </c>
      <c r="L3" s="31">
        <v>2.15738E+16</v>
      </c>
      <c r="M3" s="31">
        <v>2.22312E+16</v>
      </c>
      <c r="N3" s="31">
        <v>2.29509E+16</v>
      </c>
      <c r="O3" s="31">
        <v>2.36603E+16</v>
      </c>
      <c r="P3" s="31">
        <v>2.44633E+16</v>
      </c>
      <c r="Q3" s="31">
        <v>2.50461E+16</v>
      </c>
      <c r="R3" s="31">
        <v>2.56288E+16</v>
      </c>
      <c r="S3" s="31">
        <v>2.62089E+16</v>
      </c>
      <c r="T3" s="31">
        <v>2.67877E+16</v>
      </c>
      <c r="U3" s="31">
        <v>2.73272E+16</v>
      </c>
      <c r="V3" s="31">
        <v>2.77782E+16</v>
      </c>
      <c r="W3" s="31">
        <v>2.84398E+16</v>
      </c>
      <c r="X3" s="31">
        <v>2.88912E+16</v>
      </c>
      <c r="Y3" s="31">
        <v>2.94102E+16</v>
      </c>
      <c r="Z3" s="31">
        <v>2.98584E+16</v>
      </c>
      <c r="AA3" s="31">
        <v>3.02415E+16</v>
      </c>
      <c r="AB3" s="31">
        <v>3.06601E+16</v>
      </c>
      <c r="AC3" s="31">
        <v>3.10668E+16</v>
      </c>
      <c r="AD3" s="31">
        <v>3.13388E+16</v>
      </c>
      <c r="AE3" s="31">
        <v>3.19958E+16</v>
      </c>
      <c r="AF3" s="31">
        <v>3.22766E+16</v>
      </c>
      <c r="AG3" s="31">
        <v>3.26766E+16</v>
      </c>
    </row>
    <row r="4" spans="1:33" x14ac:dyDescent="0.45">
      <c r="A4" t="s">
        <v>535</v>
      </c>
      <c r="B4" s="31">
        <v>2750850000000000</v>
      </c>
      <c r="C4" s="31">
        <v>2570950000000000</v>
      </c>
      <c r="D4" s="31">
        <v>2667460000000000</v>
      </c>
      <c r="E4" s="31">
        <v>2735430000000000</v>
      </c>
      <c r="F4" s="31">
        <v>2780450000000000</v>
      </c>
      <c r="G4" s="31">
        <v>2798970000000000</v>
      </c>
      <c r="H4" s="31">
        <v>2807630000000000</v>
      </c>
      <c r="I4" s="31">
        <v>2924330000000000</v>
      </c>
      <c r="J4" s="31">
        <v>2943260000000000</v>
      </c>
      <c r="K4" s="31">
        <v>2960800000000000</v>
      </c>
      <c r="L4" s="31">
        <v>3076580000000000</v>
      </c>
      <c r="M4" s="31">
        <v>3234090000000000</v>
      </c>
      <c r="N4" s="31">
        <v>4412550000000000</v>
      </c>
      <c r="O4" s="31">
        <v>4592490000000000</v>
      </c>
      <c r="P4" s="31">
        <v>4782320000000000</v>
      </c>
      <c r="Q4" s="31">
        <v>4962020000000000</v>
      </c>
      <c r="R4" s="31">
        <v>5137940000000000</v>
      </c>
      <c r="S4" s="31">
        <v>5312840000000000</v>
      </c>
      <c r="T4" s="31">
        <v>5583500000000000</v>
      </c>
      <c r="U4" s="31">
        <v>5755430000000000</v>
      </c>
      <c r="V4" s="31">
        <v>6914320000000000</v>
      </c>
      <c r="W4" s="31">
        <v>7074970000000000</v>
      </c>
      <c r="X4" s="31">
        <v>7228450000000000</v>
      </c>
      <c r="Y4" s="31">
        <v>7373360000000000</v>
      </c>
      <c r="Z4" s="31">
        <v>7468700000000000</v>
      </c>
      <c r="AA4" s="31">
        <v>7577420000000000</v>
      </c>
      <c r="AB4" s="31">
        <v>8682140000000000</v>
      </c>
      <c r="AC4" s="31">
        <v>8760430000000000</v>
      </c>
      <c r="AD4" s="31">
        <v>8854680000000000</v>
      </c>
      <c r="AE4" s="31">
        <v>9036450000000000</v>
      </c>
      <c r="AF4" s="31">
        <v>9107480000000000</v>
      </c>
      <c r="AG4" s="31">
        <v>9179250000000000</v>
      </c>
    </row>
    <row r="5" spans="1:33" x14ac:dyDescent="0.45">
      <c r="A5" t="s">
        <v>536</v>
      </c>
      <c r="B5" s="31">
        <v>374046000000000</v>
      </c>
      <c r="C5" s="31">
        <v>402143000000000</v>
      </c>
      <c r="D5" s="31">
        <v>431265000000000</v>
      </c>
      <c r="E5" s="31">
        <v>461412000000000</v>
      </c>
      <c r="F5" s="31">
        <v>581186000000000</v>
      </c>
      <c r="G5" s="31">
        <v>705189000000000</v>
      </c>
      <c r="H5" s="31">
        <v>833290000000000</v>
      </c>
      <c r="I5" s="31">
        <v>965491000000000</v>
      </c>
      <c r="J5" s="31">
        <v>1070150000000000</v>
      </c>
      <c r="K5" s="31">
        <v>1081420000000000</v>
      </c>
      <c r="L5" s="31">
        <v>1091760000000000</v>
      </c>
      <c r="M5" s="31">
        <v>1103030000000000</v>
      </c>
      <c r="N5" s="31">
        <v>1114300000000000</v>
      </c>
      <c r="O5" s="31">
        <v>1159740000000000</v>
      </c>
      <c r="P5" s="31">
        <v>1159740000000000</v>
      </c>
      <c r="Q5" s="31">
        <v>1159740000000000</v>
      </c>
      <c r="R5" s="31">
        <v>1159740000000000</v>
      </c>
      <c r="S5" s="31">
        <v>1159740000000000</v>
      </c>
      <c r="T5" s="31">
        <v>1159740000000000</v>
      </c>
      <c r="U5" s="31">
        <v>1159740000000000</v>
      </c>
      <c r="V5" s="31">
        <v>1159740000000000</v>
      </c>
      <c r="W5" s="31">
        <v>1159740000000000</v>
      </c>
      <c r="X5" s="31">
        <v>1159740000000000</v>
      </c>
      <c r="Y5" s="31">
        <v>1159740000000000</v>
      </c>
      <c r="Z5" s="31">
        <v>1159740000000000</v>
      </c>
      <c r="AA5" s="31">
        <v>1159740000000000</v>
      </c>
      <c r="AB5" s="31">
        <v>1159740000000000</v>
      </c>
      <c r="AC5" s="31">
        <v>1159740000000000</v>
      </c>
      <c r="AD5" s="31">
        <v>1159740000000000</v>
      </c>
      <c r="AE5" s="31">
        <v>1159740000000000</v>
      </c>
      <c r="AF5" s="31">
        <v>1159740000000000</v>
      </c>
      <c r="AG5" s="31">
        <v>1159740000000000</v>
      </c>
    </row>
    <row r="6" spans="1:33" x14ac:dyDescent="0.45">
      <c r="A6" t="s">
        <v>537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540</v>
      </c>
      <c r="B9" s="31">
        <v>6419690000000000</v>
      </c>
      <c r="C9" s="31">
        <v>6303150000000000</v>
      </c>
      <c r="D9" s="31">
        <v>6288560000000000</v>
      </c>
      <c r="E9" s="31">
        <v>6255840000000000</v>
      </c>
      <c r="F9" s="31">
        <v>6216030000000000</v>
      </c>
      <c r="G9" s="31">
        <v>6162880000000000</v>
      </c>
      <c r="H9" s="31">
        <v>6115750000000000</v>
      </c>
      <c r="I9" s="31">
        <v>6056840000000000</v>
      </c>
      <c r="J9" s="31">
        <v>5996860000000000</v>
      </c>
      <c r="K9" s="31">
        <v>6094240000000000</v>
      </c>
      <c r="L9" s="31">
        <v>6190270000000000</v>
      </c>
      <c r="M9" s="31">
        <v>6287080000000000</v>
      </c>
      <c r="N9" s="31">
        <v>6382790000000000</v>
      </c>
      <c r="O9" s="31">
        <v>6479510000000000</v>
      </c>
      <c r="P9" s="31">
        <v>6466930000000000</v>
      </c>
      <c r="Q9" s="31">
        <v>6445350000000000</v>
      </c>
      <c r="R9" s="31">
        <v>6432770000000000</v>
      </c>
      <c r="S9" s="31">
        <v>6421190000000000</v>
      </c>
      <c r="T9" s="31">
        <v>6408710000000000</v>
      </c>
      <c r="U9" s="31">
        <v>6520470000000000</v>
      </c>
      <c r="V9" s="31">
        <v>6632210000000000</v>
      </c>
      <c r="W9" s="31">
        <v>6754050000000000</v>
      </c>
      <c r="X9" s="31">
        <v>6865800000000000</v>
      </c>
      <c r="Y9" s="31">
        <v>6977540000000000</v>
      </c>
      <c r="Z9" s="31">
        <v>7033230000000000</v>
      </c>
      <c r="AA9" s="31">
        <v>7098920000000000</v>
      </c>
      <c r="AB9" s="31">
        <v>7154700000000000</v>
      </c>
      <c r="AC9" s="31">
        <v>7210390000000000</v>
      </c>
      <c r="AD9" s="31">
        <v>7276080000000000</v>
      </c>
      <c r="AE9" s="31">
        <v>7336900000000000</v>
      </c>
      <c r="AF9" s="31">
        <v>7397840000000000</v>
      </c>
      <c r="AG9" s="31">
        <v>7468660000000000</v>
      </c>
    </row>
    <row r="10" spans="1:33" x14ac:dyDescent="0.45">
      <c r="A10" s="85" t="s">
        <v>541</v>
      </c>
      <c r="B10" s="31">
        <v>1189050000000000</v>
      </c>
      <c r="C10" s="31">
        <v>934045000000000</v>
      </c>
      <c r="D10" s="31">
        <v>1119980000000000</v>
      </c>
      <c r="E10" s="31">
        <v>1230250000000000</v>
      </c>
      <c r="F10" s="31">
        <v>1300680000000000</v>
      </c>
      <c r="G10" s="31">
        <v>1349580000000000</v>
      </c>
      <c r="H10" s="31">
        <v>1385950000000000</v>
      </c>
      <c r="I10" s="31">
        <v>1417180000000000</v>
      </c>
      <c r="J10" s="31">
        <v>1442230000000000</v>
      </c>
      <c r="K10" s="31">
        <v>1462190000000000</v>
      </c>
      <c r="L10" s="31">
        <v>1477810000000000</v>
      </c>
      <c r="M10" s="31">
        <v>1489610000000000</v>
      </c>
      <c r="N10" s="31">
        <v>1507940000000000</v>
      </c>
      <c r="O10" s="31">
        <v>1521530000000000</v>
      </c>
      <c r="P10" s="31">
        <v>1531750000000000</v>
      </c>
      <c r="Q10" s="31">
        <v>1539250000000000</v>
      </c>
      <c r="R10" s="31">
        <v>1544180000000000</v>
      </c>
      <c r="S10" s="31">
        <v>1562610000000000</v>
      </c>
      <c r="T10" s="31">
        <v>1578970000000000</v>
      </c>
      <c r="U10" s="31">
        <v>1593920000000000</v>
      </c>
      <c r="V10" s="31">
        <v>1608490000000000</v>
      </c>
      <c r="W10" s="31">
        <v>1623750000000000</v>
      </c>
      <c r="X10" s="31">
        <v>1655030000000000</v>
      </c>
      <c r="Y10" s="31">
        <v>1687190000000000</v>
      </c>
      <c r="Z10" s="31">
        <v>1720920000000000</v>
      </c>
      <c r="AA10" s="31">
        <v>1756600000000000</v>
      </c>
      <c r="AB10" s="31">
        <v>1794430000000000</v>
      </c>
      <c r="AC10" s="31">
        <v>1854970000000000</v>
      </c>
      <c r="AD10" s="31">
        <v>1916250000000000</v>
      </c>
      <c r="AE10" s="31">
        <v>1978890000000000</v>
      </c>
      <c r="AF10" s="31">
        <v>2043120000000000</v>
      </c>
      <c r="AG10" s="31">
        <v>2108740000000000</v>
      </c>
    </row>
    <row r="11" spans="1:33" x14ac:dyDescent="0.45">
      <c r="A11" s="85" t="s">
        <v>542</v>
      </c>
      <c r="B11" s="31">
        <v>4461030000000000</v>
      </c>
      <c r="C11" s="31">
        <v>3637360000000000</v>
      </c>
      <c r="D11" s="31">
        <v>4376890000000000</v>
      </c>
      <c r="E11" s="31">
        <v>4852600000000000</v>
      </c>
      <c r="F11" s="31">
        <v>5200770000000000</v>
      </c>
      <c r="G11" s="31">
        <v>5476320000000000</v>
      </c>
      <c r="H11" s="31">
        <v>5712730000000000</v>
      </c>
      <c r="I11" s="31">
        <v>5995050000000000</v>
      </c>
      <c r="J11" s="31">
        <v>6263480000000000</v>
      </c>
      <c r="K11" s="31">
        <v>6527140000000000</v>
      </c>
      <c r="L11" s="31">
        <v>6784010000000000</v>
      </c>
      <c r="M11" s="31">
        <v>7061480000000000</v>
      </c>
      <c r="N11" s="31">
        <v>7409850000000000</v>
      </c>
      <c r="O11" s="31">
        <v>7767690000000000</v>
      </c>
      <c r="P11" s="31">
        <v>8117940000000000</v>
      </c>
      <c r="Q11" s="31">
        <v>8463410000000000</v>
      </c>
      <c r="R11" s="31">
        <v>8804570000000000</v>
      </c>
      <c r="S11" s="31">
        <v>9210760000000000</v>
      </c>
      <c r="T11" s="31">
        <v>9613770000000000</v>
      </c>
      <c r="U11" s="31">
        <v>1.00152E+16</v>
      </c>
      <c r="V11" s="31">
        <v>1.0416E+16</v>
      </c>
      <c r="W11" s="31">
        <v>1.08181E+16</v>
      </c>
      <c r="X11" s="31">
        <v>1.12994E+16</v>
      </c>
      <c r="Y11" s="31">
        <v>1.17821E+16</v>
      </c>
      <c r="Z11" s="31">
        <v>1.22574E+16</v>
      </c>
      <c r="AA11" s="31">
        <v>1.27353E+16</v>
      </c>
      <c r="AB11" s="31">
        <v>1.32153E+16</v>
      </c>
      <c r="AC11" s="31">
        <v>1.37891E+16</v>
      </c>
      <c r="AD11" s="31">
        <v>1.43654E+16</v>
      </c>
      <c r="AE11" s="31">
        <v>1.49441E+16</v>
      </c>
      <c r="AF11" s="31">
        <v>1.55246E+16</v>
      </c>
      <c r="AG11" s="31">
        <v>1.61067E+16</v>
      </c>
    </row>
    <row r="12" spans="1:33" x14ac:dyDescent="0.45">
      <c r="A12" t="s">
        <v>543</v>
      </c>
      <c r="B12" s="31">
        <v>37280600000000</v>
      </c>
      <c r="C12" s="31">
        <v>32775200000000</v>
      </c>
      <c r="D12" s="31">
        <v>43514600000000</v>
      </c>
      <c r="E12" s="31">
        <v>52329000000000</v>
      </c>
      <c r="F12" s="31">
        <v>60291100000000</v>
      </c>
      <c r="G12" s="31">
        <v>67748100000000</v>
      </c>
      <c r="H12" s="31">
        <v>74943600000000</v>
      </c>
      <c r="I12" s="31">
        <v>82005500000000</v>
      </c>
      <c r="J12" s="31">
        <v>89124700000000</v>
      </c>
      <c r="K12" s="31">
        <v>96149500000000</v>
      </c>
      <c r="L12" s="31">
        <v>103073000000000</v>
      </c>
      <c r="M12" s="31">
        <v>109886000000000</v>
      </c>
      <c r="N12" s="31">
        <v>111238000000000</v>
      </c>
      <c r="O12" s="31">
        <v>112240000000000</v>
      </c>
      <c r="P12" s="31">
        <v>112994000000000</v>
      </c>
      <c r="Q12" s="31">
        <v>113547000000000</v>
      </c>
      <c r="R12" s="31">
        <v>113911000000000</v>
      </c>
      <c r="S12" s="31">
        <v>115270000000000</v>
      </c>
      <c r="T12" s="31">
        <v>116477000000000</v>
      </c>
      <c r="U12" s="31">
        <v>117580000000000</v>
      </c>
      <c r="V12" s="31">
        <v>118655000000000</v>
      </c>
      <c r="W12" s="31">
        <v>119780000000000</v>
      </c>
      <c r="X12" s="31">
        <v>122088000000000</v>
      </c>
      <c r="Y12" s="31">
        <v>124460000000000</v>
      </c>
      <c r="Z12" s="31">
        <v>126948000000000</v>
      </c>
      <c r="AA12" s="31">
        <v>129581000000000</v>
      </c>
      <c r="AB12" s="31">
        <v>132371000000000</v>
      </c>
      <c r="AC12" s="31">
        <v>136837000000000</v>
      </c>
      <c r="AD12" s="31">
        <v>141357000000000</v>
      </c>
      <c r="AE12" s="31">
        <v>145979000000000</v>
      </c>
      <c r="AF12" s="31">
        <v>150717000000000</v>
      </c>
      <c r="AG12" s="31">
        <v>155557000000000</v>
      </c>
    </row>
    <row r="13" spans="1:33" x14ac:dyDescent="0.45">
      <c r="A13" t="s">
        <v>544</v>
      </c>
      <c r="B13" s="31">
        <v>197343000000000</v>
      </c>
      <c r="C13" s="31">
        <v>155892000000000</v>
      </c>
      <c r="D13" s="31">
        <v>191140000000000</v>
      </c>
      <c r="E13" s="31">
        <v>213362000000000</v>
      </c>
      <c r="F13" s="31">
        <v>228952000000000</v>
      </c>
      <c r="G13" s="31">
        <v>240954000000000</v>
      </c>
      <c r="H13" s="31">
        <v>251019000000000</v>
      </c>
      <c r="I13" s="31">
        <v>263564000000000</v>
      </c>
      <c r="J13" s="31">
        <v>275410000000000</v>
      </c>
      <c r="K13" s="31">
        <v>286800000000000</v>
      </c>
      <c r="L13" s="31">
        <v>297835000000000</v>
      </c>
      <c r="M13" s="31">
        <v>309972000000000</v>
      </c>
      <c r="N13" s="31">
        <v>325836000000000</v>
      </c>
      <c r="O13" s="31">
        <v>342212000000000</v>
      </c>
      <c r="P13" s="31">
        <v>358248000000000</v>
      </c>
      <c r="Q13" s="31">
        <v>374040000000000</v>
      </c>
      <c r="R13" s="31">
        <v>389604000000000</v>
      </c>
      <c r="S13" s="31">
        <v>408597000000000</v>
      </c>
      <c r="T13" s="31">
        <v>427420000000000</v>
      </c>
      <c r="U13" s="31">
        <v>446156000000000</v>
      </c>
      <c r="V13" s="31">
        <v>464861000000000</v>
      </c>
      <c r="W13" s="31">
        <v>483628000000000</v>
      </c>
      <c r="X13" s="31">
        <v>506582000000000</v>
      </c>
      <c r="Y13" s="31">
        <v>529604000000000</v>
      </c>
      <c r="Z13" s="31">
        <v>552754000000000</v>
      </c>
      <c r="AA13" s="31">
        <v>576033000000000</v>
      </c>
      <c r="AB13" s="31">
        <v>599432000000000</v>
      </c>
      <c r="AC13" s="31">
        <v>627769000000000</v>
      </c>
      <c r="AD13" s="31">
        <v>656246000000000</v>
      </c>
      <c r="AE13" s="31">
        <v>684838000000000</v>
      </c>
      <c r="AF13" s="31">
        <v>713537000000000</v>
      </c>
      <c r="AG13" s="31">
        <v>742314000000000</v>
      </c>
    </row>
    <row r="14" spans="1:33" x14ac:dyDescent="0.45">
      <c r="A14" s="85" t="s">
        <v>545</v>
      </c>
      <c r="B14" s="31">
        <v>253052000000000</v>
      </c>
      <c r="C14" s="31">
        <v>190409000000000</v>
      </c>
      <c r="D14" s="31">
        <v>188189000000000</v>
      </c>
      <c r="E14" s="31">
        <v>177893000000000</v>
      </c>
      <c r="F14" s="31">
        <v>194034000000000</v>
      </c>
      <c r="G14" s="31">
        <v>207386000000000</v>
      </c>
      <c r="H14" s="31">
        <v>219345000000000</v>
      </c>
      <c r="I14" s="31">
        <v>237330000000000</v>
      </c>
      <c r="J14" s="31">
        <v>254554000000000</v>
      </c>
      <c r="K14" s="31">
        <v>271150000000000</v>
      </c>
      <c r="L14" s="31">
        <v>287234000000000</v>
      </c>
      <c r="M14" s="31">
        <v>303243000000000</v>
      </c>
      <c r="N14" s="31">
        <v>323810000000000</v>
      </c>
      <c r="O14" s="31">
        <v>344137000000000</v>
      </c>
      <c r="P14" s="31">
        <v>364258000000000</v>
      </c>
      <c r="Q14" s="31">
        <v>384198000000000</v>
      </c>
      <c r="R14" s="31">
        <v>404110000000000</v>
      </c>
      <c r="S14" s="31">
        <v>440386000000000</v>
      </c>
      <c r="T14" s="31">
        <v>476348000000000</v>
      </c>
      <c r="U14" s="31">
        <v>511841000000000</v>
      </c>
      <c r="V14" s="31">
        <v>546916000000000</v>
      </c>
      <c r="W14" s="31">
        <v>581580000000000</v>
      </c>
      <c r="X14" s="31">
        <v>626461000000000</v>
      </c>
      <c r="Y14" s="31">
        <v>671028000000000</v>
      </c>
      <c r="Z14" s="31">
        <v>715239000000000</v>
      </c>
      <c r="AA14" s="31">
        <v>759264000000000</v>
      </c>
      <c r="AB14" s="31">
        <v>803037000000000</v>
      </c>
      <c r="AC14" s="31">
        <v>855816000000000</v>
      </c>
      <c r="AD14" s="31">
        <v>908499000000000</v>
      </c>
      <c r="AE14" s="31">
        <v>961157000000000</v>
      </c>
      <c r="AF14" s="31">
        <v>1013650000000000</v>
      </c>
      <c r="AG14" s="31">
        <v>1065730000000000</v>
      </c>
    </row>
    <row r="15" spans="1:33" x14ac:dyDescent="0.45">
      <c r="A15" t="s">
        <v>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45">
      <c r="A16" t="s">
        <v>547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5">
      <c r="A17" s="85" t="s">
        <v>548</v>
      </c>
      <c r="B17" s="31">
        <v>2371100000000</v>
      </c>
      <c r="C17" s="31">
        <v>2029710000000</v>
      </c>
      <c r="D17" s="31">
        <v>2191930000000</v>
      </c>
      <c r="E17" s="31">
        <v>2249770000000</v>
      </c>
      <c r="F17" s="31">
        <v>2454420000000</v>
      </c>
      <c r="G17" s="31">
        <v>2352070000000</v>
      </c>
      <c r="H17" s="31">
        <v>2285590000000</v>
      </c>
      <c r="I17" s="31">
        <v>2243040000000</v>
      </c>
      <c r="J17" s="31">
        <v>2244140000000</v>
      </c>
      <c r="K17" s="31">
        <v>2256330000000</v>
      </c>
      <c r="L17" s="31">
        <v>2311370000000</v>
      </c>
      <c r="M17" s="31">
        <v>2367390000000</v>
      </c>
      <c r="N17" s="31">
        <v>2477620000000</v>
      </c>
      <c r="O17" s="31">
        <v>2580470000000</v>
      </c>
      <c r="P17" s="31">
        <v>2724860000000</v>
      </c>
      <c r="Q17" s="31">
        <v>2729490000000</v>
      </c>
      <c r="R17" s="31">
        <v>2741910000000</v>
      </c>
      <c r="S17" s="31">
        <v>2745470000000</v>
      </c>
      <c r="T17" s="31">
        <v>2741900000000</v>
      </c>
      <c r="U17" s="31">
        <v>2752050000000</v>
      </c>
      <c r="V17" s="31">
        <v>2707490000000</v>
      </c>
      <c r="W17" s="31">
        <v>2804270000000</v>
      </c>
      <c r="X17" s="31">
        <v>2790120000000</v>
      </c>
      <c r="Y17" s="31">
        <v>2748490000000</v>
      </c>
      <c r="Z17" s="31">
        <v>2780520000000</v>
      </c>
      <c r="AA17" s="31">
        <v>2766840000000</v>
      </c>
      <c r="AB17" s="31">
        <v>2772040000000</v>
      </c>
      <c r="AC17" s="31">
        <v>2775090000000</v>
      </c>
      <c r="AD17" s="31">
        <v>2685590000000</v>
      </c>
      <c r="AE17" s="31">
        <v>2864810000000</v>
      </c>
      <c r="AF17" s="31">
        <v>2776050000000</v>
      </c>
      <c r="AG17" s="31">
        <v>2775440000000</v>
      </c>
    </row>
    <row r="18" spans="1:33" x14ac:dyDescent="0.45">
      <c r="A18" t="s">
        <v>549</v>
      </c>
      <c r="B18" s="31">
        <v>1.23549E+16</v>
      </c>
      <c r="C18" s="31">
        <v>1.18882E+16</v>
      </c>
      <c r="D18" s="31">
        <v>1.30743E+16</v>
      </c>
      <c r="E18" s="31">
        <v>1.40085E+16</v>
      </c>
      <c r="F18" s="31">
        <v>1.50893E+16</v>
      </c>
      <c r="G18" s="31">
        <v>1.61032E+16</v>
      </c>
      <c r="H18" s="31">
        <v>1.7081E+16</v>
      </c>
      <c r="I18" s="31">
        <v>1.80396E+16</v>
      </c>
      <c r="J18" s="31">
        <v>1.89879E+16</v>
      </c>
      <c r="K18" s="31">
        <v>2.02488E+16</v>
      </c>
      <c r="L18" s="31">
        <v>2.15069E+16</v>
      </c>
      <c r="M18" s="31">
        <v>2.27636E+16</v>
      </c>
      <c r="N18" s="31">
        <v>2.40194E+16</v>
      </c>
      <c r="O18" s="31">
        <v>2.52753E+16</v>
      </c>
      <c r="P18" s="31">
        <v>2.66186E+16</v>
      </c>
      <c r="Q18" s="31">
        <v>2.79619E+16</v>
      </c>
      <c r="R18" s="31">
        <v>2.93052E+16</v>
      </c>
      <c r="S18" s="31">
        <v>3.06485E+16</v>
      </c>
      <c r="T18" s="31">
        <v>3.19919E+16</v>
      </c>
      <c r="U18" s="31">
        <v>3.2964E+16</v>
      </c>
      <c r="V18" s="31">
        <v>3.39361E+16</v>
      </c>
      <c r="W18" s="31">
        <v>3.49082E+16</v>
      </c>
      <c r="X18" s="31">
        <v>3.58804E+16</v>
      </c>
      <c r="Y18" s="31">
        <v>3.68525E+16</v>
      </c>
      <c r="Z18" s="31">
        <v>3.74888E+16</v>
      </c>
      <c r="AA18" s="31">
        <v>3.81251E+16</v>
      </c>
      <c r="AB18" s="31">
        <v>3.87614E+16</v>
      </c>
      <c r="AC18" s="31">
        <v>3.93977E+16</v>
      </c>
      <c r="AD18" s="31">
        <v>4.0034E+16</v>
      </c>
      <c r="AE18" s="31">
        <v>4.06703E+16</v>
      </c>
      <c r="AF18" s="31">
        <v>4.13066E+16</v>
      </c>
      <c r="AG18" s="31">
        <v>4.19429E+16</v>
      </c>
    </row>
    <row r="19" spans="1:33" x14ac:dyDescent="0.45">
      <c r="A19" s="85" t="s">
        <v>550</v>
      </c>
      <c r="B19" s="31">
        <v>351429000000000</v>
      </c>
      <c r="C19" s="31">
        <v>317889000000000</v>
      </c>
      <c r="D19" s="31">
        <v>360357000000000</v>
      </c>
      <c r="E19" s="31">
        <v>391093000000000</v>
      </c>
      <c r="F19" s="31">
        <v>418618000000000</v>
      </c>
      <c r="G19" s="31">
        <v>442743000000000</v>
      </c>
      <c r="H19" s="31">
        <v>465077000000000</v>
      </c>
      <c r="I19" s="31">
        <v>487342000000000</v>
      </c>
      <c r="J19" s="31">
        <v>508884000000000</v>
      </c>
      <c r="K19" s="31">
        <v>530488000000000</v>
      </c>
      <c r="L19" s="31">
        <v>551716000000000</v>
      </c>
      <c r="M19" s="31">
        <v>572783000000000</v>
      </c>
      <c r="N19" s="31">
        <v>594278000000000</v>
      </c>
      <c r="O19" s="31">
        <v>615650000000000</v>
      </c>
      <c r="P19" s="31">
        <v>629580000000000</v>
      </c>
      <c r="Q19" s="31">
        <v>643399000000000</v>
      </c>
      <c r="R19" s="31">
        <v>657189000000000</v>
      </c>
      <c r="S19" s="31">
        <v>670965000000000</v>
      </c>
      <c r="T19" s="31">
        <v>684659000000000</v>
      </c>
      <c r="U19" s="31">
        <v>700346000000000</v>
      </c>
      <c r="V19" s="31">
        <v>715947000000000</v>
      </c>
      <c r="W19" s="31">
        <v>731473000000000</v>
      </c>
      <c r="X19" s="31">
        <v>746674000000000</v>
      </c>
      <c r="Y19" s="31">
        <v>761873000000000</v>
      </c>
      <c r="Z19" s="31">
        <v>774515000000000</v>
      </c>
      <c r="AA19" s="31">
        <v>787160000000000</v>
      </c>
      <c r="AB19" s="31">
        <v>799789000000000</v>
      </c>
      <c r="AC19" s="31">
        <v>811809000000000</v>
      </c>
      <c r="AD19" s="31">
        <v>823826000000000</v>
      </c>
      <c r="AE19" s="31">
        <v>835857000000000</v>
      </c>
      <c r="AF19" s="31">
        <v>847885000000000</v>
      </c>
      <c r="AG19" s="31">
        <v>859876000000000</v>
      </c>
    </row>
    <row r="20" spans="1:33" x14ac:dyDescent="0.45">
      <c r="A20" s="85" t="s">
        <v>551</v>
      </c>
      <c r="B20" s="31">
        <v>3591220000000000</v>
      </c>
      <c r="C20" s="31">
        <v>3525850000000000</v>
      </c>
      <c r="D20" s="31">
        <v>3752380000000000</v>
      </c>
      <c r="E20" s="31">
        <v>3932650000000000</v>
      </c>
      <c r="F20" s="31">
        <v>4098830000000000</v>
      </c>
      <c r="G20" s="31">
        <v>4252660000000000</v>
      </c>
      <c r="H20" s="31">
        <v>4400140000000000</v>
      </c>
      <c r="I20" s="31">
        <v>4544250000000000</v>
      </c>
      <c r="J20" s="31">
        <v>4686450000000000</v>
      </c>
      <c r="K20" s="31">
        <v>4829950000000000</v>
      </c>
      <c r="L20" s="31">
        <v>4972810000000000</v>
      </c>
      <c r="M20" s="31">
        <v>5115420000000000</v>
      </c>
      <c r="N20" s="31">
        <v>5258030000000000</v>
      </c>
      <c r="O20" s="31">
        <v>5400440000000000</v>
      </c>
      <c r="P20" s="31">
        <v>5562960000000000</v>
      </c>
      <c r="Q20" s="31">
        <v>5725410000000000</v>
      </c>
      <c r="R20" s="31">
        <v>5887870000000000</v>
      </c>
      <c r="S20" s="31">
        <v>6050770000000000</v>
      </c>
      <c r="T20" s="31">
        <v>6213560000000000</v>
      </c>
      <c r="U20" s="31">
        <v>6405130000000000</v>
      </c>
      <c r="V20" s="31">
        <v>6596600000000000</v>
      </c>
      <c r="W20" s="31">
        <v>6787880000000000</v>
      </c>
      <c r="X20" s="31">
        <v>6979650000000000</v>
      </c>
      <c r="Y20" s="31">
        <v>7171340000000000</v>
      </c>
      <c r="Z20" s="31">
        <v>7314720000000000</v>
      </c>
      <c r="AA20" s="31">
        <v>7458040000000000</v>
      </c>
      <c r="AB20" s="31">
        <v>7601310000000000</v>
      </c>
      <c r="AC20" s="31">
        <v>7745080000000000</v>
      </c>
      <c r="AD20" s="31">
        <v>7888800000000000</v>
      </c>
      <c r="AE20" s="31">
        <v>8032440000000000</v>
      </c>
      <c r="AF20" s="31">
        <v>8176020000000000</v>
      </c>
      <c r="AG20" s="31">
        <v>8319510000000000</v>
      </c>
    </row>
    <row r="21" spans="1:33" x14ac:dyDescent="0.45">
      <c r="A21" t="s">
        <v>552</v>
      </c>
      <c r="B21" s="31">
        <v>106064000000</v>
      </c>
      <c r="C21" s="31">
        <v>93721600000</v>
      </c>
      <c r="D21" s="31">
        <v>93313700000</v>
      </c>
      <c r="E21" s="31">
        <v>88145300000</v>
      </c>
      <c r="F21" s="31">
        <v>90803600000</v>
      </c>
      <c r="G21" s="31">
        <v>84688600000</v>
      </c>
      <c r="H21" s="31">
        <v>77856600000</v>
      </c>
      <c r="I21" s="31">
        <v>78629400000</v>
      </c>
      <c r="J21" s="31">
        <v>80899700000</v>
      </c>
      <c r="K21" s="31">
        <v>79081900000</v>
      </c>
      <c r="L21" s="31">
        <v>80958600000</v>
      </c>
      <c r="M21" s="31">
        <v>82874900000</v>
      </c>
      <c r="N21" s="31">
        <v>84257400000</v>
      </c>
      <c r="O21" s="31">
        <v>87716200000</v>
      </c>
      <c r="P21" s="31">
        <v>95256700000</v>
      </c>
      <c r="Q21" s="31">
        <v>95418700000</v>
      </c>
      <c r="R21" s="31">
        <v>93190900000</v>
      </c>
      <c r="S21" s="31">
        <v>93312200000</v>
      </c>
      <c r="T21" s="31">
        <v>95853800000</v>
      </c>
      <c r="U21" s="31">
        <v>96209700000</v>
      </c>
      <c r="V21" s="31">
        <v>92018700000</v>
      </c>
      <c r="W21" s="31">
        <v>95321100000</v>
      </c>
      <c r="X21" s="31">
        <v>94837000000</v>
      </c>
      <c r="Y21" s="31">
        <v>93415100000</v>
      </c>
      <c r="Z21" s="31">
        <v>94508600000</v>
      </c>
      <c r="AA21" s="31">
        <v>94041300000</v>
      </c>
      <c r="AB21" s="31">
        <v>94219100000</v>
      </c>
      <c r="AC21" s="31">
        <v>94323200000</v>
      </c>
      <c r="AD21" s="31">
        <v>91274500000</v>
      </c>
      <c r="AE21" s="31">
        <v>97397300000</v>
      </c>
      <c r="AF21" s="31">
        <v>94355900000</v>
      </c>
      <c r="AG21" s="31">
        <v>94335000000</v>
      </c>
    </row>
    <row r="22" spans="1:33" x14ac:dyDescent="0.45">
      <c r="A22" t="s">
        <v>553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selection activeCell="J1" sqref="J1"/>
    </sheetView>
  </sheetViews>
  <sheetFormatPr defaultRowHeight="14.25" x14ac:dyDescent="0.45"/>
  <cols>
    <col min="1" max="1" width="15.86328125" customWidth="1"/>
    <col min="2" max="2" width="14.86328125" customWidth="1"/>
    <col min="3" max="3" width="9.59765625" customWidth="1"/>
    <col min="6" max="6" width="11.86328125" customWidth="1"/>
    <col min="8" max="8" width="9.8632812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 x14ac:dyDescent="0.45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 x14ac:dyDescent="0.45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 x14ac:dyDescent="0.45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 x14ac:dyDescent="0.45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 x14ac:dyDescent="0.45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 x14ac:dyDescent="0.45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 x14ac:dyDescent="0.45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1937.2733773918817</v>
      </c>
      <c r="H7">
        <v>2620.2138126523832</v>
      </c>
      <c r="I7">
        <v>3413.1224016218976</v>
      </c>
      <c r="J7">
        <v>4245.1952501803535</v>
      </c>
      <c r="K7">
        <v>4988.1287779434906</v>
      </c>
      <c r="L7">
        <v>5671.5001259904775</v>
      </c>
      <c r="M7">
        <v>6160.0469475287728</v>
      </c>
    </row>
    <row r="8" spans="1:35" x14ac:dyDescent="0.45">
      <c r="F8" t="s">
        <v>447</v>
      </c>
      <c r="H8" s="84">
        <f>(H7-G7)/G7</f>
        <v>0.35252661974838712</v>
      </c>
      <c r="I8" s="84">
        <f t="shared" ref="I8:M8" si="2">(I7-H7)/H7</f>
        <v>0.30261217048042</v>
      </c>
      <c r="J8" s="84">
        <f t="shared" si="2"/>
        <v>0.24378640747342062</v>
      </c>
      <c r="K8" s="84">
        <f t="shared" si="2"/>
        <v>0.1750057380120677</v>
      </c>
      <c r="L8" s="84">
        <f t="shared" si="2"/>
        <v>0.13699954000159709</v>
      </c>
      <c r="M8" s="84">
        <f t="shared" si="2"/>
        <v>8.6140670137598713E-2</v>
      </c>
    </row>
    <row r="9" spans="1:35" x14ac:dyDescent="0.45">
      <c r="A9" s="53" t="s">
        <v>272</v>
      </c>
      <c r="F9" t="s">
        <v>448</v>
      </c>
      <c r="H9" s="84">
        <f>H8/5</f>
        <v>7.0505323949677429E-2</v>
      </c>
      <c r="I9" s="84">
        <f t="shared" ref="I9:M9" si="3">I8/5</f>
        <v>6.0522434096084002E-2</v>
      </c>
      <c r="J9" s="84">
        <f t="shared" si="3"/>
        <v>4.8757281494684127E-2</v>
      </c>
      <c r="K9" s="84">
        <f t="shared" si="3"/>
        <v>3.5001147602413539E-2</v>
      </c>
      <c r="L9" s="84">
        <f t="shared" si="3"/>
        <v>2.7399908000319419E-2</v>
      </c>
      <c r="M9" s="84">
        <f t="shared" si="3"/>
        <v>1.7228134027519743E-2</v>
      </c>
    </row>
    <row r="10" spans="1:35" x14ac:dyDescent="0.45">
      <c r="A10" s="53" t="s">
        <v>273</v>
      </c>
      <c r="F10" s="53" t="s">
        <v>353</v>
      </c>
    </row>
    <row r="11" spans="1:35" x14ac:dyDescent="0.45">
      <c r="A11" s="53" t="s">
        <v>275</v>
      </c>
      <c r="F11" s="53" t="s">
        <v>454</v>
      </c>
    </row>
    <row r="13" spans="1:35" x14ac:dyDescent="0.4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45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F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si="10"/>
        <v>2140824427537546.8</v>
      </c>
      <c r="AG14">
        <f>AF14</f>
        <v>2140824427537546.8</v>
      </c>
      <c r="AH14">
        <f t="shared" ref="AH14:AI14" si="11">AG14</f>
        <v>2140824427537546.8</v>
      </c>
      <c r="AI14">
        <f t="shared" si="11"/>
        <v>2140824427537546.8</v>
      </c>
    </row>
    <row r="15" spans="1:35" x14ac:dyDescent="0.45">
      <c r="A15" t="s">
        <v>461</v>
      </c>
      <c r="B15">
        <f>C7</f>
        <v>9910838086572000</v>
      </c>
      <c r="C15">
        <f>B15*(1+$H$9)</f>
        <v>1.060960493647856E+16</v>
      </c>
      <c r="D15">
        <f t="shared" ref="D15:G15" si="12">C15*(1+$H$9)</f>
        <v>1.1357638569503076E+16</v>
      </c>
      <c r="E15">
        <f t="shared" si="12"/>
        <v>1.215841255614924E+16</v>
      </c>
      <c r="F15">
        <f t="shared" si="12"/>
        <v>1.3015645372134366E+16</v>
      </c>
      <c r="G15">
        <f t="shared" si="12"/>
        <v>1.3933317665510818E+16</v>
      </c>
      <c r="H15">
        <f>G15*(1+$I$9)</f>
        <v>1.4776595965661498E+16</v>
      </c>
      <c r="I15">
        <f t="shared" ref="I15:L15" si="13">H15*(1+$I$9)</f>
        <v>1.5670911521157706E+16</v>
      </c>
      <c r="J15">
        <f t="shared" si="13"/>
        <v>1.6619353230922536E+16</v>
      </c>
      <c r="K15">
        <f t="shared" si="13"/>
        <v>1.7625196941560584E+16</v>
      </c>
      <c r="L15">
        <f t="shared" si="13"/>
        <v>1.8691916761886684E+16</v>
      </c>
      <c r="M15">
        <f>L15*(1+$J$9)</f>
        <v>1.96032838091212E+16</v>
      </c>
      <c r="N15">
        <f t="shared" ref="N15:Q15" si="14">M15*(1+$J$9)</f>
        <v>2.0559086636022708E+16</v>
      </c>
      <c r="O15">
        <f t="shared" si="14"/>
        <v>2.1561491810408868E+16</v>
      </c>
      <c r="P15">
        <f t="shared" si="14"/>
        <v>2.26127715360543E+16</v>
      </c>
      <c r="Q15">
        <f t="shared" si="14"/>
        <v>2.371530880321268E+16</v>
      </c>
      <c r="R15">
        <f>Q15*(1+$K$9)</f>
        <v>2.4545371827070744E+16</v>
      </c>
      <c r="S15">
        <f t="shared" ref="S15:V15" si="15">R15*(1+$K$9)</f>
        <v>2.5404488009346168E+16</v>
      </c>
      <c r="T15">
        <f t="shared" si="15"/>
        <v>2.6293674243925036E+16</v>
      </c>
      <c r="U15">
        <f t="shared" si="15"/>
        <v>2.7213983017146432E+16</v>
      </c>
      <c r="V15">
        <f t="shared" si="15"/>
        <v>2.8166503653579148E+16</v>
      </c>
      <c r="W15">
        <f>V15*(1+$L$9)</f>
        <v>2.8938263262377876E+16</v>
      </c>
      <c r="X15">
        <f t="shared" ref="X15:AA15" si="16">W15*(1+$L$9)</f>
        <v>2.9731169013456052E+16</v>
      </c>
      <c r="Y15">
        <f t="shared" si="16"/>
        <v>3.0545800309166692E+16</v>
      </c>
      <c r="Z15">
        <f t="shared" si="16"/>
        <v>3.1382752427433984E+16</v>
      </c>
      <c r="AA15">
        <f t="shared" si="16"/>
        <v>3.2242636956742472E+16</v>
      </c>
      <c r="AB15">
        <f>AA15*(1+$M$9)</f>
        <v>3.2798117427633892E+16</v>
      </c>
      <c r="AC15">
        <f t="shared" ref="AC15:AF15" si="17">AB15*(1+$M$9)</f>
        <v>3.33631677905275E+16</v>
      </c>
      <c r="AD15">
        <f t="shared" si="17"/>
        <v>3.393795291680534E+16</v>
      </c>
      <c r="AE15">
        <f t="shared" si="17"/>
        <v>3.4522640518275716E+16</v>
      </c>
      <c r="AF15">
        <f t="shared" si="17"/>
        <v>3.5117401196108456E+16</v>
      </c>
      <c r="AG15">
        <f>AF15</f>
        <v>3.5117401196108456E+16</v>
      </c>
      <c r="AH15">
        <f t="shared" ref="AH15:AI15" si="18">AG15</f>
        <v>3.5117401196108456E+16</v>
      </c>
      <c r="AI15">
        <f t="shared" si="18"/>
        <v>3.5117401196108456E+16</v>
      </c>
    </row>
    <row r="17" spans="2:2" x14ac:dyDescent="0.45">
      <c r="B17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M1" sqref="M1"/>
    </sheetView>
  </sheetViews>
  <sheetFormatPr defaultRowHeight="14.25" x14ac:dyDescent="0.45"/>
  <cols>
    <col min="1" max="1" width="17.73046875" customWidth="1"/>
    <col min="2" max="2" width="17.86328125" bestFit="1" customWidth="1"/>
    <col min="3" max="3" width="15.1328125" customWidth="1"/>
    <col min="4" max="4" width="8.59765625" bestFit="1" customWidth="1"/>
    <col min="6" max="6" width="12.7304687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 x14ac:dyDescent="0.45">
      <c r="A1" s="51" t="s">
        <v>276</v>
      </c>
      <c r="B1" s="51"/>
      <c r="C1" s="51"/>
      <c r="D1" s="54"/>
      <c r="F1" s="81" t="s">
        <v>453</v>
      </c>
      <c r="M1" s="83" t="s">
        <v>451</v>
      </c>
    </row>
    <row r="2" spans="1:35" x14ac:dyDescent="0.45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 x14ac:dyDescent="0.45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 x14ac:dyDescent="0.45">
      <c r="A4" t="s">
        <v>279</v>
      </c>
      <c r="B4">
        <f>B3/10^6</f>
        <v>3.2648000000000003E-2</v>
      </c>
      <c r="C4">
        <f>C3/10^6</f>
        <v>2.6238000000000001E-2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 x14ac:dyDescent="0.45">
      <c r="A5" s="55" t="s">
        <v>280</v>
      </c>
      <c r="B5">
        <f>B4*1000</f>
        <v>32.648000000000003</v>
      </c>
      <c r="C5">
        <f>C4*1000</f>
        <v>26.238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 x14ac:dyDescent="0.45">
      <c r="A6" t="s">
        <v>169</v>
      </c>
      <c r="B6">
        <f>B5*'Conversion Factors'!$B$59</f>
        <v>1175328000</v>
      </c>
      <c r="C6">
        <f>C5*'Conversion Factors'!$B$59</f>
        <v>944568000</v>
      </c>
      <c r="D6">
        <v>0</v>
      </c>
      <c r="F6" s="81" t="s">
        <v>456</v>
      </c>
    </row>
    <row r="7" spans="1:35" x14ac:dyDescent="0.45">
      <c r="G7">
        <v>466.15766709765376</v>
      </c>
      <c r="H7">
        <v>587.77856181491325</v>
      </c>
      <c r="I7">
        <v>659.32116834347391</v>
      </c>
      <c r="J7">
        <v>751.15016167662702</v>
      </c>
      <c r="K7">
        <v>820.51577226963036</v>
      </c>
      <c r="L7">
        <v>878.34685451847383</v>
      </c>
      <c r="M7">
        <v>839.55514940809985</v>
      </c>
    </row>
    <row r="8" spans="1:35" x14ac:dyDescent="0.45">
      <c r="A8" s="53" t="s">
        <v>272</v>
      </c>
      <c r="F8" t="s">
        <v>447</v>
      </c>
      <c r="H8" s="43">
        <f>(H7-G7)/G7</f>
        <v>0.26090077092260194</v>
      </c>
      <c r="I8" s="43">
        <f t="shared" ref="I8:M8" si="2">(I7-H7)/H7</f>
        <v>0.12171693759577584</v>
      </c>
      <c r="J8" s="43">
        <f t="shared" si="2"/>
        <v>0.13927809046973405</v>
      </c>
      <c r="K8" s="43">
        <f t="shared" si="2"/>
        <v>9.2345863892478924E-2</v>
      </c>
      <c r="L8" s="43">
        <f t="shared" si="2"/>
        <v>7.048137793729034E-2</v>
      </c>
      <c r="M8" s="43">
        <f t="shared" si="2"/>
        <v>-4.4164449284264037E-2</v>
      </c>
    </row>
    <row r="9" spans="1:35" x14ac:dyDescent="0.45">
      <c r="A9" s="53" t="s">
        <v>281</v>
      </c>
      <c r="F9" t="s">
        <v>448</v>
      </c>
      <c r="H9" s="43">
        <f>H8/5</f>
        <v>5.2180154184520391E-2</v>
      </c>
      <c r="I9" s="43">
        <f t="shared" ref="I9:M9" si="3">I8/5</f>
        <v>2.4343387519155168E-2</v>
      </c>
      <c r="J9" s="43">
        <f t="shared" si="3"/>
        <v>2.7855618093946811E-2</v>
      </c>
      <c r="K9" s="43">
        <f t="shared" si="3"/>
        <v>1.8469172778495784E-2</v>
      </c>
      <c r="L9" s="43">
        <f t="shared" si="3"/>
        <v>1.4096275587458068E-2</v>
      </c>
      <c r="M9" s="43">
        <f t="shared" si="3"/>
        <v>-8.8328898568528075E-3</v>
      </c>
    </row>
    <row r="10" spans="1:35" x14ac:dyDescent="0.45">
      <c r="A10" s="53" t="s">
        <v>282</v>
      </c>
      <c r="F10" s="53" t="s">
        <v>353</v>
      </c>
    </row>
    <row r="11" spans="1:35" x14ac:dyDescent="0.45">
      <c r="F11" s="53" t="s">
        <v>457</v>
      </c>
    </row>
    <row r="13" spans="1:35" x14ac:dyDescent="0.4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45">
      <c r="A14" t="s">
        <v>452</v>
      </c>
      <c r="B14">
        <f>B6</f>
        <v>1175328000</v>
      </c>
      <c r="C14">
        <f>B14*(1+$H$5)</f>
        <v>1214506491.7213566</v>
      </c>
      <c r="D14">
        <f t="shared" ref="D14:G14" si="5">C14*(1+$H$5)</f>
        <v>1254990962.8914802</v>
      </c>
      <c r="E14">
        <f t="shared" si="5"/>
        <v>1296824947.1495094</v>
      </c>
      <c r="F14">
        <f t="shared" si="5"/>
        <v>1340053429.2889171</v>
      </c>
      <c r="G14">
        <f t="shared" si="5"/>
        <v>1384722893.6304212</v>
      </c>
      <c r="H14">
        <f>G14*(1+$I$5)</f>
        <v>1449342887.8482506</v>
      </c>
      <c r="I14">
        <f t="shared" ref="I14:L14" si="6">H14*(1+$I$5)</f>
        <v>1516978462.7804024</v>
      </c>
      <c r="J14">
        <f t="shared" si="6"/>
        <v>1587770344.6394777</v>
      </c>
      <c r="K14">
        <f t="shared" si="6"/>
        <v>1661865826.8199208</v>
      </c>
      <c r="L14">
        <f t="shared" si="6"/>
        <v>1739419076.3645723</v>
      </c>
      <c r="M14">
        <f>L14*(1+$J$5)</f>
        <v>1816809204.9845138</v>
      </c>
      <c r="N14">
        <f t="shared" ref="N14:Q14" si="7">M14*(1+$J$5)</f>
        <v>1897642570.5386672</v>
      </c>
      <c r="O14">
        <f t="shared" si="7"/>
        <v>1982072369.3170054</v>
      </c>
      <c r="P14">
        <f t="shared" si="7"/>
        <v>2070258613.6095941</v>
      </c>
      <c r="Q14">
        <f t="shared" si="7"/>
        <v>2162368434.9636559</v>
      </c>
      <c r="R14">
        <f>Q14*(1+$K$5)</f>
        <v>2254335327.7793608</v>
      </c>
      <c r="S14">
        <f t="shared" ref="S14:V14" si="8">R14*(1+$K$5)</f>
        <v>2350213630.5275354</v>
      </c>
      <c r="T14">
        <f t="shared" si="8"/>
        <v>2450169697.9385767</v>
      </c>
      <c r="U14">
        <f t="shared" si="8"/>
        <v>2554376959.9144449</v>
      </c>
      <c r="V14">
        <f t="shared" si="8"/>
        <v>2663016222.4401703</v>
      </c>
      <c r="W14">
        <f>V14*(1+$L$5)</f>
        <v>2782500363.6382184</v>
      </c>
      <c r="X14">
        <f t="shared" ref="X14:AA14" si="9">W14*(1+$L$5)</f>
        <v>2907345516.1127028</v>
      </c>
      <c r="Y14">
        <f t="shared" si="9"/>
        <v>3037792217.5753059</v>
      </c>
      <c r="Z14">
        <f t="shared" si="9"/>
        <v>3174091798.1773744</v>
      </c>
      <c r="AA14">
        <f t="shared" si="9"/>
        <v>3316506864.7448153</v>
      </c>
      <c r="AB14">
        <f>AA14*(1+$M$5)</f>
        <v>3474467101.4868736</v>
      </c>
      <c r="AC14">
        <f t="shared" ref="AC14:AF14" si="10">AB14*(1+$M$5)</f>
        <v>3639950746.866148</v>
      </c>
      <c r="AD14">
        <f t="shared" si="10"/>
        <v>3813316129.5271754</v>
      </c>
      <c r="AE14">
        <f t="shared" si="10"/>
        <v>3994938644.7692084</v>
      </c>
      <c r="AF14">
        <f t="shared" si="10"/>
        <v>4185211567.4053259</v>
      </c>
      <c r="AG14">
        <f>AF14</f>
        <v>4185211567.4053259</v>
      </c>
      <c r="AH14">
        <f t="shared" ref="AH14:AI14" si="11">AG14</f>
        <v>4185211567.4053259</v>
      </c>
      <c r="AI14">
        <f t="shared" si="11"/>
        <v>4185211567.4053259</v>
      </c>
    </row>
    <row r="15" spans="1:35" x14ac:dyDescent="0.45">
      <c r="A15" t="s">
        <v>461</v>
      </c>
      <c r="B15">
        <f>C6</f>
        <v>944568000</v>
      </c>
      <c r="C15">
        <f>B15*(1+$H$9)</f>
        <v>993855703.87776399</v>
      </c>
      <c r="D15">
        <f t="shared" ref="D15:G15" si="12">C15*(1+$H$9)</f>
        <v>1045715247.7432708</v>
      </c>
      <c r="E15">
        <f t="shared" si="12"/>
        <v>1100280830.6036186</v>
      </c>
      <c r="F15">
        <f t="shared" si="12"/>
        <v>1157693653.9907875</v>
      </c>
      <c r="G15">
        <f t="shared" si="12"/>
        <v>1218102287.3544676</v>
      </c>
      <c r="H15">
        <f>G15*(1+$I$9)</f>
        <v>1247755023.3735068</v>
      </c>
      <c r="I15">
        <f t="shared" ref="I15:L15" si="13">H15*(1+$I$9)</f>
        <v>1278129607.4364607</v>
      </c>
      <c r="J15">
        <f t="shared" si="13"/>
        <v>1309243611.7699921</v>
      </c>
      <c r="K15">
        <f t="shared" si="13"/>
        <v>1341115036.3682873</v>
      </c>
      <c r="L15">
        <f t="shared" si="13"/>
        <v>1373762319.4063666</v>
      </c>
      <c r="M15">
        <f>L15*(1+$J$9)</f>
        <v>1412029317.9276049</v>
      </c>
      <c r="N15">
        <f t="shared" ref="N15:Q15" si="14">M15*(1+$J$9)</f>
        <v>1451362267.3452525</v>
      </c>
      <c r="O15">
        <f t="shared" si="14"/>
        <v>1491790860.3803866</v>
      </c>
      <c r="P15">
        <f t="shared" si="14"/>
        <v>1533345616.863183</v>
      </c>
      <c r="Q15">
        <f t="shared" si="14"/>
        <v>1576057906.7725513</v>
      </c>
      <c r="R15">
        <f>Q15*(1+$K$9)</f>
        <v>1605166392.5616479</v>
      </c>
      <c r="S15">
        <f t="shared" ref="S15:V15" si="15">R15*(1+$K$9)</f>
        <v>1634812488.0041039</v>
      </c>
      <c r="T15">
        <f t="shared" si="15"/>
        <v>1665006122.3054943</v>
      </c>
      <c r="U15">
        <f t="shared" si="15"/>
        <v>1695757408.0556078</v>
      </c>
      <c r="V15">
        <f t="shared" si="15"/>
        <v>1727076644.615401</v>
      </c>
      <c r="W15">
        <f>V15*(1+$L$9)</f>
        <v>1751421992.9585621</v>
      </c>
      <c r="X15">
        <f t="shared" ref="X15:AA15" si="16">W15*(1+$L$9)</f>
        <v>1776110520.0412412</v>
      </c>
      <c r="Y15">
        <f t="shared" si="16"/>
        <v>1801147063.4055259</v>
      </c>
      <c r="Z15">
        <f t="shared" si="16"/>
        <v>1826536528.784831</v>
      </c>
      <c r="AA15">
        <f t="shared" si="16"/>
        <v>1852283891.065141</v>
      </c>
      <c r="AB15">
        <f>AA15*(1+$M$9)</f>
        <v>1835922871.4717398</v>
      </c>
      <c r="AC15">
        <f t="shared" ref="AC15:AF15" si="17">AB15*(1+$M$9)</f>
        <v>1819706366.962353</v>
      </c>
      <c r="AD15">
        <f t="shared" si="17"/>
        <v>1803633101.0511608</v>
      </c>
      <c r="AE15">
        <f t="shared" si="17"/>
        <v>1787701808.5274019</v>
      </c>
      <c r="AF15">
        <f t="shared" si="17"/>
        <v>1771911235.3557827</v>
      </c>
      <c r="AG15">
        <f>AF15</f>
        <v>1771911235.3557827</v>
      </c>
      <c r="AH15">
        <f t="shared" ref="AH15:AI15" si="18">AG15</f>
        <v>1771911235.3557827</v>
      </c>
      <c r="AI15">
        <f t="shared" si="18"/>
        <v>1771911235.3557827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workbookViewId="0">
      <selection activeCell="A18" sqref="A18"/>
    </sheetView>
  </sheetViews>
  <sheetFormatPr defaultRowHeight="14.25" x14ac:dyDescent="0.45"/>
  <cols>
    <col min="1" max="1" width="10.59765625" customWidth="1"/>
    <col min="2" max="2" width="16.86328125" customWidth="1"/>
    <col min="3" max="3" width="15.59765625" customWidth="1"/>
    <col min="4" max="4" width="22.73046875" customWidth="1"/>
    <col min="9" max="9" width="15.1328125" customWidth="1"/>
    <col min="10" max="10" width="12" bestFit="1" customWidth="1"/>
    <col min="11" max="11" width="11" bestFit="1" customWidth="1"/>
    <col min="12" max="12" width="12" bestFit="1" customWidth="1"/>
  </cols>
  <sheetData>
    <row r="1" spans="1:12" x14ac:dyDescent="0.45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 x14ac:dyDescent="0.45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 x14ac:dyDescent="0.45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 x14ac:dyDescent="0.45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 x14ac:dyDescent="0.45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 x14ac:dyDescent="0.45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 x14ac:dyDescent="0.45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 x14ac:dyDescent="0.45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 x14ac:dyDescent="0.45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 x14ac:dyDescent="0.45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 x14ac:dyDescent="0.45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 x14ac:dyDescent="0.45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 x14ac:dyDescent="0.45">
      <c r="E14" s="12"/>
      <c r="F14" s="12"/>
    </row>
    <row r="15" spans="1:12" x14ac:dyDescent="0.45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 x14ac:dyDescent="0.45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12" x14ac:dyDescent="0.45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12" x14ac:dyDescent="0.45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12" x14ac:dyDescent="0.45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12" x14ac:dyDescent="0.45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12" x14ac:dyDescent="0.45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12" x14ac:dyDescent="0.45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12" x14ac:dyDescent="0.45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12" x14ac:dyDescent="0.45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12" x14ac:dyDescent="0.45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A7" workbookViewId="0">
      <selection activeCell="J14" sqref="J14"/>
    </sheetView>
  </sheetViews>
  <sheetFormatPr defaultRowHeight="14.25" x14ac:dyDescent="0.45"/>
  <cols>
    <col min="1" max="1" width="14" customWidth="1"/>
    <col min="2" max="2" width="11.1328125" customWidth="1"/>
    <col min="3" max="3" width="11.59765625" customWidth="1"/>
    <col min="4" max="4" width="8" bestFit="1" customWidth="1"/>
    <col min="5" max="5" width="4.1328125" customWidth="1"/>
    <col min="6" max="6" width="21.59765625" customWidth="1"/>
    <col min="7" max="7" width="11" customWidth="1"/>
    <col min="8" max="8" width="12" bestFit="1" customWidth="1"/>
    <col min="13" max="13" width="9.86328125" customWidth="1"/>
    <col min="18" max="18" width="9.398437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 x14ac:dyDescent="0.45">
      <c r="A1" s="51" t="s">
        <v>291</v>
      </c>
      <c r="B1" s="51"/>
      <c r="C1" s="51"/>
      <c r="D1" s="54"/>
      <c r="G1" s="81" t="s">
        <v>459</v>
      </c>
      <c r="N1" s="83" t="s">
        <v>451</v>
      </c>
    </row>
    <row r="2" spans="1:40" x14ac:dyDescent="0.45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 x14ac:dyDescent="0.45">
      <c r="A3" t="s">
        <v>296</v>
      </c>
      <c r="B3">
        <f>730.873</f>
        <v>730.87300000000005</v>
      </c>
      <c r="C3">
        <v>251.41</v>
      </c>
      <c r="D3">
        <v>1.05</v>
      </c>
      <c r="H3">
        <v>3408.4500000000003</v>
      </c>
      <c r="I3">
        <v>4203.6000000000004</v>
      </c>
      <c r="J3">
        <v>4887.1500000000005</v>
      </c>
      <c r="K3">
        <v>5356.8</v>
      </c>
      <c r="L3">
        <v>5538.1500000000005</v>
      </c>
      <c r="M3">
        <v>5528.85</v>
      </c>
      <c r="N3">
        <v>5380.05</v>
      </c>
    </row>
    <row r="4" spans="1:40" ht="17.25" customHeight="1" x14ac:dyDescent="0.45">
      <c r="A4" t="s">
        <v>267</v>
      </c>
      <c r="B4">
        <f>B3*10^6</f>
        <v>730873000</v>
      </c>
      <c r="C4">
        <f t="shared" ref="C4:D4" si="0">C3*10^6</f>
        <v>251410000</v>
      </c>
      <c r="D4">
        <f t="shared" si="0"/>
        <v>1050000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 x14ac:dyDescent="0.45">
      <c r="A5" s="55" t="s">
        <v>169</v>
      </c>
      <c r="B5">
        <f>B4*'Conversion Factors'!$B$64</f>
        <v>1.0480827326343914E+16</v>
      </c>
      <c r="C5">
        <f>C4*'Conversion Factors'!$B$64</f>
        <v>3605256724651373.5</v>
      </c>
      <c r="D5">
        <f>D4*'Conversion Factors'!$B$64</f>
        <v>15057155884348.047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 x14ac:dyDescent="0.55000000000000004">
      <c r="D6">
        <v>0</v>
      </c>
      <c r="G6" s="81" t="s">
        <v>460</v>
      </c>
      <c r="I6" s="56"/>
      <c r="J6" s="56"/>
      <c r="K6" s="56"/>
    </row>
    <row r="7" spans="1:40" ht="15" customHeight="1" x14ac:dyDescent="0.45">
      <c r="H7">
        <v>1075.4762345933309</v>
      </c>
      <c r="I7">
        <v>1602.1646944849763</v>
      </c>
      <c r="J7">
        <v>2139.2195786710681</v>
      </c>
      <c r="K7">
        <v>2801.5113646318014</v>
      </c>
      <c r="L7">
        <v>4453.5601338359456</v>
      </c>
      <c r="M7">
        <v>6258.043550293507</v>
      </c>
      <c r="N7">
        <v>7765.1919130140896</v>
      </c>
    </row>
    <row r="8" spans="1:40" x14ac:dyDescent="0.45">
      <c r="A8" s="53" t="s">
        <v>292</v>
      </c>
      <c r="G8" t="s">
        <v>447</v>
      </c>
      <c r="I8" s="84">
        <f>(I7-H7)/H7</f>
        <v>0.48972580048763398</v>
      </c>
      <c r="J8" s="84">
        <f t="shared" ref="J8:N8" si="3">(J7-I7)/I7</f>
        <v>0.33520579128647621</v>
      </c>
      <c r="K8" s="84">
        <f t="shared" si="3"/>
        <v>0.30959504698071433</v>
      </c>
      <c r="L8" s="84">
        <f t="shared" si="3"/>
        <v>0.58969911386430185</v>
      </c>
      <c r="M8" s="84">
        <f t="shared" si="3"/>
        <v>0.40517773696328685</v>
      </c>
      <c r="N8" s="84">
        <f t="shared" si="3"/>
        <v>0.24083379263953766</v>
      </c>
    </row>
    <row r="9" spans="1:40" x14ac:dyDescent="0.45">
      <c r="A9" s="53" t="s">
        <v>294</v>
      </c>
      <c r="G9" t="s">
        <v>448</v>
      </c>
      <c r="I9" s="84">
        <f>I8/5</f>
        <v>9.7945160097526796E-2</v>
      </c>
      <c r="J9" s="84">
        <f t="shared" ref="J9:N9" si="4">J8/5</f>
        <v>6.7041158257295244E-2</v>
      </c>
      <c r="K9" s="84">
        <f t="shared" si="4"/>
        <v>6.1919009396142866E-2</v>
      </c>
      <c r="L9" s="84">
        <f t="shared" si="4"/>
        <v>0.11793982277286037</v>
      </c>
      <c r="M9" s="84">
        <f t="shared" si="4"/>
        <v>8.1035547392657364E-2</v>
      </c>
      <c r="N9" s="84">
        <f t="shared" si="4"/>
        <v>4.8166758527907534E-2</v>
      </c>
    </row>
    <row r="10" spans="1:40" x14ac:dyDescent="0.45">
      <c r="A10" s="53" t="s">
        <v>295</v>
      </c>
      <c r="G10" s="53" t="s">
        <v>353</v>
      </c>
    </row>
    <row r="11" spans="1:40" x14ac:dyDescent="0.45">
      <c r="A11" s="51" t="s">
        <v>293</v>
      </c>
      <c r="B11" s="51"/>
      <c r="C11" s="51"/>
      <c r="D11" s="54"/>
      <c r="G11" s="53" t="s">
        <v>458</v>
      </c>
    </row>
    <row r="12" spans="1:40" x14ac:dyDescent="0.45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 x14ac:dyDescent="0.45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 x14ac:dyDescent="0.45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1.0480827326343914E+16</v>
      </c>
      <c r="H14">
        <f>G14*(1+$I$5)</f>
        <v>1.0969837277995976E+16</v>
      </c>
      <c r="I14">
        <f t="shared" ref="I14:L14" si="7">H14*(1+$I$5)</f>
        <v>1.1481663246491832E+16</v>
      </c>
      <c r="J14">
        <f t="shared" si="7"/>
        <v>1.2017369771771532E+16</v>
      </c>
      <c r="K14">
        <f t="shared" si="7"/>
        <v>1.2578071062623628E+16</v>
      </c>
      <c r="L14">
        <f t="shared" si="7"/>
        <v>1.3164933314113024E+16</v>
      </c>
      <c r="M14">
        <f>L14*(1+$J$5)</f>
        <v>1.3593084906408294E+16</v>
      </c>
      <c r="N14">
        <f t="shared" ref="N14:Q14" si="8">M14*(1+$J$5)</f>
        <v>1.403516089783352E+16</v>
      </c>
      <c r="O14">
        <f t="shared" si="8"/>
        <v>1.4491614139422354E+16</v>
      </c>
      <c r="P14">
        <f t="shared" si="8"/>
        <v>1.496291220988587E+16</v>
      </c>
      <c r="Q14">
        <f t="shared" si="8"/>
        <v>1.5449537894587912E+16</v>
      </c>
      <c r="R14">
        <f>Q14*(1+$K$5)</f>
        <v>1.5746474778955824E+16</v>
      </c>
      <c r="S14">
        <f t="shared" ref="S14:U14" si="9">R14*(1+$K$5)</f>
        <v>1.6049118728085138E+16</v>
      </c>
      <c r="T14">
        <f t="shared" si="9"/>
        <v>1.6357579430565938E+16</v>
      </c>
      <c r="U14">
        <f t="shared" si="9"/>
        <v>1.667196868318005E+16</v>
      </c>
      <c r="V14">
        <f>U14*(1+$K$5)</f>
        <v>1.6992400431420048E+16</v>
      </c>
      <c r="W14">
        <f>V14*(1+$L$5)</f>
        <v>1.7107453142674456E+16</v>
      </c>
      <c r="X14">
        <f t="shared" ref="X14:AA14" si="10">W14*(1+$L$5)</f>
        <v>1.7223284856661316E+16</v>
      </c>
      <c r="Y14">
        <f t="shared" si="10"/>
        <v>1.7339900847878294E+16</v>
      </c>
      <c r="Z14">
        <f t="shared" si="10"/>
        <v>1.7457306426535804E+16</v>
      </c>
      <c r="AA14">
        <f t="shared" si="10"/>
        <v>1.7575506938798808E+16</v>
      </c>
      <c r="AB14">
        <f>AA14*(1+$M$5)</f>
        <v>1.756960416568754E+16</v>
      </c>
      <c r="AC14">
        <f t="shared" ref="AC14:AF14" si="11">AB14*(1+$M$5)</f>
        <v>1.7563703375035756E+16</v>
      </c>
      <c r="AD14">
        <f t="shared" si="11"/>
        <v>1.7557804566177642E+16</v>
      </c>
      <c r="AE14">
        <f t="shared" si="11"/>
        <v>1.7551907738447608E+16</v>
      </c>
      <c r="AF14">
        <f t="shared" si="11"/>
        <v>1.7546012891180288E+16</v>
      </c>
      <c r="AG14">
        <f>AF14*(1+$N$5)</f>
        <v>1.74515684147265E+16</v>
      </c>
      <c r="AH14">
        <f t="shared" ref="AH14:AK14" si="12">AG14*(1+$N$5)</f>
        <v>1.7357632302149336E+16</v>
      </c>
      <c r="AI14">
        <f t="shared" si="12"/>
        <v>1.726420181709151E+16</v>
      </c>
      <c r="AJ14">
        <f t="shared" si="12"/>
        <v>1.717127423792466E+16</v>
      </c>
      <c r="AK14">
        <f t="shared" si="12"/>
        <v>1.7078846857670062E+16</v>
      </c>
      <c r="AL14">
        <f>AK14</f>
        <v>1.7078846857670062E+16</v>
      </c>
      <c r="AM14">
        <f t="shared" ref="AM14:AN14" si="13">AL14</f>
        <v>1.7078846857670062E+16</v>
      </c>
      <c r="AN14">
        <f t="shared" si="13"/>
        <v>1.7078846857670062E+16</v>
      </c>
    </row>
    <row r="15" spans="1:40" x14ac:dyDescent="0.45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3605256724651373.5</v>
      </c>
      <c r="H15">
        <f>G15*(1+$I$9)</f>
        <v>3958374171740037</v>
      </c>
      <c r="I15">
        <f t="shared" ref="I15:L15" si="14">H15*(1+$I$9)</f>
        <v>4346077763717029.5</v>
      </c>
      <c r="J15">
        <f t="shared" si="14"/>
        <v>4771755046080595</v>
      </c>
      <c r="K15">
        <f t="shared" si="14"/>
        <v>5239125358015140</v>
      </c>
      <c r="L15">
        <f t="shared" si="14"/>
        <v>5752272329976945</v>
      </c>
      <c r="M15">
        <f>L15*(1+$J$9)</f>
        <v>6137911329589989</v>
      </c>
      <c r="N15">
        <f t="shared" ref="N15:P15" si="15">M15*(1+$J$9)</f>
        <v>6549404014406276</v>
      </c>
      <c r="O15">
        <f t="shared" si="15"/>
        <v>6988483645427051</v>
      </c>
      <c r="P15">
        <f t="shared" si="15"/>
        <v>7456999683478645</v>
      </c>
      <c r="Q15">
        <f>P15*(1+$J$9)</f>
        <v>7956925579383337</v>
      </c>
      <c r="R15">
        <f>Q15*(1+$K$9)</f>
        <v>8449610529097583</v>
      </c>
      <c r="S15">
        <f t="shared" ref="S15:V15" si="16">R15*(1+$K$9)</f>
        <v>8972802042842523</v>
      </c>
      <c r="T15">
        <f t="shared" si="16"/>
        <v>9528389056843018</v>
      </c>
      <c r="U15">
        <f t="shared" si="16"/>
        <v>1.0118377468383786E+16</v>
      </c>
      <c r="V15">
        <f t="shared" si="16"/>
        <v>1.0744897377922362E+16</v>
      </c>
      <c r="W15">
        <f>V15*(1+$L$9)</f>
        <v>1.2012148670387096E+16</v>
      </c>
      <c r="X15">
        <f t="shared" ref="X15:AA15" si="17">W15*(1+$L$9)</f>
        <v>1.34288593556938E+16</v>
      </c>
      <c r="Y15">
        <f t="shared" si="17"/>
        <v>1.5012656648145994E+16</v>
      </c>
      <c r="Z15">
        <f t="shared" si="17"/>
        <v>1.6783246712578136E+16</v>
      </c>
      <c r="AA15">
        <f t="shared" si="17"/>
        <v>1.8762659855412792E+16</v>
      </c>
      <c r="AB15">
        <f>AA15*(1+$M$9)</f>
        <v>2.0283102267338404E+16</v>
      </c>
      <c r="AC15">
        <f t="shared" ref="AC15:AF15" si="18">AB15*(1+$M$9)</f>
        <v>2.192675456239342E+16</v>
      </c>
      <c r="AD15">
        <f t="shared" si="18"/>
        <v>2.370360112090142E+16</v>
      </c>
      <c r="AE15">
        <f t="shared" si="18"/>
        <v>2.5624435412910872E+16</v>
      </c>
      <c r="AF15">
        <f t="shared" si="18"/>
        <v>2.77009255632239E+16</v>
      </c>
      <c r="AG15">
        <f>AF15*(1+$N$9)</f>
        <v>2.9035189355827248E+16</v>
      </c>
      <c r="AH15">
        <f t="shared" ref="AH15:AK15" si="19">AG15*(1+$N$9)</f>
        <v>3.0433720310341448E+16</v>
      </c>
      <c r="AI15">
        <f t="shared" si="19"/>
        <v>3.189961396763554E+16</v>
      </c>
      <c r="AJ15">
        <f t="shared" si="19"/>
        <v>3.3436114970748108E+16</v>
      </c>
      <c r="AK15">
        <f t="shared" si="19"/>
        <v>3.5046624246655484E+16</v>
      </c>
      <c r="AL15">
        <f>AK15</f>
        <v>3.5046624246655484E+16</v>
      </c>
      <c r="AM15">
        <f t="shared" ref="AM15:AN15" si="20">AL15</f>
        <v>3.5046624246655484E+16</v>
      </c>
      <c r="AN15">
        <f t="shared" si="20"/>
        <v>3.5046624246655484E+16</v>
      </c>
    </row>
    <row r="16" spans="1:40" x14ac:dyDescent="0.45">
      <c r="D16">
        <v>0</v>
      </c>
    </row>
    <row r="17" spans="1:40" x14ac:dyDescent="0.45">
      <c r="F17" s="51" t="s">
        <v>463</v>
      </c>
    </row>
    <row r="18" spans="1:40" x14ac:dyDescent="0.45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21">H18*(1+$I$5)</f>
        <v>681250003321613.88</v>
      </c>
      <c r="J18">
        <f t="shared" si="21"/>
        <v>713035474145078</v>
      </c>
      <c r="K18">
        <f t="shared" si="21"/>
        <v>746303977850073.38</v>
      </c>
      <c r="L18">
        <f t="shared" si="21"/>
        <v>781124709149490.13</v>
      </c>
      <c r="M18">
        <f>L18*(1+$J$5)</f>
        <v>806528543716962.5</v>
      </c>
      <c r="N18">
        <f t="shared" ref="N18:Q18" si="22">M18*(1+$J$5)</f>
        <v>832758564939616</v>
      </c>
      <c r="O18">
        <f t="shared" si="22"/>
        <v>859841642162209.75</v>
      </c>
      <c r="P18">
        <f t="shared" si="22"/>
        <v>887805518577662.25</v>
      </c>
      <c r="Q18">
        <f t="shared" si="22"/>
        <v>916678839646449.13</v>
      </c>
      <c r="R18">
        <f>Q18*(1+$K$5)</f>
        <v>934297215061157.38</v>
      </c>
      <c r="S18">
        <f t="shared" ref="S18:V18" si="23">R18*(1+$K$5)</f>
        <v>952254211963379.5</v>
      </c>
      <c r="T18">
        <f t="shared" si="23"/>
        <v>970556338587223.75</v>
      </c>
      <c r="U18">
        <f t="shared" si="23"/>
        <v>989210228253695.63</v>
      </c>
      <c r="V18">
        <f t="shared" si="23"/>
        <v>1008222641774841.9</v>
      </c>
      <c r="W18">
        <f>V18*(1+$L$5)</f>
        <v>1015049149245192.4</v>
      </c>
      <c r="X18">
        <f t="shared" ref="X18:AA18" si="24">W18*(1+$L$5)</f>
        <v>1021921877859873.4</v>
      </c>
      <c r="Y18">
        <f t="shared" si="24"/>
        <v>1028841140574549.6</v>
      </c>
      <c r="Z18">
        <f t="shared" si="24"/>
        <v>1035807252463856.5</v>
      </c>
      <c r="AA18">
        <f t="shared" si="24"/>
        <v>1042820530735747.3</v>
      </c>
      <c r="AB18">
        <f>AA18*(1+$M$5)</f>
        <v>1042470297140202.1</v>
      </c>
      <c r="AC18">
        <f t="shared" ref="AC18:AF18" si="25">AB18*(1+$M$5)</f>
        <v>1042120181171389.4</v>
      </c>
      <c r="AD18">
        <f t="shared" si="25"/>
        <v>1041770182789803.8</v>
      </c>
      <c r="AE18">
        <f t="shared" si="25"/>
        <v>1041420301955953.3</v>
      </c>
      <c r="AF18">
        <f t="shared" si="25"/>
        <v>1041070538630359.4</v>
      </c>
      <c r="AG18">
        <f>AF18*(1+$N$5)</f>
        <v>1035466794772298.6</v>
      </c>
      <c r="AH18">
        <f t="shared" ref="AH18:AK18" si="26">AG18*(1+$N$5)</f>
        <v>1029893214043499.1</v>
      </c>
      <c r="AI18">
        <f t="shared" si="26"/>
        <v>1024349634085653.6</v>
      </c>
      <c r="AJ18">
        <f t="shared" si="26"/>
        <v>1018835893414376.9</v>
      </c>
      <c r="AK18">
        <f t="shared" si="26"/>
        <v>1013351831414501.4</v>
      </c>
      <c r="AL18">
        <f>AK18</f>
        <v>1013351831414501.4</v>
      </c>
      <c r="AM18">
        <f t="shared" ref="AM18:AN18" si="27">AL18</f>
        <v>1013351831414501.4</v>
      </c>
      <c r="AN18">
        <f t="shared" si="27"/>
        <v>1013351831414501.4</v>
      </c>
    </row>
    <row r="19" spans="1:40" x14ac:dyDescent="0.45">
      <c r="A19" s="53" t="s">
        <v>297</v>
      </c>
      <c r="F19" t="s">
        <v>461</v>
      </c>
      <c r="G19">
        <f>C15</f>
        <v>138666666666.66666</v>
      </c>
      <c r="H19">
        <f>G19*(1+$I$9)</f>
        <v>152248395533.52368</v>
      </c>
      <c r="I19">
        <f t="shared" ref="I19:L19" si="28">H19*(1+$I$9)</f>
        <v>167160389008.64624</v>
      </c>
      <c r="J19">
        <f t="shared" si="28"/>
        <v>183532940072.06296</v>
      </c>
      <c r="K19">
        <f t="shared" si="28"/>
        <v>201509103270.59094</v>
      </c>
      <c r="L19">
        <f t="shared" si="28"/>
        <v>221245944651.53802</v>
      </c>
      <c r="M19">
        <f>L19*(1+$J$9)</f>
        <v>236078529040.70654</v>
      </c>
      <c r="N19">
        <f t="shared" ref="N19:Q19" si="29">M19*(1+$J$9)</f>
        <v>251905507067.27402</v>
      </c>
      <c r="O19">
        <f t="shared" si="29"/>
        <v>268793544032.45532</v>
      </c>
      <c r="P19">
        <f t="shared" si="29"/>
        <v>286813774556.47443</v>
      </c>
      <c r="Q19">
        <f t="shared" si="29"/>
        <v>306042102206.88721</v>
      </c>
      <c r="R19">
        <f>Q19*(1+$K$9)</f>
        <v>324991926009.05078</v>
      </c>
      <c r="S19">
        <f t="shared" ref="S19:V19" si="30">R19*(1+$K$9)</f>
        <v>345115104129.27576</v>
      </c>
      <c r="T19">
        <f t="shared" si="30"/>
        <v>366484289504.60718</v>
      </c>
      <c r="U19">
        <f t="shared" si="30"/>
        <v>389176633669.98169</v>
      </c>
      <c r="V19">
        <f t="shared" si="30"/>
        <v>413274065306.95251</v>
      </c>
      <c r="W19">
        <f>V19*(1+$L$9)</f>
        <v>462015535325.87396</v>
      </c>
      <c r="X19">
        <f t="shared" ref="X19:AA19" si="31">W19*(1+$L$9)</f>
        <v>516505565680.51569</v>
      </c>
      <c r="Y19">
        <f t="shared" si="31"/>
        <v>577422140558.07166</v>
      </c>
      <c r="Z19">
        <f t="shared" si="31"/>
        <v>645523205480.61621</v>
      </c>
      <c r="AA19">
        <f t="shared" si="31"/>
        <v>721656097930.7688</v>
      </c>
      <c r="AB19">
        <f>AA19*(1+$M$9)</f>
        <v>780135894855.83777</v>
      </c>
      <c r="AC19">
        <f t="shared" ref="AC19:AF19" si="32">AB19*(1+$M$9)</f>
        <v>843354634136.14124</v>
      </c>
      <c r="AD19">
        <f t="shared" si="32"/>
        <v>911696338559.4978</v>
      </c>
      <c r="AE19">
        <f t="shared" si="32"/>
        <v>985576150410.54822</v>
      </c>
      <c r="AF19">
        <f t="shared" si="32"/>
        <v>1065442853256.2151</v>
      </c>
      <c r="AG19">
        <f>AF19*(1+$N$9)</f>
        <v>1116761781894.292</v>
      </c>
      <c r="AH19">
        <f t="shared" ref="AH19:AK19" si="33">AG19*(1+$N$9)</f>
        <v>1170552576975.99</v>
      </c>
      <c r="AI19">
        <f t="shared" si="33"/>
        <v>1226934300295.4124</v>
      </c>
      <c r="AJ19">
        <f t="shared" si="33"/>
        <v>1286031748467.3486</v>
      </c>
      <c r="AK19">
        <f t="shared" si="33"/>
        <v>1347975729154.998</v>
      </c>
      <c r="AL19">
        <f>AK19</f>
        <v>1347975729154.998</v>
      </c>
      <c r="AM19">
        <f t="shared" ref="AM19:AN19" si="34">AL19</f>
        <v>1347975729154.998</v>
      </c>
      <c r="AN19">
        <f t="shared" si="34"/>
        <v>1347975729154.998</v>
      </c>
    </row>
    <row r="20" spans="1:40" x14ac:dyDescent="0.45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workbookViewId="0">
      <selection activeCell="G12" sqref="G12"/>
    </sheetView>
  </sheetViews>
  <sheetFormatPr defaultRowHeight="14.25" x14ac:dyDescent="0.45"/>
  <cols>
    <col min="1" max="1" width="37.59765625" customWidth="1"/>
    <col min="2" max="3" width="12" bestFit="1" customWidth="1"/>
    <col min="4" max="4" width="10.86328125" customWidth="1"/>
    <col min="5" max="5" width="12" bestFit="1" customWidth="1"/>
    <col min="6" max="6" width="10.73046875" bestFit="1" customWidth="1"/>
    <col min="7" max="7" width="59.5976562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 x14ac:dyDescent="0.45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 x14ac:dyDescent="0.45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 x14ac:dyDescent="0.45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 x14ac:dyDescent="0.45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 x14ac:dyDescent="0.45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 x14ac:dyDescent="0.45">
      <c r="A6" t="s">
        <v>169</v>
      </c>
      <c r="B6">
        <f>B5*10^6</f>
        <v>40920000000000</v>
      </c>
      <c r="C6">
        <v>0</v>
      </c>
      <c r="D6">
        <v>0</v>
      </c>
    </row>
    <row r="7" spans="1:10" x14ac:dyDescent="0.45">
      <c r="G7" t="s">
        <v>319</v>
      </c>
      <c r="H7">
        <v>20</v>
      </c>
      <c r="I7" t="s">
        <v>320</v>
      </c>
    </row>
    <row r="8" spans="1:10" x14ac:dyDescent="0.45">
      <c r="A8" s="53" t="s">
        <v>310</v>
      </c>
      <c r="G8" t="s">
        <v>321</v>
      </c>
      <c r="H8">
        <v>5</v>
      </c>
      <c r="I8" t="s">
        <v>320</v>
      </c>
    </row>
    <row r="9" spans="1:10" x14ac:dyDescent="0.45">
      <c r="A9" s="53" t="s">
        <v>311</v>
      </c>
    </row>
    <row r="10" spans="1:10" x14ac:dyDescent="0.45">
      <c r="A10" s="53"/>
      <c r="G10" t="s">
        <v>322</v>
      </c>
      <c r="I10">
        <f>(H7/SUM(H7:H8))*H2*10^7</f>
        <v>2160000000</v>
      </c>
      <c r="J10" t="s">
        <v>332</v>
      </c>
    </row>
    <row r="11" spans="1:10" x14ac:dyDescent="0.45">
      <c r="A11" s="53"/>
      <c r="I11">
        <f>Biofuels!I10*'Conversion Factors'!B73</f>
        <v>13586400</v>
      </c>
      <c r="J11" t="s">
        <v>268</v>
      </c>
    </row>
    <row r="12" spans="1:10" x14ac:dyDescent="0.45">
      <c r="I12">
        <f>I11*'Conversion Factors'!B72</f>
        <v>44278077.600000001</v>
      </c>
      <c r="J12" t="s">
        <v>269</v>
      </c>
    </row>
    <row r="13" spans="1:10" x14ac:dyDescent="0.45">
      <c r="I13" s="90">
        <f>I12*10^6</f>
        <v>44278077600000</v>
      </c>
      <c r="J13" t="s">
        <v>169</v>
      </c>
    </row>
    <row r="14" spans="1:10" x14ac:dyDescent="0.45">
      <c r="G14" t="s">
        <v>323</v>
      </c>
      <c r="I14">
        <f>H2*10^7-I10</f>
        <v>540000000</v>
      </c>
      <c r="J14" t="s">
        <v>332</v>
      </c>
    </row>
    <row r="15" spans="1:10" x14ac:dyDescent="0.45">
      <c r="I15">
        <f>I14*'Conversion Factors'!B73</f>
        <v>3396600</v>
      </c>
      <c r="J15" t="s">
        <v>268</v>
      </c>
    </row>
    <row r="16" spans="1:10" x14ac:dyDescent="0.45">
      <c r="I16">
        <f>I15*'Conversion Factors'!B72</f>
        <v>11069519.4</v>
      </c>
      <c r="J16" t="s">
        <v>269</v>
      </c>
    </row>
    <row r="17" spans="1:35" x14ac:dyDescent="0.45">
      <c r="I17" s="90">
        <f>I16*10^6</f>
        <v>11069519400000</v>
      </c>
      <c r="J17" t="s">
        <v>169</v>
      </c>
    </row>
    <row r="18" spans="1:35" x14ac:dyDescent="0.45">
      <c r="G18" s="53" t="s">
        <v>336</v>
      </c>
    </row>
    <row r="20" spans="1:35" x14ac:dyDescent="0.45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 x14ac:dyDescent="0.45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 x14ac:dyDescent="0.45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 x14ac:dyDescent="0.45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 x14ac:dyDescent="0.45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 x14ac:dyDescent="0.45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 x14ac:dyDescent="0.45">
      <c r="A26" s="53" t="s">
        <v>353</v>
      </c>
    </row>
    <row r="27" spans="1:35" x14ac:dyDescent="0.45">
      <c r="A27" s="53" t="s">
        <v>506</v>
      </c>
    </row>
    <row r="28" spans="1:35" x14ac:dyDescent="0.45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 x14ac:dyDescent="0.45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 x14ac:dyDescent="0.45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Conversion Factors</vt:lpstr>
      <vt:lpstr>Heat content of coal</vt:lpstr>
      <vt:lpstr>BAU Total Primary Fuel Use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2019-07-26T21:45:06Z</dcterms:created>
  <dcterms:modified xsi:type="dcterms:W3CDTF">2021-07-02T15:16:33Z</dcterms:modified>
</cp:coreProperties>
</file>