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SYFAFE\"/>
    </mc:Choice>
  </mc:AlternateContent>
  <xr:revisionPtr revIDLastSave="0" documentId="13_ncr:1_{7EF99E13-4B46-47F7-8EFD-9CE6700D9F0C}" xr6:coauthVersionLast="47" xr6:coauthVersionMax="47" xr10:uidLastSave="{00000000-0000-0000-0000-000000000000}"/>
  <bookViews>
    <workbookView xWindow="-120" yWindow="-120" windowWidth="29040" windowHeight="17640" tabRatio="742" xr2:uid="{00000000-000D-0000-FFFF-FFFF00000000}"/>
  </bookViews>
  <sheets>
    <sheet name="About" sheetId="1" r:id="rId1"/>
    <sheet name="Calculations Etc" sheetId="18" r:id="rId2"/>
    <sheet name="IESS passenger" sheetId="29" r:id="rId3"/>
    <sheet name="IESS freight" sheetId="30" r:id="rId4"/>
    <sheet name="BHNVFEAL data" sheetId="31" r:id="rId5"/>
    <sheet name="Calibration Adjustments" sheetId="25" r:id="rId6"/>
    <sheet name="SYFAFE-psgr" sheetId="23" r:id="rId7"/>
    <sheet name="SYFAFE-frgt" sheetId="24" r:id="rId8"/>
  </sheets>
  <externalReferences>
    <externalReference r:id="rId9"/>
    <externalReference r:id="rId10"/>
  </externalReferences>
  <definedNames>
    <definedName name="Eno_TM" localSheetId="4">'[1]1997  Table 1a Modified'!#REF!</definedName>
    <definedName name="Eno_TM" localSheetId="7">'[1]1997  Table 1a Modified'!#REF!</definedName>
    <definedName name="Eno_TM">'[1]1997  Table 1a Modified'!#REF!</definedName>
    <definedName name="Eno_Tons" localSheetId="4">'[1]1997  Table 1a Modified'!#REF!</definedName>
    <definedName name="Eno_Tons" localSheetId="7">'[1]1997  Table 1a Modified'!#REF!</definedName>
    <definedName name="Eno_Tons">'[1]1997  Table 1a Modified'!#REF!</definedName>
    <definedName name="preferences.energyunits">[2]Preferences!$C$3</definedName>
    <definedName name="Sum_T2" localSheetId="7">'[1]1997  Table 1a Modified'!#REF!</definedName>
    <definedName name="Sum_T2">'[1]1997  Table 1a Modified'!#REF!</definedName>
    <definedName name="Sum_TTM" localSheetId="7">'[1]1997  Table 1a Modified'!#REF!</definedName>
    <definedName name="Sum_TTM">'[1]1997  Table 1a Modified'!#REF!</definedName>
    <definedName name="ti_tbl_50" localSheetId="7">#REF!</definedName>
    <definedName name="ti_tbl_50">#REF!</definedName>
    <definedName name="ti_tbl_69" localSheetId="7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3" l="1"/>
  <c r="F6" i="23"/>
  <c r="G6" i="23"/>
  <c r="E6" i="23"/>
  <c r="D6" i="23"/>
  <c r="C6" i="23"/>
  <c r="B6" i="23"/>
  <c r="G2" i="23"/>
  <c r="E2" i="23"/>
  <c r="D2" i="23"/>
  <c r="C2" i="23"/>
  <c r="B2" i="23"/>
  <c r="H4" i="24" l="1"/>
  <c r="D2" i="24"/>
  <c r="E2" i="24"/>
  <c r="H6" i="24"/>
  <c r="H7" i="24"/>
  <c r="F7" i="24"/>
  <c r="C7" i="24"/>
  <c r="D7" i="24"/>
  <c r="E7" i="24"/>
  <c r="G7" i="24"/>
  <c r="B7" i="24"/>
  <c r="B7" i="23"/>
  <c r="E6" i="24"/>
  <c r="H5" i="24"/>
  <c r="B5" i="24"/>
  <c r="E5" i="24"/>
  <c r="E4" i="24"/>
  <c r="E3" i="24"/>
  <c r="O14" i="30" a="1"/>
  <c r="O14" i="30" s="1"/>
  <c r="O15" i="30" a="1"/>
  <c r="O15" i="30" s="1"/>
  <c r="O16" i="30" a="1"/>
  <c r="O16" i="30" s="1"/>
  <c r="O17" i="30" a="1"/>
  <c r="O17" i="30" s="1"/>
  <c r="O13" i="30" a="1"/>
  <c r="O13" i="30" s="1"/>
  <c r="E13" i="30"/>
  <c r="F13" i="30"/>
  <c r="G13" i="30"/>
  <c r="H13" i="30"/>
  <c r="I13" i="30"/>
  <c r="J13" i="30"/>
  <c r="K13" i="30"/>
  <c r="L13" i="30"/>
  <c r="E14" i="30"/>
  <c r="F14" i="30"/>
  <c r="G14" i="30"/>
  <c r="H14" i="30"/>
  <c r="I14" i="30"/>
  <c r="J14" i="30"/>
  <c r="K14" i="30"/>
  <c r="L14" i="30"/>
  <c r="E15" i="30"/>
  <c r="F15" i="30"/>
  <c r="G15" i="30"/>
  <c r="H15" i="30"/>
  <c r="I15" i="30"/>
  <c r="J15" i="30"/>
  <c r="K15" i="30"/>
  <c r="L15" i="30"/>
  <c r="E16" i="30"/>
  <c r="F16" i="30"/>
  <c r="G16" i="30"/>
  <c r="H16" i="30"/>
  <c r="I16" i="30"/>
  <c r="J16" i="30"/>
  <c r="K16" i="30"/>
  <c r="L16" i="30"/>
  <c r="E17" i="30"/>
  <c r="F17" i="30"/>
  <c r="G17" i="30"/>
  <c r="H17" i="30"/>
  <c r="I17" i="30"/>
  <c r="J17" i="30"/>
  <c r="K17" i="30"/>
  <c r="L17" i="30"/>
  <c r="D14" i="30"/>
  <c r="D15" i="30"/>
  <c r="D16" i="30"/>
  <c r="D17" i="30"/>
  <c r="D13" i="30"/>
  <c r="D7" i="23"/>
  <c r="H7" i="23" s="1"/>
  <c r="C3" i="23"/>
  <c r="E3" i="23"/>
  <c r="D3" i="23" s="1"/>
  <c r="H3" i="23" s="1"/>
  <c r="B5" i="23"/>
  <c r="E5" i="23"/>
  <c r="E4" i="23"/>
  <c r="H2" i="23"/>
  <c r="F2" i="23"/>
  <c r="E7" i="23" l="1"/>
  <c r="G7" i="23" s="1"/>
  <c r="F7" i="23"/>
  <c r="C7" i="23"/>
  <c r="F3" i="23"/>
  <c r="G3" i="23"/>
  <c r="B3" i="23" l="1"/>
  <c r="AG4" i="29" a="1"/>
  <c r="AG4" i="29" s="1"/>
  <c r="AG5" i="29" a="1"/>
  <c r="AG5" i="29" s="1"/>
  <c r="AG6" i="29" a="1"/>
  <c r="AG6" i="29" s="1"/>
  <c r="AG7" i="29" a="1"/>
  <c r="AG7" i="29"/>
  <c r="AG8" i="29" a="1"/>
  <c r="AG8" i="29" s="1"/>
  <c r="AG9" i="29" a="1"/>
  <c r="AG9" i="29" s="1"/>
  <c r="AG10" i="29" a="1"/>
  <c r="AG10" i="29" s="1"/>
  <c r="AG11" i="29" a="1"/>
  <c r="AG11" i="29"/>
  <c r="AG12" i="29" a="1"/>
  <c r="AG12" i="29" s="1"/>
  <c r="AG13" i="29" a="1"/>
  <c r="AG13" i="29" s="1"/>
  <c r="AG14" i="29" a="1"/>
  <c r="AG14" i="29" s="1"/>
  <c r="AG15" i="29" a="1"/>
  <c r="AG15" i="29"/>
  <c r="AG16" i="29" a="1"/>
  <c r="AG16" i="29" s="1"/>
  <c r="AG17" i="29" a="1"/>
  <c r="AG17" i="29" s="1"/>
  <c r="AG18" i="29" a="1"/>
  <c r="AG18" i="29" s="1"/>
  <c r="AG19" i="29" a="1"/>
  <c r="AG19" i="29"/>
  <c r="AG20" i="29" a="1"/>
  <c r="AG20" i="29" s="1"/>
  <c r="AG21" i="29" a="1"/>
  <c r="AG21" i="29" s="1"/>
  <c r="AG22" i="29" a="1"/>
  <c r="AG22" i="29" s="1"/>
  <c r="AG23" i="29" a="1"/>
  <c r="AG23" i="29"/>
  <c r="AG24" i="29" a="1"/>
  <c r="AG24" i="29" s="1"/>
  <c r="AG25" i="29" a="1"/>
  <c r="AG25" i="29" s="1"/>
  <c r="AG26" i="29" a="1"/>
  <c r="AG26" i="29" s="1"/>
  <c r="AG27" i="29" a="1"/>
  <c r="AG27" i="29"/>
  <c r="AG28" i="29" a="1"/>
  <c r="AG28" i="29" s="1"/>
  <c r="AG29" i="29" a="1"/>
  <c r="AG29" i="29" s="1"/>
  <c r="AG30" i="29" a="1"/>
  <c r="AG30" i="29" s="1"/>
  <c r="AG31" i="29" a="1"/>
  <c r="AG31" i="29"/>
  <c r="AG3" i="29" a="1"/>
  <c r="AG3" i="29" s="1"/>
  <c r="E37" i="29"/>
  <c r="F37" i="29"/>
  <c r="G37" i="29"/>
  <c r="H37" i="29"/>
  <c r="I37" i="29"/>
  <c r="J37" i="29"/>
  <c r="K37" i="29"/>
  <c r="L37" i="29"/>
  <c r="M37" i="29"/>
  <c r="N37" i="29"/>
  <c r="E38" i="29"/>
  <c r="F38" i="29"/>
  <c r="G38" i="29"/>
  <c r="H38" i="29"/>
  <c r="P38" i="29" s="1" a="1"/>
  <c r="P38" i="29" s="1"/>
  <c r="I38" i="29"/>
  <c r="J38" i="29"/>
  <c r="K38" i="29"/>
  <c r="L38" i="29"/>
  <c r="M38" i="29"/>
  <c r="N38" i="29"/>
  <c r="E39" i="29"/>
  <c r="F39" i="29"/>
  <c r="G39" i="29"/>
  <c r="H39" i="29"/>
  <c r="P39" i="29" s="1" a="1"/>
  <c r="P39" i="29" s="1"/>
  <c r="I39" i="29"/>
  <c r="J39" i="29"/>
  <c r="K39" i="29"/>
  <c r="L39" i="29"/>
  <c r="M39" i="29"/>
  <c r="N39" i="29"/>
  <c r="E40" i="29"/>
  <c r="F40" i="29"/>
  <c r="G40" i="29"/>
  <c r="H40" i="29"/>
  <c r="I40" i="29"/>
  <c r="J40" i="29"/>
  <c r="K40" i="29"/>
  <c r="L40" i="29"/>
  <c r="M40" i="29"/>
  <c r="N40" i="29"/>
  <c r="E41" i="29"/>
  <c r="F41" i="29"/>
  <c r="G41" i="29"/>
  <c r="H41" i="29"/>
  <c r="I41" i="29"/>
  <c r="J41" i="29"/>
  <c r="K41" i="29"/>
  <c r="L41" i="29"/>
  <c r="M41" i="29"/>
  <c r="N41" i="29"/>
  <c r="E42" i="29"/>
  <c r="F42" i="29"/>
  <c r="G42" i="29"/>
  <c r="H42" i="29"/>
  <c r="I42" i="29"/>
  <c r="J42" i="29"/>
  <c r="K42" i="29"/>
  <c r="L42" i="29"/>
  <c r="M42" i="29"/>
  <c r="N42" i="29"/>
  <c r="E43" i="29"/>
  <c r="F43" i="29"/>
  <c r="G43" i="29"/>
  <c r="H43" i="29"/>
  <c r="P43" i="29" s="1" a="1"/>
  <c r="P43" i="29" s="1"/>
  <c r="I43" i="29"/>
  <c r="J43" i="29"/>
  <c r="K43" i="29"/>
  <c r="L43" i="29"/>
  <c r="M43" i="29"/>
  <c r="N43" i="29"/>
  <c r="E44" i="29"/>
  <c r="F44" i="29"/>
  <c r="G44" i="29"/>
  <c r="H44" i="29"/>
  <c r="I44" i="29"/>
  <c r="J44" i="29"/>
  <c r="K44" i="29"/>
  <c r="L44" i="29"/>
  <c r="M44" i="29"/>
  <c r="N44" i="29"/>
  <c r="E45" i="29"/>
  <c r="F45" i="29"/>
  <c r="G45" i="29"/>
  <c r="H45" i="29"/>
  <c r="I45" i="29"/>
  <c r="J45" i="29"/>
  <c r="K45" i="29"/>
  <c r="L45" i="29"/>
  <c r="M45" i="29"/>
  <c r="N45" i="29"/>
  <c r="E46" i="29"/>
  <c r="F46" i="29"/>
  <c r="G46" i="29"/>
  <c r="H46" i="29"/>
  <c r="P46" i="29" s="1" a="1"/>
  <c r="P46" i="29" s="1"/>
  <c r="I46" i="29"/>
  <c r="J46" i="29"/>
  <c r="K46" i="29"/>
  <c r="L46" i="29"/>
  <c r="M46" i="29"/>
  <c r="N46" i="29"/>
  <c r="E47" i="29"/>
  <c r="F47" i="29"/>
  <c r="G47" i="29"/>
  <c r="H47" i="29"/>
  <c r="P47" i="29" s="1" a="1"/>
  <c r="P47" i="29" s="1"/>
  <c r="I47" i="29"/>
  <c r="J47" i="29"/>
  <c r="K47" i="29"/>
  <c r="L47" i="29"/>
  <c r="M47" i="29"/>
  <c r="N47" i="29"/>
  <c r="E48" i="29"/>
  <c r="F48" i="29"/>
  <c r="G48" i="29"/>
  <c r="H48" i="29"/>
  <c r="I48" i="29"/>
  <c r="J48" i="29"/>
  <c r="K48" i="29"/>
  <c r="L48" i="29"/>
  <c r="M48" i="29"/>
  <c r="N48" i="29"/>
  <c r="E49" i="29"/>
  <c r="F49" i="29"/>
  <c r="G49" i="29"/>
  <c r="H49" i="29"/>
  <c r="I49" i="29"/>
  <c r="J49" i="29"/>
  <c r="K49" i="29"/>
  <c r="L49" i="29"/>
  <c r="M49" i="29"/>
  <c r="N49" i="29"/>
  <c r="E50" i="29"/>
  <c r="F50" i="29"/>
  <c r="G50" i="29"/>
  <c r="H50" i="29"/>
  <c r="I50" i="29"/>
  <c r="J50" i="29"/>
  <c r="K50" i="29"/>
  <c r="L50" i="29"/>
  <c r="M50" i="29"/>
  <c r="N50" i="29"/>
  <c r="E51" i="29"/>
  <c r="F51" i="29"/>
  <c r="G51" i="29"/>
  <c r="H51" i="29"/>
  <c r="P51" i="29" s="1" a="1"/>
  <c r="P51" i="29" s="1"/>
  <c r="I51" i="29"/>
  <c r="J51" i="29"/>
  <c r="K51" i="29"/>
  <c r="L51" i="29"/>
  <c r="M51" i="29"/>
  <c r="N51" i="29"/>
  <c r="E52" i="29"/>
  <c r="F52" i="29"/>
  <c r="G52" i="29"/>
  <c r="H52" i="29"/>
  <c r="I52" i="29"/>
  <c r="J52" i="29"/>
  <c r="K52" i="29"/>
  <c r="L52" i="29"/>
  <c r="M52" i="29"/>
  <c r="N52" i="29"/>
  <c r="E53" i="29"/>
  <c r="F53" i="29"/>
  <c r="G53" i="29"/>
  <c r="H53" i="29"/>
  <c r="I53" i="29"/>
  <c r="J53" i="29"/>
  <c r="K53" i="29"/>
  <c r="L53" i="29"/>
  <c r="M53" i="29"/>
  <c r="N53" i="29"/>
  <c r="E54" i="29"/>
  <c r="F54" i="29"/>
  <c r="G54" i="29"/>
  <c r="H54" i="29"/>
  <c r="P54" i="29" s="1" a="1"/>
  <c r="P54" i="29" s="1"/>
  <c r="I54" i="29"/>
  <c r="J54" i="29"/>
  <c r="K54" i="29"/>
  <c r="L54" i="29"/>
  <c r="M54" i="29"/>
  <c r="N54" i="29"/>
  <c r="E55" i="29"/>
  <c r="F55" i="29"/>
  <c r="G55" i="29"/>
  <c r="H55" i="29"/>
  <c r="P55" i="29" s="1" a="1"/>
  <c r="P55" i="29" s="1"/>
  <c r="I55" i="29"/>
  <c r="J55" i="29"/>
  <c r="K55" i="29"/>
  <c r="L55" i="29"/>
  <c r="M55" i="29"/>
  <c r="N55" i="29"/>
  <c r="E56" i="29"/>
  <c r="F56" i="29"/>
  <c r="G56" i="29"/>
  <c r="H56" i="29"/>
  <c r="I56" i="29"/>
  <c r="J56" i="29"/>
  <c r="K56" i="29"/>
  <c r="L56" i="29"/>
  <c r="M56" i="29"/>
  <c r="N56" i="29"/>
  <c r="E57" i="29"/>
  <c r="F57" i="29"/>
  <c r="G57" i="29"/>
  <c r="H57" i="29"/>
  <c r="I57" i="29"/>
  <c r="J57" i="29"/>
  <c r="K57" i="29"/>
  <c r="L57" i="29"/>
  <c r="M57" i="29"/>
  <c r="N57" i="29"/>
  <c r="E58" i="29"/>
  <c r="F58" i="29"/>
  <c r="G58" i="29"/>
  <c r="H58" i="29"/>
  <c r="P58" i="29" s="1" a="1"/>
  <c r="P58" i="29" s="1"/>
  <c r="I58" i="29"/>
  <c r="J58" i="29"/>
  <c r="K58" i="29"/>
  <c r="L58" i="29"/>
  <c r="M58" i="29"/>
  <c r="N58" i="29"/>
  <c r="E59" i="29"/>
  <c r="F59" i="29"/>
  <c r="G59" i="29"/>
  <c r="H59" i="29"/>
  <c r="P59" i="29" s="1" a="1"/>
  <c r="P59" i="29" s="1"/>
  <c r="I59" i="29"/>
  <c r="J59" i="29"/>
  <c r="K59" i="29"/>
  <c r="L59" i="29"/>
  <c r="M59" i="29"/>
  <c r="N59" i="29"/>
  <c r="E60" i="29"/>
  <c r="F60" i="29"/>
  <c r="G60" i="29"/>
  <c r="H60" i="29"/>
  <c r="I60" i="29"/>
  <c r="J60" i="29"/>
  <c r="K60" i="29"/>
  <c r="L60" i="29"/>
  <c r="M60" i="29"/>
  <c r="N60" i="29"/>
  <c r="E61" i="29"/>
  <c r="F61" i="29"/>
  <c r="G61" i="29"/>
  <c r="H61" i="29"/>
  <c r="I61" i="29"/>
  <c r="J61" i="29"/>
  <c r="K61" i="29"/>
  <c r="L61" i="29"/>
  <c r="M61" i="29"/>
  <c r="N61" i="29"/>
  <c r="E62" i="29"/>
  <c r="F62" i="29"/>
  <c r="G62" i="29"/>
  <c r="H62" i="29"/>
  <c r="P62" i="29" s="1" a="1"/>
  <c r="P62" i="29" s="1"/>
  <c r="I62" i="29"/>
  <c r="J62" i="29"/>
  <c r="K62" i="29"/>
  <c r="L62" i="29"/>
  <c r="M62" i="29"/>
  <c r="N62" i="29"/>
  <c r="E63" i="29"/>
  <c r="F63" i="29"/>
  <c r="G63" i="29"/>
  <c r="H63" i="29"/>
  <c r="I63" i="29"/>
  <c r="J63" i="29"/>
  <c r="K63" i="29"/>
  <c r="L63" i="29"/>
  <c r="M63" i="29"/>
  <c r="N63" i="29"/>
  <c r="F36" i="29"/>
  <c r="G36" i="29"/>
  <c r="H36" i="29"/>
  <c r="I36" i="29"/>
  <c r="J36" i="29"/>
  <c r="K36" i="29"/>
  <c r="L36" i="29"/>
  <c r="M36" i="29"/>
  <c r="N36" i="29"/>
  <c r="E36" i="29"/>
  <c r="P37" i="29" a="1"/>
  <c r="P37" i="29" s="1"/>
  <c r="P40" i="29" a="1"/>
  <c r="P40" i="29" s="1"/>
  <c r="P41" i="29" a="1"/>
  <c r="P41" i="29" s="1"/>
  <c r="P42" i="29" a="1"/>
  <c r="P42" i="29" s="1"/>
  <c r="P44" i="29" a="1"/>
  <c r="P44" i="29" s="1"/>
  <c r="P45" i="29" a="1"/>
  <c r="P45" i="29" s="1"/>
  <c r="P48" i="29" a="1"/>
  <c r="P48" i="29"/>
  <c r="P49" i="29" a="1"/>
  <c r="P49" i="29" s="1"/>
  <c r="P50" i="29" a="1"/>
  <c r="P50" i="29" s="1"/>
  <c r="P52" i="29" a="1"/>
  <c r="P52" i="29" s="1"/>
  <c r="P53" i="29" a="1"/>
  <c r="P53" i="29" s="1"/>
  <c r="P56" i="29" a="1"/>
  <c r="P56" i="29"/>
  <c r="P57" i="29" a="1"/>
  <c r="P57" i="29" s="1"/>
  <c r="P60" i="29" a="1"/>
  <c r="P60" i="29" s="1"/>
  <c r="P61" i="29" a="1"/>
  <c r="P61" i="29" s="1"/>
  <c r="P63" i="29" a="1"/>
  <c r="P63" i="29" s="1"/>
  <c r="P36" i="29" a="1"/>
  <c r="P36" i="29" s="1"/>
  <c r="D15" i="18" l="1"/>
  <c r="D16" i="18" s="1"/>
  <c r="E15" i="18"/>
  <c r="E16" i="18" s="1"/>
  <c r="F15" i="18"/>
  <c r="F16" i="18" s="1"/>
  <c r="G15" i="18"/>
  <c r="G16" i="18" s="1"/>
  <c r="H15" i="18"/>
  <c r="H16" i="18" s="1"/>
  <c r="I15" i="18"/>
  <c r="I16" i="18" s="1"/>
  <c r="D17" i="18"/>
  <c r="D18" i="18" s="1"/>
  <c r="D19" i="18" s="1"/>
  <c r="E17" i="18"/>
  <c r="E18" i="18" s="1"/>
  <c r="F17" i="18"/>
  <c r="F18" i="18" s="1"/>
  <c r="F19" i="18" s="1"/>
  <c r="G17" i="18"/>
  <c r="G18" i="18" s="1"/>
  <c r="H17" i="18"/>
  <c r="H18" i="18" s="1"/>
  <c r="I17" i="18"/>
  <c r="I18" i="18" s="1"/>
  <c r="I19" i="18" l="1"/>
  <c r="G19" i="18"/>
  <c r="E19" i="18"/>
  <c r="H19" i="18"/>
  <c r="B17" i="18" l="1"/>
  <c r="B18" i="18" s="1"/>
  <c r="B19" i="18" s="1"/>
  <c r="C17" i="18"/>
  <c r="C18" i="18" s="1"/>
  <c r="B15" i="18"/>
  <c r="B16" i="18" s="1"/>
  <c r="C15" i="18"/>
  <c r="C16" i="18" s="1"/>
  <c r="C19" i="18" l="1"/>
  <c r="B11" i="18" l="1"/>
  <c r="B3" i="24" l="1"/>
  <c r="H2" i="24"/>
  <c r="F3" i="24" l="1"/>
  <c r="D3" i="24"/>
  <c r="H3" i="24" s="1"/>
  <c r="C3" i="24"/>
  <c r="G3" i="24"/>
  <c r="G2" i="24"/>
  <c r="C2" i="24"/>
  <c r="F2" i="24"/>
  <c r="B2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<sst xmlns="http://schemas.openxmlformats.org/spreadsheetml/2006/main" count="347" uniqueCount="117">
  <si>
    <t>Sources:</t>
  </si>
  <si>
    <t>Notes</t>
  </si>
  <si>
    <t>This variable gives fuel economy in units of cargo distance per BTU.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</si>
  <si>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</si>
  <si>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</si>
  <si>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</si>
  <si>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</si>
  <si>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</si>
  <si>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</si>
  <si>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</si>
  <si>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</si>
  <si>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</si>
  <si>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</si>
  <si>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LDVs and motorbikes</t>
  </si>
  <si>
    <t>Source:</t>
  </si>
  <si>
    <t>SYFAFE Start Year Fleet Avg Fuel Economy</t>
  </si>
  <si>
    <t>LDVs</t>
  </si>
  <si>
    <t>rail</t>
  </si>
  <si>
    <t>ships</t>
  </si>
  <si>
    <t>motorbikes</t>
  </si>
  <si>
    <t>This sheet implements adjustments that are determined during the model calibration phase, which</t>
  </si>
  <si>
    <t>may be necessary to avoid situations where the weighted contribution of a given type/technology</t>
  </si>
  <si>
    <t>of vehicles to the fleet average fuel economy "runs out" (is depleted) before the corresponding type</t>
  </si>
  <si>
    <t>of vehicle is fully retired.  Although input data from an external source (like EIA) will typically be</t>
  </si>
  <si>
    <t>in the right ballpark or even very close, it is unlikely that it is exactly in sync with the data for other</t>
  </si>
  <si>
    <t>variables that play into this calculation in the EPS, such as vehicle loading levels and annual average</t>
  </si>
  <si>
    <t>distance traveled.  These calibration factors allow us to line up the input data for start year fuel</t>
  </si>
  <si>
    <t>economy with the other input data in the model.</t>
  </si>
  <si>
    <t>Passenger Vehicles</t>
  </si>
  <si>
    <t>Freight Vehicles</t>
  </si>
  <si>
    <t>This is typically only a significant issue in scenarios where a given vehicle type/technology is</t>
  </si>
  <si>
    <t>fully depleted during the model run.  For example, if you implement an EV minimum required</t>
  </si>
  <si>
    <t>sales percentage of 100% and use plcy-schd/FoPITY to scale it in by year 2030, then you encounter</t>
  </si>
  <si>
    <t>a mismatch in the years when "Retiring Vehicles" and "Weighted Contribution of Retiring Vehicles</t>
  </si>
  <si>
    <t>Calibration Adjustments</t>
  </si>
  <si>
    <t>This variable may need calibration after all other data are in place.  See the notes on the</t>
  </si>
  <si>
    <t>"Calibration Adjustments" tab for what conditions might highlight the need for</t>
  </si>
  <si>
    <t>calibration and how to perform it.</t>
  </si>
  <si>
    <t>can adjust the calibration factors on this tab to eliminate the mismatch.</t>
  </si>
  <si>
    <t>to Fleet Avg Fuel Economy" for gasoline passenger LDVs reach zero (in the 2040-2043 range).  You</t>
  </si>
  <si>
    <t>For sources and calculations, see the variable trans/PTFURfE.</t>
  </si>
  <si>
    <t>For source, see the variable trans/BPoEFUbVT.</t>
  </si>
  <si>
    <t>psgr</t>
  </si>
  <si>
    <t>frgt</t>
  </si>
  <si>
    <t>Vehicle lifetimes</t>
  </si>
  <si>
    <t>See trans/AVL variable</t>
  </si>
  <si>
    <t>See trans/BHNVFEAL variable</t>
  </si>
  <si>
    <t>prior to the model lifetime, across a number of years equal to the lifetime of that</t>
  </si>
  <si>
    <t>type of vehicle.  Conveniently, these data are available in trans/BHNVFEAL.</t>
  </si>
  <si>
    <t>We adjust for the greater efficiency of electricity use in vehicles, accounting</t>
  </si>
  <si>
    <t>for the share of electricity used by plug-in hybrids, in the same way we do in</t>
  </si>
  <si>
    <t>trans/BHNVFEAL.</t>
  </si>
  <si>
    <t>Fuel Economy (passenger*miles/BTU)</t>
  </si>
  <si>
    <t>LPG vehicle</t>
  </si>
  <si>
    <t>hydrogen vehicle</t>
  </si>
  <si>
    <t>Fuel Economy (freight ton*miles/BTU)</t>
  </si>
  <si>
    <t>gasoline car efficiency</t>
  </si>
  <si>
    <t>hydrogen FCV efficiency</t>
  </si>
  <si>
    <t>distance multiplier for hydrogen vehicles</t>
  </si>
  <si>
    <t>Hydrogen vs. Gasoline Efficiency (see trans/BHNVFEAL)</t>
  </si>
  <si>
    <t>Year</t>
  </si>
  <si>
    <t>Mode</t>
  </si>
  <si>
    <t>Passenger LDVs</t>
  </si>
  <si>
    <t>Energy Consumption (PJ)</t>
  </si>
  <si>
    <t>Energy Consumption (BTU)</t>
  </si>
  <si>
    <t>Passenger-miles</t>
  </si>
  <si>
    <t>PJ to BTU</t>
  </si>
  <si>
    <t>km to miles</t>
  </si>
  <si>
    <t>passenger-miles/BTU</t>
  </si>
  <si>
    <t>Billion Passenger-km</t>
  </si>
  <si>
    <t>Start Year</t>
  </si>
  <si>
    <t>BTU per TWh</t>
  </si>
  <si>
    <t>km/l</t>
  </si>
  <si>
    <t>BTU/km</t>
  </si>
  <si>
    <t>BTU/psgr-km</t>
  </si>
  <si>
    <t>psgr-km/BTU</t>
  </si>
  <si>
    <t>psgr-mi/BTU</t>
  </si>
  <si>
    <t>Psgr LDVs, Gasoline (psgr-mi/BTU)</t>
  </si>
  <si>
    <t>For other vehicles, our approach is to take the average fuel economy of new vehicles that were sold</t>
  </si>
  <si>
    <t>Calculation of energy per vehicle-Passenger Km</t>
  </si>
  <si>
    <t>TWh/vehicle-passenger-km</t>
  </si>
  <si>
    <t>Sub-mode</t>
  </si>
  <si>
    <t>Technology</t>
  </si>
  <si>
    <t>ROAD</t>
  </si>
  <si>
    <t>BUS</t>
  </si>
  <si>
    <t>DIESEL</t>
  </si>
  <si>
    <t>CNG</t>
  </si>
  <si>
    <t>ELECTRIC</t>
  </si>
  <si>
    <t>FCV</t>
  </si>
  <si>
    <t>ONMI-BUS</t>
  </si>
  <si>
    <t>CAR</t>
  </si>
  <si>
    <t>PETROL</t>
  </si>
  <si>
    <t>LPG</t>
  </si>
  <si>
    <t>2W</t>
  </si>
  <si>
    <t>3W</t>
  </si>
  <si>
    <t>TAXI</t>
  </si>
  <si>
    <t>RAIL</t>
  </si>
  <si>
    <t>AIR</t>
  </si>
  <si>
    <t>Tab XII.a, Table 10.3</t>
  </si>
  <si>
    <t>Converted to psgr-mile per BTU</t>
  </si>
  <si>
    <t>miles per km</t>
  </si>
  <si>
    <t>Total Billion Passenger KM demand</t>
  </si>
  <si>
    <t>Tab XII.a, Table 10.2</t>
  </si>
  <si>
    <t>Tab XII.b, Table 3.5</t>
  </si>
  <si>
    <t>Chosen Trajectory</t>
  </si>
  <si>
    <t>Type</t>
  </si>
  <si>
    <t>HCV</t>
  </si>
  <si>
    <t>LCV</t>
  </si>
  <si>
    <t>For most vehicle types, we take efficiency directly from IESS.</t>
  </si>
  <si>
    <t>NITI Aayog, Government of India</t>
  </si>
  <si>
    <t>India Energy Security Scenarios 2047 downloadable Excel model</t>
  </si>
  <si>
    <t>http://indiaenergy.gov.in/iess/docs/IESS_Version2.2.xlsx</t>
  </si>
  <si>
    <t>Tabs XIIa (Tables 10.2 and 10.3) and XIIb (Table 3.5)</t>
  </si>
  <si>
    <t>Most Vehicle Tpes</t>
  </si>
  <si>
    <t>Fuel Economy of Other Vehicle Types</t>
  </si>
  <si>
    <t>TWh/vehicle-ton-km</t>
  </si>
  <si>
    <t>In India, we repurpose the passenger ship vehicle type to be taxis.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</si>
</sst>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00E+00"/>
    <numFmt numFmtId="168" formatCode="#,##0_);\(#,##0\);&quot;-&quot;_);@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0"/>
      <name val="Calibri"/>
      <family val="1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4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0" fillId="0" borderId="0" xfId="0" applyFon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2" fillId="28" borderId="0" xfId="0" applyFont="1" applyFill="1"/>
    <xf numFmtId="0" fontId="0" fillId="28" borderId="0" xfId="0" applyFill="1"/>
    <xf numFmtId="167" fontId="0" fillId="0" borderId="0" xfId="0" applyNumberFormat="1"/>
    <xf numFmtId="0" fontId="0" fillId="0" borderId="19" xfId="0" applyBorder="1"/>
    <xf numFmtId="0" fontId="0" fillId="29" borderId="0" xfId="0" applyFill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0" applyNumberFormat="1"/>
    <xf numFmtId="0" fontId="2" fillId="0" borderId="0" xfId="0" applyFont="1" applyAlignment="1">
      <alignment wrapText="1"/>
    </xf>
    <xf numFmtId="11" fontId="41" fillId="0" borderId="0" xfId="0" applyNumberFormat="1" applyFont="1"/>
    <xf numFmtId="0" fontId="0" fillId="0" borderId="0" xfId="0" applyNumberFormat="1" applyFill="1"/>
    <xf numFmtId="0" fontId="0" fillId="0" borderId="0" xfId="0" applyAlignment="1">
      <alignment wrapText="1"/>
    </xf>
    <xf numFmtId="168" fontId="42" fillId="30" borderId="0" xfId="153" applyNumberFormat="1" applyFont="1" applyFill="1" applyBorder="1" applyAlignment="1">
      <alignment vertical="center"/>
    </xf>
  </cellXfs>
  <cellStyles count="154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3" builtinId="3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AppData/Roaming/Microsoft/Excel/IESS_Version2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3" workbookViewId="0">
      <selection activeCell="B40" sqref="B40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15</v>
      </c>
    </row>
    <row r="3" spans="1:2">
      <c r="A3" s="1" t="s">
        <v>0</v>
      </c>
      <c r="B3" s="2" t="s">
        <v>113</v>
      </c>
    </row>
    <row r="4" spans="1:2">
      <c r="B4" t="s">
        <v>109</v>
      </c>
    </row>
    <row r="5" spans="1:2">
      <c r="B5" s="4">
        <v>2015</v>
      </c>
    </row>
    <row r="6" spans="1:2">
      <c r="B6" t="s">
        <v>110</v>
      </c>
    </row>
    <row r="7" spans="1:2">
      <c r="B7" t="s">
        <v>111</v>
      </c>
    </row>
    <row r="8" spans="1:2">
      <c r="B8" t="s">
        <v>112</v>
      </c>
    </row>
    <row r="10" spans="1:2">
      <c r="B10" s="2" t="s">
        <v>114</v>
      </c>
    </row>
    <row r="11" spans="1:2">
      <c r="B11" s="5" t="s">
        <v>46</v>
      </c>
    </row>
    <row r="12" spans="1:2">
      <c r="B12" s="4"/>
    </row>
    <row r="13" spans="1:2">
      <c r="B13" s="2" t="s">
        <v>44</v>
      </c>
    </row>
    <row r="14" spans="1:2">
      <c r="B14" s="5" t="s">
        <v>45</v>
      </c>
    </row>
    <row r="16" spans="1:2">
      <c r="A16" s="1" t="s">
        <v>1</v>
      </c>
    </row>
    <row r="17" spans="1:2">
      <c r="A17" t="s">
        <v>2</v>
      </c>
    </row>
    <row r="19" spans="1:2">
      <c r="A19" t="s">
        <v>108</v>
      </c>
    </row>
    <row r="21" spans="1:2">
      <c r="A21" t="s">
        <v>78</v>
      </c>
    </row>
    <row r="22" spans="1:2">
      <c r="A22" t="s">
        <v>47</v>
      </c>
    </row>
    <row r="23" spans="1:2">
      <c r="A23" t="s">
        <v>48</v>
      </c>
    </row>
    <row r="25" spans="1:2">
      <c r="A25" t="s">
        <v>49</v>
      </c>
    </row>
    <row r="26" spans="1:2">
      <c r="A26" t="s">
        <v>50</v>
      </c>
    </row>
    <row r="27" spans="1:2">
      <c r="A27" t="s">
        <v>51</v>
      </c>
    </row>
    <row r="29" spans="1:2">
      <c r="A29" s="9" t="s">
        <v>34</v>
      </c>
      <c r="B29" s="10"/>
    </row>
    <row r="30" spans="1:2">
      <c r="A30" t="s">
        <v>35</v>
      </c>
    </row>
    <row r="31" spans="1:2">
      <c r="A31" t="s">
        <v>36</v>
      </c>
    </row>
    <row r="32" spans="1:2">
      <c r="A32" t="s">
        <v>37</v>
      </c>
    </row>
    <row r="34" spans="1:2">
      <c r="A34" t="s">
        <v>70</v>
      </c>
      <c r="B34">
        <v>2018</v>
      </c>
    </row>
    <row r="36" spans="1:2">
      <c r="A36" t="s">
        <v>71</v>
      </c>
      <c r="B36" s="16">
        <v>3412000000000</v>
      </c>
    </row>
    <row r="37" spans="1:2">
      <c r="A37" t="s">
        <v>100</v>
      </c>
      <c r="B37">
        <v>0.62137100000000001</v>
      </c>
    </row>
    <row r="39" spans="1:2">
      <c r="A39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A8" sqref="A8:B11"/>
    </sheetView>
  </sheetViews>
  <sheetFormatPr defaultRowHeight="15"/>
  <cols>
    <col min="1" max="1" width="50.42578125" customWidth="1"/>
    <col min="2" max="2" width="11.5703125" bestFit="1" customWidth="1"/>
  </cols>
  <sheetData>
    <row r="1" spans="1:11">
      <c r="A1" s="2" t="s">
        <v>10</v>
      </c>
      <c r="B1" s="3"/>
      <c r="D1" s="2" t="s">
        <v>14</v>
      </c>
      <c r="J1">
        <v>947817120000</v>
      </c>
      <c r="K1" t="s">
        <v>66</v>
      </c>
    </row>
    <row r="2" spans="1:11">
      <c r="A2" t="s">
        <v>13</v>
      </c>
      <c r="B2" s="6">
        <v>0.68595041322314043</v>
      </c>
      <c r="D2" s="5" t="s">
        <v>40</v>
      </c>
      <c r="J2">
        <v>0.62137100000000001</v>
      </c>
      <c r="K2" t="s">
        <v>67</v>
      </c>
    </row>
    <row r="3" spans="1:11">
      <c r="A3" t="s">
        <v>9</v>
      </c>
      <c r="B3" s="6">
        <v>0.68881036513545346</v>
      </c>
      <c r="J3" s="16">
        <v>3412000000000</v>
      </c>
      <c r="K3" t="s">
        <v>71</v>
      </c>
    </row>
    <row r="5" spans="1:11">
      <c r="A5" s="2" t="s">
        <v>11</v>
      </c>
      <c r="B5" s="3"/>
      <c r="D5" s="2" t="s">
        <v>14</v>
      </c>
    </row>
    <row r="6" spans="1:11">
      <c r="A6" t="s">
        <v>12</v>
      </c>
      <c r="B6">
        <v>0.55000000000000004</v>
      </c>
      <c r="D6" s="5" t="s">
        <v>41</v>
      </c>
    </row>
    <row r="8" spans="1:11">
      <c r="A8" s="2" t="s">
        <v>59</v>
      </c>
      <c r="B8" s="3"/>
    </row>
    <row r="9" spans="1:11">
      <c r="A9" t="s">
        <v>56</v>
      </c>
      <c r="B9">
        <v>0.2</v>
      </c>
    </row>
    <row r="10" spans="1:11">
      <c r="A10" t="s">
        <v>57</v>
      </c>
      <c r="B10">
        <v>0.5</v>
      </c>
    </row>
    <row r="11" spans="1:11">
      <c r="A11" t="s">
        <v>58</v>
      </c>
      <c r="B11">
        <f>B10/B9</f>
        <v>2.5</v>
      </c>
    </row>
    <row r="13" spans="1:11">
      <c r="A13" s="2" t="s">
        <v>62</v>
      </c>
      <c r="B13" s="2"/>
      <c r="C13" s="2"/>
      <c r="D13" s="2"/>
      <c r="E13" s="2"/>
      <c r="F13" s="2"/>
      <c r="G13" s="2"/>
      <c r="H13" s="2"/>
      <c r="I13" s="2"/>
    </row>
    <row r="14" spans="1:11">
      <c r="B14">
        <v>2015</v>
      </c>
      <c r="C14">
        <v>2020</v>
      </c>
      <c r="D14">
        <v>2025</v>
      </c>
      <c r="E14">
        <v>2030</v>
      </c>
      <c r="F14">
        <v>2035</v>
      </c>
      <c r="G14" s="16">
        <v>2040</v>
      </c>
      <c r="H14">
        <v>2045</v>
      </c>
      <c r="I14">
        <v>2050</v>
      </c>
    </row>
    <row r="15" spans="1:11">
      <c r="A15" t="s">
        <v>63</v>
      </c>
      <c r="B15" t="e">
        <f>SUMIFS(#REF!,#REF!,B14)</f>
        <v>#REF!</v>
      </c>
      <c r="C15" t="e">
        <f>SUMIFS(#REF!,#REF!,C14)</f>
        <v>#REF!</v>
      </c>
      <c r="D15" t="e">
        <f>SUMIFS(#REF!,#REF!,D14)</f>
        <v>#REF!</v>
      </c>
      <c r="E15" t="e">
        <f>SUMIFS(#REF!,#REF!,E14)</f>
        <v>#REF!</v>
      </c>
      <c r="F15" t="e">
        <f>SUMIFS(#REF!,#REF!,F14)</f>
        <v>#REF!</v>
      </c>
      <c r="G15" t="e">
        <f>SUMIFS(#REF!,#REF!,G14)</f>
        <v>#REF!</v>
      </c>
      <c r="H15" t="e">
        <f>SUMIFS(#REF!,#REF!,H14)</f>
        <v>#REF!</v>
      </c>
      <c r="I15" t="e">
        <f>SUMIFS(#REF!,#REF!,I14)</f>
        <v>#REF!</v>
      </c>
    </row>
    <row r="16" spans="1:11">
      <c r="A16" t="s">
        <v>64</v>
      </c>
      <c r="B16" t="e">
        <f>B15*$J$1</f>
        <v>#REF!</v>
      </c>
      <c r="C16" t="e">
        <f>C15*$J$1</f>
        <v>#REF!</v>
      </c>
      <c r="D16" t="e">
        <f t="shared" ref="D16:I16" si="0">D15*$J$1</f>
        <v>#REF!</v>
      </c>
      <c r="E16" t="e">
        <f t="shared" si="0"/>
        <v>#REF!</v>
      </c>
      <c r="F16" t="e">
        <f t="shared" si="0"/>
        <v>#REF!</v>
      </c>
      <c r="G16" t="e">
        <f t="shared" si="0"/>
        <v>#REF!</v>
      </c>
      <c r="H16" t="e">
        <f t="shared" si="0"/>
        <v>#REF!</v>
      </c>
      <c r="I16" t="e">
        <f t="shared" si="0"/>
        <v>#REF!</v>
      </c>
    </row>
    <row r="17" spans="1:9">
      <c r="A17" t="s">
        <v>69</v>
      </c>
      <c r="B17" t="e">
        <f>SUMIFS(#REF!,#REF!,B14)</f>
        <v>#REF!</v>
      </c>
      <c r="C17" t="e">
        <f>SUMIFS(#REF!,#REF!,C14)</f>
        <v>#REF!</v>
      </c>
      <c r="D17" t="e">
        <f>SUMIFS(#REF!,#REF!,D14)</f>
        <v>#REF!</v>
      </c>
      <c r="E17" t="e">
        <f>SUMIFS(#REF!,#REF!,E14)</f>
        <v>#REF!</v>
      </c>
      <c r="F17" t="e">
        <f>SUMIFS(#REF!,#REF!,F14)</f>
        <v>#REF!</v>
      </c>
      <c r="G17" t="e">
        <f>SUMIFS(#REF!,#REF!,G14)</f>
        <v>#REF!</v>
      </c>
      <c r="H17" t="e">
        <f>SUMIFS(#REF!,#REF!,H14)</f>
        <v>#REF!</v>
      </c>
      <c r="I17" t="e">
        <f>SUMIFS(#REF!,#REF!,I14)</f>
        <v>#REF!</v>
      </c>
    </row>
    <row r="18" spans="1:9">
      <c r="A18" t="s">
        <v>65</v>
      </c>
      <c r="B18" t="e">
        <f>B17*$J$2*10^9</f>
        <v>#REF!</v>
      </c>
      <c r="C18" t="e">
        <f>C17*$J$2*10^9</f>
        <v>#REF!</v>
      </c>
      <c r="D18" t="e">
        <f t="shared" ref="D18:I18" si="1">D17*$J$2*10^9</f>
        <v>#REF!</v>
      </c>
      <c r="E18" t="e">
        <f t="shared" si="1"/>
        <v>#REF!</v>
      </c>
      <c r="F18" t="e">
        <f t="shared" si="1"/>
        <v>#REF!</v>
      </c>
      <c r="G18" t="e">
        <f t="shared" si="1"/>
        <v>#REF!</v>
      </c>
      <c r="H18" t="e">
        <f t="shared" si="1"/>
        <v>#REF!</v>
      </c>
      <c r="I18" t="e">
        <f t="shared" si="1"/>
        <v>#REF!</v>
      </c>
    </row>
    <row r="19" spans="1:9">
      <c r="A19" t="s">
        <v>68</v>
      </c>
      <c r="B19" t="e">
        <f>B18/B16</f>
        <v>#REF!</v>
      </c>
      <c r="C19" t="e">
        <f>C18/C16</f>
        <v>#REF!</v>
      </c>
      <c r="D19" t="e">
        <f t="shared" ref="D19:I19" si="2">D18/D16</f>
        <v>#REF!</v>
      </c>
      <c r="E19" t="e">
        <f t="shared" si="2"/>
        <v>#REF!</v>
      </c>
      <c r="F19" t="e">
        <f t="shared" si="2"/>
        <v>#REF!</v>
      </c>
      <c r="G19" t="e">
        <f t="shared" si="2"/>
        <v>#REF!</v>
      </c>
      <c r="H19" t="e">
        <f t="shared" si="2"/>
        <v>#REF!</v>
      </c>
      <c r="I19" t="e">
        <f t="shared" si="2"/>
        <v>#REF!</v>
      </c>
    </row>
    <row r="29" spans="1:9">
      <c r="B2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7826-223B-4AE1-A3A7-2A1B032AFB67}">
  <dimension ref="A1:AG63"/>
  <sheetViews>
    <sheetView topLeftCell="A41" zoomScale="85" zoomScaleNormal="85" workbookViewId="0">
      <selection activeCell="E36" sqref="E36"/>
    </sheetView>
  </sheetViews>
  <sheetFormatPr defaultRowHeight="15"/>
  <cols>
    <col min="3" max="3" width="13.5703125" customWidth="1"/>
    <col min="5" max="5" width="12.7109375" bestFit="1" customWidth="1"/>
  </cols>
  <sheetData>
    <row r="1" spans="1:33">
      <c r="A1" s="1" t="s">
        <v>98</v>
      </c>
      <c r="S1" s="1" t="s">
        <v>102</v>
      </c>
    </row>
    <row r="2" spans="1:33">
      <c r="A2">
        <v>3</v>
      </c>
      <c r="B2" t="s">
        <v>79</v>
      </c>
      <c r="N2" t="s">
        <v>80</v>
      </c>
      <c r="T2" t="s">
        <v>61</v>
      </c>
      <c r="U2" t="s">
        <v>81</v>
      </c>
      <c r="V2" t="s">
        <v>82</v>
      </c>
      <c r="W2">
        <v>2007</v>
      </c>
      <c r="X2">
        <v>2012</v>
      </c>
      <c r="Y2">
        <v>2017</v>
      </c>
      <c r="Z2">
        <v>2022</v>
      </c>
      <c r="AA2">
        <v>2027</v>
      </c>
      <c r="AB2">
        <v>2032</v>
      </c>
      <c r="AC2">
        <v>2037</v>
      </c>
      <c r="AD2">
        <v>2042</v>
      </c>
      <c r="AE2">
        <v>2047</v>
      </c>
      <c r="AG2">
        <v>2018</v>
      </c>
    </row>
    <row r="3" spans="1:33">
      <c r="B3" t="s">
        <v>61</v>
      </c>
      <c r="C3" t="s">
        <v>81</v>
      </c>
      <c r="D3" t="s">
        <v>82</v>
      </c>
      <c r="E3">
        <v>2007</v>
      </c>
      <c r="F3">
        <v>2012</v>
      </c>
      <c r="G3">
        <v>2017</v>
      </c>
      <c r="H3">
        <v>2022</v>
      </c>
      <c r="I3">
        <v>2027</v>
      </c>
      <c r="J3">
        <v>2032</v>
      </c>
      <c r="K3">
        <v>2037</v>
      </c>
      <c r="L3">
        <v>2042</v>
      </c>
      <c r="M3">
        <v>2047</v>
      </c>
      <c r="N3">
        <v>2052</v>
      </c>
      <c r="T3" t="s">
        <v>83</v>
      </c>
      <c r="U3" t="s">
        <v>84</v>
      </c>
      <c r="V3" t="s">
        <v>85</v>
      </c>
      <c r="W3">
        <v>4448.8315036486874</v>
      </c>
      <c r="X3">
        <v>4448.8315036486874</v>
      </c>
      <c r="Y3">
        <v>5405.7584352381728</v>
      </c>
      <c r="Z3">
        <v>6528.6858621217571</v>
      </c>
      <c r="AA3">
        <v>7613.9437240393327</v>
      </c>
      <c r="AB3">
        <v>8655.6796992372801</v>
      </c>
      <c r="AC3">
        <v>9417.350174430052</v>
      </c>
      <c r="AD3">
        <v>10061.997583271524</v>
      </c>
      <c r="AE3">
        <v>10457.620774352716</v>
      </c>
      <c r="AG3" cm="1">
        <f t="array" ref="AG3">TREND(Y3:Z3,$Y$2:$Z$2,$AG$2)</f>
        <v>5630.3439206148614</v>
      </c>
    </row>
    <row r="4" spans="1:33">
      <c r="B4" t="s">
        <v>83</v>
      </c>
      <c r="C4" t="s">
        <v>84</v>
      </c>
      <c r="D4" t="s">
        <v>85</v>
      </c>
      <c r="E4">
        <v>-9.7402597402583276E-12</v>
      </c>
      <c r="F4">
        <v>4.1008480553778528E-11</v>
      </c>
      <c r="G4">
        <v>4.0803642988574872E-11</v>
      </c>
      <c r="H4">
        <v>4.0599828588032563E-11</v>
      </c>
      <c r="I4">
        <v>4.0397032241439025E-11</v>
      </c>
      <c r="J4">
        <v>4.019524886360969E-11</v>
      </c>
      <c r="K4">
        <v>3.9994473394760515E-11</v>
      </c>
      <c r="L4">
        <v>3.9794700800381122E-11</v>
      </c>
      <c r="M4">
        <v>3.9595926071108521E-11</v>
      </c>
      <c r="N4">
        <v>3.9398144222601517E-11</v>
      </c>
      <c r="V4" t="s">
        <v>86</v>
      </c>
      <c r="W4">
        <v>52.957082419292782</v>
      </c>
      <c r="X4">
        <v>52.957082419292782</v>
      </c>
      <c r="Y4">
        <v>74.792405437884966</v>
      </c>
      <c r="Z4">
        <v>104.10970253383459</v>
      </c>
      <c r="AA4">
        <v>142.27976852603999</v>
      </c>
      <c r="AB4">
        <v>190.53382985742437</v>
      </c>
      <c r="AC4">
        <v>259.72007906144944</v>
      </c>
      <c r="AD4">
        <v>334.85982295374907</v>
      </c>
      <c r="AE4">
        <v>409.10007919228229</v>
      </c>
      <c r="AG4" cm="1">
        <f t="array" ref="AG4">TREND(Y4:Z4,$Y$2:$Z$2,$AG$2)</f>
        <v>80.655864857073539</v>
      </c>
    </row>
    <row r="5" spans="1:33">
      <c r="D5" t="s">
        <v>86</v>
      </c>
      <c r="E5">
        <v>-9.9900099900085421E-12</v>
      </c>
      <c r="F5">
        <v>6.3428634857206281E-11</v>
      </c>
      <c r="G5">
        <v>6.3111808509268232E-11</v>
      </c>
      <c r="H5">
        <v>6.2796564710520694E-11</v>
      </c>
      <c r="I5">
        <v>6.2482895556122532E-11</v>
      </c>
      <c r="J5">
        <v>6.2170793180717369E-11</v>
      </c>
      <c r="K5">
        <v>6.1860249758236312E-11</v>
      </c>
      <c r="L5">
        <v>6.1551257501701707E-11</v>
      </c>
      <c r="M5">
        <v>6.1243808663031907E-11</v>
      </c>
      <c r="N5">
        <v>6.0937895532846982E-11</v>
      </c>
      <c r="V5" t="s">
        <v>87</v>
      </c>
      <c r="W5">
        <v>0</v>
      </c>
      <c r="X5">
        <v>0</v>
      </c>
      <c r="Y5">
        <v>25.85165490884933</v>
      </c>
      <c r="Z5">
        <v>62.969578145464489</v>
      </c>
      <c r="AA5">
        <v>111.15606916096874</v>
      </c>
      <c r="AB5">
        <v>170.11949094412896</v>
      </c>
      <c r="AC5">
        <v>234.12266742318155</v>
      </c>
      <c r="AD5">
        <v>303.80427485723209</v>
      </c>
      <c r="AE5">
        <v>372.87767634713236</v>
      </c>
      <c r="AG5" cm="1">
        <f t="array" ref="AG5">TREND(Y5:Z5,$Y$2:$Z$2,$AG$2)</f>
        <v>33.275239556172892</v>
      </c>
    </row>
    <row r="6" spans="1:33">
      <c r="D6" t="s">
        <v>87</v>
      </c>
      <c r="E6">
        <v>-9.1991341991328649E-12</v>
      </c>
      <c r="F6">
        <v>2.661786515953183E-11</v>
      </c>
      <c r="G6">
        <v>2.6484908790103619E-11</v>
      </c>
      <c r="H6">
        <v>2.6352616538404819E-11</v>
      </c>
      <c r="I6">
        <v>2.6220985087164051E-11</v>
      </c>
      <c r="J6">
        <v>2.6090011135679735E-11</v>
      </c>
      <c r="K6">
        <v>2.5959691399737302E-11</v>
      </c>
      <c r="L6">
        <v>2.5830022611526842E-11</v>
      </c>
      <c r="M6">
        <v>2.5701001519561192E-11</v>
      </c>
      <c r="N6">
        <v>2.557262488859437E-11</v>
      </c>
      <c r="V6" t="s">
        <v>88</v>
      </c>
      <c r="W6">
        <v>0</v>
      </c>
      <c r="X6">
        <v>0</v>
      </c>
      <c r="Y6">
        <v>8.6172183029497766</v>
      </c>
      <c r="Z6">
        <v>20.989859381821493</v>
      </c>
      <c r="AA6">
        <v>37.052023053656249</v>
      </c>
      <c r="AB6">
        <v>56.706496981376318</v>
      </c>
      <c r="AC6">
        <v>78.040889141060504</v>
      </c>
      <c r="AD6">
        <v>101.26809161907734</v>
      </c>
      <c r="AE6">
        <v>124.29255878237741</v>
      </c>
      <c r="AG6" cm="1">
        <f t="array" ref="AG6">TREND(Y6:Z6,$Y$2:$Z$2,$AG$2)</f>
        <v>11.091746518723994</v>
      </c>
    </row>
    <row r="7" spans="1:33">
      <c r="D7" t="s">
        <v>88</v>
      </c>
      <c r="E7">
        <v>-1.237007458248085E-11</v>
      </c>
      <c r="F7">
        <v>1.4222222222222226E-10</v>
      </c>
      <c r="G7">
        <v>1.3342572474134699E-10</v>
      </c>
      <c r="H7">
        <v>1.2517329390998687E-10</v>
      </c>
      <c r="I7">
        <v>1.174312790029802E-10</v>
      </c>
      <c r="J7">
        <v>1.1016811060506529E-10</v>
      </c>
      <c r="K7">
        <v>1.03354171881087E-10</v>
      </c>
      <c r="L7">
        <v>9.6961677808189049E-11</v>
      </c>
      <c r="M7">
        <v>9.0964561877540161E-11</v>
      </c>
      <c r="N7">
        <v>8.5338369803600829E-11</v>
      </c>
      <c r="U7" t="s">
        <v>89</v>
      </c>
      <c r="V7" t="s">
        <v>85</v>
      </c>
      <c r="W7">
        <v>95.155562716930262</v>
      </c>
      <c r="X7">
        <v>95.155562716930262</v>
      </c>
      <c r="Y7">
        <v>116.75069952487402</v>
      </c>
      <c r="Z7">
        <v>142.419085345273</v>
      </c>
      <c r="AA7">
        <v>167.81540228935114</v>
      </c>
      <c r="AB7">
        <v>192.82325739151676</v>
      </c>
      <c r="AC7">
        <v>212.13864222570493</v>
      </c>
      <c r="AD7">
        <v>229.29995243156029</v>
      </c>
      <c r="AE7">
        <v>241.21034694755633</v>
      </c>
      <c r="AG7" cm="1">
        <f t="array" ref="AG7">TREND(Y7:Z7,$Y$2:$Z$2,$AG$2)</f>
        <v>121.88437668895313</v>
      </c>
    </row>
    <row r="8" spans="1:33">
      <c r="C8" t="s">
        <v>89</v>
      </c>
      <c r="D8" t="s">
        <v>85</v>
      </c>
      <c r="E8">
        <v>-9.7402597402583276E-12</v>
      </c>
      <c r="F8">
        <v>1.3914656771799631E-10</v>
      </c>
      <c r="G8">
        <v>1.3845152991720722E-10</v>
      </c>
      <c r="H8">
        <v>1.3775996383370478E-10</v>
      </c>
      <c r="I8">
        <v>1.3707185212624382E-10</v>
      </c>
      <c r="J8">
        <v>1.3638717754019873E-10</v>
      </c>
      <c r="K8">
        <v>1.357059229071309E-10</v>
      </c>
      <c r="L8">
        <v>1.3502807114435812E-10</v>
      </c>
      <c r="M8">
        <v>1.3435360525452625E-10</v>
      </c>
      <c r="N8">
        <v>1.3368250832518305E-10</v>
      </c>
      <c r="V8" t="s">
        <v>86</v>
      </c>
      <c r="W8">
        <v>1.1326931517459848</v>
      </c>
      <c r="X8">
        <v>1.1326931517459848</v>
      </c>
      <c r="Y8">
        <v>1.6050920593810629</v>
      </c>
      <c r="Z8">
        <v>2.2422507088387325</v>
      </c>
      <c r="AA8">
        <v>3.0760460704769041</v>
      </c>
      <c r="AB8">
        <v>4.1361475027802381</v>
      </c>
      <c r="AC8">
        <v>5.6628384988381208</v>
      </c>
      <c r="AD8">
        <v>7.3357053925473368</v>
      </c>
      <c r="AE8">
        <v>9.0078552801992</v>
      </c>
      <c r="AG8" cm="1">
        <f t="array" ref="AG8">TREND(Y8:Z8,$Y$2:$Z$2,$AG$2)</f>
        <v>1.7325237892726193</v>
      </c>
    </row>
    <row r="9" spans="1:33">
      <c r="D9" t="s">
        <v>86</v>
      </c>
      <c r="E9">
        <v>-9.9900099900085421E-12</v>
      </c>
      <c r="F9">
        <v>1.4271442842871415E-10</v>
      </c>
      <c r="G9">
        <v>1.4200156914585355E-10</v>
      </c>
      <c r="H9">
        <v>1.4129227059867157E-10</v>
      </c>
      <c r="I9">
        <v>1.4058651500127571E-10</v>
      </c>
      <c r="J9">
        <v>1.3988428465661409E-10</v>
      </c>
      <c r="K9">
        <v>1.391855619560317E-10</v>
      </c>
      <c r="L9">
        <v>1.3849032937882885E-10</v>
      </c>
      <c r="M9">
        <v>1.3779856949182182E-10</v>
      </c>
      <c r="N9">
        <v>1.3711026494890572E-10</v>
      </c>
      <c r="U9" t="s">
        <v>90</v>
      </c>
      <c r="V9" t="s">
        <v>91</v>
      </c>
      <c r="W9">
        <v>324.23474935157031</v>
      </c>
      <c r="X9">
        <v>324.23474935157031</v>
      </c>
      <c r="Y9">
        <v>478.60733317741068</v>
      </c>
      <c r="Z9">
        <v>664.18531105706927</v>
      </c>
      <c r="AA9">
        <v>866.03916474659013</v>
      </c>
      <c r="AB9">
        <v>1069.2675068919184</v>
      </c>
      <c r="AC9">
        <v>1251.38113207433</v>
      </c>
      <c r="AD9">
        <v>1404.332610455946</v>
      </c>
      <c r="AE9">
        <v>1496.7757099862993</v>
      </c>
      <c r="AG9" cm="1">
        <f t="array" ref="AG9">TREND(Y9:Z9,$Y$2:$Z$2,$AG$2)</f>
        <v>515.72292875334097</v>
      </c>
    </row>
    <row r="10" spans="1:33">
      <c r="C10" t="s">
        <v>90</v>
      </c>
      <c r="D10" t="s">
        <v>91</v>
      </c>
      <c r="E10">
        <v>-8.4730192324663009E-11</v>
      </c>
      <c r="F10">
        <v>2.1294292127625464E-10</v>
      </c>
      <c r="G10">
        <v>2.0314598299177718E-10</v>
      </c>
      <c r="H10">
        <v>1.9379977581953682E-10</v>
      </c>
      <c r="I10">
        <v>1.8488356281808926E-10</v>
      </c>
      <c r="J10">
        <v>1.7637756109759392E-10</v>
      </c>
      <c r="K10">
        <v>1.682628979264333E-10</v>
      </c>
      <c r="L10">
        <v>1.6052156885725039E-10</v>
      </c>
      <c r="M10">
        <v>1.5313639777949578E-10</v>
      </c>
      <c r="N10">
        <v>1.4609099880985082E-10</v>
      </c>
      <c r="V10" t="s">
        <v>85</v>
      </c>
      <c r="W10">
        <v>77.245198607731865</v>
      </c>
      <c r="X10">
        <v>77.245198607731865</v>
      </c>
      <c r="Y10">
        <v>150.51322619117568</v>
      </c>
      <c r="Z10">
        <v>267.59623815054869</v>
      </c>
      <c r="AA10">
        <v>423.24408684475031</v>
      </c>
      <c r="AB10">
        <v>633.32035506236923</v>
      </c>
      <c r="AC10">
        <v>888.15246446761705</v>
      </c>
      <c r="AD10">
        <v>1201.3728898069025</v>
      </c>
      <c r="AE10">
        <v>1558.3433194331369</v>
      </c>
      <c r="AG10" cm="1">
        <f t="array" ref="AG10">TREND(Y10:Z10,$Y$2:$Z$2,$AG$2)</f>
        <v>173.92982858305913</v>
      </c>
    </row>
    <row r="11" spans="1:33">
      <c r="D11" t="s">
        <v>85</v>
      </c>
      <c r="E11">
        <v>-8.7754663155965193E-11</v>
      </c>
      <c r="F11">
        <v>2.705627705627706E-10</v>
      </c>
      <c r="G11">
        <v>2.5838679887390877E-10</v>
      </c>
      <c r="H11">
        <v>2.4675877502820206E-10</v>
      </c>
      <c r="I11">
        <v>2.35654040062367E-10</v>
      </c>
      <c r="J11">
        <v>2.2504904472543603E-10</v>
      </c>
      <c r="K11">
        <v>2.1492129953905019E-10</v>
      </c>
      <c r="L11">
        <v>2.0524932710515704E-10</v>
      </c>
      <c r="M11">
        <v>1.9601261655997676E-10</v>
      </c>
      <c r="N11">
        <v>1.8719158007764849E-10</v>
      </c>
      <c r="V11" t="s">
        <v>86</v>
      </c>
      <c r="W11">
        <v>8.8016775407616343</v>
      </c>
      <c r="X11">
        <v>8.8016775407616343</v>
      </c>
      <c r="Y11">
        <v>17.723477721786999</v>
      </c>
      <c r="Z11">
        <v>32.531307383007878</v>
      </c>
      <c r="AA11">
        <v>54.417096880039324</v>
      </c>
      <c r="AB11">
        <v>83.058407221294331</v>
      </c>
      <c r="AC11">
        <v>107.65484417789298</v>
      </c>
      <c r="AD11">
        <v>135.36595941486226</v>
      </c>
      <c r="AE11">
        <v>164.03613888769863</v>
      </c>
      <c r="AG11" cm="1">
        <f t="array" ref="AG11">TREND(Y11:Z11,$Y$2:$Z$2,$AG$2)</f>
        <v>20.685043654031688</v>
      </c>
    </row>
    <row r="12" spans="1:33">
      <c r="D12" t="s">
        <v>86</v>
      </c>
      <c r="E12">
        <v>-9.8765859868457099E-11</v>
      </c>
      <c r="F12">
        <v>2.312502312502313E-10</v>
      </c>
      <c r="G12">
        <v>2.1983041728312697E-10</v>
      </c>
      <c r="H12">
        <v>2.0897454718902209E-10</v>
      </c>
      <c r="I12">
        <v>1.9865477176714948E-10</v>
      </c>
      <c r="J12">
        <v>1.8884461709187217E-10</v>
      </c>
      <c r="K12">
        <v>1.7951891659756803E-10</v>
      </c>
      <c r="L12">
        <v>1.706537465173617E-10</v>
      </c>
      <c r="M12">
        <v>1.6222636451008122E-10</v>
      </c>
      <c r="N12">
        <v>1.5421515131799528E-10</v>
      </c>
      <c r="V12" t="s">
        <v>92</v>
      </c>
      <c r="W12">
        <v>8.8016775407616343</v>
      </c>
      <c r="X12">
        <v>8.8016775407616343</v>
      </c>
      <c r="Y12">
        <v>17.723477721786999</v>
      </c>
      <c r="Z12">
        <v>32.531307383007878</v>
      </c>
      <c r="AA12">
        <v>54.417096880039324</v>
      </c>
      <c r="AB12">
        <v>83.058407221294331</v>
      </c>
      <c r="AC12">
        <v>107.65484417789298</v>
      </c>
      <c r="AD12">
        <v>135.36595941486226</v>
      </c>
      <c r="AE12">
        <v>164.03613888769863</v>
      </c>
      <c r="AG12" cm="1">
        <f t="array" ref="AG12">TREND(Y12:Z12,$Y$2:$Z$2,$AG$2)</f>
        <v>20.685043654031688</v>
      </c>
    </row>
    <row r="13" spans="1:33">
      <c r="D13" t="s">
        <v>92</v>
      </c>
      <c r="E13">
        <v>-6.6831397600673592E-11</v>
      </c>
      <c r="F13">
        <v>1.6701405590294482E-10</v>
      </c>
      <c r="G13">
        <v>1.5928666782797886E-10</v>
      </c>
      <c r="H13">
        <v>1.5191680969944942E-10</v>
      </c>
      <c r="I13">
        <v>1.4488793936089188E-10</v>
      </c>
      <c r="J13">
        <v>1.3818428002652802E-10</v>
      </c>
      <c r="K13">
        <v>1.3179078486917864E-10</v>
      </c>
      <c r="L13">
        <v>1.2569310324661927E-10</v>
      </c>
      <c r="M13">
        <v>1.1987754849057035E-10</v>
      </c>
      <c r="N13">
        <v>1.1433106718602374E-10</v>
      </c>
      <c r="V13" t="s">
        <v>87</v>
      </c>
      <c r="W13">
        <v>4.4198900204690444E-2</v>
      </c>
      <c r="X13">
        <v>4.4198900204690444E-2</v>
      </c>
      <c r="Y13">
        <v>12.844253881140492</v>
      </c>
      <c r="Z13">
        <v>39.435385727020424</v>
      </c>
      <c r="AA13">
        <v>85.126341135763539</v>
      </c>
      <c r="AB13">
        <v>155.84399962217313</v>
      </c>
      <c r="AC13">
        <v>252.42247253561257</v>
      </c>
      <c r="AD13">
        <v>380.80597932755103</v>
      </c>
      <c r="AE13">
        <v>538.29763808921291</v>
      </c>
      <c r="AG13" cm="1">
        <f t="array" ref="AG13">TREND(Y13:Z13,$Y$2:$Z$2,$AG$2)</f>
        <v>18.162480250317458</v>
      </c>
    </row>
    <row r="14" spans="1:33">
      <c r="D14" t="s">
        <v>87</v>
      </c>
      <c r="E14">
        <v>-9.1991341991328649E-12</v>
      </c>
      <c r="F14">
        <v>2.661786515953183E-11</v>
      </c>
      <c r="G14">
        <v>2.6484908790103619E-11</v>
      </c>
      <c r="H14">
        <v>2.6352616538404819E-11</v>
      </c>
      <c r="I14">
        <v>2.6220985087164051E-11</v>
      </c>
      <c r="J14">
        <v>2.6090011135679735E-11</v>
      </c>
      <c r="K14">
        <v>2.5959691399737302E-11</v>
      </c>
      <c r="L14">
        <v>2.5830022611526842E-11</v>
      </c>
      <c r="M14">
        <v>2.5701001519561192E-11</v>
      </c>
      <c r="N14">
        <v>2.557262488859437E-11</v>
      </c>
      <c r="V14" t="s">
        <v>88</v>
      </c>
      <c r="W14">
        <v>0</v>
      </c>
      <c r="X14">
        <v>0</v>
      </c>
      <c r="Y14">
        <v>4.2604513754295654</v>
      </c>
      <c r="Z14">
        <v>13.117462654438661</v>
      </c>
      <c r="AA14">
        <v>28.342237958353817</v>
      </c>
      <c r="AB14">
        <v>51.911504513308955</v>
      </c>
      <c r="AC14">
        <v>84.105347013978886</v>
      </c>
      <c r="AD14">
        <v>126.90558695143341</v>
      </c>
      <c r="AE14">
        <v>179.41452690842038</v>
      </c>
      <c r="AG14" cm="1">
        <f t="array" ref="AG14">TREND(Y14:Z14,$Y$2:$Z$2,$AG$2)</f>
        <v>6.03185363123157</v>
      </c>
    </row>
    <row r="15" spans="1:33">
      <c r="D15" t="s">
        <v>88</v>
      </c>
      <c r="E15">
        <v>-1.449168197360884E-11</v>
      </c>
      <c r="F15">
        <v>7.5954861111111115E-11</v>
      </c>
      <c r="G15">
        <v>7.0451292653251848E-11</v>
      </c>
      <c r="H15">
        <v>6.5346504014448981E-11</v>
      </c>
      <c r="I15">
        <v>6.0611600243126248E-11</v>
      </c>
      <c r="J15">
        <v>5.6219780069951759E-11</v>
      </c>
      <c r="K15">
        <v>5.2146184202951894E-11</v>
      </c>
      <c r="L15">
        <v>4.8367754614919876E-11</v>
      </c>
      <c r="M15">
        <v>4.4863104026635024E-11</v>
      </c>
      <c r="N15">
        <v>4.16123948471204E-11</v>
      </c>
      <c r="U15" t="s">
        <v>93</v>
      </c>
      <c r="V15" t="s">
        <v>91</v>
      </c>
      <c r="W15">
        <v>122.98526731996715</v>
      </c>
      <c r="X15">
        <v>122.98526731996715</v>
      </c>
      <c r="Y15">
        <v>109.92264229751433</v>
      </c>
      <c r="Z15">
        <v>86.213302975120172</v>
      </c>
      <c r="AA15">
        <v>44.061963217246152</v>
      </c>
      <c r="AB15">
        <v>0</v>
      </c>
      <c r="AC15">
        <v>0</v>
      </c>
      <c r="AD15">
        <v>0</v>
      </c>
      <c r="AE15">
        <v>0</v>
      </c>
      <c r="AG15" cm="1">
        <f t="array" ref="AG15">TREND(Y15:Z15,$Y$2:$Z$2,$AG$2)</f>
        <v>105.18077443303628</v>
      </c>
    </row>
    <row r="16" spans="1:33">
      <c r="C16" t="s">
        <v>93</v>
      </c>
      <c r="D16" t="s">
        <v>91</v>
      </c>
      <c r="E16">
        <v>-9.1991341991328649E-12</v>
      </c>
      <c r="F16">
        <v>1.4373647186147187E-10</v>
      </c>
      <c r="G16">
        <v>1.4301850746655953E-10</v>
      </c>
      <c r="H16">
        <v>1.4230412930738602E-10</v>
      </c>
      <c r="I16">
        <v>1.4159331947068589E-10</v>
      </c>
      <c r="J16">
        <v>1.4088606013267059E-10</v>
      </c>
      <c r="K16">
        <v>1.4018233355858142E-10</v>
      </c>
      <c r="L16">
        <v>1.3948212210224494E-10</v>
      </c>
      <c r="M16">
        <v>1.3878540820563046E-10</v>
      </c>
      <c r="N16">
        <v>1.3809217439840962E-10</v>
      </c>
      <c r="V16" t="s">
        <v>91</v>
      </c>
      <c r="W16">
        <v>700.45747232916074</v>
      </c>
      <c r="X16">
        <v>700.45747232916074</v>
      </c>
      <c r="Y16">
        <v>869.93111606999446</v>
      </c>
      <c r="Z16">
        <v>1070.7486914022386</v>
      </c>
      <c r="AA16">
        <v>1267.9464905293469</v>
      </c>
      <c r="AB16">
        <v>1449.0513818488148</v>
      </c>
      <c r="AC16">
        <v>1532.6104072923883</v>
      </c>
      <c r="AD16">
        <v>1589.3172758872342</v>
      </c>
      <c r="AE16">
        <v>1600.3515620672886</v>
      </c>
      <c r="AG16" cm="1">
        <f t="array" ref="AG16">TREND(Y16:Z16,$Y$2:$Z$2,$AG$2)</f>
        <v>910.09463113645324</v>
      </c>
    </row>
    <row r="17" spans="2:33">
      <c r="D17" t="s">
        <v>91</v>
      </c>
      <c r="E17">
        <v>-9.1991341991328649E-12</v>
      </c>
      <c r="F17">
        <v>1.0453561589925227E-10</v>
      </c>
      <c r="G17">
        <v>1.0401345997567967E-10</v>
      </c>
      <c r="H17">
        <v>1.0349391222355346E-10</v>
      </c>
      <c r="I17">
        <v>1.0297695961504429E-10</v>
      </c>
      <c r="J17">
        <v>1.0246258918739679E-10</v>
      </c>
      <c r="K17">
        <v>1.0195078804260468E-10</v>
      </c>
      <c r="L17">
        <v>1.0144154334708724E-10</v>
      </c>
      <c r="M17">
        <v>1.0093484233136759E-10</v>
      </c>
      <c r="N17">
        <v>1.0043067228975245E-10</v>
      </c>
      <c r="V17" t="s">
        <v>91</v>
      </c>
      <c r="W17">
        <v>8.3144769787705464</v>
      </c>
      <c r="X17">
        <v>8.3144769787705464</v>
      </c>
      <c r="Y17">
        <v>4.6274497349621129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 cm="1">
        <f t="array" ref="AG17">TREND(Y17:Z17,$Y$2:$Z$2,$AG$2)</f>
        <v>3.7019597879698267</v>
      </c>
    </row>
    <row r="18" spans="2:33">
      <c r="D18" t="s">
        <v>91</v>
      </c>
      <c r="E18">
        <v>-9.1991341991328649E-12</v>
      </c>
      <c r="F18">
        <v>1.1498917748917749E-10</v>
      </c>
      <c r="G18">
        <v>1.1441480597324761E-10</v>
      </c>
      <c r="H18">
        <v>1.1384330344590879E-10</v>
      </c>
      <c r="I18">
        <v>1.1327465557654869E-10</v>
      </c>
      <c r="J18">
        <v>1.1270884810613643E-10</v>
      </c>
      <c r="K18">
        <v>1.1214586684686512E-10</v>
      </c>
      <c r="L18">
        <v>1.1158569768179595E-10</v>
      </c>
      <c r="M18">
        <v>1.1102832656450434E-10</v>
      </c>
      <c r="N18">
        <v>1.1047373951872766E-10</v>
      </c>
      <c r="V18" t="s">
        <v>87</v>
      </c>
      <c r="W18">
        <v>1.9433524623582756</v>
      </c>
      <c r="X18">
        <v>1.9433524623582756</v>
      </c>
      <c r="Y18">
        <v>40.528495466157445</v>
      </c>
      <c r="Z18">
        <v>96.176156034322531</v>
      </c>
      <c r="AA18">
        <v>168.74165058955805</v>
      </c>
      <c r="AB18">
        <v>258.0556904953811</v>
      </c>
      <c r="AC18">
        <v>355.71086421102495</v>
      </c>
      <c r="AD18">
        <v>462.95786867313109</v>
      </c>
      <c r="AE18">
        <v>570.47431630223559</v>
      </c>
      <c r="AG18" cm="1">
        <f t="array" ref="AG18">TREND(Y18:Z18,$Y$2:$Z$2,$AG$2)</f>
        <v>51.658027579789632</v>
      </c>
    </row>
    <row r="19" spans="2:33">
      <c r="D19" t="s">
        <v>87</v>
      </c>
      <c r="E19">
        <v>-9.1991341991328649E-12</v>
      </c>
      <c r="F19">
        <v>8.5557423727066589E-12</v>
      </c>
      <c r="G19">
        <v>8.5130063968190206E-12</v>
      </c>
      <c r="H19">
        <v>8.4704838873444071E-12</v>
      </c>
      <c r="I19">
        <v>8.4281737780170187E-12</v>
      </c>
      <c r="J19">
        <v>8.3860750078970599E-12</v>
      </c>
      <c r="K19">
        <v>8.3441865213441325E-12</v>
      </c>
      <c r="L19">
        <v>8.3025072679907724E-12</v>
      </c>
      <c r="M19">
        <v>8.2610362027160988E-12</v>
      </c>
      <c r="N19">
        <v>8.2197722856196213E-12</v>
      </c>
      <c r="U19" t="s">
        <v>94</v>
      </c>
      <c r="V19" t="s">
        <v>86</v>
      </c>
      <c r="W19">
        <v>19.884091168746259</v>
      </c>
      <c r="X19">
        <v>19.884091168746259</v>
      </c>
      <c r="Y19">
        <v>34.368722432881668</v>
      </c>
      <c r="Z19">
        <v>56.468893405867071</v>
      </c>
      <c r="AA19">
        <v>85.813971122256504</v>
      </c>
      <c r="AB19">
        <v>124.56333646381471</v>
      </c>
      <c r="AC19">
        <v>170.55919611809287</v>
      </c>
      <c r="AD19">
        <v>226.30185650829335</v>
      </c>
      <c r="AE19">
        <v>288.9139726926133</v>
      </c>
      <c r="AG19" cm="1">
        <f t="array" ref="AG19">TREND(Y19:Z19,$Y$2:$Z$2,$AG$2)</f>
        <v>38.788756627478506</v>
      </c>
    </row>
    <row r="20" spans="2:33">
      <c r="C20" t="s">
        <v>94</v>
      </c>
      <c r="D20" t="s">
        <v>86</v>
      </c>
      <c r="E20">
        <v>-9.9900099900085421E-12</v>
      </c>
      <c r="F20">
        <v>1.6217548685081153E-10</v>
      </c>
      <c r="G20">
        <v>1.613654194839245E-10</v>
      </c>
      <c r="H20">
        <v>1.6055939840758132E-10</v>
      </c>
      <c r="I20">
        <v>1.5975740341054055E-10</v>
      </c>
      <c r="J20">
        <v>1.58959414382516E-10</v>
      </c>
      <c r="K20">
        <v>1.5816541131367237E-10</v>
      </c>
      <c r="L20">
        <v>1.5737537429412367E-10</v>
      </c>
      <c r="M20">
        <v>1.5658928351343385E-10</v>
      </c>
      <c r="N20">
        <v>1.558071192601201E-10</v>
      </c>
      <c r="V20" t="s">
        <v>92</v>
      </c>
      <c r="W20">
        <v>14.172085280950855</v>
      </c>
      <c r="X20">
        <v>14.172085280950855</v>
      </c>
      <c r="Y20">
        <v>26.3378200918951</v>
      </c>
      <c r="Z20">
        <v>43.40354159823508</v>
      </c>
      <c r="AA20">
        <v>53.940210419704073</v>
      </c>
      <c r="AB20">
        <v>62.894274804680222</v>
      </c>
      <c r="AC20">
        <v>64.088910056495479</v>
      </c>
      <c r="AD20">
        <v>59.922181723322744</v>
      </c>
      <c r="AE20">
        <v>48.659195400861158</v>
      </c>
      <c r="AG20" cm="1">
        <f t="array" ref="AG20">TREND(Y20:Z20,$Y$2:$Z$2,$AG$2)</f>
        <v>29.750964393162576</v>
      </c>
    </row>
    <row r="21" spans="2:33">
      <c r="D21" t="s">
        <v>92</v>
      </c>
      <c r="E21">
        <v>-7.2150072150061682E-12</v>
      </c>
      <c r="F21">
        <v>1.366478639205912E-10</v>
      </c>
      <c r="G21">
        <v>1.3596530715775118E-10</v>
      </c>
      <c r="H21">
        <v>1.3528615976935091E-10</v>
      </c>
      <c r="I21">
        <v>1.3461040472554805E-10</v>
      </c>
      <c r="J21">
        <v>1.339380250815644E-10</v>
      </c>
      <c r="K21">
        <v>1.3326900397726098E-10</v>
      </c>
      <c r="L21">
        <v>1.3260332463671532E-10</v>
      </c>
      <c r="M21">
        <v>1.3194097036780076E-10</v>
      </c>
      <c r="N21">
        <v>1.3128192456176788E-10</v>
      </c>
      <c r="V21" t="s">
        <v>91</v>
      </c>
      <c r="W21">
        <v>81.030868105111878</v>
      </c>
      <c r="X21">
        <v>81.030868105111878</v>
      </c>
      <c r="Y21">
        <v>121.58476740682403</v>
      </c>
      <c r="Z21">
        <v>177.15731264585747</v>
      </c>
      <c r="AA21">
        <v>245.18277463501852</v>
      </c>
      <c r="AB21">
        <v>326.72350547885833</v>
      </c>
      <c r="AC21">
        <v>413.47683907416456</v>
      </c>
      <c r="AD21">
        <v>509.97601466657665</v>
      </c>
      <c r="AE21">
        <v>608.23994251076476</v>
      </c>
      <c r="AG21" cm="1">
        <f t="array" ref="AG21">TREND(Y21:Z21,$Y$2:$Z$2,$AG$2)</f>
        <v>132.69927645463031</v>
      </c>
    </row>
    <row r="22" spans="2:33">
      <c r="D22" t="s">
        <v>91</v>
      </c>
      <c r="E22">
        <v>-9.1991341991328649E-12</v>
      </c>
      <c r="F22">
        <v>1.4933659414178895E-10</v>
      </c>
      <c r="G22">
        <v>1.4859065710811378E-10</v>
      </c>
      <c r="H22">
        <v>1.478484460336478E-10</v>
      </c>
      <c r="I22">
        <v>1.4710994230720609E-10</v>
      </c>
      <c r="J22">
        <v>1.4637512741056681E-10</v>
      </c>
      <c r="K22">
        <v>1.4564398291800663E-10</v>
      </c>
      <c r="L22">
        <v>1.4491649049583887E-10</v>
      </c>
      <c r="M22">
        <v>1.4419263190195365E-10</v>
      </c>
      <c r="N22">
        <v>1.4347238898536058E-10</v>
      </c>
      <c r="V22" t="s">
        <v>85</v>
      </c>
      <c r="W22">
        <v>87.490125707970677</v>
      </c>
      <c r="X22">
        <v>85.464354005342884</v>
      </c>
      <c r="Y22">
        <v>111.41189383550851</v>
      </c>
      <c r="Z22">
        <v>140.39717027184207</v>
      </c>
      <c r="AA22">
        <v>178.21722931282898</v>
      </c>
      <c r="AB22">
        <v>216.86272676159226</v>
      </c>
      <c r="AC22">
        <v>252.47929485966165</v>
      </c>
      <c r="AD22">
        <v>284.31162817661641</v>
      </c>
      <c r="AE22">
        <v>306.78102100386678</v>
      </c>
      <c r="AG22" cm="1">
        <f t="array" ref="AG22">TREND(Y22:Z22,$Y$2:$Z$2,$AG$2)</f>
        <v>117.20894912277618</v>
      </c>
    </row>
    <row r="23" spans="2:33">
      <c r="D23" t="s">
        <v>85</v>
      </c>
      <c r="E23">
        <v>-9.7402597402583276E-12</v>
      </c>
      <c r="F23">
        <v>1.9765137459942655E-10</v>
      </c>
      <c r="G23">
        <v>1.9666410499603298E-10</v>
      </c>
      <c r="H23">
        <v>1.9568176680923973E-10</v>
      </c>
      <c r="I23">
        <v>1.947043354065963E-10</v>
      </c>
      <c r="J23">
        <v>1.9373178627869139E-10</v>
      </c>
      <c r="K23">
        <v>1.9276409503853822E-10</v>
      </c>
      <c r="L23">
        <v>1.9180123742096326E-10</v>
      </c>
      <c r="M23">
        <v>1.9084318928199756E-10</v>
      </c>
      <c r="N23">
        <v>1.8988992659827146E-10</v>
      </c>
      <c r="V23" t="s">
        <v>87</v>
      </c>
      <c r="W23">
        <v>0</v>
      </c>
      <c r="X23">
        <v>2.0257717026277966</v>
      </c>
      <c r="Y23">
        <v>10.258714749950776</v>
      </c>
      <c r="Z23">
        <v>25.466363692842013</v>
      </c>
      <c r="AA23">
        <v>49.802751097738131</v>
      </c>
      <c r="AB23">
        <v>85.764920188200307</v>
      </c>
      <c r="AC23">
        <v>133.0878575769967</v>
      </c>
      <c r="AD23">
        <v>194.42835559163234</v>
      </c>
      <c r="AE23">
        <v>268.00572466880573</v>
      </c>
      <c r="AG23" cm="1">
        <f t="array" ref="AG23">TREND(Y23:Z23,$Y$2:$Z$2,$AG$2)</f>
        <v>13.300244538529114</v>
      </c>
    </row>
    <row r="24" spans="2:33">
      <c r="D24" t="s">
        <v>87</v>
      </c>
      <c r="E24">
        <v>-9.1991341991328649E-12</v>
      </c>
      <c r="F24">
        <v>1.7111484745413318E-11</v>
      </c>
      <c r="G24">
        <v>1.7026012793638041E-11</v>
      </c>
      <c r="H24">
        <v>1.6940967774688814E-11</v>
      </c>
      <c r="I24">
        <v>1.6856347556034037E-11</v>
      </c>
      <c r="J24">
        <v>1.677215001579412E-11</v>
      </c>
      <c r="K24">
        <v>1.6688373042688265E-11</v>
      </c>
      <c r="L24">
        <v>1.6605014535981545E-11</v>
      </c>
      <c r="M24">
        <v>1.6522072405432198E-11</v>
      </c>
      <c r="N24">
        <v>1.6439544571239243E-11</v>
      </c>
      <c r="U24" t="s">
        <v>95</v>
      </c>
      <c r="V24" t="s">
        <v>86</v>
      </c>
      <c r="W24">
        <v>3.1614189474693242</v>
      </c>
      <c r="X24">
        <v>3.1614189474693242</v>
      </c>
      <c r="Y24">
        <v>5.0626412912179592</v>
      </c>
      <c r="Z24">
        <v>7.9872930523793197</v>
      </c>
      <c r="AA24">
        <v>12.551963506376909</v>
      </c>
      <c r="AB24">
        <v>18.708559894247365</v>
      </c>
      <c r="AC24">
        <v>26.172400030186573</v>
      </c>
      <c r="AD24">
        <v>35.348335312287944</v>
      </c>
      <c r="AE24">
        <v>45.808095706239449</v>
      </c>
      <c r="AG24" cm="1">
        <f t="array" ref="AG24">TREND(Y24:Z24,$Y$2:$Z$2,$AG$2)</f>
        <v>5.6475716434501919</v>
      </c>
    </row>
    <row r="25" spans="2:33">
      <c r="C25" t="s">
        <v>95</v>
      </c>
      <c r="D25" t="s">
        <v>86</v>
      </c>
      <c r="E25">
        <v>-9.9900099900085421E-12</v>
      </c>
      <c r="F25">
        <v>3.2019262788493561E-10</v>
      </c>
      <c r="G25">
        <v>3.185932641092868E-10</v>
      </c>
      <c r="H25">
        <v>3.1700188916368616E-10</v>
      </c>
      <c r="I25">
        <v>3.1541846314388779E-10</v>
      </c>
      <c r="J25">
        <v>3.1384294634496746E-10</v>
      </c>
      <c r="K25">
        <v>3.1227529926032753E-10</v>
      </c>
      <c r="L25">
        <v>3.1071548258070571E-10</v>
      </c>
      <c r="M25">
        <v>3.0916345719318996E-10</v>
      </c>
      <c r="N25">
        <v>3.0761918418023719E-10</v>
      </c>
      <c r="V25" t="s">
        <v>92</v>
      </c>
      <c r="W25">
        <v>2.1499976931909153</v>
      </c>
      <c r="X25">
        <v>2.1499976931909153</v>
      </c>
      <c r="Y25">
        <v>2.9978907102493215</v>
      </c>
      <c r="Z25">
        <v>4.0967083720268134</v>
      </c>
      <c r="AA25">
        <v>5.3694510555056771</v>
      </c>
      <c r="AB25">
        <v>6.7077031815960044</v>
      </c>
      <c r="AC25">
        <v>7.510340878227451</v>
      </c>
      <c r="AD25">
        <v>8.1786344448038779</v>
      </c>
      <c r="AE25">
        <v>8.8344184576318909</v>
      </c>
      <c r="AG25" cm="1">
        <f t="array" ref="AG25">TREND(Y25:Z25,$Y$2:$Z$2,$AG$2)</f>
        <v>3.2176542426047945</v>
      </c>
    </row>
    <row r="26" spans="2:33">
      <c r="D26" t="s">
        <v>92</v>
      </c>
      <c r="E26">
        <v>-7.2150072150061682E-12</v>
      </c>
      <c r="F26">
        <v>2.3125023125023127E-10</v>
      </c>
      <c r="G26">
        <v>2.3009513519004046E-10</v>
      </c>
      <c r="H26">
        <v>2.2894580884043999E-10</v>
      </c>
      <c r="I26">
        <v>2.278022233816967E-10</v>
      </c>
      <c r="J26">
        <v>2.2666435013803205E-10</v>
      </c>
      <c r="K26">
        <v>2.2553216057690319E-10</v>
      </c>
      <c r="L26">
        <v>2.2440562630828745E-10</v>
      </c>
      <c r="M26">
        <v>2.2328471908397051E-10</v>
      </c>
      <c r="N26">
        <v>2.2216941079683795E-10</v>
      </c>
      <c r="V26" t="s">
        <v>85</v>
      </c>
      <c r="W26">
        <v>120.67972343456292</v>
      </c>
      <c r="X26">
        <v>120.67972343456292</v>
      </c>
      <c r="Y26">
        <v>168.23846801624859</v>
      </c>
      <c r="Z26">
        <v>229.46719975642011</v>
      </c>
      <c r="AA26">
        <v>298.05683342850824</v>
      </c>
      <c r="AB26">
        <v>373.85178344772845</v>
      </c>
      <c r="AC26">
        <v>446.38166181919286</v>
      </c>
      <c r="AD26">
        <v>519.62052909063277</v>
      </c>
      <c r="AE26">
        <v>584.42132102362086</v>
      </c>
      <c r="AG26" cm="1">
        <f t="array" ref="AG26">TREND(Y26:Z26,$Y$2:$Z$2,$AG$2)</f>
        <v>180.48421436428544</v>
      </c>
    </row>
    <row r="27" spans="2:33">
      <c r="D27" t="s">
        <v>85</v>
      </c>
      <c r="E27">
        <v>-9.7402597402583276E-12</v>
      </c>
      <c r="F27">
        <v>3.7462537462537471E-10</v>
      </c>
      <c r="G27">
        <v>3.7275411900786565E-10</v>
      </c>
      <c r="H27">
        <v>3.7089221032151292E-10</v>
      </c>
      <c r="I27">
        <v>3.6903960187834884E-10</v>
      </c>
      <c r="J27">
        <v>3.6719624722361209E-10</v>
      </c>
      <c r="K27">
        <v>3.6536210013458328E-10</v>
      </c>
      <c r="L27">
        <v>3.6353711461942582E-10</v>
      </c>
      <c r="M27">
        <v>3.6172124491603236E-10</v>
      </c>
      <c r="N27">
        <v>3.5991444549087762E-10</v>
      </c>
      <c r="V27" t="s">
        <v>87</v>
      </c>
      <c r="W27">
        <v>0</v>
      </c>
      <c r="X27">
        <v>0</v>
      </c>
      <c r="Y27">
        <v>5.6870645167005121</v>
      </c>
      <c r="Z27">
        <v>16.103413412055083</v>
      </c>
      <c r="AA27">
        <v>32.687404964523189</v>
      </c>
      <c r="AB27">
        <v>57.038292360510255</v>
      </c>
      <c r="AC27">
        <v>88.900815319927204</v>
      </c>
      <c r="AD27">
        <v>129.95711511870564</v>
      </c>
      <c r="AE27">
        <v>178.9378738524978</v>
      </c>
      <c r="AG27" cm="1">
        <f t="array" ref="AG27">TREND(Y27:Z27,$Y$2:$Z$2,$AG$2)</f>
        <v>7.7703342957720452</v>
      </c>
    </row>
    <row r="28" spans="2:33">
      <c r="D28" t="s">
        <v>87</v>
      </c>
      <c r="E28">
        <v>-9.1991341991328649E-12</v>
      </c>
      <c r="F28">
        <v>2.661786515953183E-11</v>
      </c>
      <c r="G28">
        <v>2.6484908790103619E-11</v>
      </c>
      <c r="H28">
        <v>2.6352616538404819E-11</v>
      </c>
      <c r="I28">
        <v>2.6220985087164051E-11</v>
      </c>
      <c r="J28">
        <v>2.6090011135679735E-11</v>
      </c>
      <c r="K28">
        <v>2.5959691399737302E-11</v>
      </c>
      <c r="L28">
        <v>2.5830022611526842E-11</v>
      </c>
      <c r="M28">
        <v>2.5701001519561192E-11</v>
      </c>
      <c r="N28">
        <v>2.557262488859437E-11</v>
      </c>
      <c r="T28" t="s">
        <v>96</v>
      </c>
      <c r="V28" t="s">
        <v>85</v>
      </c>
      <c r="W28">
        <v>521.23907488652435</v>
      </c>
      <c r="X28">
        <v>517.73612411443764</v>
      </c>
      <c r="Y28">
        <v>656.29747428493329</v>
      </c>
      <c r="Z28">
        <v>825.68503458436294</v>
      </c>
      <c r="AA28">
        <v>1006.9588482445897</v>
      </c>
      <c r="AB28">
        <v>1209.3418089228765</v>
      </c>
      <c r="AC28">
        <v>1395.0583141309721</v>
      </c>
      <c r="AD28">
        <v>1583.0084934046981</v>
      </c>
      <c r="AE28">
        <v>1750.4254485494507</v>
      </c>
      <c r="AG28" cm="1">
        <f t="array" ref="AG28">TREND(Y28:Z28,$Y$2:$Z$2,$AG$2)</f>
        <v>690.1749863448058</v>
      </c>
    </row>
    <row r="29" spans="2:33">
      <c r="B29" t="s">
        <v>96</v>
      </c>
      <c r="D29" t="s">
        <v>85</v>
      </c>
      <c r="E29">
        <v>-4.0941825509179906E-10</v>
      </c>
      <c r="F29">
        <v>2.794588352458351E-11</v>
      </c>
      <c r="G29">
        <v>2.2078419488873954E-11</v>
      </c>
      <c r="H29">
        <v>1.7442876933838291E-11</v>
      </c>
      <c r="I29">
        <v>1.3780603991257232E-11</v>
      </c>
      <c r="J29">
        <v>1.088725484243076E-11</v>
      </c>
      <c r="K29">
        <v>8.6013877243139687E-12</v>
      </c>
      <c r="L29">
        <v>6.7954568763874844E-12</v>
      </c>
      <c r="M29">
        <v>5.3686958010633148E-12</v>
      </c>
      <c r="N29">
        <v>4.2414947410684372E-12</v>
      </c>
      <c r="V29" t="s">
        <v>87</v>
      </c>
      <c r="W29">
        <v>529.6461567395329</v>
      </c>
      <c r="X29">
        <v>533.14910751161995</v>
      </c>
      <c r="Y29">
        <v>685.82415001963386</v>
      </c>
      <c r="Z29">
        <v>880.27578067258537</v>
      </c>
      <c r="AA29">
        <v>1090.8720855983056</v>
      </c>
      <c r="AB29">
        <v>1310.1202929997828</v>
      </c>
      <c r="AC29">
        <v>1511.3131736418864</v>
      </c>
      <c r="AD29">
        <v>1714.9258678550896</v>
      </c>
      <c r="AE29">
        <v>1896.2942359285717</v>
      </c>
      <c r="AG29" cm="1">
        <f t="array" ref="AG29">TREND(Y29:Z29,$Y$2:$Z$2,$AG$2)</f>
        <v>724.71447615022771</v>
      </c>
    </row>
    <row r="30" spans="2:33">
      <c r="D30" t="s">
        <v>87</v>
      </c>
      <c r="E30">
        <v>-1.6328243953803725E-11</v>
      </c>
      <c r="F30">
        <v>1.3594478917872764E-10</v>
      </c>
      <c r="G30">
        <v>1.2484609076893422E-10</v>
      </c>
      <c r="H30">
        <v>1.1465350363516482E-10</v>
      </c>
      <c r="I30">
        <v>1.0529305174759836E-10</v>
      </c>
      <c r="J30">
        <v>9.6696798569722029E-11</v>
      </c>
      <c r="K30">
        <v>8.8802353986730842E-11</v>
      </c>
      <c r="L30">
        <v>8.1552421488893961E-11</v>
      </c>
      <c r="M30">
        <v>7.4894382323423544E-11</v>
      </c>
      <c r="N30">
        <v>6.877991359669201E-11</v>
      </c>
      <c r="T30" t="s">
        <v>97</v>
      </c>
      <c r="V30" t="s">
        <v>97</v>
      </c>
      <c r="W30">
        <v>55.380023644905904</v>
      </c>
      <c r="X30">
        <v>55.380023644905904</v>
      </c>
      <c r="Y30">
        <v>90.512554769095331</v>
      </c>
      <c r="Z30">
        <v>139.94953603182239</v>
      </c>
      <c r="AA30">
        <v>202.41491681167571</v>
      </c>
      <c r="AB30">
        <v>279.15220336581035</v>
      </c>
      <c r="AC30">
        <v>363.20787724311458</v>
      </c>
      <c r="AD30">
        <v>458.42386091139826</v>
      </c>
      <c r="AE30">
        <v>557.58973553108683</v>
      </c>
      <c r="AG30" cm="1">
        <f t="array" ref="AG30">TREND(Y30:Z30,$Y$2:$Z$2,$AG$2)</f>
        <v>100.39995102164175</v>
      </c>
    </row>
    <row r="31" spans="2:33">
      <c r="B31" t="s">
        <v>97</v>
      </c>
      <c r="D31" t="s">
        <v>97</v>
      </c>
      <c r="E31">
        <v>-2.5076388888888355E-11</v>
      </c>
      <c r="F31">
        <v>3.509360335139069E-10</v>
      </c>
      <c r="G31">
        <v>3.4654933309498314E-10</v>
      </c>
      <c r="H31">
        <v>3.4221746643129591E-10</v>
      </c>
      <c r="I31">
        <v>3.3793974810090482E-10</v>
      </c>
      <c r="J31">
        <v>3.3371550124964364E-10</v>
      </c>
      <c r="K31">
        <v>3.2954405748402317E-10</v>
      </c>
      <c r="L31">
        <v>3.2542475676547297E-10</v>
      </c>
      <c r="M31">
        <v>3.2135694730590467E-10</v>
      </c>
      <c r="N31">
        <v>3.1733998546458092E-10</v>
      </c>
      <c r="T31" t="s">
        <v>101</v>
      </c>
      <c r="W31">
        <v>7285.73847857691</v>
      </c>
      <c r="X31">
        <v>7285.7384785769109</v>
      </c>
      <c r="Y31">
        <v>9258.6395912346088</v>
      </c>
      <c r="Z31">
        <v>11710.409748500057</v>
      </c>
      <c r="AA31">
        <v>14329.527602118544</v>
      </c>
      <c r="AB31">
        <v>17125.295582660758</v>
      </c>
      <c r="AC31">
        <v>19658.964347479945</v>
      </c>
      <c r="AD31">
        <v>22199.392433261673</v>
      </c>
      <c r="AE31">
        <v>24428.749626790268</v>
      </c>
      <c r="AG31" cm="1">
        <f t="array" ref="AG31">TREND(Y31:Z31,$Y$2:$Z$2,$AG$2)</f>
        <v>9748.9936226877617</v>
      </c>
    </row>
    <row r="33" spans="1:24" ht="45">
      <c r="A33" s="1" t="s">
        <v>99</v>
      </c>
      <c r="Q33" s="20" t="s">
        <v>3</v>
      </c>
      <c r="R33" s="20" t="s">
        <v>4</v>
      </c>
      <c r="S33" s="20" t="s">
        <v>5</v>
      </c>
      <c r="T33" s="20" t="s">
        <v>6</v>
      </c>
      <c r="U33" s="20" t="s">
        <v>7</v>
      </c>
      <c r="V33" s="20" t="s">
        <v>53</v>
      </c>
      <c r="W33" s="20" t="s">
        <v>54</v>
      </c>
      <c r="X33" s="20"/>
    </row>
    <row r="34" spans="1:24">
      <c r="A34">
        <v>3</v>
      </c>
      <c r="B34" t="s">
        <v>79</v>
      </c>
    </row>
    <row r="35" spans="1:24">
      <c r="B35" t="s">
        <v>61</v>
      </c>
      <c r="C35" t="s">
        <v>81</v>
      </c>
      <c r="D35" t="s">
        <v>82</v>
      </c>
      <c r="E35">
        <v>2007</v>
      </c>
      <c r="F35">
        <v>2012</v>
      </c>
      <c r="G35">
        <v>2017</v>
      </c>
      <c r="H35">
        <v>2022</v>
      </c>
      <c r="I35">
        <v>2027</v>
      </c>
      <c r="J35">
        <v>2032</v>
      </c>
      <c r="K35">
        <v>2037</v>
      </c>
      <c r="L35">
        <v>2042</v>
      </c>
      <c r="M35">
        <v>2047</v>
      </c>
      <c r="N35">
        <v>2052</v>
      </c>
      <c r="P35">
        <v>2018</v>
      </c>
    </row>
    <row r="36" spans="1:24">
      <c r="B36" t="s">
        <v>83</v>
      </c>
      <c r="C36" t="s">
        <v>84</v>
      </c>
      <c r="D36" t="s">
        <v>85</v>
      </c>
      <c r="E36" s="16">
        <f>1/(E4*About!$B$36)*About!$B$37</f>
        <v>-1.869697811645445E-2</v>
      </c>
      <c r="F36" s="16">
        <f>1/(F4*About!$B$36)*About!$B$37</f>
        <v>4.4408722477139494E-3</v>
      </c>
      <c r="G36" s="16">
        <f>1/(G4*About!$B$36)*About!$B$37</f>
        <v>4.4631657830940365E-3</v>
      </c>
      <c r="H36" s="16">
        <f>1/(H4*About!$B$36)*About!$B$37</f>
        <v>4.4855712338123781E-3</v>
      </c>
      <c r="I36" s="16">
        <f>1/(I4*About!$B$36)*About!$B$37</f>
        <v>4.5080891616929583E-3</v>
      </c>
      <c r="J36" s="16">
        <f>1/(J4*About!$B$36)*About!$B$37</f>
        <v>4.5307201313801683E-3</v>
      </c>
      <c r="K36" s="16">
        <f>1/(K4*About!$B$36)*About!$B$37</f>
        <v>4.553464710352958E-3</v>
      </c>
      <c r="L36" s="16">
        <f>1/(L4*About!$B$36)*About!$B$37</f>
        <v>4.576323468939064E-3</v>
      </c>
      <c r="M36" s="16">
        <f>1/(M4*About!$B$36)*About!$B$37</f>
        <v>4.5992969803293152E-3</v>
      </c>
      <c r="N36" s="16">
        <f>1/(N4*About!$B$36)*About!$B$37</f>
        <v>4.6223858205920098E-3</v>
      </c>
      <c r="P36" cm="1">
        <f t="array" ref="P36">TREND(G36:H36,$G$35:$H$35,P$35)</f>
        <v>4.4676468732377048E-3</v>
      </c>
      <c r="Q36" t="s">
        <v>6</v>
      </c>
    </row>
    <row r="37" spans="1:24">
      <c r="D37" t="s">
        <v>86</v>
      </c>
      <c r="E37" s="16">
        <f>1/(E5*About!$B$36)*About!$B$37</f>
        <v>-1.8229553663543088E-2</v>
      </c>
      <c r="F37" s="16">
        <f>1/(F5*About!$B$36)*About!$B$37</f>
        <v>2.8711547020076199E-3</v>
      </c>
      <c r="G37" s="16">
        <f>1/(G5*About!$B$36)*About!$B$37</f>
        <v>2.8855681292265321E-3</v>
      </c>
      <c r="H37" s="16">
        <f>1/(H5*About!$B$36)*About!$B$37</f>
        <v>2.9000539130077871E-3</v>
      </c>
      <c r="I37" s="16">
        <f>1/(I5*About!$B$36)*About!$B$37</f>
        <v>2.9146124165871415E-3</v>
      </c>
      <c r="J37" s="16">
        <f>1/(J5*About!$B$36)*About!$B$37</f>
        <v>2.9292440050238222E-3</v>
      </c>
      <c r="K37" s="16">
        <f>1/(K5*About!$B$36)*About!$B$37</f>
        <v>2.9439490452096823E-3</v>
      </c>
      <c r="L37" s="16">
        <f>1/(L5*About!$B$36)*About!$B$37</f>
        <v>2.9587279058784035E-3</v>
      </c>
      <c r="M37" s="16">
        <f>1/(M5*About!$B$36)*About!$B$37</f>
        <v>2.9735809576147388E-3</v>
      </c>
      <c r="N37" s="16">
        <f>1/(N5*About!$B$36)*About!$B$37</f>
        <v>2.9885085728638063E-3</v>
      </c>
      <c r="P37" cm="1">
        <f t="array" ref="P37">TREND(G37:H37,$G$35:$H$35,P$35)</f>
        <v>2.8884652859827832E-3</v>
      </c>
      <c r="Q37" t="s">
        <v>4</v>
      </c>
    </row>
    <row r="38" spans="1:24">
      <c r="D38" t="s">
        <v>87</v>
      </c>
      <c r="E38" s="16">
        <f>1/(E6*About!$B$36)*About!$B$37</f>
        <v>-1.9796800358598831E-2</v>
      </c>
      <c r="F38" s="16">
        <f>1/(F6*About!$B$36)*About!$B$37</f>
        <v>6.8417742039307622E-3</v>
      </c>
      <c r="G38" s="16">
        <f>1/(G6*About!$B$36)*About!$B$37</f>
        <v>6.8761204599745865E-3</v>
      </c>
      <c r="H38" s="16">
        <f>1/(H6*About!$B$36)*About!$B$37</f>
        <v>6.9106391369824867E-3</v>
      </c>
      <c r="I38" s="16">
        <f>1/(I6*About!$B$36)*About!$B$37</f>
        <v>6.9453311005215502E-3</v>
      </c>
      <c r="J38" s="16">
        <f>1/(J6*About!$B$36)*About!$B$37</f>
        <v>6.9801972205040834E-3</v>
      </c>
      <c r="K38" s="16">
        <f>1/(K6*About!$B$36)*About!$B$37</f>
        <v>7.01523837120942E-3</v>
      </c>
      <c r="L38" s="16">
        <f>1/(L6*About!$B$36)*About!$B$37</f>
        <v>7.0504554313058467E-3</v>
      </c>
      <c r="M38" s="16">
        <f>1/(M6*About!$B$36)*About!$B$37</f>
        <v>7.0858492838726389E-3</v>
      </c>
      <c r="N38" s="16">
        <f>1/(N6*About!$B$36)*About!$B$37</f>
        <v>7.1214208164221962E-3</v>
      </c>
      <c r="P38" cm="1">
        <f t="array" ref="P38">TREND(G38:H38,$G$35:$H$35,P$35)</f>
        <v>6.8830241953761664E-3</v>
      </c>
      <c r="Q38" t="s">
        <v>3</v>
      </c>
    </row>
    <row r="39" spans="1:24">
      <c r="D39" t="s">
        <v>88</v>
      </c>
      <c r="E39" s="16">
        <f>1/(E7*About!$B$36)*About!$B$37</f>
        <v>-1.4722095812592017E-2</v>
      </c>
      <c r="F39" s="16">
        <f>1/(F7*About!$B$36)*About!$B$37</f>
        <v>1.2804850069607265E-3</v>
      </c>
      <c r="G39" s="16">
        <f>1/(G7*About!$B$36)*About!$B$37</f>
        <v>1.3649048829618802E-3</v>
      </c>
      <c r="H39" s="16">
        <f>1/(H7*About!$B$36)*About!$B$37</f>
        <v>1.454890396534196E-3</v>
      </c>
      <c r="I39" s="16">
        <f>1/(I7*About!$B$36)*About!$B$37</f>
        <v>1.550808479294265E-3</v>
      </c>
      <c r="J39" s="16">
        <f>1/(J7*About!$B$36)*About!$B$37</f>
        <v>1.6530502539436225E-3</v>
      </c>
      <c r="K39" s="16">
        <f>1/(K7*About!$B$36)*About!$B$37</f>
        <v>1.7620326291397396E-3</v>
      </c>
      <c r="L39" s="16">
        <f>1/(L7*About!$B$36)*About!$B$37</f>
        <v>1.8781999995137416E-3</v>
      </c>
      <c r="M39" s="16">
        <f>1/(M7*About!$B$36)*About!$B$37</f>
        <v>2.0020260577669801E-3</v>
      </c>
      <c r="N39" s="16">
        <f>1/(N7*About!$B$36)*About!$B$37</f>
        <v>2.1340157262355864E-3</v>
      </c>
      <c r="P39" cm="1">
        <f t="array" ref="P39">TREND(G39:H39,$G$35:$H$35,P$35)</f>
        <v>1.382901985676345E-3</v>
      </c>
    </row>
    <row r="40" spans="1:24">
      <c r="C40" t="s">
        <v>89</v>
      </c>
      <c r="D40" t="s">
        <v>85</v>
      </c>
      <c r="E40" s="16">
        <f>1/(E8*About!$B$36)*About!$B$37</f>
        <v>-1.869697811645445E-2</v>
      </c>
      <c r="F40" s="16">
        <f>1/(F8*About!$B$36)*About!$B$37</f>
        <v>1.3087884681516216E-3</v>
      </c>
      <c r="G40" s="16">
        <f>1/(G8*About!$B$36)*About!$B$37</f>
        <v>1.3153586913853136E-3</v>
      </c>
      <c r="H40" s="16">
        <f>1/(H8*About!$B$36)*About!$B$37</f>
        <v>1.3219618976673675E-3</v>
      </c>
      <c r="I40" s="16">
        <f>1/(I8*About!$B$36)*About!$B$37</f>
        <v>1.3285982525753353E-3</v>
      </c>
      <c r="J40" s="16">
        <f>1/(J8*About!$B$36)*About!$B$37</f>
        <v>1.3352679225179815E-3</v>
      </c>
      <c r="K40" s="16">
        <f>1/(K8*About!$B$36)*About!$B$37</f>
        <v>1.3419710747394566E-3</v>
      </c>
      <c r="L40" s="16">
        <f>1/(L8*About!$B$36)*About!$B$37</f>
        <v>1.3487078773234888E-3</v>
      </c>
      <c r="M40" s="16">
        <f>1/(M8*About!$B$36)*About!$B$37</f>
        <v>1.3554784991976019E-3</v>
      </c>
      <c r="N40" s="16">
        <f>1/(N8*About!$B$36)*About!$B$37</f>
        <v>1.362283110137348E-3</v>
      </c>
      <c r="P40" cm="1">
        <f t="array" ref="P40">TREND(G40:H40,$G$35:$H$35,P$35)</f>
        <v>1.3166793326417243E-3</v>
      </c>
      <c r="Q40" t="s">
        <v>6</v>
      </c>
    </row>
    <row r="41" spans="1:24">
      <c r="D41" t="s">
        <v>86</v>
      </c>
      <c r="E41" s="16">
        <f>1/(E9*About!$B$36)*About!$B$37</f>
        <v>-1.8229553663543088E-2</v>
      </c>
      <c r="F41" s="16">
        <f>1/(F9*About!$B$36)*About!$B$37</f>
        <v>1.276068756447831E-3</v>
      </c>
      <c r="G41" s="16">
        <f>1/(G9*About!$B$36)*About!$B$37</f>
        <v>1.2824747241006807E-3</v>
      </c>
      <c r="H41" s="16">
        <f>1/(H9*About!$B$36)*About!$B$37</f>
        <v>1.288912850225683E-3</v>
      </c>
      <c r="I41" s="16">
        <f>1/(I9*About!$B$36)*About!$B$37</f>
        <v>1.2953832962609515E-3</v>
      </c>
      <c r="J41" s="16">
        <f>1/(J9*About!$B$36)*About!$B$37</f>
        <v>1.3018862244550317E-3</v>
      </c>
      <c r="K41" s="16">
        <f>1/(K9*About!$B$36)*About!$B$37</f>
        <v>1.30842179787097E-3</v>
      </c>
      <c r="L41" s="16">
        <f>1/(L9*About!$B$36)*About!$B$37</f>
        <v>1.3149901803904014E-3</v>
      </c>
      <c r="M41" s="16">
        <f>1/(M9*About!$B$36)*About!$B$37</f>
        <v>1.3215915367176614E-3</v>
      </c>
      <c r="N41" s="16">
        <f>1/(N9*About!$B$36)*About!$B$37</f>
        <v>1.3282260323839138E-3</v>
      </c>
      <c r="P41" cm="1">
        <f t="array" ref="P41">TREND(G41:H41,$G$35:$H$35,P$35)</f>
        <v>1.2837623493256812E-3</v>
      </c>
      <c r="Q41" t="s">
        <v>4</v>
      </c>
    </row>
    <row r="42" spans="1:24" ht="30">
      <c r="C42" t="s">
        <v>90</v>
      </c>
      <c r="D42" t="s">
        <v>91</v>
      </c>
      <c r="E42" s="16">
        <f>1/(E10*About!$B$36)*About!$B$37</f>
        <v>-2.1493332921325528E-3</v>
      </c>
      <c r="F42" s="16">
        <f>1/(F10*About!$B$36)*About!$B$37</f>
        <v>8.5522177549134527E-4</v>
      </c>
      <c r="G42" s="16">
        <f>1/(G10*About!$B$36)*About!$B$37</f>
        <v>8.964657854916273E-4</v>
      </c>
      <c r="H42" s="16">
        <f>1/(H10*About!$B$36)*About!$B$37</f>
        <v>9.3969883320078407E-4</v>
      </c>
      <c r="I42" s="16">
        <f>1/(I10*About!$B$36)*About!$B$37</f>
        <v>9.8501684214825198E-4</v>
      </c>
      <c r="J42" s="16">
        <f>1/(J10*About!$B$36)*About!$B$37</f>
        <v>1.0325203618810931E-3</v>
      </c>
      <c r="K42" s="16">
        <f>1/(K10*About!$B$36)*About!$B$37</f>
        <v>1.0823147910587786E-3</v>
      </c>
      <c r="L42" s="16">
        <f>1/(L10*About!$B$36)*About!$B$37</f>
        <v>1.1345106113069651E-3</v>
      </c>
      <c r="M42" s="16">
        <f>1/(M10*About!$B$36)*About!$B$37</f>
        <v>1.1892236323491237E-3</v>
      </c>
      <c r="N42" s="16">
        <f>1/(N10*About!$B$36)*About!$B$37</f>
        <v>1.2465752489599139E-3</v>
      </c>
      <c r="P42" cm="1">
        <f t="array" ref="P42">TREND(G42:H42,$G$35:$H$35,P$35)</f>
        <v>9.0511239503345692E-4</v>
      </c>
      <c r="Q42" s="20" t="s">
        <v>5</v>
      </c>
    </row>
    <row r="43" spans="1:24">
      <c r="D43" t="s">
        <v>85</v>
      </c>
      <c r="E43" s="16">
        <f>1/(E11*About!$B$36)*About!$B$37</f>
        <v>-2.0752563643088064E-3</v>
      </c>
      <c r="F43" s="16">
        <f>1/(F11*About!$B$36)*About!$B$37</f>
        <v>6.7309121219226258E-4</v>
      </c>
      <c r="G43" s="16">
        <f>1/(G11*About!$B$36)*About!$B$37</f>
        <v>7.0480931690733385E-4</v>
      </c>
      <c r="H43" s="16">
        <f>1/(H11*About!$B$36)*About!$B$37</f>
        <v>7.3802207516785779E-4</v>
      </c>
      <c r="I43" s="16">
        <f>1/(I11*About!$B$36)*About!$B$37</f>
        <v>7.7279991959397357E-4</v>
      </c>
      <c r="J43" s="16">
        <f>1/(J11*About!$B$36)*About!$B$37</f>
        <v>8.0921660180505986E-4</v>
      </c>
      <c r="K43" s="16">
        <f>1/(K11*About!$B$36)*About!$B$37</f>
        <v>8.4734934882106975E-4</v>
      </c>
      <c r="L43" s="16">
        <f>1/(L11*About!$B$36)*About!$B$37</f>
        <v>8.872790268339766E-4</v>
      </c>
      <c r="M43" s="16">
        <f>1/(M11*About!$B$36)*About!$B$37</f>
        <v>9.2909031269662406E-4</v>
      </c>
      <c r="N43" s="16">
        <f>1/(N11*About!$B$36)*About!$B$37</f>
        <v>9.728718734926552E-4</v>
      </c>
      <c r="P43" cm="1">
        <f t="array" ref="P43">TREND(G43:H43,$G$35:$H$35,P$35)</f>
        <v>7.1145186855943801E-4</v>
      </c>
      <c r="Q43" t="s">
        <v>6</v>
      </c>
    </row>
    <row r="44" spans="1:24">
      <c r="D44" t="s">
        <v>86</v>
      </c>
      <c r="E44" s="16">
        <f>1/(E12*About!$B$36)*About!$B$37</f>
        <v>-1.8438904238240114E-3</v>
      </c>
      <c r="F44" s="16">
        <f>1/(F12*About!$B$36)*About!$B$37</f>
        <v>7.8751671826494713E-4</v>
      </c>
      <c r="G44" s="16">
        <f>1/(G12*About!$B$36)*About!$B$37</f>
        <v>8.2842686404785502E-4</v>
      </c>
      <c r="H44" s="16">
        <f>1/(H12*About!$B$36)*About!$B$37</f>
        <v>8.714622218918682E-4</v>
      </c>
      <c r="I44" s="16">
        <f>1/(I12*About!$B$36)*About!$B$37</f>
        <v>9.1673319292654126E-4</v>
      </c>
      <c r="J44" s="16">
        <f>1/(J12*About!$B$36)*About!$B$37</f>
        <v>9.6435591343117181E-4</v>
      </c>
      <c r="K44" s="16">
        <f>1/(K12*About!$B$36)*About!$B$37</f>
        <v>1.0144525527660151E-3</v>
      </c>
      <c r="L44" s="16">
        <f>1/(L12*About!$B$36)*About!$B$37</f>
        <v>1.0671516267805156E-3</v>
      </c>
      <c r="M44" s="16">
        <f>1/(M12*About!$B$36)*About!$B$37</f>
        <v>1.1225883275025571E-3</v>
      </c>
      <c r="N44" s="16">
        <f>1/(N12*About!$B$36)*About!$B$37</f>
        <v>1.1809048699545097E-3</v>
      </c>
      <c r="P44" cm="1">
        <f t="array" ref="P44">TREND(G44:H44,$G$35:$H$35,P$35)</f>
        <v>8.3703393561665798E-4</v>
      </c>
      <c r="Q44" t="s">
        <v>4</v>
      </c>
    </row>
    <row r="45" spans="1:24" ht="30">
      <c r="D45" t="s">
        <v>92</v>
      </c>
      <c r="E45" s="16">
        <f>1/(E13*About!$B$36)*About!$B$37</f>
        <v>-2.7249680502021518E-3</v>
      </c>
      <c r="F45" s="16">
        <f>1/(F13*About!$B$36)*About!$B$37</f>
        <v>1.0904077637514651E-3</v>
      </c>
      <c r="G45" s="16">
        <f>1/(G13*About!$B$36)*About!$B$37</f>
        <v>1.1433061265922462E-3</v>
      </c>
      <c r="H45" s="16">
        <f>1/(H13*About!$B$36)*About!$B$37</f>
        <v>1.1987707191355816E-3</v>
      </c>
      <c r="I45" s="16">
        <f>1/(I13*About!$B$36)*About!$B$37</f>
        <v>1.256926035496839E-3</v>
      </c>
      <c r="J45" s="16">
        <f>1/(J13*About!$B$36)*About!$B$37</f>
        <v>1.317902609307158E-3</v>
      </c>
      <c r="K45" s="16">
        <f>1/(K13*About!$B$36)*About!$B$37</f>
        <v>1.3818373067052156E-3</v>
      </c>
      <c r="L45" s="16">
        <f>1/(L13*About!$B$36)*About!$B$37</f>
        <v>1.4488736335427418E-3</v>
      </c>
      <c r="M45" s="16">
        <f>1/(M13*About!$B$36)*About!$B$37</f>
        <v>1.5191620574933381E-3</v>
      </c>
      <c r="N45" s="16">
        <f>1/(N13*About!$B$36)*About!$B$37</f>
        <v>1.5928603457875752E-3</v>
      </c>
      <c r="P45" cm="1">
        <f t="array" ref="P45">TREND(G45:H45,$G$35:$H$35,P$35)</f>
        <v>1.154399045100913E-3</v>
      </c>
      <c r="Q45" s="20" t="s">
        <v>53</v>
      </c>
    </row>
    <row r="46" spans="1:24" ht="45">
      <c r="D46" t="s">
        <v>87</v>
      </c>
      <c r="E46" s="16">
        <f>1/(E14*About!$B$36)*About!$B$37</f>
        <v>-1.9796800358598831E-2</v>
      </c>
      <c r="F46" s="16">
        <f>1/(F14*About!$B$36)*About!$B$37</f>
        <v>6.8417742039307622E-3</v>
      </c>
      <c r="G46" s="16">
        <f>1/(G14*About!$B$36)*About!$B$37</f>
        <v>6.8761204599745865E-3</v>
      </c>
      <c r="H46" s="16">
        <f>1/(H14*About!$B$36)*About!$B$37</f>
        <v>6.9106391369824867E-3</v>
      </c>
      <c r="I46" s="16">
        <f>1/(I14*About!$B$36)*About!$B$37</f>
        <v>6.9453311005215502E-3</v>
      </c>
      <c r="J46" s="16">
        <f>1/(J14*About!$B$36)*About!$B$37</f>
        <v>6.9801972205040834E-3</v>
      </c>
      <c r="K46" s="16">
        <f>1/(K14*About!$B$36)*About!$B$37</f>
        <v>7.01523837120942E-3</v>
      </c>
      <c r="L46" s="16">
        <f>1/(L14*About!$B$36)*About!$B$37</f>
        <v>7.0504554313058467E-3</v>
      </c>
      <c r="M46" s="16">
        <f>1/(M14*About!$B$36)*About!$B$37</f>
        <v>7.0858492838726389E-3</v>
      </c>
      <c r="N46" s="16">
        <f>1/(N14*About!$B$36)*About!$B$37</f>
        <v>7.1214208164221962E-3</v>
      </c>
      <c r="P46" cm="1">
        <f t="array" ref="P46">TREND(G46:H46,$G$35:$H$35,P$35)</f>
        <v>6.8830241953761664E-3</v>
      </c>
      <c r="Q46" s="20" t="s">
        <v>3</v>
      </c>
    </row>
    <row r="47" spans="1:24">
      <c r="D47" t="s">
        <v>88</v>
      </c>
      <c r="E47" s="16">
        <f>1/(E15*About!$B$36)*About!$B$37</f>
        <v>-1.256675543555562E-2</v>
      </c>
      <c r="F47" s="16">
        <f>1/(F15*About!$B$36)*About!$B$37</f>
        <v>2.3976532976050908E-3</v>
      </c>
      <c r="G47" s="16">
        <f>1/(G15*About!$B$36)*About!$B$37</f>
        <v>2.5849550285545597E-3</v>
      </c>
      <c r="H47" s="16">
        <f>1/(H15*About!$B$36)*About!$B$37</f>
        <v>2.7868885406926217E-3</v>
      </c>
      <c r="I47" s="16">
        <f>1/(I15*About!$B$36)*About!$B$37</f>
        <v>3.0045968507958196E-3</v>
      </c>
      <c r="J47" s="16">
        <f>1/(J15*About!$B$36)*About!$B$37</f>
        <v>3.2393122667074945E-3</v>
      </c>
      <c r="K47" s="16">
        <f>1/(K15*About!$B$36)*About!$B$37</f>
        <v>3.4923633626462581E-3</v>
      </c>
      <c r="L47" s="16">
        <f>1/(L15*About!$B$36)*About!$B$37</f>
        <v>3.7651824994170023E-3</v>
      </c>
      <c r="M47" s="16">
        <f>1/(M15*About!$B$36)*About!$B$37</f>
        <v>4.0593139320915543E-3</v>
      </c>
      <c r="N47" s="16">
        <f>1/(N15*About!$B$36)*About!$B$37</f>
        <v>4.3764225510513873E-3</v>
      </c>
      <c r="P47" cm="1">
        <f t="array" ref="P47">TREND(G47:H47,$G$35:$H$35,P$35)</f>
        <v>2.6253417309821808E-3</v>
      </c>
    </row>
    <row r="48" spans="1:24" ht="30">
      <c r="C48" t="s">
        <v>93</v>
      </c>
      <c r="D48" t="s">
        <v>91</v>
      </c>
      <c r="E48" s="16">
        <f>1/(E16*About!$B$36)*About!$B$37</f>
        <v>-1.9796800358598831E-2</v>
      </c>
      <c r="F48" s="16">
        <f>1/(F16*About!$B$36)*About!$B$37</f>
        <v>1.2669952229501413E-3</v>
      </c>
      <c r="G48" s="16">
        <f>1/(G16*About!$B$36)*About!$B$37</f>
        <v>1.2733556407360344E-3</v>
      </c>
      <c r="H48" s="16">
        <f>1/(H16*About!$B$36)*About!$B$37</f>
        <v>1.27974798833009E-3</v>
      </c>
      <c r="I48" s="16">
        <f>1/(I16*About!$B$36)*About!$B$37</f>
        <v>1.2861724260225093E-3</v>
      </c>
      <c r="J48" s="16">
        <f>1/(J16*About!$B$36)*About!$B$37</f>
        <v>1.2926291149081635E-3</v>
      </c>
      <c r="K48" s="16">
        <f>1/(K16*About!$B$36)*About!$B$37</f>
        <v>1.2991182168906332E-3</v>
      </c>
      <c r="L48" s="16">
        <f>1/(L16*About!$B$36)*About!$B$37</f>
        <v>1.3056398946862679E-3</v>
      </c>
      <c r="M48" s="16">
        <f>1/(M16*About!$B$36)*About!$B$37</f>
        <v>1.3121943118282659E-3</v>
      </c>
      <c r="N48" s="16">
        <f>1/(N16*About!$B$36)*About!$B$37</f>
        <v>1.3187816326707769E-3</v>
      </c>
      <c r="P48" cm="1">
        <f t="array" ref="P48">TREND(G48:H48,$G$35:$H$35,P$35)</f>
        <v>1.2746341102548456E-3</v>
      </c>
      <c r="Q48" s="20" t="s">
        <v>5</v>
      </c>
    </row>
    <row r="49" spans="2:17" ht="30">
      <c r="D49" t="s">
        <v>91</v>
      </c>
      <c r="E49" s="16">
        <f>1/(E17*About!$B$36)*About!$B$37</f>
        <v>-1.9796800358598831E-2</v>
      </c>
      <c r="F49" s="16">
        <f>1/(F17*About!$B$36)*About!$B$37</f>
        <v>1.7421184315564444E-3</v>
      </c>
      <c r="G49" s="16">
        <f>1/(G17*About!$B$36)*About!$B$37</f>
        <v>1.7508640060120474E-3</v>
      </c>
      <c r="H49" s="16">
        <f>1/(H17*About!$B$36)*About!$B$37</f>
        <v>1.7596534839538741E-3</v>
      </c>
      <c r="I49" s="16">
        <f>1/(I17*About!$B$36)*About!$B$37</f>
        <v>1.7684870857809503E-3</v>
      </c>
      <c r="J49" s="16">
        <f>1/(J17*About!$B$36)*About!$B$37</f>
        <v>1.7773650329987248E-3</v>
      </c>
      <c r="K49" s="16">
        <f>1/(K17*About!$B$36)*About!$B$37</f>
        <v>1.7862875482246203E-3</v>
      </c>
      <c r="L49" s="16">
        <f>1/(L17*About!$B$36)*About!$B$37</f>
        <v>1.7952548551936182E-3</v>
      </c>
      <c r="M49" s="16">
        <f>1/(M17*About!$B$36)*About!$B$37</f>
        <v>1.8042671787638664E-3</v>
      </c>
      <c r="N49" s="16">
        <f>1/(N17*About!$B$36)*About!$B$37</f>
        <v>1.8133247449223181E-3</v>
      </c>
      <c r="P49" cm="1">
        <f t="array" ref="P49">TREND(G49:H49,$G$35:$H$35,P$35)</f>
        <v>1.7526219016004126E-3</v>
      </c>
      <c r="Q49" s="20" t="s">
        <v>5</v>
      </c>
    </row>
    <row r="50" spans="2:17" ht="30">
      <c r="D50" t="s">
        <v>91</v>
      </c>
      <c r="E50" s="16">
        <f>1/(E18*About!$B$36)*About!$B$37</f>
        <v>-1.9796800358598831E-2</v>
      </c>
      <c r="F50" s="16">
        <f>1/(F18*About!$B$36)*About!$B$37</f>
        <v>1.5837440286876768E-3</v>
      </c>
      <c r="G50" s="16">
        <f>1/(G18*About!$B$36)*About!$B$37</f>
        <v>1.5916945509200434E-3</v>
      </c>
      <c r="H50" s="16">
        <f>1/(H18*About!$B$36)*About!$B$37</f>
        <v>1.5996849854126129E-3</v>
      </c>
      <c r="I50" s="16">
        <f>1/(I18*About!$B$36)*About!$B$37</f>
        <v>1.6077155325281368E-3</v>
      </c>
      <c r="J50" s="16">
        <f>1/(J18*About!$B$36)*About!$B$37</f>
        <v>1.6157863936352049E-3</v>
      </c>
      <c r="K50" s="16">
        <f>1/(K18*About!$B$36)*About!$B$37</f>
        <v>1.6238977711132917E-3</v>
      </c>
      <c r="L50" s="16">
        <f>1/(L18*About!$B$36)*About!$B$37</f>
        <v>1.6320498683578351E-3</v>
      </c>
      <c r="M50" s="16">
        <f>1/(M18*About!$B$36)*About!$B$37</f>
        <v>1.640242889785333E-3</v>
      </c>
      <c r="N50" s="16">
        <f>1/(N18*About!$B$36)*About!$B$37</f>
        <v>1.6484770408384712E-3</v>
      </c>
      <c r="P50" cm="1">
        <f t="array" ref="P50">TREND(G50:H50,$G$35:$H$35,P$35)</f>
        <v>1.5932926378185576E-3</v>
      </c>
      <c r="Q50" s="20" t="s">
        <v>5</v>
      </c>
    </row>
    <row r="51" spans="2:17" ht="45">
      <c r="D51" t="s">
        <v>87</v>
      </c>
      <c r="E51" s="16">
        <f>1/(E19*About!$B$36)*About!$B$37</f>
        <v>-1.9796800358598831E-2</v>
      </c>
      <c r="F51" s="16">
        <f>1/(F19*About!$B$36)*About!$B$37</f>
        <v>2.1285519745562372E-2</v>
      </c>
      <c r="G51" s="16">
        <f>1/(G19*About!$B$36)*About!$B$37</f>
        <v>2.1392374764365379E-2</v>
      </c>
      <c r="H51" s="16">
        <f>1/(H19*About!$B$36)*About!$B$37</f>
        <v>2.149976620394551E-2</v>
      </c>
      <c r="I51" s="16">
        <f>1/(I19*About!$B$36)*About!$B$37</f>
        <v>2.1607696757178153E-2</v>
      </c>
      <c r="J51" s="16">
        <f>1/(J19*About!$B$36)*About!$B$37</f>
        <v>2.1716169130457142E-2</v>
      </c>
      <c r="K51" s="16">
        <f>1/(K19*About!$B$36)*About!$B$37</f>
        <v>2.1825186043762636E-2</v>
      </c>
      <c r="L51" s="16">
        <f>1/(L19*About!$B$36)*About!$B$37</f>
        <v>2.19347502307293E-2</v>
      </c>
      <c r="M51" s="16">
        <f>1/(M19*About!$B$36)*About!$B$37</f>
        <v>2.2044864438714871E-2</v>
      </c>
      <c r="N51" s="16">
        <f>1/(N19*About!$B$36)*About!$B$37</f>
        <v>2.2155531428869044E-2</v>
      </c>
      <c r="P51" cm="1">
        <f t="array" ref="P51">TREND(G51:H51,$G$35:$H$35,P$35)</f>
        <v>2.1413853052281405E-2</v>
      </c>
      <c r="Q51" s="20" t="s">
        <v>3</v>
      </c>
    </row>
    <row r="52" spans="2:17" ht="45">
      <c r="C52" t="s">
        <v>94</v>
      </c>
      <c r="D52" t="s">
        <v>86</v>
      </c>
      <c r="E52" s="16">
        <f>1/(E20*About!$B$36)*About!$B$37</f>
        <v>-1.8229553663543088E-2</v>
      </c>
      <c r="F52" s="16">
        <f>1/(F20*About!$B$36)*About!$B$37</f>
        <v>1.1229405056740916E-3</v>
      </c>
      <c r="G52" s="16">
        <f>1/(G20*About!$B$36)*About!$B$37</f>
        <v>1.128577757208599E-3</v>
      </c>
      <c r="H52" s="16">
        <f>1/(H20*About!$B$36)*About!$B$37</f>
        <v>1.1342433081986012E-3</v>
      </c>
      <c r="I52" s="16">
        <f>1/(I20*About!$B$36)*About!$B$37</f>
        <v>1.1399373007096377E-3</v>
      </c>
      <c r="J52" s="16">
        <f>1/(J20*About!$B$36)*About!$B$37</f>
        <v>1.1456598775204283E-3</v>
      </c>
      <c r="K52" s="16">
        <f>1/(K20*About!$B$36)*About!$B$37</f>
        <v>1.1514111821264536E-3</v>
      </c>
      <c r="L52" s="16">
        <f>1/(L20*About!$B$36)*About!$B$37</f>
        <v>1.1571913587435534E-3</v>
      </c>
      <c r="M52" s="16">
        <f>1/(M20*About!$B$36)*About!$B$37</f>
        <v>1.1630005523115424E-3</v>
      </c>
      <c r="N52" s="16">
        <f>1/(N20*About!$B$36)*About!$B$37</f>
        <v>1.1688389084978446E-3</v>
      </c>
      <c r="P52" cm="1">
        <f t="array" ref="P52">TREND(G52:H52,$G$35:$H$35,P$35)</f>
        <v>1.1297108674065996E-3</v>
      </c>
      <c r="Q52" s="20" t="s">
        <v>4</v>
      </c>
    </row>
    <row r="53" spans="2:17" ht="30">
      <c r="D53" t="s">
        <v>92</v>
      </c>
      <c r="E53" s="16">
        <f>1/(E21*About!$B$36)*About!$B$37</f>
        <v>-2.524092045721351E-2</v>
      </c>
      <c r="F53" s="16">
        <f>1/(F21*About!$B$36)*About!$B$37</f>
        <v>1.3327206001406799E-3</v>
      </c>
      <c r="G53" s="16">
        <f>1/(G21*About!$B$36)*About!$B$37</f>
        <v>1.3394109645992166E-3</v>
      </c>
      <c r="H53" s="16">
        <f>1/(H21*About!$B$36)*About!$B$37</f>
        <v>1.3461349152247139E-3</v>
      </c>
      <c r="I53" s="16">
        <f>1/(I21*About!$B$36)*About!$B$37</f>
        <v>1.3528926206224272E-3</v>
      </c>
      <c r="J53" s="16">
        <f>1/(J21*About!$B$36)*About!$B$37</f>
        <v>1.3596842502440246E-3</v>
      </c>
      <c r="K53" s="16">
        <f>1/(K21*About!$B$36)*About!$B$37</f>
        <v>1.3665099743918351E-3</v>
      </c>
      <c r="L53" s="16">
        <f>1/(L21*About!$B$36)*About!$B$37</f>
        <v>1.3733699642231184E-3</v>
      </c>
      <c r="M53" s="16">
        <f>1/(M21*About!$B$36)*About!$B$37</f>
        <v>1.3802643917543579E-3</v>
      </c>
      <c r="N53" s="16">
        <f>1/(N21*About!$B$36)*About!$B$37</f>
        <v>1.3871934298655736E-3</v>
      </c>
      <c r="P53" cm="1">
        <f t="array" ref="P53">TREND(G53:H53,$G$35:$H$35,P$35)</f>
        <v>1.3407557547243161E-3</v>
      </c>
      <c r="Q53" s="20" t="s">
        <v>53</v>
      </c>
    </row>
    <row r="54" spans="2:17" ht="30">
      <c r="D54" t="s">
        <v>91</v>
      </c>
      <c r="E54" s="16">
        <f>1/(E22*About!$B$36)*About!$B$37</f>
        <v>-1.9796800358598831E-2</v>
      </c>
      <c r="F54" s="16">
        <f>1/(F22*About!$B$36)*About!$B$37</f>
        <v>1.219482902089511E-3</v>
      </c>
      <c r="G54" s="16">
        <f>1/(G22*About!$B$36)*About!$B$37</f>
        <v>1.2256048042084333E-3</v>
      </c>
      <c r="H54" s="16">
        <f>1/(H22*About!$B$36)*About!$B$37</f>
        <v>1.2317574387677116E-3</v>
      </c>
      <c r="I54" s="16">
        <f>1/(I22*About!$B$36)*About!$B$37</f>
        <v>1.2379409600466653E-3</v>
      </c>
      <c r="J54" s="16">
        <f>1/(J22*About!$B$36)*About!$B$37</f>
        <v>1.2441555230991077E-3</v>
      </c>
      <c r="K54" s="16">
        <f>1/(K22*About!$B$36)*About!$B$37</f>
        <v>1.2504012837572347E-3</v>
      </c>
      <c r="L54" s="16">
        <f>1/(L22*About!$B$36)*About!$B$37</f>
        <v>1.2566783986355332E-3</v>
      </c>
      <c r="M54" s="16">
        <f>1/(M22*About!$B$36)*About!$B$37</f>
        <v>1.262987025134707E-3</v>
      </c>
      <c r="N54" s="16">
        <f>1/(N22*About!$B$36)*About!$B$37</f>
        <v>1.2693273214456232E-3</v>
      </c>
      <c r="P54" cm="1">
        <f t="array" ref="P54">TREND(G54:H54,$G$35:$H$35,P$35)</f>
        <v>1.2268353311202886E-3</v>
      </c>
      <c r="Q54" s="20" t="s">
        <v>5</v>
      </c>
    </row>
    <row r="55" spans="2:17" ht="30">
      <c r="D55" t="s">
        <v>85</v>
      </c>
      <c r="E55" s="16">
        <f>1/(E23*About!$B$36)*About!$B$37</f>
        <v>-1.869697811645445E-2</v>
      </c>
      <c r="F55" s="16">
        <f>1/(F23*About!$B$36)*About!$B$37</f>
        <v>9.2138708157874156E-4</v>
      </c>
      <c r="G55" s="16">
        <f>1/(G23*About!$B$36)*About!$B$37</f>
        <v>9.2601251873526073E-4</v>
      </c>
      <c r="H55" s="16">
        <f>1/(H23*About!$B$36)*About!$B$37</f>
        <v>9.306611759578267E-4</v>
      </c>
      <c r="I55" s="16">
        <f>1/(I23*About!$B$36)*About!$B$37</f>
        <v>9.3533316981303603E-4</v>
      </c>
      <c r="J55" s="16">
        <f>1/(J23*About!$B$36)*About!$B$37</f>
        <v>9.4002861745265897E-4</v>
      </c>
      <c r="K55" s="16">
        <f>1/(K23*About!$B$36)*About!$B$37</f>
        <v>9.4474763661657728E-4</v>
      </c>
      <c r="L55" s="16">
        <f>1/(L23*About!$B$36)*About!$B$37</f>
        <v>9.4949034563573595E-4</v>
      </c>
      <c r="M55" s="16">
        <f>1/(M23*About!$B$36)*About!$B$37</f>
        <v>9.542568634351115E-4</v>
      </c>
      <c r="N55" s="16">
        <f>1/(N23*About!$B$36)*About!$B$37</f>
        <v>9.5904730953669259E-4</v>
      </c>
      <c r="P55" cm="1">
        <f t="array" ref="P55">TREND(G55:H55,$G$35:$H$35,P$35)</f>
        <v>9.2694225017977386E-4</v>
      </c>
      <c r="Q55" s="20" t="s">
        <v>6</v>
      </c>
    </row>
    <row r="56" spans="2:17" ht="45">
      <c r="D56" t="s">
        <v>87</v>
      </c>
      <c r="E56" s="16">
        <f>1/(E24*About!$B$36)*About!$B$37</f>
        <v>-1.9796800358598831E-2</v>
      </c>
      <c r="F56" s="16">
        <f>1/(F24*About!$B$36)*About!$B$37</f>
        <v>1.0642759872781186E-2</v>
      </c>
      <c r="G56" s="16">
        <f>1/(G24*About!$B$36)*About!$B$37</f>
        <v>1.0696187382182689E-2</v>
      </c>
      <c r="H56" s="16">
        <f>1/(H24*About!$B$36)*About!$B$37</f>
        <v>1.0749883101972755E-2</v>
      </c>
      <c r="I56" s="16">
        <f>1/(I24*About!$B$36)*About!$B$37</f>
        <v>1.0803848378589076E-2</v>
      </c>
      <c r="J56" s="16">
        <f>1/(J24*About!$B$36)*About!$B$37</f>
        <v>1.0858084565228571E-2</v>
      </c>
      <c r="K56" s="16">
        <f>1/(K24*About!$B$36)*About!$B$37</f>
        <v>1.0912593021881318E-2</v>
      </c>
      <c r="L56" s="16">
        <f>1/(L24*About!$B$36)*About!$B$37</f>
        <v>1.096737511536465E-2</v>
      </c>
      <c r="M56" s="16">
        <f>1/(M24*About!$B$36)*About!$B$37</f>
        <v>1.1022432219357435E-2</v>
      </c>
      <c r="N56" s="16">
        <f>1/(N24*About!$B$36)*About!$B$37</f>
        <v>1.1077765714434522E-2</v>
      </c>
      <c r="P56" cm="1">
        <f t="array" ref="P56">TREND(G56:H56,$G$35:$H$35,P$35)</f>
        <v>1.0706926526140702E-2</v>
      </c>
      <c r="Q56" s="20" t="s">
        <v>3</v>
      </c>
    </row>
    <row r="57" spans="2:17" ht="45">
      <c r="C57" t="s">
        <v>95</v>
      </c>
      <c r="D57" t="s">
        <v>86</v>
      </c>
      <c r="E57" s="16">
        <f>1/(E25*About!$B$36)*About!$B$37</f>
        <v>-1.8229553663543088E-2</v>
      </c>
      <c r="F57" s="16">
        <f>1/(F25*About!$B$36)*About!$B$37</f>
        <v>5.6876207430246186E-4</v>
      </c>
      <c r="G57" s="16">
        <f>1/(G25*About!$B$36)*About!$B$37</f>
        <v>5.7161730559916052E-4</v>
      </c>
      <c r="H57" s="16">
        <f>1/(H25*About!$B$36)*About!$B$37</f>
        <v>5.7448687038630462E-4</v>
      </c>
      <c r="I57" s="16">
        <f>1/(I25*About!$B$36)*About!$B$37</f>
        <v>5.7737084061916706E-4</v>
      </c>
      <c r="J57" s="16">
        <f>1/(J25*About!$B$36)*About!$B$37</f>
        <v>5.8026928861424287E-4</v>
      </c>
      <c r="K57" s="16">
        <f>1/(K25*About!$B$36)*About!$B$37</f>
        <v>5.8318228705106078E-4</v>
      </c>
      <c r="L57" s="16">
        <f>1/(L25*About!$B$36)*About!$B$37</f>
        <v>5.8610990897400752E-4</v>
      </c>
      <c r="M57" s="16">
        <f>1/(M25*About!$B$36)*About!$B$37</f>
        <v>5.8905222779415773E-4</v>
      </c>
      <c r="N57" s="16">
        <f>1/(N25*About!$B$36)*About!$B$37</f>
        <v>5.9200931729111591E-4</v>
      </c>
      <c r="P57" cm="1">
        <f t="array" ref="P57">TREND(G57:H57,$G$35:$H$35,P$35)</f>
        <v>5.7219121855658938E-4</v>
      </c>
      <c r="Q57" s="20" t="s">
        <v>4</v>
      </c>
    </row>
    <row r="58" spans="2:17" ht="30">
      <c r="D58" t="s">
        <v>92</v>
      </c>
      <c r="E58" s="16">
        <f>1/(E26*About!$B$36)*About!$B$37</f>
        <v>-2.524092045721351E-2</v>
      </c>
      <c r="F58" s="16">
        <f>1/(F26*About!$B$36)*About!$B$37</f>
        <v>7.8751671826494713E-4</v>
      </c>
      <c r="G58" s="16">
        <f>1/(G26*About!$B$36)*About!$B$37</f>
        <v>7.9147011544499152E-4</v>
      </c>
      <c r="H58" s="16">
        <f>1/(H26*About!$B$36)*About!$B$37</f>
        <v>7.9544335899642184E-4</v>
      </c>
      <c r="I58" s="16">
        <f>1/(I26*About!$B$36)*About!$B$37</f>
        <v>7.9943654854961604E-4</v>
      </c>
      <c r="J58" s="16">
        <f>1/(J26*About!$B$36)*About!$B$37</f>
        <v>8.0344978423510559E-4</v>
      </c>
      <c r="K58" s="16">
        <f>1/(K26*About!$B$36)*About!$B$37</f>
        <v>8.0748316668608432E-4</v>
      </c>
      <c r="L58" s="16">
        <f>1/(L26*About!$B$36)*About!$B$37</f>
        <v>8.1153679704093365E-4</v>
      </c>
      <c r="M58" s="16">
        <f>1/(M26*About!$B$36)*About!$B$37</f>
        <v>8.156107769457569E-4</v>
      </c>
      <c r="N58" s="16">
        <f>1/(N26*About!$B$36)*About!$B$37</f>
        <v>8.1970520855692986E-4</v>
      </c>
      <c r="P58" cm="1">
        <f t="array" ref="P58">TREND(G58:H58,$G$35:$H$35,P$35)</f>
        <v>7.9226476415527767E-4</v>
      </c>
      <c r="Q58" s="20" t="s">
        <v>53</v>
      </c>
    </row>
    <row r="59" spans="2:17" ht="30">
      <c r="D59" t="s">
        <v>85</v>
      </c>
      <c r="E59" s="16">
        <f>1/(E27*About!$B$36)*About!$B$37</f>
        <v>-1.869697811645445E-2</v>
      </c>
      <c r="F59" s="16">
        <f>1/(F27*About!$B$36)*About!$B$37</f>
        <v>4.8612143102774513E-4</v>
      </c>
      <c r="G59" s="16">
        <f>1/(G27*About!$B$36)*About!$B$37</f>
        <v>4.8856179965740202E-4</v>
      </c>
      <c r="H59" s="16">
        <f>1/(H27*About!$B$36)*About!$B$37</f>
        <v>4.9101441913359351E-4</v>
      </c>
      <c r="I59" s="16">
        <f>1/(I27*About!$B$36)*About!$B$37</f>
        <v>4.9347935095655289E-4</v>
      </c>
      <c r="J59" s="16">
        <f>1/(J27*About!$B$36)*About!$B$37</f>
        <v>4.959566569352501E-4</v>
      </c>
      <c r="K59" s="16">
        <f>1/(K27*About!$B$36)*About!$B$37</f>
        <v>4.9844639918894085E-4</v>
      </c>
      <c r="L59" s="16">
        <f>1/(L27*About!$B$36)*About!$B$37</f>
        <v>5.0094864014872426E-4</v>
      </c>
      <c r="M59" s="16">
        <f>1/(M27*About!$B$36)*About!$B$37</f>
        <v>5.0346344255910904E-4</v>
      </c>
      <c r="N59" s="16">
        <f>1/(N27*About!$B$36)*About!$B$37</f>
        <v>5.0599086947958609E-4</v>
      </c>
      <c r="P59" cm="1">
        <f t="array" ref="P59">TREND(G59:H59,$G$35:$H$35,P$35)</f>
        <v>4.8905232355264021E-4</v>
      </c>
      <c r="Q59" s="20" t="s">
        <v>6</v>
      </c>
    </row>
    <row r="60" spans="2:17" ht="45">
      <c r="D60" t="s">
        <v>87</v>
      </c>
      <c r="E60" s="16">
        <f>1/(E28*About!$B$36)*About!$B$37</f>
        <v>-1.9796800358598831E-2</v>
      </c>
      <c r="F60" s="16">
        <f>1/(F28*About!$B$36)*About!$B$37</f>
        <v>6.8417742039307622E-3</v>
      </c>
      <c r="G60" s="16">
        <f>1/(G28*About!$B$36)*About!$B$37</f>
        <v>6.8761204599745865E-3</v>
      </c>
      <c r="H60" s="16">
        <f>1/(H28*About!$B$36)*About!$B$37</f>
        <v>6.9106391369824867E-3</v>
      </c>
      <c r="I60" s="16">
        <f>1/(I28*About!$B$36)*About!$B$37</f>
        <v>6.9453311005215502E-3</v>
      </c>
      <c r="J60" s="16">
        <f>1/(J28*About!$B$36)*About!$B$37</f>
        <v>6.9801972205040834E-3</v>
      </c>
      <c r="K60" s="16">
        <f>1/(K28*About!$B$36)*About!$B$37</f>
        <v>7.01523837120942E-3</v>
      </c>
      <c r="L60" s="16">
        <f>1/(L28*About!$B$36)*About!$B$37</f>
        <v>7.0504554313058467E-3</v>
      </c>
      <c r="M60" s="16">
        <f>1/(M28*About!$B$36)*About!$B$37</f>
        <v>7.0858492838726389E-3</v>
      </c>
      <c r="N60" s="16">
        <f>1/(N28*About!$B$36)*About!$B$37</f>
        <v>7.1214208164221962E-3</v>
      </c>
      <c r="P60" cm="1">
        <f t="array" ref="P60">TREND(G60:H60,$G$35:$H$35,P$35)</f>
        <v>6.8830241953761664E-3</v>
      </c>
      <c r="Q60" s="20" t="s">
        <v>3</v>
      </c>
    </row>
    <row r="61" spans="2:17" ht="30">
      <c r="B61" t="s">
        <v>96</v>
      </c>
      <c r="D61" t="s">
        <v>85</v>
      </c>
      <c r="E61" s="16">
        <f>1/(E29*About!$B$36)*About!$B$37</f>
        <v>-4.4481021778415596E-4</v>
      </c>
      <c r="F61" s="16">
        <f>1/(F29*About!$B$36)*About!$B$37</f>
        <v>6.5166457539977303E-3</v>
      </c>
      <c r="G61" s="16">
        <f>1/(G29*About!$B$36)*About!$B$37</f>
        <v>8.248480979535934E-3</v>
      </c>
      <c r="H61" s="16">
        <f>1/(H29*About!$B$36)*About!$B$37</f>
        <v>1.0440561147278492E-2</v>
      </c>
      <c r="I61" s="16">
        <f>1/(I29*About!$B$36)*About!$B$37</f>
        <v>1.3215198936688818E-2</v>
      </c>
      <c r="J61" s="16">
        <f>1/(J29*About!$B$36)*About!$B$37</f>
        <v>1.6727212309061042E-2</v>
      </c>
      <c r="K61" s="16">
        <f>1/(K29*About!$B$36)*About!$B$37</f>
        <v>2.1172562968810631E-2</v>
      </c>
      <c r="L61" s="16">
        <f>1/(L29*About!$B$36)*About!$B$37</f>
        <v>2.6799290544391643E-2</v>
      </c>
      <c r="M61" s="16">
        <f>1/(M29*About!$B$36)*About!$B$37</f>
        <v>3.3921352589230923E-2</v>
      </c>
      <c r="N61" s="16">
        <f>1/(N29*About!$B$36)*About!$B$37</f>
        <v>4.2936142640676168E-2</v>
      </c>
      <c r="P61" cm="1">
        <f t="array" ref="P61">TREND(G61:H61,$G$35:$H$35,P$35)</f>
        <v>8.6868970130844492E-3</v>
      </c>
      <c r="Q61" s="20" t="s">
        <v>6</v>
      </c>
    </row>
    <row r="62" spans="2:17" ht="45">
      <c r="D62" t="s">
        <v>87</v>
      </c>
      <c r="E62" s="16">
        <f>1/(E30*About!$B$36)*About!$B$37</f>
        <v>-1.1153276722679555E-2</v>
      </c>
      <c r="F62" s="16">
        <f>1/(F30*About!$B$36)*About!$B$37</f>
        <v>1.3396131202407938E-3</v>
      </c>
      <c r="G62" s="16">
        <f>1/(G30*About!$B$36)*About!$B$37</f>
        <v>1.458703449107179E-3</v>
      </c>
      <c r="H62" s="16">
        <f>1/(H30*About!$B$36)*About!$B$37</f>
        <v>1.5883807946392066E-3</v>
      </c>
      <c r="I62" s="16">
        <f>1/(I30*About!$B$36)*About!$B$37</f>
        <v>1.7295863325221372E-3</v>
      </c>
      <c r="J62" s="16">
        <f>1/(J30*About!$B$36)*About!$B$37</f>
        <v>1.883344908062097E-3</v>
      </c>
      <c r="K62" s="16">
        <f>1/(K30*About!$B$36)*About!$B$37</f>
        <v>2.0507724743355818E-3</v>
      </c>
      <c r="L62" s="16">
        <f>1/(L30*About!$B$36)*About!$B$37</f>
        <v>2.2330841915833609E-3</v>
      </c>
      <c r="M62" s="16">
        <f>1/(M30*About!$B$36)*About!$B$37</f>
        <v>2.4316032466327655E-3</v>
      </c>
      <c r="N62" s="16">
        <f>1/(N30*About!$B$36)*About!$B$37</f>
        <v>2.6477704563582214E-3</v>
      </c>
      <c r="P62" cm="1">
        <f t="array" ref="P62">TREND(G62:H62,$G$35:$H$35,P$35)</f>
        <v>1.4846389182135919E-3</v>
      </c>
      <c r="Q62" s="20" t="s">
        <v>3</v>
      </c>
    </row>
    <row r="63" spans="2:17" ht="30">
      <c r="B63" t="s">
        <v>97</v>
      </c>
      <c r="D63" t="s">
        <v>97</v>
      </c>
      <c r="E63" s="16">
        <f>1/(E31*About!$B$36)*About!$B$37</f>
        <v>-7.2623464255209763E-3</v>
      </c>
      <c r="F63" s="16">
        <f>1/(F31*About!$B$36)*About!$B$37</f>
        <v>5.1893623287611326E-4</v>
      </c>
      <c r="G63" s="16">
        <f>1/(G31*About!$B$36)*About!$B$37</f>
        <v>5.2550504595049428E-4</v>
      </c>
      <c r="H63" s="16">
        <f>1/(H31*About!$B$36)*About!$B$37</f>
        <v>5.3215700855746247E-4</v>
      </c>
      <c r="I63" s="16">
        <f>1/(I31*About!$B$36)*About!$B$37</f>
        <v>5.3889317322274662E-4</v>
      </c>
      <c r="J63" s="16">
        <f>1/(J31*About!$B$36)*About!$B$37</f>
        <v>5.4571460579518625E-4</v>
      </c>
      <c r="K63" s="16">
        <f>1/(K31*About!$B$36)*About!$B$37</f>
        <v>5.526223856153784E-4</v>
      </c>
      <c r="L63" s="16">
        <f>1/(L31*About!$B$36)*About!$B$37</f>
        <v>5.5961760568645899E-4</v>
      </c>
      <c r="M63" s="16">
        <f>1/(M31*About!$B$36)*About!$B$37</f>
        <v>5.6670137284704671E-4</v>
      </c>
      <c r="N63" s="16">
        <f>1/(N31*About!$B$36)*About!$B$37</f>
        <v>5.738748079463764E-4</v>
      </c>
      <c r="P63" cm="1">
        <f t="array" ref="P63">TREND(G63:H63,$G$35:$H$35,P$35)</f>
        <v>5.2683543847188794E-4</v>
      </c>
      <c r="Q63" s="2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6C5B-656E-45D9-BE2E-FCEC6654B0A9}">
  <dimension ref="A1:X40"/>
  <sheetViews>
    <sheetView zoomScale="85" zoomScaleNormal="85" workbookViewId="0">
      <selection activeCell="E36" sqref="E36"/>
    </sheetView>
  </sheetViews>
  <sheetFormatPr defaultRowHeight="15"/>
  <cols>
    <col min="3" max="3" width="13.5703125" customWidth="1"/>
    <col min="5" max="5" width="12.7109375" bestFit="1" customWidth="1"/>
  </cols>
  <sheetData>
    <row r="1" spans="1:24">
      <c r="A1" s="1" t="s">
        <v>103</v>
      </c>
      <c r="S1" s="1"/>
    </row>
    <row r="2" spans="1:24">
      <c r="A2" t="s">
        <v>104</v>
      </c>
      <c r="L2" s="21" t="s">
        <v>115</v>
      </c>
    </row>
    <row r="3" spans="1:24">
      <c r="A3" t="s">
        <v>61</v>
      </c>
      <c r="B3" t="s">
        <v>105</v>
      </c>
      <c r="C3" t="s">
        <v>82</v>
      </c>
      <c r="D3">
        <v>2007</v>
      </c>
      <c r="E3">
        <v>2012</v>
      </c>
      <c r="F3">
        <v>2017</v>
      </c>
      <c r="G3">
        <v>2022</v>
      </c>
      <c r="H3">
        <v>2027</v>
      </c>
      <c r="I3">
        <v>2032</v>
      </c>
      <c r="J3">
        <v>2037</v>
      </c>
      <c r="K3">
        <v>2042</v>
      </c>
      <c r="L3">
        <v>2047</v>
      </c>
    </row>
    <row r="4" spans="1:24">
      <c r="A4" t="s">
        <v>83</v>
      </c>
      <c r="B4" t="s">
        <v>106</v>
      </c>
      <c r="C4" t="s">
        <v>85</v>
      </c>
      <c r="D4">
        <v>-1.4116433665441241E-2</v>
      </c>
      <c r="E4">
        <v>3.3160572831189374E-10</v>
      </c>
      <c r="F4">
        <v>3.0820027697791785E-10</v>
      </c>
      <c r="G4">
        <v>2.8644683314977088E-10</v>
      </c>
      <c r="H4">
        <v>2.6622879455559859E-10</v>
      </c>
      <c r="I4">
        <v>2.4743778896472613E-10</v>
      </c>
      <c r="J4">
        <v>2.299730932935061E-10</v>
      </c>
      <c r="K4">
        <v>2.1374109371193554E-10</v>
      </c>
      <c r="L4">
        <v>1.9865478385711856E-10</v>
      </c>
    </row>
    <row r="5" spans="1:24">
      <c r="B5" t="s">
        <v>107</v>
      </c>
      <c r="C5" t="s">
        <v>85</v>
      </c>
      <c r="D5">
        <v>-1.0890099999010805E-2</v>
      </c>
      <c r="E5">
        <v>4.8764726947538159E-10</v>
      </c>
      <c r="F5">
        <v>4.6109463183122423E-10</v>
      </c>
      <c r="G5">
        <v>4.3598779858297874E-10</v>
      </c>
      <c r="H5">
        <v>4.1224804495839263E-10</v>
      </c>
      <c r="I5">
        <v>3.8980093278842465E-10</v>
      </c>
      <c r="J5">
        <v>3.6857607709955647E-10</v>
      </c>
      <c r="K5">
        <v>3.4850692541527002E-10</v>
      </c>
      <c r="L5">
        <v>3.2953054907466957E-10</v>
      </c>
    </row>
    <row r="6" spans="1:24">
      <c r="A6" t="s">
        <v>96</v>
      </c>
      <c r="C6" t="s">
        <v>85</v>
      </c>
      <c r="D6">
        <v>-4.0266189613835657E-3</v>
      </c>
      <c r="E6">
        <v>5.1679542579793442E-11</v>
      </c>
      <c r="F6">
        <v>5.0639073449456315E-11</v>
      </c>
      <c r="G6">
        <v>4.9619552182763933E-11</v>
      </c>
      <c r="H6">
        <v>4.8620557034391541E-11</v>
      </c>
      <c r="I6">
        <v>4.764167475005298E-11</v>
      </c>
      <c r="J6">
        <v>4.6682500395549823E-11</v>
      </c>
      <c r="K6">
        <v>4.5742637189262238E-11</v>
      </c>
      <c r="L6">
        <v>4.4821696338012374E-11</v>
      </c>
    </row>
    <row r="7" spans="1:24">
      <c r="C7" t="s">
        <v>87</v>
      </c>
      <c r="D7">
        <v>-1.1242893467328652E-2</v>
      </c>
      <c r="E7">
        <v>1.4547414491458901E-11</v>
      </c>
      <c r="F7">
        <v>1.3729639334696174E-11</v>
      </c>
      <c r="G7">
        <v>1.2957834972772003E-11</v>
      </c>
      <c r="H7">
        <v>1.2229417181941498E-11</v>
      </c>
      <c r="I7">
        <v>1.1541947009221063E-11</v>
      </c>
      <c r="J7">
        <v>1.0893122606069939E-11</v>
      </c>
      <c r="K7">
        <v>1.0280771521136971E-11</v>
      </c>
      <c r="L7">
        <v>9.7028434262665236E-12</v>
      </c>
    </row>
    <row r="8" spans="1:24">
      <c r="A8" t="s">
        <v>97</v>
      </c>
      <c r="C8" t="s">
        <v>97</v>
      </c>
      <c r="D8">
        <v>-2.4999999999999467E-3</v>
      </c>
      <c r="E8">
        <v>2.4731492094017047E-9</v>
      </c>
      <c r="F8">
        <v>2.4422348442841841E-9</v>
      </c>
      <c r="G8">
        <v>2.4117069087306324E-9</v>
      </c>
      <c r="H8">
        <v>2.3815605723715E-9</v>
      </c>
      <c r="I8">
        <v>2.3517910652168569E-9</v>
      </c>
      <c r="J8">
        <v>2.3223936769016467E-9</v>
      </c>
      <c r="K8">
        <v>2.2933637559403769E-9</v>
      </c>
      <c r="L8">
        <v>2.2646967089911228E-9</v>
      </c>
    </row>
    <row r="10" spans="1:24">
      <c r="A10" s="1" t="s">
        <v>99</v>
      </c>
      <c r="Q10" s="20"/>
      <c r="R10" s="20"/>
      <c r="S10" s="20"/>
      <c r="T10" s="20"/>
      <c r="U10" s="20"/>
      <c r="V10" s="20"/>
      <c r="W10" s="20"/>
      <c r="X10" s="20"/>
    </row>
    <row r="11" spans="1:24">
      <c r="A11" t="s">
        <v>104</v>
      </c>
      <c r="L11" s="21" t="s">
        <v>115</v>
      </c>
    </row>
    <row r="12" spans="1:24">
      <c r="A12" t="s">
        <v>61</v>
      </c>
      <c r="B12" t="s">
        <v>105</v>
      </c>
      <c r="C12" t="s">
        <v>82</v>
      </c>
      <c r="D12">
        <v>2007</v>
      </c>
      <c r="E12">
        <v>2012</v>
      </c>
      <c r="F12">
        <v>2017</v>
      </c>
      <c r="G12">
        <v>2022</v>
      </c>
      <c r="H12">
        <v>2027</v>
      </c>
      <c r="I12">
        <v>2032</v>
      </c>
      <c r="J12">
        <v>2037</v>
      </c>
      <c r="K12">
        <v>2042</v>
      </c>
      <c r="L12">
        <v>2047</v>
      </c>
      <c r="O12">
        <v>2018</v>
      </c>
    </row>
    <row r="13" spans="1:24">
      <c r="A13" t="s">
        <v>83</v>
      </c>
      <c r="B13" t="s">
        <v>106</v>
      </c>
      <c r="C13" t="s">
        <v>85</v>
      </c>
      <c r="D13" s="16">
        <f>1/(D4*About!$B$36)*About!$B$37</f>
        <v>-1.2900809618652352E-11</v>
      </c>
      <c r="E13" s="16">
        <f>1/(E4*About!$B$36)*About!$B$37</f>
        <v>5.4918660223174549E-4</v>
      </c>
      <c r="F13" s="16">
        <f>1/(F4*About!$B$36)*About!$B$37</f>
        <v>5.9089311988269383E-4</v>
      </c>
      <c r="G13" s="16">
        <f>1/(G4*About!$B$36)*About!$B$37</f>
        <v>6.3576692822773465E-4</v>
      </c>
      <c r="H13" s="16">
        <f>1/(H4*About!$B$36)*About!$B$37</f>
        <v>6.8404855874506143E-4</v>
      </c>
      <c r="I13" s="16">
        <f>1/(I4*About!$B$36)*About!$B$37</f>
        <v>7.3599680943703285E-4</v>
      </c>
      <c r="J13" s="16">
        <f>1/(J4*About!$B$36)*About!$B$37</f>
        <v>7.9189013203282733E-4</v>
      </c>
      <c r="K13" s="16">
        <f>1/(K4*About!$B$36)*About!$B$37</f>
        <v>8.5202812453851894E-4</v>
      </c>
      <c r="L13" s="16">
        <f>1/(L4*About!$B$36)*About!$B$37</f>
        <v>9.1673313713490237E-4</v>
      </c>
      <c r="M13" s="16"/>
      <c r="N13" s="16"/>
      <c r="O13" cm="1">
        <f t="array" ref="O13">TREND(F13:G13,$F$12:$G$12,$O$12)</f>
        <v>5.9986788155170015E-4</v>
      </c>
    </row>
    <row r="14" spans="1:24">
      <c r="B14" t="s">
        <v>107</v>
      </c>
      <c r="C14" t="s">
        <v>85</v>
      </c>
      <c r="D14" s="16">
        <f>1/(D5*About!$B$36)*About!$B$37</f>
        <v>-1.6722842143665757E-11</v>
      </c>
      <c r="E14" s="16">
        <f>1/(E5*About!$B$36)*About!$B$37</f>
        <v>3.7345317940180959E-4</v>
      </c>
      <c r="F14" s="16">
        <f>1/(F5*About!$B$36)*About!$B$37</f>
        <v>3.9495888834995539E-4</v>
      </c>
      <c r="G14" s="16">
        <f>1/(G5*About!$B$36)*About!$B$37</f>
        <v>4.1770302702067889E-4</v>
      </c>
      <c r="H14" s="16">
        <f>1/(H5*About!$B$36)*About!$B$37</f>
        <v>4.417569117412615E-4</v>
      </c>
      <c r="I14" s="16">
        <f>1/(I5*About!$B$36)*About!$B$37</f>
        <v>4.671959656675307E-4</v>
      </c>
      <c r="J14" s="16">
        <f>1/(J5*About!$B$36)*About!$B$37</f>
        <v>4.9409995528006394E-4</v>
      </c>
      <c r="K14" s="16">
        <f>1/(K5*About!$B$36)*About!$B$37</f>
        <v>5.2255324049928589E-4</v>
      </c>
      <c r="L14" s="16">
        <f>1/(L5*About!$B$36)*About!$B$37</f>
        <v>5.5264503920371432E-4</v>
      </c>
      <c r="M14" s="16"/>
      <c r="N14" s="16"/>
      <c r="O14" cm="1">
        <f t="array" ref="O14">TREND(F14:G14,$F$12:$G$12,$O$12)</f>
        <v>3.995077160840986E-4</v>
      </c>
    </row>
    <row r="15" spans="1:24">
      <c r="A15" t="s">
        <v>96</v>
      </c>
      <c r="C15" t="s">
        <v>85</v>
      </c>
      <c r="D15" s="16">
        <f>1/(D6*About!$B$36)*About!$B$37</f>
        <v>-4.5227379337034961E-11</v>
      </c>
      <c r="E15" s="16">
        <f>1/(E6*About!$B$36)*About!$B$37</f>
        <v>3.5238977382783202E-3</v>
      </c>
      <c r="F15" s="16">
        <f>1/(F6*About!$B$36)*About!$B$37</f>
        <v>3.5963024361802876E-3</v>
      </c>
      <c r="G15" s="16">
        <f>1/(G6*About!$B$36)*About!$B$37</f>
        <v>3.6701948163782904E-3</v>
      </c>
      <c r="H15" s="16">
        <f>1/(H6*About!$B$36)*About!$B$37</f>
        <v>3.7456054459305173E-3</v>
      </c>
      <c r="I15" s="16">
        <f>1/(I6*About!$B$36)*About!$B$37</f>
        <v>3.8225655199493115E-3</v>
      </c>
      <c r="J15" s="16">
        <f>1/(J6*About!$B$36)*About!$B$37</f>
        <v>3.901106874505652E-3</v>
      </c>
      <c r="K15" s="16">
        <f>1/(K6*About!$B$36)*About!$B$37</f>
        <v>3.9812619997987809E-3</v>
      </c>
      <c r="L15" s="16">
        <f>1/(L6*About!$B$36)*About!$B$37</f>
        <v>4.0630640535964171E-3</v>
      </c>
      <c r="M15" s="16"/>
      <c r="N15" s="16"/>
      <c r="O15" cm="1">
        <f t="array" ref="O15">TREND(F15:G15,$F$12:$G$12,$O$12)</f>
        <v>3.6110809122198856E-3</v>
      </c>
    </row>
    <row r="16" spans="1:24">
      <c r="C16" t="s">
        <v>87</v>
      </c>
      <c r="D16" s="16">
        <f>1/(D7*About!$B$36)*About!$B$37</f>
        <v>-1.6198092042889651E-11</v>
      </c>
      <c r="E16" s="16">
        <f>1/(E7*About!$B$36)*About!$B$37</f>
        <v>1.2518611009476287E-2</v>
      </c>
      <c r="F16" s="16">
        <f>1/(F7*About!$B$36)*About!$B$37</f>
        <v>1.3264253981674043E-2</v>
      </c>
      <c r="G16" s="16">
        <f>1/(G7*About!$B$36)*About!$B$37</f>
        <v>1.405430950423917E-2</v>
      </c>
      <c r="H16" s="16">
        <f>1/(H7*About!$B$36)*About!$B$37</f>
        <v>1.4891422911069634E-2</v>
      </c>
      <c r="I16" s="16">
        <f>1/(I7*About!$B$36)*About!$B$37</f>
        <v>1.5778397099440733E-2</v>
      </c>
      <c r="J16" s="16">
        <f>1/(J7*About!$B$36)*About!$B$37</f>
        <v>1.6718201914914077E-2</v>
      </c>
      <c r="K16" s="16">
        <f>1/(K7*About!$B$36)*About!$B$37</f>
        <v>1.7713984095237629E-2</v>
      </c>
      <c r="L16" s="16">
        <f>1/(L7*About!$B$36)*About!$B$37</f>
        <v>1.8769077806531833E-2</v>
      </c>
      <c r="M16" s="16"/>
      <c r="N16" s="16"/>
      <c r="O16" cm="1">
        <f t="array" ref="O16">TREND(F16:G16,$F$12:$G$12,$O$12)</f>
        <v>1.3422265086187046E-2</v>
      </c>
    </row>
    <row r="17" spans="1:17">
      <c r="A17" t="s">
        <v>97</v>
      </c>
      <c r="C17" t="s">
        <v>97</v>
      </c>
      <c r="D17" s="16">
        <f>1/(D8*About!$B$36)*About!$B$37</f>
        <v>-7.2845369284878465E-11</v>
      </c>
      <c r="E17" s="16">
        <f>1/(E8*About!$B$36)*About!$B$37</f>
        <v>7.3636245852003602E-5</v>
      </c>
      <c r="F17" s="16">
        <f>1/(F8*About!$B$36)*About!$B$37</f>
        <v>7.4568350229877036E-5</v>
      </c>
      <c r="G17" s="16">
        <f>1/(G8*About!$B$36)*About!$B$37</f>
        <v>7.5512253397343816E-5</v>
      </c>
      <c r="H17" s="16">
        <f>1/(H8*About!$B$36)*About!$B$37</f>
        <v>7.6468104706170953E-5</v>
      </c>
      <c r="I17" s="16">
        <f>1/(I8*About!$B$36)*About!$B$37</f>
        <v>7.7436055398654111E-5</v>
      </c>
      <c r="J17" s="16">
        <f>1/(J8*About!$B$36)*About!$B$37</f>
        <v>7.8416258631548431E-5</v>
      </c>
      <c r="K17" s="16">
        <f>1/(K8*About!$B$36)*About!$B$37</f>
        <v>7.9408869500302185E-5</v>
      </c>
      <c r="L17" s="16">
        <f>1/(L8*About!$B$36)*About!$B$37</f>
        <v>8.0414045063597134E-5</v>
      </c>
      <c r="M17" s="16"/>
      <c r="N17" s="16"/>
      <c r="O17" cm="1">
        <f t="array" ref="O17">TREND(F17:G17,$F$12:$G$12,$O$12)</f>
        <v>7.4757130863370381E-5</v>
      </c>
    </row>
    <row r="18" spans="1:17"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7">
      <c r="E19" s="16"/>
      <c r="F19" s="16"/>
      <c r="G19" s="16"/>
      <c r="H19" s="16"/>
      <c r="I19" s="16"/>
      <c r="J19" s="16"/>
      <c r="K19" s="16"/>
      <c r="L19" s="16"/>
      <c r="M19" s="16"/>
      <c r="N19" s="16"/>
      <c r="Q19" s="20"/>
    </row>
    <row r="20" spans="1:17"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7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7">
      <c r="E22" s="16"/>
      <c r="F22" s="16"/>
      <c r="G22" s="16"/>
      <c r="H22" s="16"/>
      <c r="I22" s="16"/>
      <c r="J22" s="16"/>
      <c r="K22" s="16"/>
      <c r="L22" s="16"/>
      <c r="M22" s="16"/>
      <c r="N22" s="16"/>
      <c r="Q22" s="20"/>
    </row>
    <row r="23" spans="1:17">
      <c r="E23" s="16"/>
      <c r="F23" s="16"/>
      <c r="G23" s="16"/>
      <c r="H23" s="16"/>
      <c r="I23" s="16"/>
      <c r="J23" s="16"/>
      <c r="K23" s="16"/>
      <c r="L23" s="16"/>
      <c r="M23" s="16"/>
      <c r="N23" s="16"/>
      <c r="Q23" s="20"/>
    </row>
    <row r="24" spans="1:17"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7">
      <c r="E25" s="16"/>
      <c r="F25" s="16"/>
      <c r="G25" s="16"/>
      <c r="H25" s="16"/>
      <c r="I25" s="16"/>
      <c r="J25" s="16"/>
      <c r="K25" s="16"/>
      <c r="L25" s="16"/>
      <c r="M25" s="16"/>
      <c r="N25" s="16"/>
      <c r="Q25" s="20"/>
    </row>
    <row r="26" spans="1:17">
      <c r="E26" s="16"/>
      <c r="F26" s="16"/>
      <c r="G26" s="16"/>
      <c r="H26" s="16"/>
      <c r="I26" s="16"/>
      <c r="J26" s="16"/>
      <c r="K26" s="16"/>
      <c r="L26" s="16"/>
      <c r="M26" s="16"/>
      <c r="N26" s="16"/>
      <c r="Q26" s="20"/>
    </row>
    <row r="27" spans="1:17">
      <c r="E27" s="16"/>
      <c r="F27" s="16"/>
      <c r="G27" s="16"/>
      <c r="H27" s="16"/>
      <c r="I27" s="16"/>
      <c r="J27" s="16"/>
      <c r="K27" s="16"/>
      <c r="L27" s="16"/>
      <c r="M27" s="16"/>
      <c r="N27" s="16"/>
      <c r="Q27" s="20"/>
    </row>
    <row r="28" spans="1:17">
      <c r="E28" s="16"/>
      <c r="F28" s="16"/>
      <c r="G28" s="16"/>
      <c r="H28" s="16"/>
      <c r="I28" s="16"/>
      <c r="J28" s="16"/>
      <c r="K28" s="16"/>
      <c r="L28" s="16"/>
      <c r="M28" s="16"/>
      <c r="N28" s="16"/>
      <c r="Q28" s="20"/>
    </row>
    <row r="29" spans="1:17">
      <c r="E29" s="16"/>
      <c r="F29" s="16"/>
      <c r="G29" s="16"/>
      <c r="H29" s="16"/>
      <c r="I29" s="16"/>
      <c r="J29" s="16"/>
      <c r="K29" s="16"/>
      <c r="L29" s="16"/>
      <c r="M29" s="16"/>
      <c r="N29" s="16"/>
      <c r="Q29" s="20"/>
    </row>
    <row r="30" spans="1:17">
      <c r="E30" s="16"/>
      <c r="F30" s="16"/>
      <c r="G30" s="16"/>
      <c r="H30" s="16"/>
      <c r="I30" s="16"/>
      <c r="J30" s="16"/>
      <c r="K30" s="16"/>
      <c r="L30" s="16"/>
      <c r="M30" s="16"/>
      <c r="N30" s="16"/>
      <c r="Q30" s="20"/>
    </row>
    <row r="31" spans="1:17">
      <c r="E31" s="16"/>
      <c r="F31" s="16"/>
      <c r="G31" s="16"/>
      <c r="H31" s="16"/>
      <c r="I31" s="16"/>
      <c r="J31" s="16"/>
      <c r="K31" s="16"/>
      <c r="L31" s="16"/>
      <c r="M31" s="16"/>
      <c r="N31" s="16"/>
      <c r="Q31" s="20"/>
    </row>
    <row r="32" spans="1:17">
      <c r="E32" s="16"/>
      <c r="F32" s="16"/>
      <c r="G32" s="16"/>
      <c r="H32" s="16"/>
      <c r="I32" s="16"/>
      <c r="J32" s="16"/>
      <c r="K32" s="16"/>
      <c r="L32" s="16"/>
      <c r="M32" s="16"/>
      <c r="N32" s="16"/>
      <c r="Q32" s="20"/>
    </row>
    <row r="33" spans="5:17">
      <c r="E33" s="16"/>
      <c r="F33" s="16"/>
      <c r="G33" s="16"/>
      <c r="H33" s="16"/>
      <c r="I33" s="16"/>
      <c r="J33" s="16"/>
      <c r="K33" s="16"/>
      <c r="L33" s="16"/>
      <c r="M33" s="16"/>
      <c r="N33" s="16"/>
      <c r="Q33" s="20"/>
    </row>
    <row r="34" spans="5:17">
      <c r="E34" s="16"/>
      <c r="F34" s="16"/>
      <c r="G34" s="16"/>
      <c r="H34" s="16"/>
      <c r="I34" s="16"/>
      <c r="J34" s="16"/>
      <c r="K34" s="16"/>
      <c r="L34" s="16"/>
      <c r="M34" s="16"/>
      <c r="N34" s="16"/>
      <c r="Q34" s="20"/>
    </row>
    <row r="35" spans="5:17">
      <c r="E35" s="16"/>
      <c r="F35" s="16"/>
      <c r="G35" s="16"/>
      <c r="H35" s="16"/>
      <c r="I35" s="16"/>
      <c r="J35" s="16"/>
      <c r="K35" s="16"/>
      <c r="L35" s="16"/>
      <c r="M35" s="16"/>
      <c r="N35" s="16"/>
      <c r="Q35" s="20"/>
    </row>
    <row r="36" spans="5:17">
      <c r="E36" s="16"/>
      <c r="F36" s="16"/>
      <c r="G36" s="16"/>
      <c r="H36" s="16"/>
      <c r="I36" s="16"/>
      <c r="J36" s="16"/>
      <c r="K36" s="16"/>
      <c r="L36" s="16"/>
      <c r="M36" s="16"/>
      <c r="N36" s="16"/>
      <c r="Q36" s="20"/>
    </row>
    <row r="37" spans="5:17">
      <c r="E37" s="16"/>
      <c r="F37" s="16"/>
      <c r="G37" s="16"/>
      <c r="H37" s="16"/>
      <c r="I37" s="16"/>
      <c r="J37" s="16"/>
      <c r="K37" s="16"/>
      <c r="L37" s="16"/>
      <c r="M37" s="16"/>
      <c r="N37" s="16"/>
      <c r="Q37" s="20"/>
    </row>
    <row r="38" spans="5:17">
      <c r="E38" s="16"/>
      <c r="F38" s="16"/>
      <c r="G38" s="16"/>
      <c r="H38" s="16"/>
      <c r="I38" s="16"/>
      <c r="J38" s="16"/>
      <c r="K38" s="16"/>
      <c r="L38" s="16"/>
      <c r="M38" s="16"/>
      <c r="N38" s="16"/>
      <c r="Q38" s="20"/>
    </row>
    <row r="39" spans="5:17">
      <c r="E39" s="16"/>
      <c r="F39" s="16"/>
      <c r="G39" s="16"/>
      <c r="H39" s="16"/>
      <c r="I39" s="16"/>
      <c r="J39" s="16"/>
      <c r="K39" s="16"/>
      <c r="L39" s="16"/>
      <c r="M39" s="16"/>
      <c r="N39" s="16"/>
      <c r="Q39" s="20"/>
    </row>
    <row r="40" spans="5:17">
      <c r="E40" s="16"/>
      <c r="F40" s="16"/>
      <c r="G40" s="16"/>
      <c r="H40" s="16"/>
      <c r="I40" s="16"/>
      <c r="J40" s="16"/>
      <c r="K40" s="16"/>
      <c r="L40" s="16"/>
      <c r="M40" s="16"/>
      <c r="N40" s="16"/>
      <c r="Q4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0722-312B-443D-8982-E018BC836115}">
  <dimension ref="A1:BT58"/>
  <sheetViews>
    <sheetView workbookViewId="0">
      <selection activeCell="K55" sqref="K55"/>
    </sheetView>
  </sheetViews>
  <sheetFormatPr defaultRowHeight="15"/>
  <cols>
    <col min="1" max="1" width="12.85546875" customWidth="1"/>
  </cols>
  <sheetData>
    <row r="1" spans="1:72"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 s="12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  <c r="AS1">
        <v>2024</v>
      </c>
      <c r="AT1">
        <v>2025</v>
      </c>
      <c r="AU1">
        <v>2026</v>
      </c>
      <c r="AV1">
        <v>2027</v>
      </c>
      <c r="AW1">
        <v>2028</v>
      </c>
      <c r="AX1">
        <v>2029</v>
      </c>
      <c r="AY1">
        <v>2030</v>
      </c>
      <c r="AZ1">
        <v>2031</v>
      </c>
      <c r="BA1">
        <v>2032</v>
      </c>
      <c r="BB1">
        <v>2033</v>
      </c>
      <c r="BC1">
        <v>2034</v>
      </c>
      <c r="BD1">
        <v>2035</v>
      </c>
      <c r="BE1">
        <v>2036</v>
      </c>
      <c r="BF1">
        <v>2037</v>
      </c>
      <c r="BG1">
        <v>2038</v>
      </c>
      <c r="BH1">
        <v>2039</v>
      </c>
      <c r="BI1">
        <v>2040</v>
      </c>
      <c r="BJ1">
        <v>2041</v>
      </c>
      <c r="BK1">
        <v>2042</v>
      </c>
      <c r="BL1">
        <v>2043</v>
      </c>
      <c r="BM1">
        <v>2044</v>
      </c>
      <c r="BN1">
        <v>2045</v>
      </c>
      <c r="BO1">
        <v>2046</v>
      </c>
      <c r="BP1">
        <v>2047</v>
      </c>
      <c r="BQ1">
        <v>2048</v>
      </c>
      <c r="BR1">
        <v>2049</v>
      </c>
      <c r="BS1">
        <v>2050</v>
      </c>
    </row>
    <row r="2" spans="1:72">
      <c r="A2" t="s">
        <v>16</v>
      </c>
      <c r="B2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3"/>
      <c r="P2" s="13"/>
      <c r="Q2" s="13"/>
      <c r="R2" s="13"/>
      <c r="S2" s="13"/>
      <c r="T2" s="13"/>
      <c r="U2" s="13"/>
      <c r="V2" s="13"/>
      <c r="W2" s="15">
        <v>6.9582439808897785E-4</v>
      </c>
      <c r="X2" s="15">
        <v>6.9582439808897785E-4</v>
      </c>
      <c r="Y2" s="15">
        <v>6.9582439808897785E-4</v>
      </c>
      <c r="Z2" s="15">
        <v>6.9582439808897785E-4</v>
      </c>
      <c r="AA2" s="15">
        <v>6.9582439808897785E-4</v>
      </c>
      <c r="AB2" s="15">
        <v>6.9582439808897785E-4</v>
      </c>
      <c r="AC2" s="15">
        <v>6.9582439808897785E-4</v>
      </c>
      <c r="AD2" s="15">
        <v>6.9582439808897785E-4</v>
      </c>
      <c r="AE2" s="15">
        <v>6.9582439808897785E-4</v>
      </c>
      <c r="AF2" s="15">
        <v>6.9582439808897785E-4</v>
      </c>
      <c r="AG2" s="15">
        <v>6.9582439808897785E-4</v>
      </c>
      <c r="AH2" s="15">
        <v>6.9582439808897785E-4</v>
      </c>
      <c r="AI2" s="15">
        <v>6.9582439808897785E-4</v>
      </c>
      <c r="AJ2" s="15">
        <v>6.9582439808897785E-4</v>
      </c>
      <c r="AK2" s="15">
        <v>6.9582439808897785E-4</v>
      </c>
      <c r="AL2" s="18">
        <v>6.9582439808897785E-4</v>
      </c>
      <c r="AM2" s="18">
        <v>7.1673221414198711E-4</v>
      </c>
      <c r="AN2" s="18">
        <v>7.3764003019498965E-4</v>
      </c>
      <c r="AO2" s="18">
        <v>7.5854784624799208E-4</v>
      </c>
      <c r="AP2" s="18">
        <v>7.7945566230099462E-4</v>
      </c>
      <c r="AQ2" s="18">
        <v>8.0036347835399509E-4</v>
      </c>
      <c r="AR2" s="18">
        <v>8.0036347835399509E-4</v>
      </c>
      <c r="AS2" s="18">
        <v>8.0036347835399509E-4</v>
      </c>
      <c r="AT2" s="18">
        <v>8.0036347835399509E-4</v>
      </c>
      <c r="AU2" s="18">
        <v>8.0036347835399509E-4</v>
      </c>
      <c r="AV2" s="18">
        <v>8.0036347835399509E-4</v>
      </c>
      <c r="AW2" s="18">
        <v>8.0036347835399509E-4</v>
      </c>
      <c r="AX2" s="18">
        <v>8.0036347835399509E-4</v>
      </c>
      <c r="AY2" s="18">
        <v>8.0036347835399509E-4</v>
      </c>
      <c r="AZ2" s="18">
        <v>8.0036347835399509E-4</v>
      </c>
      <c r="BA2" s="18">
        <v>8.0036347835399509E-4</v>
      </c>
      <c r="BB2" s="18">
        <v>8.0036347835399509E-4</v>
      </c>
      <c r="BC2" s="18">
        <v>8.0036347835399509E-4</v>
      </c>
      <c r="BD2" s="18">
        <v>8.0036347835399509E-4</v>
      </c>
      <c r="BE2" s="18">
        <v>8.0036347835399509E-4</v>
      </c>
      <c r="BF2" s="18">
        <v>8.0036347835399509E-4</v>
      </c>
      <c r="BG2" s="18">
        <v>8.0036347835399509E-4</v>
      </c>
      <c r="BH2" s="18">
        <v>8.0036347835399509E-4</v>
      </c>
      <c r="BI2" s="18">
        <v>8.0036347835399509E-4</v>
      </c>
      <c r="BJ2" s="18">
        <v>8.0036347835399509E-4</v>
      </c>
      <c r="BK2" s="18">
        <v>8.0036347835399509E-4</v>
      </c>
      <c r="BL2" s="18">
        <v>8.0036347835399509E-4</v>
      </c>
      <c r="BM2" s="18">
        <v>8.0036347835399509E-4</v>
      </c>
      <c r="BN2" s="18">
        <v>8.0036347835399509E-4</v>
      </c>
      <c r="BO2" s="18">
        <v>8.0036347835399509E-4</v>
      </c>
      <c r="BP2" s="18">
        <v>8.0036347835399509E-4</v>
      </c>
      <c r="BQ2" s="18">
        <v>8.0036347835399509E-4</v>
      </c>
      <c r="BR2" s="18">
        <v>8.0036347835399509E-4</v>
      </c>
      <c r="BS2" s="18">
        <v>8.0036347835399509E-4</v>
      </c>
      <c r="BT2" s="16"/>
    </row>
    <row r="3" spans="1:72">
      <c r="A3" t="s">
        <v>16</v>
      </c>
      <c r="B3" t="s">
        <v>43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6">
        <v>3.4165027849915303E-4</v>
      </c>
      <c r="X3" s="16">
        <v>3.4165027849915303E-4</v>
      </c>
      <c r="Y3" s="16">
        <v>3.4165027849915303E-4</v>
      </c>
      <c r="Z3" s="16">
        <v>3.4165027849915303E-4</v>
      </c>
      <c r="AA3" s="16">
        <v>3.4165027849915303E-4</v>
      </c>
      <c r="AB3" s="16">
        <v>3.4165027849915303E-4</v>
      </c>
      <c r="AC3" s="16">
        <v>3.4165027849915303E-4</v>
      </c>
      <c r="AD3" s="16">
        <v>3.4165027849915303E-4</v>
      </c>
      <c r="AE3" s="16">
        <v>3.4165027849915303E-4</v>
      </c>
      <c r="AF3" s="16">
        <v>3.4165027849915303E-4</v>
      </c>
      <c r="AG3" s="16">
        <v>3.4165027849915303E-4</v>
      </c>
      <c r="AH3" s="16">
        <v>3.4165027849915303E-4</v>
      </c>
      <c r="AI3" s="16">
        <v>3.4165027849915303E-4</v>
      </c>
      <c r="AJ3" s="15">
        <v>3.4165027849915303E-4</v>
      </c>
      <c r="AK3" s="18">
        <v>3.4165027849915303E-4</v>
      </c>
      <c r="AL3" s="18">
        <v>3.4165027849915303E-4</v>
      </c>
      <c r="AM3" s="18">
        <v>3.4165027849915303E-4</v>
      </c>
      <c r="AN3" s="18">
        <v>3.4165027849915303E-4</v>
      </c>
      <c r="AO3" s="18">
        <v>3.4165027849915303E-4</v>
      </c>
      <c r="AP3" s="18">
        <v>3.4165027849915303E-4</v>
      </c>
      <c r="AQ3" s="18">
        <v>3.4165027849915303E-4</v>
      </c>
      <c r="AR3" s="18">
        <v>3.4165027849915303E-4</v>
      </c>
      <c r="AS3" s="18">
        <v>3.4165027849915303E-4</v>
      </c>
      <c r="AT3" s="18">
        <v>3.4165027849915303E-4</v>
      </c>
      <c r="AU3" s="18">
        <v>3.4165027849915303E-4</v>
      </c>
      <c r="AV3" s="18">
        <v>3.4165027849915303E-4</v>
      </c>
      <c r="AW3" s="18">
        <v>3.4165027849915303E-4</v>
      </c>
      <c r="AX3" s="18">
        <v>3.4165027849915303E-4</v>
      </c>
      <c r="AY3" s="18">
        <v>3.4165027849915303E-4</v>
      </c>
      <c r="AZ3" s="18">
        <v>3.4165027849915303E-4</v>
      </c>
      <c r="BA3" s="18">
        <v>3.4165027849915303E-4</v>
      </c>
      <c r="BB3" s="18">
        <v>3.4165027849915303E-4</v>
      </c>
      <c r="BC3" s="18">
        <v>3.4165027849915303E-4</v>
      </c>
      <c r="BD3" s="18">
        <v>3.4165027849915303E-4</v>
      </c>
      <c r="BE3" s="18">
        <v>3.4165027849915303E-4</v>
      </c>
      <c r="BF3" s="18">
        <v>3.4165027849915303E-4</v>
      </c>
      <c r="BG3" s="18">
        <v>3.4165027849915303E-4</v>
      </c>
      <c r="BH3" s="18">
        <v>3.4165027849915303E-4</v>
      </c>
      <c r="BI3" s="18">
        <v>3.4165027849915303E-4</v>
      </c>
      <c r="BJ3" s="18">
        <v>3.4165027849915303E-4</v>
      </c>
      <c r="BK3" s="18">
        <v>3.4165027849915303E-4</v>
      </c>
      <c r="BL3" s="18">
        <v>3.4165027849915303E-4</v>
      </c>
      <c r="BM3" s="18">
        <v>3.4165027849915303E-4</v>
      </c>
      <c r="BN3" s="18">
        <v>3.4165027849915303E-4</v>
      </c>
      <c r="BO3" s="18">
        <v>3.4165027849915303E-4</v>
      </c>
      <c r="BP3" s="18">
        <v>3.4165027849915303E-4</v>
      </c>
      <c r="BQ3" s="18">
        <v>3.4165027849915303E-4</v>
      </c>
      <c r="BR3" s="18">
        <v>3.4165027849915303E-4</v>
      </c>
      <c r="BS3" s="18">
        <v>3.4165027849915303E-4</v>
      </c>
      <c r="BT3" s="16"/>
    </row>
    <row r="4" spans="1:72">
      <c r="A4" t="s">
        <v>9</v>
      </c>
      <c r="B4" t="s">
        <v>42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6">
        <v>4.4435571578869126E-3</v>
      </c>
      <c r="AB4" s="16">
        <v>4.4435571578869126E-3</v>
      </c>
      <c r="AC4" s="16">
        <v>4.4435571578869126E-3</v>
      </c>
      <c r="AD4" s="16">
        <v>4.4435571578869126E-3</v>
      </c>
      <c r="AE4" s="16">
        <v>4.4435571578869126E-3</v>
      </c>
      <c r="AF4" s="16">
        <v>4.4435571578869126E-3</v>
      </c>
      <c r="AG4" s="16">
        <v>4.4435571578869126E-3</v>
      </c>
      <c r="AH4" s="16">
        <v>4.4435571578869126E-3</v>
      </c>
      <c r="AI4" s="16">
        <v>4.4435571578869126E-3</v>
      </c>
      <c r="AJ4" s="15">
        <v>4.4435571578869126E-3</v>
      </c>
      <c r="AK4" s="18">
        <v>4.4435571578869126E-3</v>
      </c>
      <c r="AL4" s="18">
        <v>4.4435571578869126E-3</v>
      </c>
      <c r="AM4" s="18">
        <v>4.4435571578869126E-3</v>
      </c>
      <c r="AN4" s="18">
        <v>4.4435571578869126E-3</v>
      </c>
      <c r="AO4" s="18">
        <v>4.7193641538936237E-3</v>
      </c>
      <c r="AP4" s="18">
        <v>4.9951711499004459E-3</v>
      </c>
      <c r="AQ4" s="18">
        <v>5.270978145907157E-3</v>
      </c>
      <c r="AR4" s="18">
        <v>5.270978145907157E-3</v>
      </c>
      <c r="AS4" s="18">
        <v>5.270978145907157E-3</v>
      </c>
      <c r="AT4" s="18">
        <v>5.270978145907157E-3</v>
      </c>
      <c r="AU4" s="18">
        <v>5.270978145907157E-3</v>
      </c>
      <c r="AV4" s="18">
        <v>5.270978145907157E-3</v>
      </c>
      <c r="AW4" s="18">
        <v>5.270978145907157E-3</v>
      </c>
      <c r="AX4" s="18">
        <v>5.270978145907157E-3</v>
      </c>
      <c r="AY4" s="18">
        <v>5.270978145907157E-3</v>
      </c>
      <c r="AZ4" s="18">
        <v>5.270978145907157E-3</v>
      </c>
      <c r="BA4" s="18">
        <v>5.270978145907157E-3</v>
      </c>
      <c r="BB4" s="18">
        <v>5.270978145907157E-3</v>
      </c>
      <c r="BC4" s="18">
        <v>5.270978145907157E-3</v>
      </c>
      <c r="BD4" s="18">
        <v>5.270978145907157E-3</v>
      </c>
      <c r="BE4" s="18">
        <v>5.270978145907157E-3</v>
      </c>
      <c r="BF4" s="18">
        <v>5.270978145907157E-3</v>
      </c>
      <c r="BG4" s="18">
        <v>5.270978145907157E-3</v>
      </c>
      <c r="BH4" s="18">
        <v>5.270978145907157E-3</v>
      </c>
      <c r="BI4" s="18">
        <v>5.270978145907157E-3</v>
      </c>
      <c r="BJ4" s="18">
        <v>5.270978145907157E-3</v>
      </c>
      <c r="BK4" s="18">
        <v>5.270978145907157E-3</v>
      </c>
      <c r="BL4" s="18">
        <v>5.270978145907157E-3</v>
      </c>
      <c r="BM4" s="18">
        <v>5.270978145907157E-3</v>
      </c>
      <c r="BN4" s="18">
        <v>5.270978145907157E-3</v>
      </c>
      <c r="BO4" s="18">
        <v>5.270978145907157E-3</v>
      </c>
      <c r="BP4" s="18">
        <v>5.270978145907157E-3</v>
      </c>
      <c r="BQ4" s="18">
        <v>5.270978145907157E-3</v>
      </c>
      <c r="BR4" s="18">
        <v>5.270978145907157E-3</v>
      </c>
      <c r="BS4" s="18">
        <v>5.270978145907157E-3</v>
      </c>
      <c r="BT4" s="16"/>
    </row>
    <row r="5" spans="1:72">
      <c r="A5" t="s">
        <v>9</v>
      </c>
      <c r="B5" t="s">
        <v>43</v>
      </c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6">
        <v>4.5132431462293482E-4</v>
      </c>
      <c r="AB5" s="16">
        <v>4.5132431462293482E-4</v>
      </c>
      <c r="AC5" s="16">
        <v>4.5132431462293482E-4</v>
      </c>
      <c r="AD5" s="16">
        <v>4.5132431462293482E-4</v>
      </c>
      <c r="AE5" s="16">
        <v>4.5132431462293482E-4</v>
      </c>
      <c r="AF5" s="16">
        <v>4.5132431462293482E-4</v>
      </c>
      <c r="AG5" s="16">
        <v>4.5132431462293482E-4</v>
      </c>
      <c r="AH5" s="16">
        <v>4.5132431462293482E-4</v>
      </c>
      <c r="AI5" s="16">
        <v>4.5132431462293482E-4</v>
      </c>
      <c r="AJ5" s="15">
        <v>4.5132431462293482E-4</v>
      </c>
      <c r="AK5" s="18">
        <v>4.5132431462293482E-4</v>
      </c>
      <c r="AL5" s="18">
        <v>4.5132431462293482E-4</v>
      </c>
      <c r="AM5" s="18">
        <v>4.5132431462293482E-4</v>
      </c>
      <c r="AN5" s="18">
        <v>4.5132431462293482E-4</v>
      </c>
      <c r="AO5" s="18">
        <v>4.7628468868221585E-4</v>
      </c>
      <c r="AP5" s="18">
        <v>5.0124506274149688E-4</v>
      </c>
      <c r="AQ5" s="18">
        <v>5.2620543680078485E-4</v>
      </c>
      <c r="AR5" s="18">
        <v>5.2620543680078485E-4</v>
      </c>
      <c r="AS5" s="18">
        <v>5.2620543680078485E-4</v>
      </c>
      <c r="AT5" s="18">
        <v>5.2620543680078485E-4</v>
      </c>
      <c r="AU5" s="18">
        <v>5.2620543680078485E-4</v>
      </c>
      <c r="AV5" s="18">
        <v>5.2620543680078485E-4</v>
      </c>
      <c r="AW5" s="18">
        <v>5.2620543680078485E-4</v>
      </c>
      <c r="AX5" s="18">
        <v>5.2620543680078485E-4</v>
      </c>
      <c r="AY5" s="18">
        <v>5.2620543680078485E-4</v>
      </c>
      <c r="AZ5" s="18">
        <v>5.2620543680078485E-4</v>
      </c>
      <c r="BA5" s="18">
        <v>5.2620543680078485E-4</v>
      </c>
      <c r="BB5" s="18">
        <v>5.2620543680078485E-4</v>
      </c>
      <c r="BC5" s="18">
        <v>5.2620543680078485E-4</v>
      </c>
      <c r="BD5" s="18">
        <v>5.2620543680078485E-4</v>
      </c>
      <c r="BE5" s="18">
        <v>5.2620543680078485E-4</v>
      </c>
      <c r="BF5" s="18">
        <v>5.2620543680078485E-4</v>
      </c>
      <c r="BG5" s="18">
        <v>5.2620543680078485E-4</v>
      </c>
      <c r="BH5" s="18">
        <v>5.2620543680078485E-4</v>
      </c>
      <c r="BI5" s="18">
        <v>5.2620543680078485E-4</v>
      </c>
      <c r="BJ5" s="18">
        <v>5.2620543680078485E-4</v>
      </c>
      <c r="BK5" s="18">
        <v>5.2620543680078485E-4</v>
      </c>
      <c r="BL5" s="18">
        <v>5.2620543680078485E-4</v>
      </c>
      <c r="BM5" s="18">
        <v>5.2620543680078485E-4</v>
      </c>
      <c r="BN5" s="18">
        <v>5.2620543680078485E-4</v>
      </c>
      <c r="BO5" s="18">
        <v>5.2620543680078485E-4</v>
      </c>
      <c r="BP5" s="18">
        <v>5.2620543680078485E-4</v>
      </c>
      <c r="BQ5" s="18">
        <v>5.2620543680078485E-4</v>
      </c>
      <c r="BR5" s="18">
        <v>5.2620543680078485E-4</v>
      </c>
      <c r="BS5" s="18">
        <v>5.2620543680078485E-4</v>
      </c>
      <c r="BT5" s="16"/>
    </row>
    <row r="6" spans="1:72">
      <c r="A6" t="s">
        <v>8</v>
      </c>
      <c r="B6" t="s">
        <v>42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16">
        <v>4.3772593496740637E-4</v>
      </c>
      <c r="R6" s="16">
        <v>4.3997234608807861E-4</v>
      </c>
      <c r="S6" s="16">
        <v>4.4221875720874999E-4</v>
      </c>
      <c r="T6" s="16">
        <v>4.4446516832942137E-4</v>
      </c>
      <c r="U6" s="16">
        <v>4.4671157945009275E-4</v>
      </c>
      <c r="V6" s="16">
        <v>4.4895799057076413E-4</v>
      </c>
      <c r="W6" s="16">
        <v>4.5120440169143551E-4</v>
      </c>
      <c r="X6" s="16">
        <v>4.5345081281210689E-4</v>
      </c>
      <c r="Y6" s="16">
        <v>4.5569722393277827E-4</v>
      </c>
      <c r="Z6" s="16">
        <v>4.5794363505344965E-4</v>
      </c>
      <c r="AA6" s="16">
        <v>4.6019004617412103E-4</v>
      </c>
      <c r="AB6" s="16">
        <v>4.6243645729479241E-4</v>
      </c>
      <c r="AC6" s="16">
        <v>4.6468286841546465E-4</v>
      </c>
      <c r="AD6" s="16">
        <v>4.6692927953613603E-4</v>
      </c>
      <c r="AE6" s="16">
        <v>4.6917569065680741E-4</v>
      </c>
      <c r="AF6" s="16">
        <v>4.7142210177747879E-4</v>
      </c>
      <c r="AG6" s="16">
        <v>4.7366851289815017E-4</v>
      </c>
      <c r="AH6" s="16">
        <v>4.7591492401882155E-4</v>
      </c>
      <c r="AI6" s="16">
        <v>4.7816133513949293E-4</v>
      </c>
      <c r="AJ6" s="15">
        <v>4.8040774626016431E-4</v>
      </c>
      <c r="AK6" s="18">
        <v>4.8763028027001322E-4</v>
      </c>
      <c r="AL6" s="18">
        <v>4.8763028027001322E-4</v>
      </c>
      <c r="AM6" s="18">
        <v>4.9028662068749482E-4</v>
      </c>
      <c r="AN6" s="18">
        <v>4.8860949054331819E-4</v>
      </c>
      <c r="AO6" s="18">
        <v>4.8612287650563534E-4</v>
      </c>
      <c r="AP6" s="18">
        <v>4.876857048740875E-4</v>
      </c>
      <c r="AQ6" s="18">
        <v>4.9009396659068839E-4</v>
      </c>
      <c r="AR6" s="18">
        <v>4.9304194209053107E-4</v>
      </c>
      <c r="AS6" s="18">
        <v>4.9594337968184054E-4</v>
      </c>
      <c r="AT6" s="18">
        <v>4.9499013028162593E-4</v>
      </c>
      <c r="AU6" s="18">
        <v>5.0117685965480371E-4</v>
      </c>
      <c r="AV6" s="18">
        <v>5.0707771375029019E-4</v>
      </c>
      <c r="AW6" s="18">
        <v>5.1258184899585606E-4</v>
      </c>
      <c r="AX6" s="18">
        <v>5.1867213888701991E-4</v>
      </c>
      <c r="AY6" s="18">
        <v>5.1815676220404964E-4</v>
      </c>
      <c r="AZ6" s="18">
        <v>5.2013387416039543E-4</v>
      </c>
      <c r="BA6" s="18">
        <v>5.2225078660338446E-4</v>
      </c>
      <c r="BB6" s="18">
        <v>5.2415984978515908E-4</v>
      </c>
      <c r="BC6" s="18">
        <v>5.2625237830630257E-4</v>
      </c>
      <c r="BD6" s="18">
        <v>5.2613088937030199E-4</v>
      </c>
      <c r="BE6" s="18">
        <v>5.2894572464731119E-4</v>
      </c>
      <c r="BF6" s="18">
        <v>5.320068947752513E-4</v>
      </c>
      <c r="BG6" s="18">
        <v>5.3492687078385975E-4</v>
      </c>
      <c r="BH6" s="18">
        <v>5.3822050220801482E-4</v>
      </c>
      <c r="BI6" s="18">
        <v>5.415909477399552E-4</v>
      </c>
      <c r="BJ6" s="18">
        <v>5.4244022600549702E-4</v>
      </c>
      <c r="BK6" s="18">
        <v>5.434069387641971E-4</v>
      </c>
      <c r="BL6" s="18">
        <v>5.445137125691397E-4</v>
      </c>
      <c r="BM6" s="18">
        <v>5.4552930253349977E-4</v>
      </c>
      <c r="BN6" s="18">
        <v>5.4676335744935475E-4</v>
      </c>
      <c r="BO6" s="18">
        <v>5.4775940209517973E-4</v>
      </c>
      <c r="BP6" s="18">
        <v>5.4897755809767156E-4</v>
      </c>
      <c r="BQ6" s="18">
        <v>5.5041507848450628E-4</v>
      </c>
      <c r="BR6" s="18">
        <v>5.5181991641578218E-4</v>
      </c>
      <c r="BS6" s="18">
        <v>5.5356591904673846E-4</v>
      </c>
      <c r="BT6" s="16"/>
    </row>
    <row r="7" spans="1:72">
      <c r="A7" t="s">
        <v>8</v>
      </c>
      <c r="B7" t="s">
        <v>43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16">
        <v>8.0797052950278472E-5</v>
      </c>
      <c r="R7" s="16">
        <v>8.2316915313046646E-5</v>
      </c>
      <c r="S7" s="16">
        <v>8.3836777675815253E-5</v>
      </c>
      <c r="T7" s="16">
        <v>8.5356640038583426E-5</v>
      </c>
      <c r="U7" s="16">
        <v>8.68765024013516E-5</v>
      </c>
      <c r="V7" s="16">
        <v>8.8396364764119773E-5</v>
      </c>
      <c r="W7" s="16">
        <v>8.9916227126887946E-5</v>
      </c>
      <c r="X7" s="16">
        <v>9.143608948965612E-5</v>
      </c>
      <c r="Y7" s="16">
        <v>9.2955951852424293E-5</v>
      </c>
      <c r="Z7" s="16">
        <v>9.4475814215192467E-5</v>
      </c>
      <c r="AA7" s="16">
        <v>9.599567657796064E-5</v>
      </c>
      <c r="AB7" s="16">
        <v>9.7515538940728814E-5</v>
      </c>
      <c r="AC7" s="16">
        <v>9.9035401303496987E-5</v>
      </c>
      <c r="AD7" s="16">
        <v>1.0055526366626516E-4</v>
      </c>
      <c r="AE7" s="16">
        <v>1.0207512602903333E-4</v>
      </c>
      <c r="AF7" s="16">
        <v>1.0359498839180151E-4</v>
      </c>
      <c r="AG7" s="16">
        <v>1.0511485075457011E-4</v>
      </c>
      <c r="AH7" s="16">
        <v>1.0663471311733829E-4</v>
      </c>
      <c r="AI7" s="16">
        <v>1.0815457548010646E-4</v>
      </c>
      <c r="AJ7" s="15">
        <v>1.0967443784287463E-4</v>
      </c>
      <c r="AK7" s="18">
        <v>1.0629135687490201E-4</v>
      </c>
      <c r="AL7" s="18">
        <v>1.0629135687490201E-4</v>
      </c>
      <c r="AM7" s="18">
        <v>1.0901278138476584E-4</v>
      </c>
      <c r="AN7" s="18">
        <v>1.1090132468147135E-4</v>
      </c>
      <c r="AO7" s="18">
        <v>1.145933533242113E-4</v>
      </c>
      <c r="AP7" s="18">
        <v>1.2072218983200174E-4</v>
      </c>
      <c r="AQ7" s="18">
        <v>1.2512852098310389E-4</v>
      </c>
      <c r="AR7" s="18">
        <v>1.2882497823807134E-4</v>
      </c>
      <c r="AS7" s="18">
        <v>1.3282574606745103E-4</v>
      </c>
      <c r="AT7" s="18">
        <v>1.3500815012928787E-4</v>
      </c>
      <c r="AU7" s="18">
        <v>1.3827101082951242E-4</v>
      </c>
      <c r="AV7" s="18">
        <v>1.4281480821123536E-4</v>
      </c>
      <c r="AW7" s="18">
        <v>1.4849189391458962E-4</v>
      </c>
      <c r="AX7" s="18">
        <v>1.5221505992553679E-4</v>
      </c>
      <c r="AY7" s="18">
        <v>1.5302170840885955E-4</v>
      </c>
      <c r="AZ7" s="18">
        <v>1.545461939776133E-4</v>
      </c>
      <c r="BA7" s="18">
        <v>1.5576821095175084E-4</v>
      </c>
      <c r="BB7" s="18">
        <v>1.5785664686997797E-4</v>
      </c>
      <c r="BC7" s="18">
        <v>1.5925219573451592E-4</v>
      </c>
      <c r="BD7" s="18">
        <v>1.5940730834881274E-4</v>
      </c>
      <c r="BE7" s="18">
        <v>1.5941967575438737E-4</v>
      </c>
      <c r="BF7" s="18">
        <v>1.6007675956157771E-4</v>
      </c>
      <c r="BG7" s="18">
        <v>1.6085766515632741E-4</v>
      </c>
      <c r="BH7" s="18">
        <v>1.6053843171620177E-4</v>
      </c>
      <c r="BI7" s="18">
        <v>1.6039663424155488E-4</v>
      </c>
      <c r="BJ7" s="18">
        <v>1.600594905577296E-4</v>
      </c>
      <c r="BK7" s="18">
        <v>1.5994610791426753E-4</v>
      </c>
      <c r="BL7" s="18">
        <v>1.5954865720524053E-4</v>
      </c>
      <c r="BM7" s="18">
        <v>1.5890756203755155E-4</v>
      </c>
      <c r="BN7" s="18">
        <v>1.5825869366099308E-4</v>
      </c>
      <c r="BO7" s="18">
        <v>1.5764624738230399E-4</v>
      </c>
      <c r="BP7" s="18">
        <v>1.565554061179373E-4</v>
      </c>
      <c r="BQ7" s="18">
        <v>1.5558352667455766E-4</v>
      </c>
      <c r="BR7" s="18">
        <v>1.5454787161668808E-4</v>
      </c>
      <c r="BS7" s="18">
        <v>1.5310096361050281E-4</v>
      </c>
      <c r="BT7" s="16"/>
    </row>
    <row r="8" spans="1:72">
      <c r="A8" t="s">
        <v>17</v>
      </c>
      <c r="B8" t="s">
        <v>42</v>
      </c>
      <c r="C8">
        <v>1.939149861417511E-2</v>
      </c>
      <c r="D8">
        <v>1.939149861417511E-2</v>
      </c>
      <c r="E8">
        <v>1.939149861417511E-2</v>
      </c>
      <c r="F8">
        <v>1.939149861417511E-2</v>
      </c>
      <c r="G8">
        <v>1.939149861417511E-2</v>
      </c>
      <c r="H8">
        <v>1.939149861417511E-2</v>
      </c>
      <c r="I8">
        <v>1.939149861417511E-2</v>
      </c>
      <c r="J8">
        <v>1.939149861417511E-2</v>
      </c>
      <c r="K8">
        <v>1.939149861417511E-2</v>
      </c>
      <c r="L8">
        <v>1.939149861417511E-2</v>
      </c>
      <c r="M8">
        <v>1.939149861417511E-2</v>
      </c>
      <c r="N8">
        <v>1.939149861417511E-2</v>
      </c>
      <c r="O8">
        <v>1.939149861417511E-2</v>
      </c>
      <c r="P8">
        <v>1.939149861417511E-2</v>
      </c>
      <c r="Q8">
        <v>1.939149861417511E-2</v>
      </c>
      <c r="R8">
        <v>1.939149861417511E-2</v>
      </c>
      <c r="S8">
        <v>1.939149861417511E-2</v>
      </c>
      <c r="T8">
        <v>1.939149861417511E-2</v>
      </c>
      <c r="U8">
        <v>1.939149861417511E-2</v>
      </c>
      <c r="V8">
        <v>1.939149861417511E-2</v>
      </c>
      <c r="W8">
        <v>1.939149861417511E-2</v>
      </c>
      <c r="X8">
        <v>1.939149861417511E-2</v>
      </c>
      <c r="Y8">
        <v>1.939149861417511E-2</v>
      </c>
      <c r="Z8">
        <v>1.939149861417511E-2</v>
      </c>
      <c r="AA8">
        <v>1.939149861417511E-2</v>
      </c>
      <c r="AB8">
        <v>1.939149861417511E-2</v>
      </c>
      <c r="AC8">
        <v>1.939149861417511E-2</v>
      </c>
      <c r="AD8">
        <v>1.939149861417511E-2</v>
      </c>
      <c r="AE8">
        <v>1.939149861417511E-2</v>
      </c>
      <c r="AF8">
        <v>1.939149861417511E-2</v>
      </c>
      <c r="AG8">
        <v>1.939149861417511E-2</v>
      </c>
      <c r="AH8">
        <v>1.939149861417511E-2</v>
      </c>
      <c r="AI8">
        <v>1.939149861417511E-2</v>
      </c>
      <c r="AJ8">
        <v>1.939149861417511E-2</v>
      </c>
      <c r="AK8" s="18">
        <v>1.9391498614175121E-2</v>
      </c>
      <c r="AL8" s="18">
        <v>1.9391498614175121E-2</v>
      </c>
      <c r="AM8" s="18">
        <v>1.9391498614175121E-2</v>
      </c>
      <c r="AN8" s="18">
        <v>1.9391498614175121E-2</v>
      </c>
      <c r="AO8" s="18">
        <v>1.9391498614175121E-2</v>
      </c>
      <c r="AP8" s="18">
        <v>1.9391498614175121E-2</v>
      </c>
      <c r="AQ8" s="18">
        <v>1.9391498614175121E-2</v>
      </c>
      <c r="AR8" s="18">
        <v>1.9391498614175121E-2</v>
      </c>
      <c r="AS8" s="18">
        <v>1.9391498614175121E-2</v>
      </c>
      <c r="AT8" s="18">
        <v>1.9391498614175121E-2</v>
      </c>
      <c r="AU8" s="18">
        <v>1.9391498614175121E-2</v>
      </c>
      <c r="AV8" s="18">
        <v>1.9391498614175121E-2</v>
      </c>
      <c r="AW8" s="18">
        <v>1.9391498614175121E-2</v>
      </c>
      <c r="AX8" s="18">
        <v>1.9391498614175121E-2</v>
      </c>
      <c r="AY8" s="18">
        <v>1.9391498614175121E-2</v>
      </c>
      <c r="AZ8" s="18">
        <v>1.9391498614175121E-2</v>
      </c>
      <c r="BA8" s="18">
        <v>1.9391498614175121E-2</v>
      </c>
      <c r="BB8" s="18">
        <v>1.9391498614175121E-2</v>
      </c>
      <c r="BC8" s="18">
        <v>1.9391498614175121E-2</v>
      </c>
      <c r="BD8" s="18">
        <v>1.9391498614175121E-2</v>
      </c>
      <c r="BE8" s="18">
        <v>1.9391498614175121E-2</v>
      </c>
      <c r="BF8" s="18">
        <v>1.9391498614175121E-2</v>
      </c>
      <c r="BG8" s="18">
        <v>1.9391498614175121E-2</v>
      </c>
      <c r="BH8" s="18">
        <v>1.9391498614175121E-2</v>
      </c>
      <c r="BI8" s="18">
        <v>1.9391498614175121E-2</v>
      </c>
      <c r="BJ8" s="18">
        <v>1.9391498614175121E-2</v>
      </c>
      <c r="BK8" s="18">
        <v>1.9391498614175121E-2</v>
      </c>
      <c r="BL8" s="18">
        <v>1.9391498614175121E-2</v>
      </c>
      <c r="BM8" s="18">
        <v>1.9391498614175121E-2</v>
      </c>
      <c r="BN8" s="18">
        <v>1.9391498614175121E-2</v>
      </c>
      <c r="BO8" s="18">
        <v>1.9391498614175121E-2</v>
      </c>
      <c r="BP8" s="18">
        <v>1.9391498614175121E-2</v>
      </c>
      <c r="BQ8" s="18">
        <v>1.9391498614175121E-2</v>
      </c>
      <c r="BR8" s="18">
        <v>1.9391498614175121E-2</v>
      </c>
      <c r="BS8" s="18">
        <v>1.9391498614175121E-2</v>
      </c>
      <c r="BT8" s="16"/>
    </row>
    <row r="9" spans="1:72">
      <c r="A9" t="s">
        <v>17</v>
      </c>
      <c r="B9" t="s">
        <v>42</v>
      </c>
      <c r="C9" s="16">
        <v>1.0424816773970053E-2</v>
      </c>
      <c r="D9" s="16">
        <v>1.0424816773970053E-2</v>
      </c>
      <c r="E9" s="16">
        <v>1.0424816773970053E-2</v>
      </c>
      <c r="F9" s="16">
        <v>1.0424816773970053E-2</v>
      </c>
      <c r="G9" s="16">
        <v>1.0424816773970053E-2</v>
      </c>
      <c r="H9" s="16">
        <v>1.0424816773970053E-2</v>
      </c>
      <c r="I9" s="16">
        <v>1.0424816773970053E-2</v>
      </c>
      <c r="J9" s="16">
        <v>1.0424816773970053E-2</v>
      </c>
      <c r="K9" s="16">
        <v>1.0424816773970053E-2</v>
      </c>
      <c r="L9" s="16">
        <v>1.0424816773970053E-2</v>
      </c>
      <c r="M9" s="16">
        <v>1.0424816773970053E-2</v>
      </c>
      <c r="N9" s="16">
        <v>1.0424816773970053E-2</v>
      </c>
      <c r="O9" s="16">
        <v>1.0424816773970053E-2</v>
      </c>
      <c r="P9" s="16">
        <v>1.0424816773970053E-2</v>
      </c>
      <c r="Q9" s="16">
        <v>1.0424816773970053E-2</v>
      </c>
      <c r="R9" s="16">
        <v>1.0424816773970053E-2</v>
      </c>
      <c r="S9" s="16">
        <v>1.0424816773970053E-2</v>
      </c>
      <c r="T9" s="16">
        <v>1.0424816773970053E-2</v>
      </c>
      <c r="U9" s="16">
        <v>1.0424816773970053E-2</v>
      </c>
      <c r="V9" s="16">
        <v>1.0424816773970053E-2</v>
      </c>
      <c r="W9" s="16">
        <v>1.0424816773970053E-2</v>
      </c>
      <c r="X9" s="16">
        <v>1.0424816773970053E-2</v>
      </c>
      <c r="Y9" s="16">
        <v>1.0424816773970053E-2</v>
      </c>
      <c r="Z9" s="16">
        <v>1.0424816773970053E-2</v>
      </c>
      <c r="AA9" s="16">
        <v>1.0424816773970053E-2</v>
      </c>
      <c r="AB9" s="16">
        <v>1.0424816773970053E-2</v>
      </c>
      <c r="AC9" s="16">
        <v>1.0424816773970053E-2</v>
      </c>
      <c r="AD9" s="16">
        <v>1.0424816773970053E-2</v>
      </c>
      <c r="AE9" s="16">
        <v>1.0424816773970053E-2</v>
      </c>
      <c r="AF9" s="16">
        <v>1.0424816773970053E-2</v>
      </c>
      <c r="AG9" s="16">
        <v>1.0424816773970053E-2</v>
      </c>
      <c r="AH9" s="16">
        <v>1.0424816773970053E-2</v>
      </c>
      <c r="AI9" s="16">
        <v>1.0424816773970053E-2</v>
      </c>
      <c r="AJ9" s="15">
        <v>1.0424816773970053E-2</v>
      </c>
      <c r="AK9" s="18">
        <v>1.0424816773970049E-2</v>
      </c>
      <c r="AL9" s="18">
        <v>1.0424816773970049E-2</v>
      </c>
      <c r="AM9" s="18">
        <v>1.0424816773970049E-2</v>
      </c>
      <c r="AN9" s="18">
        <v>1.0424816773970049E-2</v>
      </c>
      <c r="AO9" s="18">
        <v>1.0424816773970049E-2</v>
      </c>
      <c r="AP9" s="18">
        <v>1.0424816773970049E-2</v>
      </c>
      <c r="AQ9" s="18">
        <v>1.0424816773970049E-2</v>
      </c>
      <c r="AR9" s="18">
        <v>1.0424816773970049E-2</v>
      </c>
      <c r="AS9" s="18">
        <v>1.0424816773970049E-2</v>
      </c>
      <c r="AT9" s="18">
        <v>1.0424816773970049E-2</v>
      </c>
      <c r="AU9" s="18">
        <v>1.0424816773970049E-2</v>
      </c>
      <c r="AV9" s="18">
        <v>1.0424816773970049E-2</v>
      </c>
      <c r="AW9" s="18">
        <v>1.0424816773970049E-2</v>
      </c>
      <c r="AX9" s="18">
        <v>1.0424816773970049E-2</v>
      </c>
      <c r="AY9" s="18">
        <v>1.0424816773970049E-2</v>
      </c>
      <c r="AZ9" s="18">
        <v>1.0424816773970049E-2</v>
      </c>
      <c r="BA9" s="18">
        <v>1.0424816773970049E-2</v>
      </c>
      <c r="BB9" s="18">
        <v>1.0424816773970049E-2</v>
      </c>
      <c r="BC9" s="18">
        <v>1.0424816773970049E-2</v>
      </c>
      <c r="BD9" s="18">
        <v>1.0424816773970049E-2</v>
      </c>
      <c r="BE9" s="18">
        <v>1.0424816773970049E-2</v>
      </c>
      <c r="BF9" s="18">
        <v>1.0424816773970049E-2</v>
      </c>
      <c r="BG9" s="18">
        <v>1.0424816773970049E-2</v>
      </c>
      <c r="BH9" s="18">
        <v>1.0424816773970049E-2</v>
      </c>
      <c r="BI9" s="18">
        <v>1.0424816773970049E-2</v>
      </c>
      <c r="BJ9" s="18">
        <v>1.0424816773970049E-2</v>
      </c>
      <c r="BK9" s="18">
        <v>1.0424816773970049E-2</v>
      </c>
      <c r="BL9" s="18">
        <v>1.0424816773970049E-2</v>
      </c>
      <c r="BM9" s="18">
        <v>1.0424816773970049E-2</v>
      </c>
      <c r="BN9" s="18">
        <v>1.0424816773970049E-2</v>
      </c>
      <c r="BO9" s="18">
        <v>1.0424816773970049E-2</v>
      </c>
      <c r="BP9" s="18">
        <v>1.0424816773970049E-2</v>
      </c>
      <c r="BQ9" s="18">
        <v>1.0424816773970049E-2</v>
      </c>
      <c r="BR9" s="18">
        <v>1.0424816773970049E-2</v>
      </c>
      <c r="BS9" s="18">
        <v>1.0424816773970049E-2</v>
      </c>
      <c r="BT9" s="16"/>
    </row>
    <row r="10" spans="1:72">
      <c r="A10" t="s">
        <v>17</v>
      </c>
      <c r="B10" t="s">
        <v>43</v>
      </c>
      <c r="C10" s="16">
        <v>1.3495815062532836E-2</v>
      </c>
      <c r="D10" s="16">
        <v>1.3495815062532836E-2</v>
      </c>
      <c r="E10" s="16">
        <v>1.3495815062532836E-2</v>
      </c>
      <c r="F10" s="16">
        <v>1.3495815062532836E-2</v>
      </c>
      <c r="G10" s="16">
        <v>1.3495815062532836E-2</v>
      </c>
      <c r="H10" s="16">
        <v>1.3495815062532836E-2</v>
      </c>
      <c r="I10" s="16">
        <v>1.3495815062532836E-2</v>
      </c>
      <c r="J10" s="16">
        <v>1.3495815062532836E-2</v>
      </c>
      <c r="K10" s="16">
        <v>1.3495815062532836E-2</v>
      </c>
      <c r="L10" s="16">
        <v>1.3495815062532836E-2</v>
      </c>
      <c r="M10" s="16">
        <v>1.3495815062532836E-2</v>
      </c>
      <c r="N10" s="16">
        <v>1.3495815062532836E-2</v>
      </c>
      <c r="O10" s="16">
        <v>1.3495815062532836E-2</v>
      </c>
      <c r="P10" s="16">
        <v>1.3495815062532836E-2</v>
      </c>
      <c r="Q10" s="16">
        <v>1.3495815062532836E-2</v>
      </c>
      <c r="R10" s="16">
        <v>1.3495815062532836E-2</v>
      </c>
      <c r="S10" s="16">
        <v>1.3495815062532836E-2</v>
      </c>
      <c r="T10" s="16">
        <v>1.3495815062532836E-2</v>
      </c>
      <c r="U10" s="16">
        <v>1.3495815062532836E-2</v>
      </c>
      <c r="V10" s="16">
        <v>1.3495815062532836E-2</v>
      </c>
      <c r="W10" s="16">
        <v>1.3495815062532836E-2</v>
      </c>
      <c r="X10" s="16">
        <v>1.3495815062532836E-2</v>
      </c>
      <c r="Y10" s="16">
        <v>1.3495815062532836E-2</v>
      </c>
      <c r="Z10" s="16">
        <v>1.3495815062532836E-2</v>
      </c>
      <c r="AA10" s="16">
        <v>1.3495815062532836E-2</v>
      </c>
      <c r="AB10" s="16">
        <v>1.3495815062532836E-2</v>
      </c>
      <c r="AC10" s="16">
        <v>1.3495815062532836E-2</v>
      </c>
      <c r="AD10" s="16">
        <v>1.3495815062532836E-2</v>
      </c>
      <c r="AE10" s="16">
        <v>1.3495815062532836E-2</v>
      </c>
      <c r="AF10" s="16">
        <v>1.3495815062532836E-2</v>
      </c>
      <c r="AG10" s="16">
        <v>1.3495815062532836E-2</v>
      </c>
      <c r="AH10" s="16">
        <v>1.3495815062532836E-2</v>
      </c>
      <c r="AI10" s="16">
        <v>1.3495815062532836E-2</v>
      </c>
      <c r="AJ10" s="15">
        <v>1.3495815062532836E-2</v>
      </c>
      <c r="AK10" s="18">
        <v>1.3495815062532838E-2</v>
      </c>
      <c r="AL10" s="18">
        <v>1.3495815062532838E-2</v>
      </c>
      <c r="AM10" s="18">
        <v>1.3495815062532838E-2</v>
      </c>
      <c r="AN10" s="18">
        <v>1.3495815062532838E-2</v>
      </c>
      <c r="AO10" s="18">
        <v>1.3495815062532838E-2</v>
      </c>
      <c r="AP10" s="18">
        <v>1.3495815062532838E-2</v>
      </c>
      <c r="AQ10" s="18">
        <v>1.3495815062532838E-2</v>
      </c>
      <c r="AR10" s="18">
        <v>1.3495815062532838E-2</v>
      </c>
      <c r="AS10" s="18">
        <v>1.3495815062532838E-2</v>
      </c>
      <c r="AT10" s="18">
        <v>1.3495815062532838E-2</v>
      </c>
      <c r="AU10" s="18">
        <v>1.3495815062532838E-2</v>
      </c>
      <c r="AV10" s="18">
        <v>1.3495815062532838E-2</v>
      </c>
      <c r="AW10" s="18">
        <v>1.3495815062532838E-2</v>
      </c>
      <c r="AX10" s="18">
        <v>1.3495815062532838E-2</v>
      </c>
      <c r="AY10" s="18">
        <v>1.3495815062532838E-2</v>
      </c>
      <c r="AZ10" s="18">
        <v>1.3495815062532838E-2</v>
      </c>
      <c r="BA10" s="18">
        <v>1.3495815062532838E-2</v>
      </c>
      <c r="BB10" s="18">
        <v>1.3495815062532838E-2</v>
      </c>
      <c r="BC10" s="18">
        <v>1.3495815062532838E-2</v>
      </c>
      <c r="BD10" s="18">
        <v>1.3495815062532838E-2</v>
      </c>
      <c r="BE10" s="18">
        <v>1.3495815062532838E-2</v>
      </c>
      <c r="BF10" s="18">
        <v>1.3495815062532838E-2</v>
      </c>
      <c r="BG10" s="18">
        <v>1.3495815062532838E-2</v>
      </c>
      <c r="BH10" s="18">
        <v>1.3495815062532838E-2</v>
      </c>
      <c r="BI10" s="18">
        <v>1.3495815062532838E-2</v>
      </c>
      <c r="BJ10" s="18">
        <v>1.3495815062532838E-2</v>
      </c>
      <c r="BK10" s="18">
        <v>1.3495815062532838E-2</v>
      </c>
      <c r="BL10" s="18">
        <v>1.3495815062532838E-2</v>
      </c>
      <c r="BM10" s="18">
        <v>1.3495815062532838E-2</v>
      </c>
      <c r="BN10" s="18">
        <v>1.3495815062532838E-2</v>
      </c>
      <c r="BO10" s="18">
        <v>1.3495815062532838E-2</v>
      </c>
      <c r="BP10" s="18">
        <v>1.3495815062532838E-2</v>
      </c>
      <c r="BQ10" s="18">
        <v>1.3495815062532838E-2</v>
      </c>
      <c r="BR10" s="18">
        <v>1.3495815062532838E-2</v>
      </c>
      <c r="BS10" s="18">
        <v>1.3495815062532838E-2</v>
      </c>
      <c r="BT10" s="16"/>
    </row>
    <row r="11" spans="1:72">
      <c r="A11" t="s">
        <v>17</v>
      </c>
      <c r="B11" t="s">
        <v>43</v>
      </c>
      <c r="C11" s="16">
        <v>3.7455550122320706E-3</v>
      </c>
      <c r="D11" s="16">
        <v>3.7455550122320706E-3</v>
      </c>
      <c r="E11" s="16">
        <v>3.7455550122320706E-3</v>
      </c>
      <c r="F11" s="16">
        <v>3.7455550122320706E-3</v>
      </c>
      <c r="G11" s="16">
        <v>3.7455550122320706E-3</v>
      </c>
      <c r="H11" s="16">
        <v>3.7455550122320706E-3</v>
      </c>
      <c r="I11" s="16">
        <v>3.7455550122320706E-3</v>
      </c>
      <c r="J11" s="16">
        <v>3.7455550122320706E-3</v>
      </c>
      <c r="K11" s="16">
        <v>3.7455550122320706E-3</v>
      </c>
      <c r="L11" s="16">
        <v>3.7455550122320706E-3</v>
      </c>
      <c r="M11" s="16">
        <v>3.7455550122320706E-3</v>
      </c>
      <c r="N11" s="16">
        <v>3.7455550122320706E-3</v>
      </c>
      <c r="O11" s="16">
        <v>3.7455550122320706E-3</v>
      </c>
      <c r="P11" s="16">
        <v>3.7455550122320706E-3</v>
      </c>
      <c r="Q11" s="16">
        <v>3.7455550122320706E-3</v>
      </c>
      <c r="R11" s="16">
        <v>3.7455550122320706E-3</v>
      </c>
      <c r="S11" s="16">
        <v>3.7455550122320706E-3</v>
      </c>
      <c r="T11" s="16">
        <v>3.7455550122320706E-3</v>
      </c>
      <c r="U11" s="16">
        <v>3.7455550122320706E-3</v>
      </c>
      <c r="V11" s="16">
        <v>3.7455550122320706E-3</v>
      </c>
      <c r="W11" s="16">
        <v>3.7455550122320706E-3</v>
      </c>
      <c r="X11" s="16">
        <v>3.7455550122320706E-3</v>
      </c>
      <c r="Y11" s="16">
        <v>3.7455550122320706E-3</v>
      </c>
      <c r="Z11" s="16">
        <v>3.7455550122320706E-3</v>
      </c>
      <c r="AA11" s="16">
        <v>3.7455550122320706E-3</v>
      </c>
      <c r="AB11" s="16">
        <v>3.7455550122320706E-3</v>
      </c>
      <c r="AC11" s="16">
        <v>3.7455550122320706E-3</v>
      </c>
      <c r="AD11" s="16">
        <v>3.7455550122320706E-3</v>
      </c>
      <c r="AE11" s="16">
        <v>3.7455550122320706E-3</v>
      </c>
      <c r="AF11" s="16">
        <v>3.7455550122320706E-3</v>
      </c>
      <c r="AG11" s="16">
        <v>3.7455550122320706E-3</v>
      </c>
      <c r="AH11" s="16">
        <v>3.7455550122320706E-3</v>
      </c>
      <c r="AI11" s="16">
        <v>3.7455550122320706E-3</v>
      </c>
      <c r="AJ11" s="15">
        <v>3.7455550122320706E-3</v>
      </c>
      <c r="AK11" s="18">
        <v>3.7455550122320676E-3</v>
      </c>
      <c r="AL11" s="18">
        <v>3.7455550122320676E-3</v>
      </c>
      <c r="AM11" s="18">
        <v>3.7455550122320676E-3</v>
      </c>
      <c r="AN11" s="18">
        <v>3.7455550122320676E-3</v>
      </c>
      <c r="AO11" s="18">
        <v>3.7455550122320676E-3</v>
      </c>
      <c r="AP11" s="18">
        <v>3.7455550122320676E-3</v>
      </c>
      <c r="AQ11" s="18">
        <v>3.7455550122320676E-3</v>
      </c>
      <c r="AR11" s="18">
        <v>3.7455550122320676E-3</v>
      </c>
      <c r="AS11" s="18">
        <v>3.7455550122320676E-3</v>
      </c>
      <c r="AT11" s="18">
        <v>3.7455550122320676E-3</v>
      </c>
      <c r="AU11" s="18">
        <v>3.7455550122320676E-3</v>
      </c>
      <c r="AV11" s="18">
        <v>3.7455550122320676E-3</v>
      </c>
      <c r="AW11" s="18">
        <v>3.7455550122320676E-3</v>
      </c>
      <c r="AX11" s="18">
        <v>3.7455550122320676E-3</v>
      </c>
      <c r="AY11" s="18">
        <v>3.7455550122320676E-3</v>
      </c>
      <c r="AZ11" s="18">
        <v>3.7455550122320676E-3</v>
      </c>
      <c r="BA11" s="18">
        <v>3.7455550122320676E-3</v>
      </c>
      <c r="BB11" s="18">
        <v>3.7455550122320676E-3</v>
      </c>
      <c r="BC11" s="18">
        <v>3.7455550122320676E-3</v>
      </c>
      <c r="BD11" s="18">
        <v>3.7455550122320676E-3</v>
      </c>
      <c r="BE11" s="18">
        <v>3.7455550122320676E-3</v>
      </c>
      <c r="BF11" s="18">
        <v>3.7455550122320676E-3</v>
      </c>
      <c r="BG11" s="18">
        <v>3.7455550122320676E-3</v>
      </c>
      <c r="BH11" s="18">
        <v>3.7455550122320676E-3</v>
      </c>
      <c r="BI11" s="18">
        <v>3.7455550122320676E-3</v>
      </c>
      <c r="BJ11" s="18">
        <v>3.7455550122320676E-3</v>
      </c>
      <c r="BK11" s="18">
        <v>3.7455550122320676E-3</v>
      </c>
      <c r="BL11" s="18">
        <v>3.7455550122320676E-3</v>
      </c>
      <c r="BM11" s="18">
        <v>3.7455550122320676E-3</v>
      </c>
      <c r="BN11" s="18">
        <v>3.7455550122320676E-3</v>
      </c>
      <c r="BO11" s="18">
        <v>3.7455550122320676E-3</v>
      </c>
      <c r="BP11" s="18">
        <v>3.7455550122320676E-3</v>
      </c>
      <c r="BQ11" s="18">
        <v>3.7455550122320676E-3</v>
      </c>
      <c r="BR11" s="18">
        <v>3.7455550122320676E-3</v>
      </c>
      <c r="BS11" s="18">
        <v>3.7455550122320676E-3</v>
      </c>
      <c r="BT11" s="16"/>
    </row>
    <row r="12" spans="1:72">
      <c r="A12" t="s">
        <v>18</v>
      </c>
      <c r="B12" t="s">
        <v>42</v>
      </c>
      <c r="C12" s="14"/>
      <c r="D12" s="16">
        <v>1.9362141353943107E-4</v>
      </c>
      <c r="E12" s="16">
        <v>1.9362141353943097E-4</v>
      </c>
      <c r="F12" s="16">
        <v>1.9362141353943097E-4</v>
      </c>
      <c r="G12" s="16">
        <v>1.9362141353943097E-4</v>
      </c>
      <c r="H12" s="16">
        <v>1.9362141353943097E-4</v>
      </c>
      <c r="I12" s="16">
        <v>1.9362141353943097E-4</v>
      </c>
      <c r="J12" s="16">
        <v>1.9362141353943097E-4</v>
      </c>
      <c r="K12" s="16">
        <v>1.9362141353943097E-4</v>
      </c>
      <c r="L12" s="16">
        <v>1.9362141353943097E-4</v>
      </c>
      <c r="M12" s="16">
        <v>1.9362141353943097E-4</v>
      </c>
      <c r="N12" s="16">
        <v>1.9362141353943097E-4</v>
      </c>
      <c r="O12" s="16">
        <v>1.9362141353943097E-4</v>
      </c>
      <c r="P12" s="16">
        <v>1.9362141353943097E-4</v>
      </c>
      <c r="Q12" s="16">
        <v>1.9362141353943097E-4</v>
      </c>
      <c r="R12" s="16">
        <v>1.9362141353943097E-4</v>
      </c>
      <c r="S12" s="16">
        <v>1.9362141353943097E-4</v>
      </c>
      <c r="T12" s="16">
        <v>1.9362141353943097E-4</v>
      </c>
      <c r="U12" s="16">
        <v>1.9362141353943097E-4</v>
      </c>
      <c r="V12" s="16">
        <v>1.9362141353943097E-4</v>
      </c>
      <c r="W12" s="16">
        <v>1.9362141353943097E-4</v>
      </c>
      <c r="X12" s="16">
        <v>1.9362141353943097E-4</v>
      </c>
      <c r="Y12" s="16">
        <v>1.9362141353943097E-4</v>
      </c>
      <c r="Z12" s="16">
        <v>1.9362141353943097E-4</v>
      </c>
      <c r="AA12" s="16">
        <v>1.9362141353943097E-4</v>
      </c>
      <c r="AB12" s="16">
        <v>1.9362141353943097E-4</v>
      </c>
      <c r="AC12" s="16">
        <v>1.9362141353943097E-4</v>
      </c>
      <c r="AD12" s="16">
        <v>1.9362141353943097E-4</v>
      </c>
      <c r="AE12" s="16">
        <v>1.9362141353943097E-4</v>
      </c>
      <c r="AF12" s="16">
        <v>1.9362141353943097E-4</v>
      </c>
      <c r="AG12" s="16">
        <v>1.9362141353943097E-4</v>
      </c>
      <c r="AH12" s="16">
        <v>1.9362141353943097E-4</v>
      </c>
      <c r="AI12" s="16">
        <v>1.9362141353943097E-4</v>
      </c>
      <c r="AJ12" s="15">
        <v>1.9362141353943097E-4</v>
      </c>
      <c r="AK12" s="18">
        <v>1.9362141353943107E-4</v>
      </c>
      <c r="AL12" s="18">
        <v>1.9362141353943107E-4</v>
      </c>
      <c r="AM12" s="18">
        <v>1.9362141353943107E-4</v>
      </c>
      <c r="AN12" s="18">
        <v>1.9362141353943107E-4</v>
      </c>
      <c r="AO12" s="18">
        <v>1.9362141353943107E-4</v>
      </c>
      <c r="AP12" s="18">
        <v>1.9362141353943107E-4</v>
      </c>
      <c r="AQ12" s="18">
        <v>1.9362141353943107E-4</v>
      </c>
      <c r="AR12" s="18">
        <v>1.9362141353943107E-4</v>
      </c>
      <c r="AS12" s="18">
        <v>1.9362141353943107E-4</v>
      </c>
      <c r="AT12" s="18">
        <v>1.9362141353943107E-4</v>
      </c>
      <c r="AU12" s="18">
        <v>1.9362141353943107E-4</v>
      </c>
      <c r="AV12" s="18">
        <v>1.9362141353943107E-4</v>
      </c>
      <c r="AW12" s="18">
        <v>1.9362141353943107E-4</v>
      </c>
      <c r="AX12" s="18">
        <v>1.9362141353943107E-4</v>
      </c>
      <c r="AY12" s="18">
        <v>1.9362141353943107E-4</v>
      </c>
      <c r="AZ12" s="18">
        <v>1.9362141353943107E-4</v>
      </c>
      <c r="BA12" s="18">
        <v>1.9362141353943107E-4</v>
      </c>
      <c r="BB12" s="18">
        <v>1.9362141353943107E-4</v>
      </c>
      <c r="BC12" s="18">
        <v>1.9362141353943107E-4</v>
      </c>
      <c r="BD12" s="18">
        <v>1.9362141353943107E-4</v>
      </c>
      <c r="BE12" s="18">
        <v>1.9362141353943107E-4</v>
      </c>
      <c r="BF12" s="18">
        <v>1.9362141353943107E-4</v>
      </c>
      <c r="BG12" s="18">
        <v>1.9362141353943107E-4</v>
      </c>
      <c r="BH12" s="18">
        <v>1.9362141353943107E-4</v>
      </c>
      <c r="BI12" s="18">
        <v>1.9362141353943107E-4</v>
      </c>
      <c r="BJ12" s="18">
        <v>1.9362141353943107E-4</v>
      </c>
      <c r="BK12" s="18">
        <v>1.9362141353943107E-4</v>
      </c>
      <c r="BL12" s="18">
        <v>1.9362141353943107E-4</v>
      </c>
      <c r="BM12" s="18">
        <v>1.9362141353943107E-4</v>
      </c>
      <c r="BN12" s="18">
        <v>1.9362141353943107E-4</v>
      </c>
      <c r="BO12" s="18">
        <v>1.9362141353943107E-4</v>
      </c>
      <c r="BP12" s="18">
        <v>1.9362141353943107E-4</v>
      </c>
      <c r="BQ12" s="18">
        <v>1.9362141353943107E-4</v>
      </c>
      <c r="BR12" s="18">
        <v>1.9362141353943107E-4</v>
      </c>
      <c r="BS12" s="18">
        <v>1.9362141353943107E-4</v>
      </c>
      <c r="BT12" s="16"/>
    </row>
    <row r="13" spans="1:72">
      <c r="A13" t="s">
        <v>18</v>
      </c>
      <c r="B13" t="s">
        <v>43</v>
      </c>
      <c r="C13" s="14"/>
      <c r="D13" s="16">
        <v>3.3209939763395591E-3</v>
      </c>
      <c r="E13" s="16">
        <v>3.3814550029391821E-3</v>
      </c>
      <c r="F13" s="16">
        <v>3.441916029538819E-3</v>
      </c>
      <c r="G13" s="16">
        <v>3.5023770561384421E-3</v>
      </c>
      <c r="H13" s="16">
        <v>3.5628380827380651E-3</v>
      </c>
      <c r="I13" s="16">
        <v>3.6232991093377021E-3</v>
      </c>
      <c r="J13" s="16">
        <v>3.6837601359373251E-3</v>
      </c>
      <c r="K13" s="16">
        <v>3.7442211625369481E-3</v>
      </c>
      <c r="L13" s="16">
        <v>3.8046821891365851E-3</v>
      </c>
      <c r="M13" s="16">
        <v>3.8651432157362081E-3</v>
      </c>
      <c r="N13" s="16">
        <v>3.925604242335845E-3</v>
      </c>
      <c r="O13" s="16">
        <v>3.9860652689354681E-3</v>
      </c>
      <c r="P13" s="16">
        <v>4.0465262955350911E-3</v>
      </c>
      <c r="Q13" s="16">
        <v>4.1069873221347281E-3</v>
      </c>
      <c r="R13" s="16">
        <v>4.1674483487343511E-3</v>
      </c>
      <c r="S13" s="16">
        <v>4.2279093753339742E-3</v>
      </c>
      <c r="T13" s="16">
        <v>4.2883704019336111E-3</v>
      </c>
      <c r="U13" s="16">
        <v>4.3488314285332341E-3</v>
      </c>
      <c r="V13" s="16">
        <v>4.409292455132871E-3</v>
      </c>
      <c r="W13" s="16">
        <v>4.4697534817324941E-3</v>
      </c>
      <c r="X13" s="16">
        <v>4.5302145083321171E-3</v>
      </c>
      <c r="Y13" s="16">
        <v>4.5906755349317541E-3</v>
      </c>
      <c r="Z13" s="16">
        <v>4.6511365615313771E-3</v>
      </c>
      <c r="AA13" s="16">
        <v>4.7115975881310002E-3</v>
      </c>
      <c r="AB13" s="16">
        <v>4.7720586147306371E-3</v>
      </c>
      <c r="AC13" s="16">
        <v>4.8325196413302601E-3</v>
      </c>
      <c r="AD13" s="16">
        <v>4.8929806679298971E-3</v>
      </c>
      <c r="AE13" s="16">
        <v>4.9534416945295201E-3</v>
      </c>
      <c r="AF13" s="16">
        <v>5.0139027211291431E-3</v>
      </c>
      <c r="AG13" s="16">
        <v>5.0743637477287801E-3</v>
      </c>
      <c r="AH13" s="16">
        <v>5.1348247743284031E-3</v>
      </c>
      <c r="AI13" s="16">
        <v>5.1952858009280262E-3</v>
      </c>
      <c r="AJ13" s="15">
        <v>5.2557468275276631E-3</v>
      </c>
      <c r="AK13" s="18">
        <v>5.2992115229405527E-3</v>
      </c>
      <c r="AL13" s="18">
        <v>5.2992115229405527E-3</v>
      </c>
      <c r="AM13" s="18">
        <v>5.3934315680825738E-3</v>
      </c>
      <c r="AN13" s="18">
        <v>5.4328972597188054E-3</v>
      </c>
      <c r="AO13" s="18">
        <v>5.4639690719479918E-3</v>
      </c>
      <c r="AP13" s="18">
        <v>5.5418412974535475E-3</v>
      </c>
      <c r="AQ13" s="18">
        <v>5.6194390279456462E-3</v>
      </c>
      <c r="AR13" s="18">
        <v>5.6977290697036269E-3</v>
      </c>
      <c r="AS13" s="18">
        <v>5.7753683101031145E-3</v>
      </c>
      <c r="AT13" s="18">
        <v>5.8065339689778806E-3</v>
      </c>
      <c r="AU13" s="18">
        <v>5.9168077326028174E-3</v>
      </c>
      <c r="AV13" s="18">
        <v>6.0262008784596468E-3</v>
      </c>
      <c r="AW13" s="18">
        <v>6.1333911053254144E-3</v>
      </c>
      <c r="AX13" s="18">
        <v>6.23926005928913E-3</v>
      </c>
      <c r="AY13" s="18">
        <v>6.2631866999947458E-3</v>
      </c>
      <c r="AZ13" s="18">
        <v>6.3166177586814537E-3</v>
      </c>
      <c r="BA13" s="18">
        <v>6.3698985412702644E-3</v>
      </c>
      <c r="BB13" s="18">
        <v>6.4221337603906021E-3</v>
      </c>
      <c r="BC13" s="18">
        <v>6.4770178768907465E-3</v>
      </c>
      <c r="BD13" s="18">
        <v>6.5040881848864238E-3</v>
      </c>
      <c r="BE13" s="18">
        <v>6.5657441588667436E-3</v>
      </c>
      <c r="BF13" s="18">
        <v>6.6279838592649453E-3</v>
      </c>
      <c r="BG13" s="18">
        <v>6.6926091644649984E-3</v>
      </c>
      <c r="BH13" s="18">
        <v>6.7592235851418906E-3</v>
      </c>
      <c r="BI13" s="18">
        <v>6.8261740810624423E-3</v>
      </c>
      <c r="BJ13" s="18">
        <v>6.8617594497521082E-3</v>
      </c>
      <c r="BK13" s="18">
        <v>6.9004780853928341E-3</v>
      </c>
      <c r="BL13" s="18">
        <v>6.9410482983891979E-3</v>
      </c>
      <c r="BM13" s="18">
        <v>6.9822916342727305E-3</v>
      </c>
      <c r="BN13" s="18">
        <v>7.0276191171519658E-3</v>
      </c>
      <c r="BO13" s="18">
        <v>7.0718499244147234E-3</v>
      </c>
      <c r="BP13" s="18">
        <v>7.1189794928731096E-3</v>
      </c>
      <c r="BQ13" s="18">
        <v>7.1700377368293525E-3</v>
      </c>
      <c r="BR13" s="18">
        <v>7.221347583681044E-3</v>
      </c>
      <c r="BS13" s="18">
        <v>7.2762043320700196E-3</v>
      </c>
      <c r="BT13" s="16"/>
    </row>
    <row r="14" spans="1:72">
      <c r="A14" t="s">
        <v>19</v>
      </c>
      <c r="B14" t="s">
        <v>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6">
        <v>1.5431879298095448E-3</v>
      </c>
      <c r="AB14" s="16">
        <v>1.5431879298095448E-3</v>
      </c>
      <c r="AC14" s="16">
        <v>1.5431879298095448E-3</v>
      </c>
      <c r="AD14" s="16">
        <v>1.5431879298095448E-3</v>
      </c>
      <c r="AE14" s="16">
        <v>1.5431879298095448E-3</v>
      </c>
      <c r="AF14" s="16">
        <v>1.5431879298095448E-3</v>
      </c>
      <c r="AG14" s="16">
        <v>1.5431879298095448E-3</v>
      </c>
      <c r="AH14" s="16">
        <v>1.5431879298095448E-3</v>
      </c>
      <c r="AI14" s="16">
        <v>1.5431879298095448E-3</v>
      </c>
      <c r="AJ14" s="15">
        <v>1.5431879298095448E-3</v>
      </c>
      <c r="AK14" s="18">
        <v>1.5431879298095457E-3</v>
      </c>
      <c r="AL14" s="18">
        <v>1.5431879298095457E-3</v>
      </c>
      <c r="AM14" s="18">
        <v>1.5431879298095457E-3</v>
      </c>
      <c r="AN14" s="18">
        <v>1.5431879298095457E-3</v>
      </c>
      <c r="AO14" s="18">
        <v>1.5431879298095457E-3</v>
      </c>
      <c r="AP14" s="18">
        <v>1.5431879298095457E-3</v>
      </c>
      <c r="AQ14" s="18">
        <v>1.5431879298095457E-3</v>
      </c>
      <c r="AR14" s="18">
        <v>1.5431879298095457E-3</v>
      </c>
      <c r="AS14" s="18">
        <v>1.5431879298095457E-3</v>
      </c>
      <c r="AT14" s="18">
        <v>1.5431879298095457E-3</v>
      </c>
      <c r="AU14" s="18">
        <v>1.5431879298095457E-3</v>
      </c>
      <c r="AV14" s="18">
        <v>1.5431879298095457E-3</v>
      </c>
      <c r="AW14" s="18">
        <v>1.5431879298095457E-3</v>
      </c>
      <c r="AX14" s="18">
        <v>1.5431879298095457E-3</v>
      </c>
      <c r="AY14" s="18">
        <v>1.5431879298095457E-3</v>
      </c>
      <c r="AZ14" s="18">
        <v>1.5431879298095457E-3</v>
      </c>
      <c r="BA14" s="18">
        <v>1.5431879298095457E-3</v>
      </c>
      <c r="BB14" s="18">
        <v>1.5431879298095457E-3</v>
      </c>
      <c r="BC14" s="18">
        <v>1.5431879298095457E-3</v>
      </c>
      <c r="BD14" s="18">
        <v>1.5431879298095457E-3</v>
      </c>
      <c r="BE14" s="18">
        <v>1.5431879298095457E-3</v>
      </c>
      <c r="BF14" s="18">
        <v>1.5431879298095457E-3</v>
      </c>
      <c r="BG14" s="18">
        <v>1.5431879298095457E-3</v>
      </c>
      <c r="BH14" s="18">
        <v>1.5431879298095457E-3</v>
      </c>
      <c r="BI14" s="18">
        <v>1.5431879298095457E-3</v>
      </c>
      <c r="BJ14" s="18">
        <v>1.5431879298095457E-3</v>
      </c>
      <c r="BK14" s="18">
        <v>1.5431879298095457E-3</v>
      </c>
      <c r="BL14" s="18">
        <v>1.5431879298095457E-3</v>
      </c>
      <c r="BM14" s="18">
        <v>1.5431879298095457E-3</v>
      </c>
      <c r="BN14" s="18">
        <v>1.5431879298095457E-3</v>
      </c>
      <c r="BO14" s="18">
        <v>1.5431879298095457E-3</v>
      </c>
      <c r="BP14" s="18">
        <v>1.5431879298095457E-3</v>
      </c>
      <c r="BQ14" s="18">
        <v>1.5431879298095457E-3</v>
      </c>
      <c r="BR14" s="18">
        <v>1.5431879298095457E-3</v>
      </c>
      <c r="BS14" s="18">
        <v>1.5431879298095457E-3</v>
      </c>
      <c r="BT14" s="16"/>
    </row>
    <row r="15" spans="1:72">
      <c r="A15" t="s">
        <v>19</v>
      </c>
      <c r="B15" t="s">
        <v>43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4"/>
      <c r="V15" s="14"/>
      <c r="W15" s="14"/>
      <c r="X15" s="14"/>
      <c r="Y15" s="14"/>
      <c r="Z15" s="14"/>
      <c r="AA15" s="16">
        <v>1.1883392852619099E-3</v>
      </c>
      <c r="AB15" s="16">
        <v>1.1883392852619099E-3</v>
      </c>
      <c r="AC15" s="16">
        <v>1.1883392852619099E-3</v>
      </c>
      <c r="AD15" s="16">
        <v>1.1883392852619099E-3</v>
      </c>
      <c r="AE15" s="16">
        <v>1.1883392852619099E-3</v>
      </c>
      <c r="AF15" s="16">
        <v>1.1883392852619099E-3</v>
      </c>
      <c r="AG15" s="16">
        <v>1.1883392852619099E-3</v>
      </c>
      <c r="AH15" s="16">
        <v>1.1883392852619099E-3</v>
      </c>
      <c r="AI15" s="16">
        <v>1.1883392852619099E-3</v>
      </c>
      <c r="AJ15" s="15">
        <v>1.1883392852619099E-3</v>
      </c>
      <c r="AK15" s="18">
        <v>1.1883392852619099E-3</v>
      </c>
      <c r="AL15" s="18">
        <v>1.1883392852619099E-3</v>
      </c>
      <c r="AM15" s="18">
        <v>1.1883392852619099E-3</v>
      </c>
      <c r="AN15" s="18">
        <v>1.1883392852619099E-3</v>
      </c>
      <c r="AO15" s="18">
        <v>1.1883392852619099E-3</v>
      </c>
      <c r="AP15" s="18">
        <v>1.1883392852619099E-3</v>
      </c>
      <c r="AQ15" s="18">
        <v>1.1883392852619099E-3</v>
      </c>
      <c r="AR15" s="18">
        <v>1.1883392852619099E-3</v>
      </c>
      <c r="AS15" s="18">
        <v>1.1883392852619099E-3</v>
      </c>
      <c r="AT15" s="18">
        <v>1.1883392852619099E-3</v>
      </c>
      <c r="AU15" s="18">
        <v>1.1883392852619099E-3</v>
      </c>
      <c r="AV15" s="18">
        <v>1.1883392852619099E-3</v>
      </c>
      <c r="AW15" s="18">
        <v>1.1883392852619099E-3</v>
      </c>
      <c r="AX15" s="18">
        <v>1.1883392852619099E-3</v>
      </c>
      <c r="AY15" s="18">
        <v>1.1883392852619099E-3</v>
      </c>
      <c r="AZ15" s="18">
        <v>1.1883392852619099E-3</v>
      </c>
      <c r="BA15" s="18">
        <v>1.1883392852619099E-3</v>
      </c>
      <c r="BB15" s="18">
        <v>1.1883392852619099E-3</v>
      </c>
      <c r="BC15" s="18">
        <v>1.1883392852619099E-3</v>
      </c>
      <c r="BD15" s="18">
        <v>1.1883392852619099E-3</v>
      </c>
      <c r="BE15" s="18">
        <v>1.1883392852619099E-3</v>
      </c>
      <c r="BF15" s="18">
        <v>1.1883392852619099E-3</v>
      </c>
      <c r="BG15" s="18">
        <v>1.1883392852619099E-3</v>
      </c>
      <c r="BH15" s="18">
        <v>1.1883392852619099E-3</v>
      </c>
      <c r="BI15" s="18">
        <v>1.1883392852619099E-3</v>
      </c>
      <c r="BJ15" s="18">
        <v>1.1883392852619099E-3</v>
      </c>
      <c r="BK15" s="18">
        <v>1.1883392852619099E-3</v>
      </c>
      <c r="BL15" s="18">
        <v>1.1883392852619099E-3</v>
      </c>
      <c r="BM15" s="18">
        <v>1.1883392852619099E-3</v>
      </c>
      <c r="BN15" s="18">
        <v>1.1883392852619099E-3</v>
      </c>
      <c r="BO15" s="18">
        <v>1.1883392852619099E-3</v>
      </c>
      <c r="BP15" s="18">
        <v>1.1883392852619099E-3</v>
      </c>
      <c r="BQ15" s="18">
        <v>1.1883392852619099E-3</v>
      </c>
      <c r="BR15" s="18">
        <v>1.1883392852619099E-3</v>
      </c>
      <c r="BS15" s="18">
        <v>1.1883392852619099E-3</v>
      </c>
    </row>
    <row r="48" spans="3:8">
      <c r="C48" t="s">
        <v>60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</row>
    <row r="49" spans="3:48">
      <c r="C49">
        <v>2021</v>
      </c>
      <c r="D49">
        <v>20.709724091851811</v>
      </c>
      <c r="E49">
        <v>1560.8681637371849</v>
      </c>
      <c r="F49">
        <v>411.91631433310613</v>
      </c>
      <c r="G49">
        <v>2.4276775772258579E-3</v>
      </c>
      <c r="H49">
        <v>1.5084926598642038E-3</v>
      </c>
    </row>
    <row r="50" spans="3:48">
      <c r="C50">
        <v>2016</v>
      </c>
      <c r="D50">
        <v>18.004733712284658</v>
      </c>
      <c r="E50">
        <v>1795.3694584606365</v>
      </c>
      <c r="F50">
        <v>473.80168766120875</v>
      </c>
      <c r="G50">
        <v>2.1105876699937984E-3</v>
      </c>
      <c r="H50">
        <v>1.3114616364433857E-3</v>
      </c>
    </row>
    <row r="51" spans="3:48">
      <c r="C51">
        <v>2012</v>
      </c>
      <c r="D51">
        <v>17.211393460387786</v>
      </c>
      <c r="E51">
        <v>1878.1250390416772</v>
      </c>
      <c r="F51">
        <v>495.64105535118767</v>
      </c>
      <c r="G51">
        <v>2.0175891185839068E-3</v>
      </c>
      <c r="H51">
        <v>1.2536748720493537E-3</v>
      </c>
    </row>
    <row r="52" spans="3:48">
      <c r="C52">
        <v>2011</v>
      </c>
      <c r="D52">
        <v>17.211393460387786</v>
      </c>
      <c r="E52">
        <v>1878.1250390416772</v>
      </c>
      <c r="F52">
        <v>495.64105535118767</v>
      </c>
      <c r="G52">
        <v>2.0175891185839068E-3</v>
      </c>
      <c r="H52">
        <v>1.2536748720493537E-3</v>
      </c>
    </row>
    <row r="53" spans="3:48">
      <c r="C53">
        <v>2010</v>
      </c>
      <c r="D53">
        <v>16.96226746103957</v>
      </c>
      <c r="E53">
        <v>1905.7091918282579</v>
      </c>
      <c r="F53">
        <v>502.92056992764282</v>
      </c>
      <c r="G53">
        <v>1.9883855618470208E-3</v>
      </c>
      <c r="H53">
        <v>1.2355285780798469E-3</v>
      </c>
    </row>
    <row r="54" spans="3:48">
      <c r="C54">
        <v>2009</v>
      </c>
      <c r="D54">
        <v>16.601821590736861</v>
      </c>
      <c r="E54">
        <v>1947.0844713081717</v>
      </c>
      <c r="F54">
        <v>513.83959116455617</v>
      </c>
      <c r="G54">
        <v>1.9461326398256297E-3</v>
      </c>
      <c r="H54">
        <v>1.2092737642919642E-3</v>
      </c>
    </row>
    <row r="55" spans="3:48">
      <c r="C55">
        <v>2006</v>
      </c>
      <c r="D55">
        <v>15.301305075439725</v>
      </c>
      <c r="E55">
        <v>2112.5746369594244</v>
      </c>
      <c r="F55">
        <v>557.51278578608299</v>
      </c>
      <c r="G55">
        <v>1.7936808365569912E-3</v>
      </c>
      <c r="H55">
        <v>1.1145443700877325E-3</v>
      </c>
    </row>
    <row r="57" spans="3:48">
      <c r="D57">
        <v>2006</v>
      </c>
      <c r="E57">
        <v>2007</v>
      </c>
      <c r="F57">
        <v>2008</v>
      </c>
      <c r="G57">
        <v>2009</v>
      </c>
      <c r="H57">
        <v>2010</v>
      </c>
      <c r="I57">
        <v>2011</v>
      </c>
      <c r="J57">
        <v>2012</v>
      </c>
      <c r="K57">
        <v>2013</v>
      </c>
      <c r="L57">
        <v>2014</v>
      </c>
      <c r="M57">
        <v>2015</v>
      </c>
      <c r="N57">
        <v>2016</v>
      </c>
      <c r="O57">
        <v>2017</v>
      </c>
      <c r="P57">
        <v>2018</v>
      </c>
      <c r="Q57">
        <v>2019</v>
      </c>
      <c r="R57">
        <v>2020</v>
      </c>
      <c r="S57">
        <v>2021</v>
      </c>
      <c r="T57">
        <v>2022</v>
      </c>
      <c r="U57">
        <v>2023</v>
      </c>
      <c r="V57">
        <v>2024</v>
      </c>
      <c r="W57">
        <v>2025</v>
      </c>
      <c r="X57">
        <v>2026</v>
      </c>
      <c r="Y57">
        <v>2027</v>
      </c>
      <c r="Z57">
        <v>2028</v>
      </c>
      <c r="AA57">
        <v>2029</v>
      </c>
      <c r="AB57">
        <v>2030</v>
      </c>
      <c r="AC57">
        <v>2031</v>
      </c>
      <c r="AD57">
        <v>2032</v>
      </c>
      <c r="AE57">
        <v>2033</v>
      </c>
      <c r="AF57">
        <v>2034</v>
      </c>
      <c r="AG57">
        <v>2035</v>
      </c>
      <c r="AH57">
        <v>2036</v>
      </c>
      <c r="AI57">
        <v>2037</v>
      </c>
      <c r="AJ57">
        <v>2038</v>
      </c>
      <c r="AK57">
        <v>2039</v>
      </c>
      <c r="AL57">
        <v>2040</v>
      </c>
      <c r="AM57">
        <v>2041</v>
      </c>
      <c r="AN57">
        <v>2042</v>
      </c>
      <c r="AO57">
        <v>2043</v>
      </c>
      <c r="AP57">
        <v>2044</v>
      </c>
      <c r="AQ57">
        <v>2045</v>
      </c>
      <c r="AR57">
        <v>2046</v>
      </c>
      <c r="AS57">
        <v>2047</v>
      </c>
      <c r="AT57">
        <v>2048</v>
      </c>
      <c r="AU57">
        <v>2049</v>
      </c>
      <c r="AV57">
        <v>2050</v>
      </c>
    </row>
    <row r="58" spans="3:48">
      <c r="C58" t="s">
        <v>77</v>
      </c>
      <c r="D58">
        <v>6.5405985853042581E-4</v>
      </c>
      <c r="E58">
        <v>6.7259020923837731E-4</v>
      </c>
      <c r="F58">
        <v>6.9112055994632882E-4</v>
      </c>
      <c r="G58">
        <v>7.0965091065427772E-4</v>
      </c>
      <c r="H58">
        <v>7.2505830066289041E-4</v>
      </c>
      <c r="I58">
        <v>7.3570728224234326E-4</v>
      </c>
      <c r="J58">
        <v>7.3570728224234272E-4</v>
      </c>
      <c r="K58">
        <v>7.4418518674728568E-4</v>
      </c>
      <c r="L58">
        <v>7.5266309125222516E-4</v>
      </c>
      <c r="M58">
        <v>7.6114099575716465E-4</v>
      </c>
      <c r="N58">
        <v>7.6961890026210566E-4</v>
      </c>
      <c r="O58">
        <v>7.9274406006073217E-4</v>
      </c>
      <c r="P58">
        <v>8.1586921985937061E-4</v>
      </c>
      <c r="Q58">
        <v>8.3899437965800211E-4</v>
      </c>
      <c r="R58">
        <v>8.6211953945663361E-4</v>
      </c>
      <c r="S58">
        <v>8.8524469925526836E-4</v>
      </c>
      <c r="T58">
        <v>8.8524469925526836E-4</v>
      </c>
      <c r="U58">
        <v>8.8524469925526836E-4</v>
      </c>
      <c r="V58">
        <v>8.8524469925526836E-4</v>
      </c>
      <c r="W58">
        <v>8.8524469925526836E-4</v>
      </c>
      <c r="X58">
        <v>8.8524469925526836E-4</v>
      </c>
      <c r="Y58">
        <v>8.8524469925526836E-4</v>
      </c>
      <c r="Z58">
        <v>8.8524469925526836E-4</v>
      </c>
      <c r="AA58">
        <v>8.8524469925526836E-4</v>
      </c>
      <c r="AB58">
        <v>8.8524469925526836E-4</v>
      </c>
      <c r="AC58">
        <v>8.8524469925526836E-4</v>
      </c>
      <c r="AD58">
        <v>8.8524469925526836E-4</v>
      </c>
      <c r="AE58">
        <v>8.8524469925526836E-4</v>
      </c>
      <c r="AF58">
        <v>8.8524469925526836E-4</v>
      </c>
      <c r="AG58">
        <v>8.8524469925526836E-4</v>
      </c>
      <c r="AH58">
        <v>8.8524469925526836E-4</v>
      </c>
      <c r="AI58">
        <v>8.8524469925526836E-4</v>
      </c>
      <c r="AJ58">
        <v>8.8524469925526836E-4</v>
      </c>
      <c r="AK58">
        <v>8.8524469925526836E-4</v>
      </c>
      <c r="AL58">
        <v>8.8524469925526836E-4</v>
      </c>
      <c r="AM58">
        <v>8.8524469925526836E-4</v>
      </c>
      <c r="AN58">
        <v>8.8524469925526836E-4</v>
      </c>
      <c r="AO58">
        <v>8.8524469925526836E-4</v>
      </c>
      <c r="AP58">
        <v>8.8524469925526836E-4</v>
      </c>
      <c r="AQ58">
        <v>8.8524469925526836E-4</v>
      </c>
      <c r="AR58">
        <v>8.8524469925526836E-4</v>
      </c>
      <c r="AS58">
        <v>8.8524469925526836E-4</v>
      </c>
      <c r="AT58">
        <v>8.8524469925526836E-4</v>
      </c>
      <c r="AU58">
        <v>8.8524469925526836E-4</v>
      </c>
      <c r="AV58">
        <v>8.8524469925526836E-4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>
      <selection activeCell="F27" sqref="F27"/>
    </sheetView>
  </sheetViews>
  <sheetFormatPr defaultRowHeight="15"/>
  <cols>
    <col min="1" max="1" width="12.28515625" customWidth="1"/>
    <col min="2" max="2" width="21.7109375" customWidth="1"/>
    <col min="3" max="3" width="18.28515625" customWidth="1"/>
    <col min="4" max="5" width="16.7109375" customWidth="1"/>
    <col min="6" max="6" width="20.5703125" customWidth="1"/>
    <col min="7" max="7" width="16.7109375" customWidth="1"/>
    <col min="8" max="8" width="16.2851562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39</v>
      </c>
    </row>
    <row r="15" spans="1:1">
      <c r="A15" t="s">
        <v>38</v>
      </c>
    </row>
    <row r="17" spans="1:8">
      <c r="A17" s="2" t="s">
        <v>28</v>
      </c>
      <c r="B17" s="3"/>
      <c r="C17" s="3"/>
      <c r="D17" s="3"/>
      <c r="E17" s="3"/>
      <c r="F17" s="3"/>
      <c r="G17" s="3"/>
      <c r="H17" s="3"/>
    </row>
    <row r="18" spans="1:8"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53</v>
      </c>
      <c r="H18" t="s">
        <v>54</v>
      </c>
    </row>
    <row r="19" spans="1:8">
      <c r="A19" t="s">
        <v>16</v>
      </c>
      <c r="B19" s="8">
        <v>1</v>
      </c>
      <c r="C19" s="8">
        <v>1</v>
      </c>
      <c r="D19" s="19">
        <v>1</v>
      </c>
      <c r="E19" s="8">
        <v>1</v>
      </c>
      <c r="F19" s="8">
        <v>1</v>
      </c>
      <c r="G19">
        <v>1</v>
      </c>
      <c r="H19">
        <v>1</v>
      </c>
    </row>
    <row r="20" spans="1:8">
      <c r="A20" t="s">
        <v>9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>
        <v>1</v>
      </c>
      <c r="H20">
        <v>1</v>
      </c>
    </row>
    <row r="21" spans="1:8">
      <c r="A21" t="s">
        <v>8</v>
      </c>
      <c r="B21">
        <v>1</v>
      </c>
      <c r="C21">
        <v>1</v>
      </c>
      <c r="D21">
        <v>1</v>
      </c>
      <c r="E21">
        <v>1</v>
      </c>
      <c r="F21">
        <v>0</v>
      </c>
      <c r="G21" s="8">
        <v>0</v>
      </c>
      <c r="H21">
        <v>1</v>
      </c>
    </row>
    <row r="22" spans="1:8">
      <c r="A22" t="s">
        <v>17</v>
      </c>
      <c r="B22">
        <v>1</v>
      </c>
      <c r="C22">
        <v>1</v>
      </c>
      <c r="D22">
        <v>1</v>
      </c>
      <c r="E22">
        <v>1</v>
      </c>
      <c r="F22">
        <v>0</v>
      </c>
      <c r="G22" s="8">
        <v>0</v>
      </c>
      <c r="H22">
        <v>1</v>
      </c>
    </row>
    <row r="23" spans="1:8">
      <c r="A23" t="s">
        <v>18</v>
      </c>
      <c r="B23">
        <v>1</v>
      </c>
      <c r="C23">
        <v>1</v>
      </c>
      <c r="D23">
        <v>1</v>
      </c>
      <c r="E23">
        <v>1</v>
      </c>
      <c r="F23">
        <v>0</v>
      </c>
      <c r="G23" s="8">
        <v>0</v>
      </c>
      <c r="H23">
        <v>1</v>
      </c>
    </row>
    <row r="24" spans="1:8">
      <c r="A24" t="s">
        <v>19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>
        <v>1</v>
      </c>
      <c r="H24">
        <v>1</v>
      </c>
    </row>
    <row r="26" spans="1:8">
      <c r="A26" s="2" t="s">
        <v>29</v>
      </c>
      <c r="B26" s="3"/>
      <c r="C26" s="3"/>
      <c r="D26" s="3"/>
      <c r="E26" s="3"/>
      <c r="F26" s="3"/>
      <c r="G26" s="3"/>
      <c r="H26" s="3"/>
    </row>
    <row r="27" spans="1:8">
      <c r="B27" s="7" t="s">
        <v>3</v>
      </c>
      <c r="C27" s="7" t="s">
        <v>4</v>
      </c>
      <c r="D27" s="7" t="s">
        <v>5</v>
      </c>
      <c r="E27" s="7" t="s">
        <v>6</v>
      </c>
      <c r="F27" s="7" t="s">
        <v>7</v>
      </c>
      <c r="G27" s="7" t="s">
        <v>53</v>
      </c>
      <c r="H27" s="7" t="s">
        <v>54</v>
      </c>
    </row>
    <row r="28" spans="1:8">
      <c r="A28" t="s">
        <v>16</v>
      </c>
      <c r="B28" s="8">
        <v>1</v>
      </c>
      <c r="C28" s="8">
        <v>1</v>
      </c>
      <c r="D28" s="19">
        <v>1</v>
      </c>
      <c r="E28" s="8">
        <v>1</v>
      </c>
      <c r="F28" s="8">
        <v>1</v>
      </c>
      <c r="G28" s="8">
        <v>1</v>
      </c>
      <c r="H28" s="8">
        <v>1</v>
      </c>
    </row>
    <row r="29" spans="1:8">
      <c r="A29" t="s">
        <v>9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</row>
    <row r="30" spans="1:8">
      <c r="A30" t="s">
        <v>8</v>
      </c>
      <c r="B30" s="8">
        <v>1</v>
      </c>
      <c r="C30" s="8">
        <v>1</v>
      </c>
      <c r="D30" s="8">
        <v>1</v>
      </c>
      <c r="E30" s="8">
        <v>1</v>
      </c>
      <c r="F30">
        <v>0</v>
      </c>
      <c r="G30">
        <v>0</v>
      </c>
      <c r="H30" s="8">
        <v>1</v>
      </c>
    </row>
    <row r="31" spans="1:8">
      <c r="A31" t="s">
        <v>17</v>
      </c>
      <c r="B31" s="8">
        <v>1</v>
      </c>
      <c r="C31" s="8">
        <v>1</v>
      </c>
      <c r="D31" s="8">
        <v>1</v>
      </c>
      <c r="E31" s="8">
        <v>1</v>
      </c>
      <c r="F31">
        <v>0</v>
      </c>
      <c r="G31">
        <v>0</v>
      </c>
      <c r="H31" s="8">
        <v>1</v>
      </c>
    </row>
    <row r="32" spans="1:8">
      <c r="A32" t="s">
        <v>18</v>
      </c>
      <c r="B32" s="8">
        <v>1</v>
      </c>
      <c r="C32" s="8">
        <v>1</v>
      </c>
      <c r="D32" s="8">
        <v>1</v>
      </c>
      <c r="E32" s="8">
        <v>1</v>
      </c>
      <c r="F32">
        <v>0</v>
      </c>
      <c r="G32">
        <v>0</v>
      </c>
      <c r="H32" s="8">
        <v>1</v>
      </c>
    </row>
    <row r="33" spans="1:8">
      <c r="A33" t="s">
        <v>19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H11"/>
  <sheetViews>
    <sheetView workbookViewId="0">
      <selection activeCell="H12" sqref="H12"/>
    </sheetView>
  </sheetViews>
  <sheetFormatPr defaultRowHeight="15"/>
  <cols>
    <col min="1" max="1" width="17.85546875" customWidth="1"/>
    <col min="2" max="2" width="21.7109375" customWidth="1"/>
    <col min="3" max="3" width="18.28515625" customWidth="1"/>
    <col min="4" max="5" width="16.7109375" customWidth="1"/>
    <col min="6" max="6" width="20.5703125" customWidth="1"/>
    <col min="7" max="7" width="16.7109375" customWidth="1"/>
    <col min="8" max="8" width="16.5703125" customWidth="1"/>
  </cols>
  <sheetData>
    <row r="1" spans="1:8" ht="45">
      <c r="A1" s="17" t="s">
        <v>52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53</v>
      </c>
      <c r="H1" s="7" t="s">
        <v>54</v>
      </c>
    </row>
    <row r="2" spans="1:8">
      <c r="A2" t="s">
        <v>16</v>
      </c>
      <c r="B2" s="11">
        <f>'IESS passenger'!P46</f>
        <v>6.8830241953761664E-3</v>
      </c>
      <c r="C2" s="11">
        <f>'IESS passenger'!P44</f>
        <v>8.3703393561665798E-4</v>
      </c>
      <c r="D2" s="11">
        <f>'IESS passenger'!P42</f>
        <v>9.0511239503345692E-4</v>
      </c>
      <c r="E2" s="11">
        <f>'IESS passenger'!P43</f>
        <v>7.1145186855943801E-4</v>
      </c>
      <c r="F2" s="11">
        <f>$D2/(1-'Calculations Etc'!$B$2)*'Calculations Etc'!$B$6+$D2*(1-'Calculations Etc'!$B$6)*'Calibration Adjustments'!F19</f>
        <v>1.9924382064354911E-3</v>
      </c>
      <c r="G2" s="11">
        <f>'IESS passenger'!P45</f>
        <v>1.154399045100913E-3</v>
      </c>
      <c r="H2" s="11">
        <f>D2*'Calculations Etc'!$B$11</f>
        <v>2.2627809875836423E-3</v>
      </c>
    </row>
    <row r="3" spans="1:8">
      <c r="A3" t="s">
        <v>9</v>
      </c>
      <c r="B3" s="11">
        <f>IFERROR(INDEX('IESS passenger'!$P$36:$P$38,MATCH('SYFAFE-psgr'!B$1,'IESS passenger'!$Q$36:$Q$38,0)),0)</f>
        <v>6.8830241953761664E-3</v>
      </c>
      <c r="C3" s="11">
        <f>('IESS passenger'!P37*'IESS passenger'!AG4+'IESS passenger'!P41*'IESS passenger'!AG8)/SUM('IESS passenger'!AG4,'IESS passenger'!AG8)</f>
        <v>2.8547204093302241E-3</v>
      </c>
      <c r="D3" s="11">
        <f>$E3*'Calibration Adjustments'!D20</f>
        <v>4.4008807967186843E-3</v>
      </c>
      <c r="E3" s="11">
        <f>('IESS passenger'!P40*'IESS passenger'!AG7+'IESS passenger'!P36*'IESS passenger'!AG3)/SUM('IESS passenger'!AG3,'IESS passenger'!AG7)</f>
        <v>4.4008807967186843E-3</v>
      </c>
      <c r="F3" s="11">
        <f>$E3/(1-'Calculations Etc'!$B$3)*'Calculations Etc'!$B$6+$E3*(1-'Calculations Etc'!$B$6)*'Calibration Adjustments'!F20</f>
        <v>9.7585617182046717E-3</v>
      </c>
      <c r="G3" s="11">
        <f>$E3*'Calibration Adjustments'!G20</f>
        <v>4.4008807967186843E-3</v>
      </c>
      <c r="H3" s="11">
        <f>D3*'Calculations Etc'!$B$11</f>
        <v>1.100220199179671E-2</v>
      </c>
    </row>
    <row r="4" spans="1:8">
      <c r="A4" t="s">
        <v>8</v>
      </c>
      <c r="B4">
        <v>0</v>
      </c>
      <c r="C4">
        <v>0</v>
      </c>
      <c r="D4">
        <v>0</v>
      </c>
      <c r="E4" s="16">
        <f>'IESS passenger'!P63</f>
        <v>5.2683543847188794E-4</v>
      </c>
      <c r="F4">
        <v>0</v>
      </c>
      <c r="G4">
        <v>0</v>
      </c>
      <c r="H4">
        <v>0</v>
      </c>
    </row>
    <row r="5" spans="1:8">
      <c r="A5" t="s">
        <v>17</v>
      </c>
      <c r="B5" s="16">
        <f>AVERAGE('BHNVFEAL data'!C8:AJ8)*'Calibration Adjustments'!E22</f>
        <v>1.939149861417511E-2</v>
      </c>
      <c r="C5">
        <v>0</v>
      </c>
      <c r="D5">
        <v>0</v>
      </c>
      <c r="E5" s="16">
        <f>AVERAGE('BHNVFEAL data'!C9:AJ9)*'Calibration Adjustments'!E22</f>
        <v>1.0424816773970056E-2</v>
      </c>
      <c r="F5">
        <v>0</v>
      </c>
      <c r="G5">
        <v>0</v>
      </c>
      <c r="H5">
        <v>0</v>
      </c>
    </row>
    <row r="6" spans="1:8">
      <c r="A6" t="s">
        <v>18</v>
      </c>
      <c r="B6">
        <f>'IESS passenger'!P60</f>
        <v>6.8830241953761664E-3</v>
      </c>
      <c r="C6">
        <f>'IESS passenger'!P57</f>
        <v>5.7219121855658938E-4</v>
      </c>
      <c r="D6" s="11">
        <f>D2</f>
        <v>9.0511239503345692E-4</v>
      </c>
      <c r="E6" s="16">
        <f>'IESS passenger'!P59</f>
        <v>4.8905232355264021E-4</v>
      </c>
      <c r="F6" s="11">
        <f>F2</f>
        <v>1.9924382064354911E-3</v>
      </c>
      <c r="G6">
        <f>'IESS passenger'!P58</f>
        <v>7.9226476415527767E-4</v>
      </c>
      <c r="H6" s="11">
        <f>H2</f>
        <v>2.2627809875836423E-3</v>
      </c>
    </row>
    <row r="7" spans="1:8">
      <c r="A7" t="s">
        <v>19</v>
      </c>
      <c r="B7" s="11">
        <f>IFERROR(INDEX('IESS passenger'!$P$48:$P$51,MATCH('SYFAFE-psgr'!B$1,'IESS passenger'!$Q$48:$Q$51,0)),0)</f>
        <v>2.1413853052281405E-2</v>
      </c>
      <c r="C7" s="11">
        <f>$D7*'Calibration Adjustments'!C24</f>
        <v>1.7027042505120716E-3</v>
      </c>
      <c r="D7" s="11">
        <f>('IESS passenger'!P48*'IESS passenger'!AG15+'IESS passenger'!P49*'IESS passenger'!AG16+'IESS passenger'!P50*'IESS passenger'!AG17)/SUM('IESS passenger'!AG15:AG17)</f>
        <v>1.7027042505120716E-3</v>
      </c>
      <c r="E7" s="11">
        <f>$D7*'Calibration Adjustments'!E24</f>
        <v>1.7027042505120716E-3</v>
      </c>
      <c r="F7" s="11">
        <f>$D7/(1-'Calculations Etc'!$B$2)*'Calculations Etc'!$B$6+$D7*(1-'Calculations Etc'!$B$6)*'Calibration Adjustments'!F24</f>
        <v>3.7481897514561784E-3</v>
      </c>
      <c r="G7" s="11">
        <f>$E7*'Calibration Adjustments'!G24</f>
        <v>1.7027042505120716E-3</v>
      </c>
      <c r="H7" s="11">
        <f>D7*'Calculations Etc'!$B$11</f>
        <v>4.2567606262801788E-3</v>
      </c>
    </row>
    <row r="11" spans="1:8">
      <c r="D1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H7"/>
  <sheetViews>
    <sheetView workbookViewId="0">
      <selection activeCell="E5" sqref="E5"/>
    </sheetView>
  </sheetViews>
  <sheetFormatPr defaultRowHeight="15"/>
  <cols>
    <col min="1" max="1" width="17.42578125" customWidth="1"/>
    <col min="2" max="2" width="21.7109375" customWidth="1"/>
    <col min="3" max="3" width="18.28515625" customWidth="1"/>
    <col min="4" max="5" width="16.7109375" customWidth="1"/>
    <col min="6" max="6" width="20.5703125" customWidth="1"/>
    <col min="7" max="8" width="16.7109375" customWidth="1"/>
  </cols>
  <sheetData>
    <row r="1" spans="1:8" ht="45">
      <c r="A1" s="17" t="s">
        <v>55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53</v>
      </c>
      <c r="H1" s="7" t="s">
        <v>54</v>
      </c>
    </row>
    <row r="2" spans="1:8">
      <c r="A2" t="s">
        <v>16</v>
      </c>
      <c r="B2" s="11">
        <f>$D2/(1-'Calculations Etc'!$B$2)*'Calibration Adjustments'!B28</f>
        <v>1.2721166748993664E-3</v>
      </c>
      <c r="C2" s="11">
        <f>$D2*'Calibration Adjustments'!C28</f>
        <v>3.995077160840986E-4</v>
      </c>
      <c r="D2" s="11">
        <f>E2</f>
        <v>3.995077160840986E-4</v>
      </c>
      <c r="E2" s="11">
        <f>'IESS freight'!O14</f>
        <v>3.995077160840986E-4</v>
      </c>
      <c r="F2" s="11">
        <f>$D2/(1-'Calculations Etc'!$B$2)*'Calculations Etc'!$B$6+$D2*(1-'Calculations Etc'!$B$6)*'Calibration Adjustments'!F28</f>
        <v>8.794426434324959E-4</v>
      </c>
      <c r="G2" s="11">
        <f>$D2*'Calibration Adjustments'!G28</f>
        <v>3.995077160840986E-4</v>
      </c>
      <c r="H2" s="11">
        <f>D2*'Calculations Etc'!$B$11</f>
        <v>9.987692902102465E-4</v>
      </c>
    </row>
    <row r="3" spans="1:8">
      <c r="A3" t="s">
        <v>9</v>
      </c>
      <c r="B3" s="11">
        <f>$E3/(1-'Calculations Etc'!$B$3)*'Calibration Adjustments'!B29</f>
        <v>1.9276602249712089E-3</v>
      </c>
      <c r="C3" s="11">
        <f>$E3*'Calibration Adjustments'!C29</f>
        <v>5.9986788155170015E-4</v>
      </c>
      <c r="D3" s="11">
        <f>$E3*'Calibration Adjustments'!D29</f>
        <v>5.9986788155170015E-4</v>
      </c>
      <c r="E3" s="11">
        <f>'IESS freight'!O13</f>
        <v>5.9986788155170015E-4</v>
      </c>
      <c r="F3" s="11">
        <f>$E3/(1-'Calculations Etc'!$B$3)*'Calculations Etc'!$B$6+$E3*(1-'Calculations Etc'!$B$6)*'Calibration Adjustments'!F29</f>
        <v>1.33015367043243E-3</v>
      </c>
      <c r="G3" s="11">
        <f>$E3*'Calibration Adjustments'!G29</f>
        <v>5.9986788155170015E-4</v>
      </c>
      <c r="H3" s="11">
        <f>D3*'Calculations Etc'!$B$11</f>
        <v>1.4996697038792504E-3</v>
      </c>
    </row>
    <row r="4" spans="1:8">
      <c r="A4" t="s">
        <v>8</v>
      </c>
      <c r="B4">
        <v>0</v>
      </c>
      <c r="C4">
        <v>0</v>
      </c>
      <c r="D4">
        <v>0</v>
      </c>
      <c r="E4" s="16">
        <f>'IESS freight'!O17</f>
        <v>7.4757130863370381E-5</v>
      </c>
      <c r="F4">
        <v>0</v>
      </c>
      <c r="G4">
        <v>0</v>
      </c>
      <c r="H4" s="11">
        <f>E4*'Calculations Etc'!$B$11</f>
        <v>1.8689282715842595E-4</v>
      </c>
    </row>
    <row r="5" spans="1:8">
      <c r="A5" t="s">
        <v>17</v>
      </c>
      <c r="B5" s="16">
        <f>AVERAGE('BHNVFEAL data'!C10:AJ10)*'Calibration Adjustments'!B31</f>
        <v>1.3495815062532836E-2</v>
      </c>
      <c r="C5">
        <v>0</v>
      </c>
      <c r="D5">
        <v>0</v>
      </c>
      <c r="E5" s="16">
        <f>AVERAGE('BHNVFEAL data'!C11:AJ11)*'Calibration Adjustments'!E31</f>
        <v>3.7455550122320732E-3</v>
      </c>
      <c r="F5">
        <v>0</v>
      </c>
      <c r="G5">
        <v>0</v>
      </c>
      <c r="H5">
        <f>AVERAGE('BHNVFEAL data'!D11:AK11)*'Calibration Adjustments'!H31</f>
        <v>3.7455550122320732E-3</v>
      </c>
    </row>
    <row r="6" spans="1:8">
      <c r="A6" t="s">
        <v>18</v>
      </c>
      <c r="B6">
        <v>0</v>
      </c>
      <c r="C6">
        <v>0</v>
      </c>
      <c r="D6">
        <v>0</v>
      </c>
      <c r="E6" s="16">
        <f>AVERAGE('BHNVFEAL data'!D13:AJ13)*'Calibration Adjustments'!E32</f>
        <v>4.2883704019336085E-3</v>
      </c>
      <c r="F6">
        <v>0</v>
      </c>
      <c r="G6">
        <v>0</v>
      </c>
      <c r="H6">
        <f>AVERAGE('BHNVFEAL data'!E13:AK13)*'Calibration Adjustments'!H32</f>
        <v>4.3483163881942446E-3</v>
      </c>
    </row>
    <row r="7" spans="1:8">
      <c r="A7" t="s">
        <v>19</v>
      </c>
      <c r="B7" s="11">
        <f>IFERROR(INDEX('IESS passenger'!$P$52:$P$56,MATCH('SYFAFE-psgr'!B$1,'IESS passenger'!$Q$52:$Q$56,0)),0)</f>
        <v>1.0706926526140702E-2</v>
      </c>
      <c r="C7" s="11">
        <f>IFERROR(INDEX('IESS passenger'!$P$52:$P$56,MATCH('SYFAFE-psgr'!C$1,'IESS passenger'!$Q$52:$Q$56,0)),0)</f>
        <v>1.1297108674065996E-3</v>
      </c>
      <c r="D7" s="11">
        <f>IFERROR(INDEX('IESS passenger'!$P$52:$P$56,MATCH('SYFAFE-psgr'!D$1,'IESS passenger'!$Q$52:$Q$56,0)),0)</f>
        <v>1.2268353311202886E-3</v>
      </c>
      <c r="E7" s="11">
        <f>IFERROR(INDEX('IESS passenger'!$P$52:$P$56,MATCH('SYFAFE-psgr'!E$1,'IESS passenger'!$Q$52:$Q$56,0)),0)</f>
        <v>9.2694225017977386E-4</v>
      </c>
      <c r="F7" s="11">
        <f>$D7/(1-'Calculations Etc'!$B$2)*'Calculations Etc'!$B$6+$D7*(1-'Calculations Etc'!$B$6)*'Calibration Adjustments'!F24</f>
        <v>2.7006519854792664E-3</v>
      </c>
      <c r="G7" s="11">
        <f>IFERROR(INDEX('IESS passenger'!$P$52:$P$56,MATCH('SYFAFE-psgr'!G$1,'IESS passenger'!$Q$52:$Q$56,0)),0)</f>
        <v>1.3407557547243161E-3</v>
      </c>
      <c r="H7" s="11">
        <f>D7*'Calculations Etc'!$B$11</f>
        <v>3.0670883278007214E-3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Calculations Etc</vt:lpstr>
      <vt:lpstr>IESS passenger</vt:lpstr>
      <vt:lpstr>IESS freight</vt:lpstr>
      <vt:lpstr>BHNVFEAL data</vt:lpstr>
      <vt:lpstr>Calibration Adjustments</vt:lpstr>
      <vt:lpstr>SYFAFE-psgr</vt:lpstr>
      <vt:lpstr>SYFAFE-frgt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2022-01-31T19:12:48Z</dcterms:modified>
</cp:coreProperties>
</file>