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bldgs\CpUDSC\"/>
    </mc:Choice>
  </mc:AlternateContent>
  <xr:revisionPtr revIDLastSave="0" documentId="13_ncr:1_{C3B0DE0B-A6E1-4D88-BA64-557FF5D7A6AB}" xr6:coauthVersionLast="45" xr6:coauthVersionMax="45" xr10:uidLastSave="{00000000-0000-0000-0000-000000000000}"/>
  <bookViews>
    <workbookView xWindow="158" yWindow="120" windowWidth="15660" windowHeight="9862" firstSheet="5" activeTab="6" xr2:uid="{00000000-000D-0000-FFFF-FFFF00000000}"/>
  </bookViews>
  <sheets>
    <sheet name="About" sheetId="1" r:id="rId1"/>
    <sheet name="India Data" sheetId="7" r:id="rId2"/>
    <sheet name="India Calcs" sheetId="6" r:id="rId3"/>
    <sheet name="Soft Cost Data" sheetId="10" r:id="rId4"/>
    <sheet name="AC DC Derate Factor" sheetId="5" r:id="rId5"/>
    <sheet name="CpUDSC-totalcost" sheetId="2" r:id="rId6"/>
    <sheet name="CpUDSC-softcosts" sheetId="9" r:id="rId7"/>
  </sheets>
  <externalReferences>
    <externalReference r:id="rId8"/>
  </externalReferences>
  <definedNames>
    <definedName name="INRLac">[1]Conversions!$E$113</definedName>
    <definedName name="plantsize.iv.a">'India Calcs'!$E$100</definedName>
    <definedName name="Preferences.PowerUnits">[1]Preferences!$C$5</definedName>
    <definedName name="Unit.kW">[1]Conversions!$F$57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" i="9"/>
  <c r="B4" i="9"/>
  <c r="B2" i="9"/>
  <c r="B10" i="10"/>
  <c r="K8" i="6" l="1"/>
  <c r="L8" i="6"/>
  <c r="G7" i="6"/>
  <c r="G8" i="6" s="1"/>
  <c r="H7" i="6"/>
  <c r="H8" i="6" s="1"/>
  <c r="I7" i="6"/>
  <c r="I8" i="6" s="1"/>
  <c r="J7" i="6"/>
  <c r="J8" i="6" s="1"/>
  <c r="K7" i="6"/>
  <c r="L7" i="6"/>
  <c r="F7" i="6"/>
  <c r="F8" i="6" s="1"/>
  <c r="C12" i="7"/>
  <c r="C7" i="7"/>
  <c r="C8" i="7" s="1"/>
  <c r="B12" i="6" l="1"/>
  <c r="C12" i="6" s="1"/>
  <c r="D12" i="6" s="1"/>
  <c r="E12" i="6" s="1"/>
  <c r="F12" i="6" s="1"/>
  <c r="G12" i="6" s="1"/>
  <c r="H12" i="6" s="1"/>
  <c r="C14" i="7"/>
  <c r="C22" i="6" l="1"/>
  <c r="C23" i="6" s="1"/>
  <c r="C24" i="6" s="1"/>
  <c r="C25" i="6" s="1"/>
  <c r="C26" i="6" s="1"/>
  <c r="C27" i="6" s="1"/>
  <c r="C28" i="6" s="1"/>
  <c r="C20" i="6"/>
  <c r="C19" i="6" s="1"/>
  <c r="C13" i="6" l="1"/>
  <c r="C40" i="6" s="1"/>
  <c r="D13" i="6"/>
  <c r="D40" i="6" s="1"/>
  <c r="E13" i="6"/>
  <c r="E40" i="6" s="1"/>
  <c r="F13" i="6"/>
  <c r="F40" i="6" s="1"/>
  <c r="G13" i="6"/>
  <c r="G40" i="6" s="1"/>
  <c r="H13" i="6"/>
  <c r="H40" i="6" s="1"/>
  <c r="B47" i="6" l="1"/>
  <c r="B50" i="6"/>
  <c r="B46" i="6"/>
  <c r="B49" i="6"/>
  <c r="B45" i="6"/>
  <c r="B48" i="6"/>
  <c r="B13" i="6"/>
  <c r="B40" i="6" s="1"/>
  <c r="B83" i="6" l="1"/>
  <c r="B31" i="2" s="1"/>
  <c r="B84" i="6"/>
  <c r="B32" i="2" s="1"/>
  <c r="B86" i="6"/>
  <c r="B34" i="2" s="1"/>
  <c r="B81" i="6"/>
  <c r="B29" i="2" s="1"/>
  <c r="B87" i="6"/>
  <c r="B35" i="2" s="1"/>
  <c r="B85" i="6"/>
  <c r="B33" i="2" s="1"/>
  <c r="B80" i="6"/>
  <c r="B28" i="2" s="1"/>
  <c r="B82" i="6"/>
  <c r="B30" i="2" s="1"/>
  <c r="B69" i="6"/>
  <c r="B17" i="2" s="1"/>
  <c r="B67" i="6"/>
  <c r="B15" i="2" s="1"/>
  <c r="B68" i="6"/>
  <c r="B16" i="2" s="1"/>
  <c r="B65" i="6"/>
  <c r="B13" i="2" s="1"/>
  <c r="B66" i="6"/>
  <c r="B14" i="2" s="1"/>
  <c r="B75" i="6"/>
  <c r="B23" i="2" s="1"/>
  <c r="B76" i="6"/>
  <c r="B24" i="2" s="1"/>
  <c r="B78" i="6"/>
  <c r="B26" i="2" s="1"/>
  <c r="B79" i="6"/>
  <c r="B27" i="2" s="1"/>
  <c r="B77" i="6"/>
  <c r="B25" i="2" s="1"/>
  <c r="B60" i="6"/>
  <c r="B8" i="2" s="1"/>
  <c r="B63" i="6"/>
  <c r="B11" i="2" s="1"/>
  <c r="B62" i="6"/>
  <c r="B10" i="2" s="1"/>
  <c r="B61" i="6"/>
  <c r="B9" i="2" s="1"/>
  <c r="B64" i="6"/>
  <c r="B12" i="2" s="1"/>
  <c r="B74" i="6"/>
  <c r="B22" i="2" s="1"/>
  <c r="B73" i="6"/>
  <c r="B21" i="2" s="1"/>
  <c r="B71" i="6"/>
  <c r="B19" i="2" s="1"/>
  <c r="B72" i="6"/>
  <c r="B20" i="2" s="1"/>
  <c r="B70" i="6"/>
  <c r="B18" i="2" s="1"/>
  <c r="B44" i="6"/>
  <c r="B57" i="6" l="1"/>
  <c r="B5" i="2" s="1"/>
  <c r="B54" i="6"/>
  <c r="B2" i="2" s="1"/>
  <c r="B59" i="6"/>
  <c r="B7" i="2" s="1"/>
  <c r="B56" i="6"/>
  <c r="B4" i="2" s="1"/>
  <c r="B55" i="6"/>
  <c r="B3" i="2" s="1"/>
  <c r="B58" i="6"/>
  <c r="B6" i="2" s="1"/>
</calcChain>
</file>

<file path=xl/sharedStrings.xml><?xml version="1.0" encoding="utf-8"?>
<sst xmlns="http://schemas.openxmlformats.org/spreadsheetml/2006/main" count="97" uniqueCount="90">
  <si>
    <t>CpUDSC Cost per Unit Distributed Solar Capacity</t>
  </si>
  <si>
    <t>Sources:</t>
  </si>
  <si>
    <t>Year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</si>
  <si>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</si>
  <si>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</si>
  <si>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</si>
  <si>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</si>
  <si>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</si>
  <si>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</si>
  <si>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</si>
  <si>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</si>
  <si>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Delta</t>
  </si>
  <si>
    <t>Low estimate</t>
  </si>
  <si>
    <t>Point estimate</t>
  </si>
  <si>
    <t>High estimate</t>
  </si>
  <si>
    <t>Capital cost of a 0.0001 GW solar plant</t>
  </si>
  <si>
    <t>Trillion INR</t>
  </si>
  <si>
    <t>India Inflation Rates</t>
  </si>
  <si>
    <t>Rate</t>
  </si>
  <si>
    <t>Value Indexed to 2012</t>
  </si>
  <si>
    <t>Cap Cost (2012USD/MW)</t>
  </si>
  <si>
    <t>Currency Conversion (for data sources, see scaling-factors.xlsx)</t>
  </si>
  <si>
    <t>Cap Cost (INR/MW DC)</t>
  </si>
  <si>
    <t>Cap Cost (INR/MW AC)</t>
  </si>
  <si>
    <t>NITI Aayog, Government of India</t>
  </si>
  <si>
    <t>India Energy Security Scenarios 2047 downloadable Excel model</t>
  </si>
  <si>
    <t>http://indiaenergy.gov.in/iess/docs/IESS_Version2.2.xlsx</t>
  </si>
  <si>
    <t>Tab IV.e</t>
  </si>
  <si>
    <t>Transposed:</t>
  </si>
  <si>
    <t>Interpolated:</t>
  </si>
  <si>
    <t>Notes</t>
  </si>
  <si>
    <t>We assume solar capacities are reported in DC, as is typical when most sources</t>
  </si>
  <si>
    <t>report distributed solar PV capacities.  Accordingly, we convert to AC using an</t>
  </si>
  <si>
    <t>appropriate derate factor.</t>
  </si>
  <si>
    <t>Since IESS was developed in 2015-16 and PV module costs have declined</t>
  </si>
  <si>
    <t>We use scaling factors from IESS's level 2 trajectory to project future costs.</t>
  </si>
  <si>
    <t>10-100 kW</t>
  </si>
  <si>
    <t>100-500 kW</t>
  </si>
  <si>
    <t>commercial, and industrial scales. We take an average of residential and</t>
  </si>
  <si>
    <t>commercial scales for the buildings sector.</t>
  </si>
  <si>
    <t>1-10 kW</t>
  </si>
  <si>
    <t>Capacity</t>
  </si>
  <si>
    <t>INR/kW</t>
  </si>
  <si>
    <t>Source: MNRE, 2019</t>
  </si>
  <si>
    <t>Residential</t>
  </si>
  <si>
    <t>Commercial</t>
  </si>
  <si>
    <t>Industrial</t>
  </si>
  <si>
    <t>Average</t>
  </si>
  <si>
    <t>INR/MW</t>
  </si>
  <si>
    <t>O&amp;M costs are estimated from a representative tariff order from a</t>
  </si>
  <si>
    <t>Benchmark costs for Grid Connected Rooftop Solar Power Plants for the Year 2019- 20</t>
  </si>
  <si>
    <t>O&amp;M Cost</t>
  </si>
  <si>
    <t>Source: KERC, 2019</t>
  </si>
  <si>
    <t>Total Cost</t>
  </si>
  <si>
    <t>5yr decline rate</t>
  </si>
  <si>
    <t>Yearly decline rate</t>
  </si>
  <si>
    <t>2018-19</t>
  </si>
  <si>
    <t>Rupees per dollar</t>
  </si>
  <si>
    <t xml:space="preserve">Cost Scaling </t>
  </si>
  <si>
    <t>Ministry of New &amp; Renewable Energy</t>
  </si>
  <si>
    <t>https://mnre.gov.in/sites/default/files/uploads/benchmark%20cost%202019-20%20%281%29.pdf</t>
  </si>
  <si>
    <t xml:space="preserve">This document is included as Appendix B of a report by Brattle Group. </t>
  </si>
  <si>
    <t>Karnataka Electricity Regulatory Commission</t>
  </si>
  <si>
    <t>Generic Tariff Order for Solar PV Plants (Ground Mounted &amp; Solar Rooftop PV) for FY19</t>
  </si>
  <si>
    <t>https://bescom.org/wp-content/uploads/2018/06/OMNew-SRTPV-tariff-for-entering-into-PPAs-from-01.04.2018-to-31.03.2019.pdf</t>
  </si>
  <si>
    <t>Table 2(b), Page 22</t>
  </si>
  <si>
    <t>Page 10 of the EnerNex report (Page 70 of the PDF)</t>
  </si>
  <si>
    <t>state electricity regulator. They are not included in the cost calculation but</t>
  </si>
  <si>
    <t>(2019 value is a current average, as Dec. vs. Dec Inflation rate is not available at the time of data updation)</t>
  </si>
  <si>
    <t xml:space="preserve">Benchmark Capital Costs </t>
  </si>
  <si>
    <t xml:space="preserve">O&amp;M Costs </t>
  </si>
  <si>
    <t>substantially since then, we estimate the base year cost from the most</t>
  </si>
  <si>
    <t>recent benchmark costs from MNRE.</t>
  </si>
  <si>
    <t xml:space="preserve">Benchmark (capital) costs are available for systems ranging residential, </t>
  </si>
  <si>
    <t>available here for future reference.</t>
  </si>
  <si>
    <t>Capital (Installation) Cost</t>
  </si>
  <si>
    <t>Unit: $/MW</t>
  </si>
  <si>
    <t>Distributed Solar Soft Costs</t>
  </si>
  <si>
    <t>Solar PV</t>
  </si>
  <si>
    <t>Solar PV Type</t>
  </si>
  <si>
    <t>Non-Hardware Cost %</t>
  </si>
  <si>
    <t>Utility-Scale</t>
  </si>
  <si>
    <t>For distributed PV on buildings, we use the average</t>
  </si>
  <si>
    <t>of residential and commercial soft cost shares.</t>
  </si>
  <si>
    <t>Buildings</t>
  </si>
  <si>
    <t>Share of Costs that are Soft Costs</t>
  </si>
  <si>
    <t>NREL</t>
  </si>
  <si>
    <t>U.S. Solar Photovoltaic System Cost Benchmark: Q1 2018</t>
  </si>
  <si>
    <t>https://www.nrel.gov/docs/fy17osti/68925.pdf</t>
  </si>
  <si>
    <t>Page viii, Figure ES-2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</si>
</sst>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#,##0_);\(#,##0\);&quot;-&quot;_);@"/>
    <numFmt numFmtId="166" formatCode="#,##0.000000_);\(#,##0.000000\);&quot;-&quot;_);@"/>
    <numFmt numFmtId="167" formatCode="#,##0.0000_);\(#,##0.0000\);&quot;-&quot;_)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0" fillId="3" borderId="0" xfId="0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/>
    </xf>
    <xf numFmtId="0" fontId="0" fillId="3" borderId="9" xfId="0" applyNumberFormat="1" applyFont="1" applyFill="1" applyBorder="1" applyAlignment="1">
      <alignment vertical="center"/>
    </xf>
    <xf numFmtId="0" fontId="0" fillId="3" borderId="9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0" fillId="3" borderId="8" xfId="0" applyNumberFormat="1" applyFont="1" applyFill="1" applyBorder="1" applyAlignment="1">
      <alignment horizontal="left" vertical="center"/>
    </xf>
    <xf numFmtId="0" fontId="1" fillId="3" borderId="0" xfId="0" applyFont="1" applyFill="1" applyBorder="1"/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right" vertical="center"/>
    </xf>
    <xf numFmtId="165" fontId="0" fillId="3" borderId="0" xfId="13" applyNumberFormat="1" applyFont="1" applyFill="1" applyBorder="1" applyAlignment="1">
      <alignment horizontal="right" vertical="center"/>
    </xf>
    <xf numFmtId="166" fontId="0" fillId="3" borderId="0" xfId="13" applyNumberFormat="1" applyFont="1" applyFill="1" applyBorder="1" applyAlignment="1">
      <alignment horizontal="right" vertical="center"/>
    </xf>
    <xf numFmtId="165" fontId="8" fillId="3" borderId="0" xfId="13" applyNumberFormat="1" applyFont="1" applyFill="1" applyBorder="1" applyAlignment="1">
      <alignment horizontal="right" vertical="center"/>
    </xf>
    <xf numFmtId="0" fontId="0" fillId="3" borderId="9" xfId="0" applyFont="1" applyFill="1" applyBorder="1" applyAlignment="1">
      <alignment vertical="center"/>
    </xf>
    <xf numFmtId="0" fontId="0" fillId="3" borderId="9" xfId="0" applyFont="1" applyFill="1" applyBorder="1" applyAlignment="1">
      <alignment horizontal="right" vertical="center"/>
    </xf>
    <xf numFmtId="0" fontId="9" fillId="3" borderId="10" xfId="0" applyNumberFormat="1" applyFont="1" applyFill="1" applyBorder="1" applyAlignment="1">
      <alignment horizontal="right" vertical="center"/>
    </xf>
    <xf numFmtId="0" fontId="1" fillId="3" borderId="11" xfId="0" applyNumberFormat="1" applyFont="1" applyFill="1" applyBorder="1" applyAlignment="1">
      <alignment horizontal="right" vertical="center"/>
    </xf>
    <xf numFmtId="167" fontId="0" fillId="3" borderId="9" xfId="13" applyNumberFormat="1" applyFont="1" applyFill="1" applyBorder="1" applyAlignment="1">
      <alignment horizontal="right" vertical="center"/>
    </xf>
    <xf numFmtId="11" fontId="0" fillId="3" borderId="0" xfId="13" applyNumberFormat="1" applyFont="1" applyFill="1" applyBorder="1" applyAlignment="1">
      <alignment horizontal="right" vertical="center"/>
    </xf>
    <xf numFmtId="167" fontId="0" fillId="3" borderId="0" xfId="13" applyNumberFormat="1" applyFont="1" applyFill="1" applyBorder="1" applyAlignment="1">
      <alignment horizontal="right" vertical="center"/>
    </xf>
    <xf numFmtId="0" fontId="0" fillId="3" borderId="8" xfId="0" applyFont="1" applyFill="1" applyBorder="1" applyAlignment="1">
      <alignment vertical="center"/>
    </xf>
    <xf numFmtId="167" fontId="0" fillId="3" borderId="8" xfId="13" applyNumberFormat="1" applyFont="1" applyFill="1" applyBorder="1" applyAlignment="1">
      <alignment horizontal="right" vertical="center"/>
    </xf>
    <xf numFmtId="165" fontId="8" fillId="3" borderId="8" xfId="13" applyNumberFormat="1" applyFont="1" applyFill="1" applyBorder="1" applyAlignment="1">
      <alignment horizontal="right" vertical="center"/>
    </xf>
    <xf numFmtId="11" fontId="0" fillId="3" borderId="8" xfId="13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horizontal="left" vertical="center"/>
    </xf>
    <xf numFmtId="11" fontId="0" fillId="0" borderId="0" xfId="0" applyNumberFormat="1"/>
    <xf numFmtId="0" fontId="6" fillId="0" borderId="0" xfId="12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0" fillId="0" borderId="0" xfId="0" applyFont="1"/>
    <xf numFmtId="0" fontId="0" fillId="4" borderId="0" xfId="0" applyFill="1"/>
    <xf numFmtId="11" fontId="0" fillId="0" borderId="12" xfId="0" applyNumberFormat="1" applyBorder="1"/>
    <xf numFmtId="2" fontId="0" fillId="0" borderId="0" xfId="0" applyNumberFormat="1"/>
    <xf numFmtId="0" fontId="11" fillId="0" borderId="0" xfId="0" applyFont="1"/>
    <xf numFmtId="0" fontId="1" fillId="5" borderId="0" xfId="0" applyFont="1" applyFill="1"/>
    <xf numFmtId="0" fontId="1" fillId="0" borderId="0" xfId="0" applyFont="1" applyAlignment="1">
      <alignment horizontal="right"/>
    </xf>
    <xf numFmtId="9" fontId="0" fillId="6" borderId="0" xfId="0" applyNumberFormat="1" applyFill="1"/>
  </cellXfs>
  <cellStyles count="14">
    <cellStyle name="Body: normal cell" xfId="1" xr:uid="{00000000-0005-0000-0000-000000000000}"/>
    <cellStyle name="Comma" xfId="13" builtinId="3"/>
    <cellStyle name="Font: Calibri, 9pt regular" xfId="2" xr:uid="{00000000-0005-0000-0000-000002000000}"/>
    <cellStyle name="Footnotes: all except top row" xfId="3" xr:uid="{00000000-0005-0000-0000-000003000000}"/>
    <cellStyle name="Footnotes: top row" xfId="4" xr:uid="{00000000-0005-0000-0000-000004000000}"/>
    <cellStyle name="Header: bottom row" xfId="5" xr:uid="{00000000-0005-0000-0000-000005000000}"/>
    <cellStyle name="Header: top rows" xfId="6" xr:uid="{00000000-0005-0000-0000-000006000000}"/>
    <cellStyle name="Hyperlink" xfId="12" builtinId="8"/>
    <cellStyle name="Hyperlink 2" xfId="7" xr:uid="{00000000-0005-0000-0000-000008000000}"/>
    <cellStyle name="Normal" xfId="0" builtinId="0"/>
    <cellStyle name="Parent row" xfId="8" xr:uid="{00000000-0005-0000-0000-00000A000000}"/>
    <cellStyle name="Section Break" xfId="9" xr:uid="{00000000-0005-0000-0000-00000B000000}"/>
    <cellStyle name="Section Break: parent row" xfId="10" xr:uid="{00000000-0005-0000-0000-00000C000000}"/>
    <cellStyle name="Table title" xfId="1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7">
          <cell r="F57">
            <v>9.9999999999999995E-7</v>
          </cell>
        </row>
        <row r="113">
          <cell r="E113">
            <v>9.9999999999999995E-8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7osti/68925.pdf" TargetMode="External"/><Relationship Id="rId1" Type="http://schemas.openxmlformats.org/officeDocument/2006/relationships/hyperlink" Target="http://indiaenergy.gov.in/iess/docs/IESS_Version2.2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1"/>
  <sheetViews>
    <sheetView topLeftCell="A13" workbookViewId="0">
      <selection activeCell="D26" sqref="D26"/>
    </sheetView>
  </sheetViews>
  <sheetFormatPr defaultRowHeight="14.25" x14ac:dyDescent="0.45"/>
  <cols>
    <col min="2" max="2" width="56.86328125" customWidth="1"/>
    <col min="4" max="4" width="57.265625" customWidth="1"/>
  </cols>
  <sheetData>
    <row r="1" spans="1:4" x14ac:dyDescent="0.45">
      <c r="A1" s="1" t="s">
        <v>0</v>
      </c>
    </row>
    <row r="3" spans="1:4" x14ac:dyDescent="0.45">
      <c r="A3" s="1" t="s">
        <v>1</v>
      </c>
      <c r="B3" s="6" t="s">
        <v>58</v>
      </c>
      <c r="D3" s="6" t="s">
        <v>69</v>
      </c>
    </row>
    <row r="4" spans="1:4" x14ac:dyDescent="0.45">
      <c r="B4" t="s">
        <v>24</v>
      </c>
      <c r="D4" t="s">
        <v>59</v>
      </c>
    </row>
    <row r="5" spans="1:4" x14ac:dyDescent="0.45">
      <c r="B5" s="3">
        <v>2015</v>
      </c>
      <c r="D5" s="3">
        <v>2019</v>
      </c>
    </row>
    <row r="6" spans="1:4" x14ac:dyDescent="0.45">
      <c r="B6" t="s">
        <v>25</v>
      </c>
      <c r="D6" t="s">
        <v>50</v>
      </c>
    </row>
    <row r="7" spans="1:4" x14ac:dyDescent="0.45">
      <c r="B7" s="34" t="s">
        <v>26</v>
      </c>
      <c r="D7" s="34" t="s">
        <v>60</v>
      </c>
    </row>
    <row r="8" spans="1:4" x14ac:dyDescent="0.45">
      <c r="B8" t="s">
        <v>27</v>
      </c>
    </row>
    <row r="10" spans="1:4" x14ac:dyDescent="0.45">
      <c r="B10" s="4" t="s">
        <v>4</v>
      </c>
      <c r="C10" s="3"/>
      <c r="D10" s="6" t="s">
        <v>70</v>
      </c>
    </row>
    <row r="11" spans="1:4" x14ac:dyDescent="0.45">
      <c r="B11" s="3" t="s">
        <v>10</v>
      </c>
      <c r="C11" s="3"/>
      <c r="D11" t="s">
        <v>62</v>
      </c>
    </row>
    <row r="12" spans="1:4" x14ac:dyDescent="0.45">
      <c r="B12" s="3">
        <v>2015</v>
      </c>
      <c r="C12" s="3"/>
      <c r="D12" s="3">
        <v>2019</v>
      </c>
    </row>
    <row r="13" spans="1:4" x14ac:dyDescent="0.45">
      <c r="B13" s="3" t="s">
        <v>9</v>
      </c>
      <c r="C13" s="3"/>
      <c r="D13" t="s">
        <v>63</v>
      </c>
    </row>
    <row r="14" spans="1:4" x14ac:dyDescent="0.45">
      <c r="B14" s="5" t="s">
        <v>8</v>
      </c>
      <c r="C14" s="3"/>
      <c r="D14" s="34" t="s">
        <v>64</v>
      </c>
    </row>
    <row r="15" spans="1:4" x14ac:dyDescent="0.45">
      <c r="B15" s="3" t="s">
        <v>61</v>
      </c>
      <c r="D15" t="s">
        <v>65</v>
      </c>
    </row>
    <row r="16" spans="1:4" x14ac:dyDescent="0.45">
      <c r="B16" s="3" t="s">
        <v>66</v>
      </c>
    </row>
    <row r="17" spans="1:4" x14ac:dyDescent="0.45">
      <c r="B17" s="3"/>
      <c r="D17" s="4" t="s">
        <v>85</v>
      </c>
    </row>
    <row r="18" spans="1:4" x14ac:dyDescent="0.45">
      <c r="B18" s="3"/>
      <c r="D18" t="s">
        <v>86</v>
      </c>
    </row>
    <row r="19" spans="1:4" x14ac:dyDescent="0.45">
      <c r="B19" s="3"/>
      <c r="D19" s="3">
        <v>2018</v>
      </c>
    </row>
    <row r="20" spans="1:4" x14ac:dyDescent="0.45">
      <c r="B20" s="3"/>
      <c r="D20" t="s">
        <v>87</v>
      </c>
    </row>
    <row r="21" spans="1:4" x14ac:dyDescent="0.45">
      <c r="B21" s="3"/>
      <c r="D21" s="34" t="s">
        <v>88</v>
      </c>
    </row>
    <row r="22" spans="1:4" x14ac:dyDescent="0.45">
      <c r="B22" s="3"/>
      <c r="D22" t="s">
        <v>89</v>
      </c>
    </row>
    <row r="23" spans="1:4" x14ac:dyDescent="0.45">
      <c r="B23" s="3"/>
    </row>
    <row r="24" spans="1:4" x14ac:dyDescent="0.45">
      <c r="B24" s="3"/>
    </row>
    <row r="25" spans="1:4" x14ac:dyDescent="0.45">
      <c r="A25" s="1" t="s">
        <v>30</v>
      </c>
    </row>
    <row r="26" spans="1:4" x14ac:dyDescent="0.45">
      <c r="A26" t="s">
        <v>31</v>
      </c>
    </row>
    <row r="27" spans="1:4" x14ac:dyDescent="0.45">
      <c r="A27" t="s">
        <v>32</v>
      </c>
    </row>
    <row r="28" spans="1:4" x14ac:dyDescent="0.45">
      <c r="A28" t="s">
        <v>33</v>
      </c>
    </row>
    <row r="30" spans="1:4" x14ac:dyDescent="0.45">
      <c r="A30" t="s">
        <v>35</v>
      </c>
    </row>
    <row r="31" spans="1:4" x14ac:dyDescent="0.45">
      <c r="A31" t="s">
        <v>34</v>
      </c>
    </row>
    <row r="32" spans="1:4" x14ac:dyDescent="0.45">
      <c r="A32" t="s">
        <v>71</v>
      </c>
    </row>
    <row r="33" spans="1:1" x14ac:dyDescent="0.45">
      <c r="A33" t="s">
        <v>72</v>
      </c>
    </row>
    <row r="35" spans="1:1" x14ac:dyDescent="0.45">
      <c r="A35" t="s">
        <v>73</v>
      </c>
    </row>
    <row r="36" spans="1:1" x14ac:dyDescent="0.45">
      <c r="A36" t="s">
        <v>38</v>
      </c>
    </row>
    <row r="37" spans="1:1" x14ac:dyDescent="0.45">
      <c r="A37" t="s">
        <v>39</v>
      </c>
    </row>
    <row r="39" spans="1:1" x14ac:dyDescent="0.45">
      <c r="A39" t="s">
        <v>49</v>
      </c>
    </row>
    <row r="40" spans="1:1" x14ac:dyDescent="0.45">
      <c r="A40" t="s">
        <v>67</v>
      </c>
    </row>
    <row r="41" spans="1:1" x14ac:dyDescent="0.45">
      <c r="A41" t="s">
        <v>74</v>
      </c>
    </row>
  </sheetData>
  <hyperlinks>
    <hyperlink ref="B7" r:id="rId1" xr:uid="{00000000-0004-0000-0000-000000000000}"/>
    <hyperlink ref="D21" r:id="rId2" xr:uid="{956761B4-B8A9-409A-AC2E-244D873F82F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8500-76EA-4C64-BE85-14C24F8020D2}">
  <sheetPr codeName="Sheet2"/>
  <dimension ref="A1:D14"/>
  <sheetViews>
    <sheetView workbookViewId="0">
      <selection activeCell="C4" sqref="C4"/>
    </sheetView>
  </sheetViews>
  <sheetFormatPr defaultRowHeight="14.25" x14ac:dyDescent="0.45"/>
  <cols>
    <col min="1" max="1" width="12.59765625" customWidth="1"/>
    <col min="2" max="2" width="16.59765625" customWidth="1"/>
    <col min="3" max="3" width="16.86328125" customWidth="1"/>
  </cols>
  <sheetData>
    <row r="1" spans="1:4" x14ac:dyDescent="0.45">
      <c r="A1" t="s">
        <v>50</v>
      </c>
    </row>
    <row r="3" spans="1:4" x14ac:dyDescent="0.45">
      <c r="B3" t="s">
        <v>41</v>
      </c>
      <c r="C3" t="s">
        <v>75</v>
      </c>
    </row>
    <row r="4" spans="1:4" x14ac:dyDescent="0.45">
      <c r="A4" t="s">
        <v>44</v>
      </c>
      <c r="B4" t="s">
        <v>40</v>
      </c>
      <c r="C4">
        <v>54000</v>
      </c>
      <c r="D4" t="s">
        <v>42</v>
      </c>
    </row>
    <row r="5" spans="1:4" x14ac:dyDescent="0.45">
      <c r="A5" t="s">
        <v>45</v>
      </c>
      <c r="B5" t="s">
        <v>36</v>
      </c>
      <c r="C5">
        <v>48000</v>
      </c>
    </row>
    <row r="6" spans="1:4" x14ac:dyDescent="0.45">
      <c r="A6" t="s">
        <v>46</v>
      </c>
      <c r="B6" t="s">
        <v>37</v>
      </c>
      <c r="C6">
        <v>45000</v>
      </c>
    </row>
    <row r="7" spans="1:4" x14ac:dyDescent="0.45">
      <c r="B7" t="s">
        <v>47</v>
      </c>
      <c r="C7">
        <f>AVERAGE(C4:C5)</f>
        <v>51000</v>
      </c>
    </row>
    <row r="8" spans="1:4" x14ac:dyDescent="0.45">
      <c r="C8" s="40">
        <f>C7*1000</f>
        <v>51000000</v>
      </c>
      <c r="D8" t="s">
        <v>48</v>
      </c>
    </row>
    <row r="9" spans="1:4" x14ac:dyDescent="0.45">
      <c r="A9" s="39" t="s">
        <v>43</v>
      </c>
    </row>
    <row r="10" spans="1:4" x14ac:dyDescent="0.45">
      <c r="C10" t="s">
        <v>51</v>
      </c>
    </row>
    <row r="11" spans="1:4" x14ac:dyDescent="0.45">
      <c r="C11">
        <v>600</v>
      </c>
      <c r="D11" t="s">
        <v>42</v>
      </c>
    </row>
    <row r="12" spans="1:4" x14ac:dyDescent="0.45">
      <c r="C12" s="40">
        <f>C11*1000</f>
        <v>600000</v>
      </c>
      <c r="D12" t="s">
        <v>48</v>
      </c>
    </row>
    <row r="13" spans="1:4" x14ac:dyDescent="0.45">
      <c r="A13" s="39" t="s">
        <v>52</v>
      </c>
    </row>
    <row r="14" spans="1:4" x14ac:dyDescent="0.45">
      <c r="A14" t="s">
        <v>53</v>
      </c>
      <c r="C14">
        <f>C8+C12</f>
        <v>51600000</v>
      </c>
      <c r="D14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87"/>
  <sheetViews>
    <sheetView topLeftCell="A79" workbookViewId="0">
      <selection activeCell="A41" sqref="A41"/>
    </sheetView>
  </sheetViews>
  <sheetFormatPr defaultRowHeight="14.25" x14ac:dyDescent="0.45"/>
  <cols>
    <col min="1" max="1" width="25.3984375" customWidth="1"/>
    <col min="2" max="2" width="11.1328125" customWidth="1"/>
    <col min="3" max="3" width="21.73046875" customWidth="1"/>
    <col min="8" max="8" width="12" bestFit="1" customWidth="1"/>
  </cols>
  <sheetData>
    <row r="1" spans="1:12" x14ac:dyDescent="0.45">
      <c r="A1" s="15" t="s">
        <v>15</v>
      </c>
      <c r="B1" s="16"/>
      <c r="C1" s="17"/>
      <c r="D1" s="18"/>
      <c r="E1" s="19"/>
      <c r="F1" s="8"/>
      <c r="G1" s="8"/>
      <c r="H1" s="8"/>
      <c r="I1" s="8"/>
      <c r="J1" s="8"/>
      <c r="K1" s="8"/>
      <c r="L1" s="8"/>
    </row>
    <row r="2" spans="1:12" x14ac:dyDescent="0.45">
      <c r="A2" s="9"/>
      <c r="B2" s="16"/>
      <c r="C2" s="17"/>
      <c r="D2" s="20"/>
      <c r="E2" s="18"/>
      <c r="F2" s="8"/>
      <c r="G2" s="8"/>
      <c r="H2" s="8"/>
      <c r="I2" s="8"/>
      <c r="J2" s="8"/>
      <c r="K2" s="8"/>
      <c r="L2" s="10" t="s">
        <v>16</v>
      </c>
    </row>
    <row r="3" spans="1:12" x14ac:dyDescent="0.45">
      <c r="A3" s="11"/>
      <c r="B3" s="21"/>
      <c r="C3" s="22" t="s">
        <v>11</v>
      </c>
      <c r="D3" s="23">
        <v>2007</v>
      </c>
      <c r="E3" s="24">
        <v>2012</v>
      </c>
      <c r="F3" s="24">
        <v>2017</v>
      </c>
      <c r="G3" s="24">
        <v>2022</v>
      </c>
      <c r="H3" s="24">
        <v>2027</v>
      </c>
      <c r="I3" s="24">
        <v>2032</v>
      </c>
      <c r="J3" s="24">
        <v>2037</v>
      </c>
      <c r="K3" s="24">
        <v>2042</v>
      </c>
      <c r="L3" s="24">
        <v>2047</v>
      </c>
    </row>
    <row r="4" spans="1:12" x14ac:dyDescent="0.45">
      <c r="A4" s="12" t="s">
        <v>12</v>
      </c>
      <c r="B4" s="21"/>
      <c r="C4" s="25"/>
      <c r="D4" s="20"/>
      <c r="E4" s="26">
        <v>9.9999999999999991E-6</v>
      </c>
      <c r="F4" s="26">
        <v>8.0000000000000013E-6</v>
      </c>
      <c r="G4" s="26">
        <v>7.0399999999999995E-6</v>
      </c>
      <c r="H4" s="26">
        <v>6.5471999999999998E-6</v>
      </c>
      <c r="I4" s="26">
        <v>6.2198000000000001E-6</v>
      </c>
      <c r="J4" s="26">
        <v>5.9709999999999992E-6</v>
      </c>
      <c r="K4" s="26">
        <v>5.7918999999999996E-6</v>
      </c>
      <c r="L4" s="26">
        <v>5.6760999999999997E-6</v>
      </c>
    </row>
    <row r="5" spans="1:12" x14ac:dyDescent="0.45">
      <c r="A5" s="13" t="s">
        <v>13</v>
      </c>
      <c r="B5" s="16"/>
      <c r="C5" s="27">
        <v>0</v>
      </c>
      <c r="D5" s="20"/>
      <c r="E5" s="26">
        <v>9.9999999999999991E-6</v>
      </c>
      <c r="F5" s="26">
        <v>9.0000000000000002E-6</v>
      </c>
      <c r="G5" s="26">
        <v>8.5199999999999997E-6</v>
      </c>
      <c r="H5" s="26">
        <v>8.2735999999999999E-6</v>
      </c>
      <c r="I5" s="26">
        <v>8.1099000000000001E-6</v>
      </c>
      <c r="J5" s="26">
        <v>7.9855E-6</v>
      </c>
      <c r="K5" s="26">
        <v>7.8959500000000002E-6</v>
      </c>
      <c r="L5" s="26">
        <v>7.8380499999999986E-6</v>
      </c>
    </row>
    <row r="6" spans="1:12" x14ac:dyDescent="0.45">
      <c r="A6" s="14" t="s">
        <v>14</v>
      </c>
      <c r="B6" s="28"/>
      <c r="C6" s="29"/>
      <c r="D6" s="30"/>
      <c r="E6" s="31">
        <v>9.9999999999999991E-6</v>
      </c>
      <c r="F6" s="31">
        <v>9.9999999999999991E-6</v>
      </c>
      <c r="G6" s="31">
        <v>9.9999999999999991E-6</v>
      </c>
      <c r="H6" s="31">
        <v>9.9999999999999991E-6</v>
      </c>
      <c r="I6" s="31">
        <v>9.9999999999999991E-6</v>
      </c>
      <c r="J6" s="31">
        <v>9.9999999999999991E-6</v>
      </c>
      <c r="K6" s="31">
        <v>9.9999999999999991E-6</v>
      </c>
      <c r="L6" s="31">
        <v>9.9999999999999991E-6</v>
      </c>
    </row>
    <row r="7" spans="1:12" x14ac:dyDescent="0.45">
      <c r="A7" s="13" t="s">
        <v>54</v>
      </c>
      <c r="F7" s="33">
        <f>(F5-E5)/E5</f>
        <v>-9.9999999999999895E-2</v>
      </c>
      <c r="G7" s="33">
        <f t="shared" ref="G7:L7" si="0">(G5-F5)/F5</f>
        <v>-5.3333333333333385E-2</v>
      </c>
      <c r="H7" s="33">
        <f t="shared" si="0"/>
        <v>-2.8920187793427216E-2</v>
      </c>
      <c r="I7" s="33">
        <f t="shared" si="0"/>
        <v>-1.9785824792109819E-2</v>
      </c>
      <c r="J7" s="33">
        <f t="shared" si="0"/>
        <v>-1.533927668651895E-2</v>
      </c>
      <c r="K7" s="33">
        <f t="shared" si="0"/>
        <v>-1.1214075511865236E-2</v>
      </c>
      <c r="L7" s="33">
        <f t="shared" si="0"/>
        <v>-7.3328731818212622E-3</v>
      </c>
    </row>
    <row r="8" spans="1:12" x14ac:dyDescent="0.45">
      <c r="A8" s="13" t="s">
        <v>55</v>
      </c>
      <c r="F8" s="41">
        <f>F7/5</f>
        <v>-1.999999999999998E-2</v>
      </c>
      <c r="G8" s="41">
        <f t="shared" ref="G8:L8" si="1">G7/5</f>
        <v>-1.0666666666666677E-2</v>
      </c>
      <c r="H8" s="41">
        <f t="shared" si="1"/>
        <v>-5.7840375586854431E-3</v>
      </c>
      <c r="I8" s="41">
        <f t="shared" si="1"/>
        <v>-3.9571649584219642E-3</v>
      </c>
      <c r="J8" s="41">
        <f t="shared" si="1"/>
        <v>-3.0678553373037899E-3</v>
      </c>
      <c r="K8" s="41">
        <f t="shared" si="1"/>
        <v>-2.2428151023730471E-3</v>
      </c>
      <c r="L8" s="41">
        <f t="shared" si="1"/>
        <v>-1.4665746363642525E-3</v>
      </c>
    </row>
    <row r="9" spans="1:12" x14ac:dyDescent="0.45">
      <c r="A9" s="32"/>
    </row>
    <row r="11" spans="1:12" x14ac:dyDescent="0.45">
      <c r="B11" t="s">
        <v>56</v>
      </c>
      <c r="C11">
        <v>2022</v>
      </c>
      <c r="D11">
        <v>2027</v>
      </c>
      <c r="E11">
        <v>2032</v>
      </c>
      <c r="F11">
        <v>2037</v>
      </c>
      <c r="G11">
        <v>2042</v>
      </c>
      <c r="H11">
        <v>2047</v>
      </c>
    </row>
    <row r="12" spans="1:12" x14ac:dyDescent="0.45">
      <c r="A12" s="1" t="s">
        <v>22</v>
      </c>
      <c r="B12" s="33">
        <f>'India Data'!C8</f>
        <v>51000000</v>
      </c>
      <c r="C12" s="33">
        <f>B12*(1+3*G8)</f>
        <v>49368000</v>
      </c>
      <c r="D12" s="33">
        <f>C12*(1+H7)</f>
        <v>47940268.169014089</v>
      </c>
      <c r="E12" s="33">
        <f>D12*(1+I7)</f>
        <v>46991730.422535218</v>
      </c>
      <c r="F12" s="33">
        <f>E12*(1+J7)</f>
        <v>46270911.26760564</v>
      </c>
      <c r="G12" s="33">
        <f>F12*(1+K7)</f>
        <v>45752025.774647892</v>
      </c>
      <c r="H12" s="33">
        <f>G12*(1+L7)</f>
        <v>45416531.971830979</v>
      </c>
    </row>
    <row r="13" spans="1:12" x14ac:dyDescent="0.45">
      <c r="A13" s="1" t="s">
        <v>23</v>
      </c>
      <c r="B13" s="33">
        <f>B12/'AC DC Derate Factor'!$A$3</f>
        <v>59371362.048894063</v>
      </c>
      <c r="C13" s="33">
        <f>C12/'AC DC Derate Factor'!$A$3</f>
        <v>57471478.463329457</v>
      </c>
      <c r="D13" s="33">
        <f>D12/'AC DC Derate Factor'!$A$3</f>
        <v>55809392.513404064</v>
      </c>
      <c r="E13" s="33">
        <f>E12/'AC DC Derate Factor'!$A$3</f>
        <v>54705157.651379764</v>
      </c>
      <c r="F13" s="33">
        <f>F12/'AC DC Derate Factor'!$A$3</f>
        <v>53866020.101985611</v>
      </c>
      <c r="G13" s="33">
        <f>G12/'AC DC Derate Factor'!$A$3</f>
        <v>53261962.485038288</v>
      </c>
      <c r="H13" s="33">
        <f>H12/'AC DC Derate Factor'!$A$3</f>
        <v>52871399.268720582</v>
      </c>
    </row>
    <row r="14" spans="1:12" x14ac:dyDescent="0.45">
      <c r="A14" s="1"/>
      <c r="B14" s="33"/>
      <c r="C14" s="33"/>
      <c r="D14" s="33"/>
      <c r="E14" s="33"/>
      <c r="F14" s="33"/>
      <c r="G14" s="33"/>
      <c r="H14" s="33"/>
    </row>
    <row r="15" spans="1:12" x14ac:dyDescent="0.45">
      <c r="A15" s="1"/>
      <c r="B15" s="33"/>
      <c r="C15" s="33"/>
      <c r="D15" s="33"/>
      <c r="E15" s="33"/>
      <c r="F15" s="33"/>
      <c r="G15" s="33"/>
      <c r="H15" s="33"/>
    </row>
    <row r="16" spans="1:12" x14ac:dyDescent="0.45">
      <c r="A16" s="6" t="s">
        <v>21</v>
      </c>
      <c r="B16" s="2"/>
      <c r="C16" s="2"/>
      <c r="D16" s="2"/>
    </row>
    <row r="17" spans="1:8" x14ac:dyDescent="0.45">
      <c r="A17" s="1" t="s">
        <v>17</v>
      </c>
      <c r="C17" s="34"/>
    </row>
    <row r="18" spans="1:8" x14ac:dyDescent="0.45">
      <c r="A18" s="35" t="s">
        <v>2</v>
      </c>
      <c r="B18" s="35" t="s">
        <v>18</v>
      </c>
      <c r="C18" t="s">
        <v>19</v>
      </c>
    </row>
    <row r="19" spans="1:8" x14ac:dyDescent="0.45">
      <c r="A19">
        <v>2010</v>
      </c>
      <c r="B19" s="36">
        <v>9.4700000000000006E-2</v>
      </c>
      <c r="C19" s="37">
        <f>C20/(1+B20)</f>
        <v>0.84470208721577789</v>
      </c>
    </row>
    <row r="20" spans="1:8" x14ac:dyDescent="0.45">
      <c r="A20">
        <v>2011</v>
      </c>
      <c r="B20" s="36">
        <v>6.4899999999999999E-2</v>
      </c>
      <c r="C20" s="37">
        <f>C21/(1+B21)</f>
        <v>0.8995232526760818</v>
      </c>
    </row>
    <row r="21" spans="1:8" x14ac:dyDescent="0.45">
      <c r="A21">
        <v>2012</v>
      </c>
      <c r="B21" s="36">
        <v>0.11169999999999999</v>
      </c>
      <c r="C21">
        <v>1</v>
      </c>
    </row>
    <row r="22" spans="1:8" x14ac:dyDescent="0.45">
      <c r="A22">
        <v>2013</v>
      </c>
      <c r="B22" s="36">
        <v>9.1300000000000006E-2</v>
      </c>
      <c r="C22" s="37">
        <f>C21*(1+B22)</f>
        <v>1.0912999999999999</v>
      </c>
    </row>
    <row r="23" spans="1:8" x14ac:dyDescent="0.45">
      <c r="A23">
        <v>2014</v>
      </c>
      <c r="B23" s="36">
        <v>5.8599999999999999E-2</v>
      </c>
      <c r="C23" s="37">
        <f t="shared" ref="C23:C28" si="2">C22*(1+B23)</f>
        <v>1.1552501799999999</v>
      </c>
      <c r="H23" s="33"/>
    </row>
    <row r="24" spans="1:8" x14ac:dyDescent="0.45">
      <c r="A24">
        <v>2015</v>
      </c>
      <c r="B24" s="36">
        <v>6.3200000000000006E-2</v>
      </c>
      <c r="C24" s="37">
        <f t="shared" si="2"/>
        <v>1.2282619913759998</v>
      </c>
    </row>
    <row r="25" spans="1:8" x14ac:dyDescent="0.45">
      <c r="A25">
        <v>2016</v>
      </c>
      <c r="B25" s="36">
        <v>2.23E-2</v>
      </c>
      <c r="C25" s="37">
        <f t="shared" si="2"/>
        <v>1.2556522337836846</v>
      </c>
    </row>
    <row r="26" spans="1:8" x14ac:dyDescent="0.45">
      <c r="A26">
        <v>2017</v>
      </c>
      <c r="B26" s="38">
        <v>0.04</v>
      </c>
      <c r="C26" s="37">
        <f t="shared" si="2"/>
        <v>1.3058783231350322</v>
      </c>
    </row>
    <row r="27" spans="1:8" x14ac:dyDescent="0.45">
      <c r="A27">
        <v>2018</v>
      </c>
      <c r="B27" s="36">
        <v>5.2400000000000002E-2</v>
      </c>
      <c r="C27" s="37">
        <f t="shared" si="2"/>
        <v>1.3743063472673078</v>
      </c>
    </row>
    <row r="28" spans="1:8" x14ac:dyDescent="0.45">
      <c r="A28">
        <v>2019</v>
      </c>
      <c r="B28" s="36">
        <v>7.3700000000000002E-2</v>
      </c>
      <c r="C28" s="37">
        <f t="shared" si="2"/>
        <v>1.4755927250609084</v>
      </c>
      <c r="D28" t="s">
        <v>68</v>
      </c>
    </row>
    <row r="29" spans="1:8" x14ac:dyDescent="0.45">
      <c r="A29" s="1" t="s">
        <v>57</v>
      </c>
    </row>
    <row r="30" spans="1:8" x14ac:dyDescent="0.45">
      <c r="A30">
        <v>2010</v>
      </c>
      <c r="B30">
        <v>44.81</v>
      </c>
    </row>
    <row r="31" spans="1:8" x14ac:dyDescent="0.45">
      <c r="A31">
        <v>2011</v>
      </c>
      <c r="B31">
        <v>53.26</v>
      </c>
    </row>
    <row r="32" spans="1:8" x14ac:dyDescent="0.45">
      <c r="A32">
        <v>2012</v>
      </c>
      <c r="B32">
        <v>54.77</v>
      </c>
    </row>
    <row r="33" spans="1:8" x14ac:dyDescent="0.45">
      <c r="A33">
        <v>2013</v>
      </c>
      <c r="B33">
        <v>61.89</v>
      </c>
    </row>
    <row r="34" spans="1:8" x14ac:dyDescent="0.45">
      <c r="A34">
        <v>2014</v>
      </c>
      <c r="B34">
        <v>63.33</v>
      </c>
    </row>
    <row r="35" spans="1:8" x14ac:dyDescent="0.45">
      <c r="A35">
        <v>2015</v>
      </c>
      <c r="B35">
        <v>66.319999999999993</v>
      </c>
    </row>
    <row r="36" spans="1:8" x14ac:dyDescent="0.45">
      <c r="A36">
        <v>2016</v>
      </c>
      <c r="B36">
        <v>67.95</v>
      </c>
    </row>
    <row r="37" spans="1:8" x14ac:dyDescent="0.45">
      <c r="A37">
        <v>2017</v>
      </c>
      <c r="B37">
        <v>63.92</v>
      </c>
    </row>
    <row r="38" spans="1:8" x14ac:dyDescent="0.45">
      <c r="A38">
        <v>2018</v>
      </c>
      <c r="B38" s="42">
        <v>68.657300000000006</v>
      </c>
    </row>
    <row r="39" spans="1:8" x14ac:dyDescent="0.45">
      <c r="B39">
        <v>2017</v>
      </c>
      <c r="C39">
        <v>2022</v>
      </c>
      <c r="D39">
        <v>2027</v>
      </c>
      <c r="E39">
        <v>2032</v>
      </c>
      <c r="F39">
        <v>2037</v>
      </c>
      <c r="G39">
        <v>2042</v>
      </c>
      <c r="H39">
        <v>2047</v>
      </c>
    </row>
    <row r="40" spans="1:8" x14ac:dyDescent="0.45">
      <c r="A40" s="1" t="s">
        <v>20</v>
      </c>
      <c r="B40" s="33">
        <f>B13/$C$28/$B$32</f>
        <v>734628.48830477486</v>
      </c>
      <c r="C40" s="33">
        <f t="shared" ref="C40:H40" si="3">C13/$C$28/$B$32</f>
        <v>711120.3766790221</v>
      </c>
      <c r="D40" s="33">
        <f t="shared" si="3"/>
        <v>690554.6418417322</v>
      </c>
      <c r="E40" s="33">
        <f t="shared" si="3"/>
        <v>676891.44868887344</v>
      </c>
      <c r="F40" s="33">
        <f t="shared" si="3"/>
        <v>666508.4234706962</v>
      </c>
      <c r="G40" s="33">
        <f t="shared" si="3"/>
        <v>659034.14768060157</v>
      </c>
      <c r="H40" s="33">
        <f t="shared" si="3"/>
        <v>654201.53385317</v>
      </c>
    </row>
    <row r="41" spans="1:8" x14ac:dyDescent="0.45">
      <c r="A41" s="1"/>
      <c r="B41" s="33"/>
      <c r="C41" s="33"/>
      <c r="D41" s="33"/>
      <c r="E41" s="33"/>
      <c r="F41" s="33"/>
      <c r="G41" s="33"/>
      <c r="H41" s="33"/>
    </row>
    <row r="42" spans="1:8" x14ac:dyDescent="0.45">
      <c r="A42" s="1" t="s">
        <v>28</v>
      </c>
      <c r="B42" s="33"/>
      <c r="C42" s="33"/>
      <c r="D42" s="33"/>
      <c r="E42" s="33"/>
      <c r="F42" s="33"/>
      <c r="G42" s="33"/>
      <c r="H42" s="33"/>
    </row>
    <row r="44" spans="1:8" x14ac:dyDescent="0.45">
      <c r="A44">
        <v>2017</v>
      </c>
      <c r="B44" s="33">
        <f>B40</f>
        <v>734628.48830477486</v>
      </c>
    </row>
    <row r="45" spans="1:8" x14ac:dyDescent="0.45">
      <c r="A45">
        <v>2022</v>
      </c>
      <c r="B45" s="33">
        <f>C40</f>
        <v>711120.3766790221</v>
      </c>
    </row>
    <row r="46" spans="1:8" x14ac:dyDescent="0.45">
      <c r="A46">
        <v>2027</v>
      </c>
      <c r="B46" s="33">
        <f>D40</f>
        <v>690554.6418417322</v>
      </c>
    </row>
    <row r="47" spans="1:8" x14ac:dyDescent="0.45">
      <c r="A47">
        <v>2032</v>
      </c>
      <c r="B47" s="33">
        <f>E40</f>
        <v>676891.44868887344</v>
      </c>
    </row>
    <row r="48" spans="1:8" x14ac:dyDescent="0.45">
      <c r="A48">
        <v>2037</v>
      </c>
      <c r="B48" s="33">
        <f>F40</f>
        <v>666508.4234706962</v>
      </c>
    </row>
    <row r="49" spans="1:2" x14ac:dyDescent="0.45">
      <c r="A49">
        <v>2042</v>
      </c>
      <c r="B49" s="33">
        <f>G40</f>
        <v>659034.14768060157</v>
      </c>
    </row>
    <row r="50" spans="1:2" x14ac:dyDescent="0.45">
      <c r="A50">
        <v>2047</v>
      </c>
      <c r="B50" s="33">
        <f>H40</f>
        <v>654201.53385317</v>
      </c>
    </row>
    <row r="52" spans="1:2" x14ac:dyDescent="0.45">
      <c r="A52" s="1" t="s">
        <v>29</v>
      </c>
    </row>
    <row r="53" spans="1:2" x14ac:dyDescent="0.45">
      <c r="A53" s="1"/>
    </row>
    <row r="54" spans="1:2" x14ac:dyDescent="0.45">
      <c r="A54">
        <v>2017</v>
      </c>
      <c r="B54" s="33">
        <f>TREND(B$44:B$45,$A$44:$A$45,$A54)</f>
        <v>734628.48830477521</v>
      </c>
    </row>
    <row r="55" spans="1:2" x14ac:dyDescent="0.45">
      <c r="A55">
        <v>2018</v>
      </c>
      <c r="B55" s="33">
        <f t="shared" ref="B55:B59" si="4">TREND(B$44:B$45,$A$44:$A$45,$A55)</f>
        <v>729926.86597962491</v>
      </c>
    </row>
    <row r="56" spans="1:2" x14ac:dyDescent="0.45">
      <c r="A56">
        <v>2019</v>
      </c>
      <c r="B56" s="33">
        <f t="shared" si="4"/>
        <v>725225.24365447462</v>
      </c>
    </row>
    <row r="57" spans="1:2" x14ac:dyDescent="0.45">
      <c r="A57">
        <v>2020</v>
      </c>
      <c r="B57" s="33">
        <f t="shared" si="4"/>
        <v>720523.62132932432</v>
      </c>
    </row>
    <row r="58" spans="1:2" x14ac:dyDescent="0.45">
      <c r="A58">
        <v>2021</v>
      </c>
      <c r="B58" s="33">
        <f t="shared" si="4"/>
        <v>715821.99900417402</v>
      </c>
    </row>
    <row r="59" spans="1:2" x14ac:dyDescent="0.45">
      <c r="A59">
        <v>2022</v>
      </c>
      <c r="B59" s="33">
        <f t="shared" si="4"/>
        <v>711120.37667902373</v>
      </c>
    </row>
    <row r="60" spans="1:2" x14ac:dyDescent="0.45">
      <c r="A60">
        <v>2023</v>
      </c>
      <c r="B60" s="33">
        <f>TREND(B$45:B$46,$A$45:$A$46,$A60)</f>
        <v>707007.22971156426</v>
      </c>
    </row>
    <row r="61" spans="1:2" x14ac:dyDescent="0.45">
      <c r="A61">
        <v>2024</v>
      </c>
      <c r="B61" s="33">
        <f t="shared" ref="B61:B64" si="5">TREND(B$45:B$46,$A$45:$A$46,$A61)</f>
        <v>702894.08274410665</v>
      </c>
    </row>
    <row r="62" spans="1:2" x14ac:dyDescent="0.45">
      <c r="A62">
        <v>2025</v>
      </c>
      <c r="B62" s="33">
        <f t="shared" si="5"/>
        <v>698780.93577664811</v>
      </c>
    </row>
    <row r="63" spans="1:2" x14ac:dyDescent="0.45">
      <c r="A63">
        <v>2026</v>
      </c>
      <c r="B63" s="33">
        <f t="shared" si="5"/>
        <v>694667.7888091905</v>
      </c>
    </row>
    <row r="64" spans="1:2" x14ac:dyDescent="0.45">
      <c r="A64">
        <v>2027</v>
      </c>
      <c r="B64" s="33">
        <f t="shared" si="5"/>
        <v>690554.64184173197</v>
      </c>
    </row>
    <row r="65" spans="1:2" x14ac:dyDescent="0.45">
      <c r="A65">
        <v>2028</v>
      </c>
      <c r="B65" s="33">
        <f>TREND(B$46:B$47,$A$46:$A$47,$A65)</f>
        <v>687822.00321116019</v>
      </c>
    </row>
    <row r="66" spans="1:2" x14ac:dyDescent="0.45">
      <c r="A66">
        <v>2029</v>
      </c>
      <c r="B66" s="33">
        <f t="shared" ref="B66:B69" si="6">TREND(B$46:B$47,$A$46:$A$47,$A66)</f>
        <v>685089.36458058842</v>
      </c>
    </row>
    <row r="67" spans="1:2" x14ac:dyDescent="0.45">
      <c r="A67">
        <v>2030</v>
      </c>
      <c r="B67" s="33">
        <f t="shared" si="6"/>
        <v>682356.72595001757</v>
      </c>
    </row>
    <row r="68" spans="1:2" x14ac:dyDescent="0.45">
      <c r="A68">
        <v>2031</v>
      </c>
      <c r="B68" s="33">
        <f t="shared" si="6"/>
        <v>679624.0873194458</v>
      </c>
    </row>
    <row r="69" spans="1:2" x14ac:dyDescent="0.45">
      <c r="A69">
        <v>2032</v>
      </c>
      <c r="B69" s="33">
        <f t="shared" si="6"/>
        <v>676891.44868887402</v>
      </c>
    </row>
    <row r="70" spans="1:2" x14ac:dyDescent="0.45">
      <c r="A70">
        <v>2033</v>
      </c>
      <c r="B70" s="33">
        <f>TREND(B$47:B$48,$A$47:$A$48,$A70)</f>
        <v>674814.84364523832</v>
      </c>
    </row>
    <row r="71" spans="1:2" x14ac:dyDescent="0.45">
      <c r="A71">
        <v>2034</v>
      </c>
      <c r="B71" s="33">
        <f t="shared" ref="B71:B74" si="7">TREND(B$47:B$48,$A$47:$A$48,$A71)</f>
        <v>672738.23860160261</v>
      </c>
    </row>
    <row r="72" spans="1:2" x14ac:dyDescent="0.45">
      <c r="A72">
        <v>2035</v>
      </c>
      <c r="B72" s="33">
        <f t="shared" si="7"/>
        <v>670661.63355796691</v>
      </c>
    </row>
    <row r="73" spans="1:2" x14ac:dyDescent="0.45">
      <c r="A73">
        <v>2036</v>
      </c>
      <c r="B73" s="33">
        <f t="shared" si="7"/>
        <v>668585.02851433214</v>
      </c>
    </row>
    <row r="74" spans="1:2" x14ac:dyDescent="0.45">
      <c r="A74">
        <v>2037</v>
      </c>
      <c r="B74" s="33">
        <f t="shared" si="7"/>
        <v>666508.42347069643</v>
      </c>
    </row>
    <row r="75" spans="1:2" x14ac:dyDescent="0.45">
      <c r="A75">
        <v>2038</v>
      </c>
      <c r="B75" s="33">
        <f>TREND(B$48:B$49,$A$48:$A$49,$A75)</f>
        <v>665013.56831267709</v>
      </c>
    </row>
    <row r="76" spans="1:2" x14ac:dyDescent="0.45">
      <c r="A76">
        <v>2039</v>
      </c>
      <c r="B76" s="33">
        <f t="shared" ref="B76:B79" si="8">TREND(B$48:B$49,$A$48:$A$49,$A76)</f>
        <v>663518.71315465821</v>
      </c>
    </row>
    <row r="77" spans="1:2" x14ac:dyDescent="0.45">
      <c r="A77">
        <v>2040</v>
      </c>
      <c r="B77" s="33">
        <f t="shared" si="8"/>
        <v>662023.85799663933</v>
      </c>
    </row>
    <row r="78" spans="1:2" x14ac:dyDescent="0.45">
      <c r="A78">
        <v>2041</v>
      </c>
      <c r="B78" s="33">
        <f t="shared" si="8"/>
        <v>660529.00283862045</v>
      </c>
    </row>
    <row r="79" spans="1:2" x14ac:dyDescent="0.45">
      <c r="A79">
        <v>2042</v>
      </c>
      <c r="B79" s="33">
        <f t="shared" si="8"/>
        <v>659034.14768060157</v>
      </c>
    </row>
    <row r="80" spans="1:2" x14ac:dyDescent="0.45">
      <c r="A80">
        <v>2043</v>
      </c>
      <c r="B80" s="33">
        <f>TREND(B$49:B$50,$A$49:$A$50,$A80)</f>
        <v>658067.6249151153</v>
      </c>
    </row>
    <row r="81" spans="1:2" x14ac:dyDescent="0.45">
      <c r="A81">
        <v>2044</v>
      </c>
      <c r="B81" s="33">
        <f t="shared" ref="B81:B87" si="9">TREND(B$49:B$50,$A$49:$A$50,$A81)</f>
        <v>657101.10214962903</v>
      </c>
    </row>
    <row r="82" spans="1:2" x14ac:dyDescent="0.45">
      <c r="A82">
        <v>2045</v>
      </c>
      <c r="B82" s="33">
        <f t="shared" si="9"/>
        <v>656134.57938414277</v>
      </c>
    </row>
    <row r="83" spans="1:2" x14ac:dyDescent="0.45">
      <c r="A83">
        <v>2046</v>
      </c>
      <c r="B83" s="33">
        <f t="shared" si="9"/>
        <v>655168.05661865626</v>
      </c>
    </row>
    <row r="84" spans="1:2" x14ac:dyDescent="0.45">
      <c r="A84">
        <v>2047</v>
      </c>
      <c r="B84" s="33">
        <f t="shared" si="9"/>
        <v>654201.53385317</v>
      </c>
    </row>
    <row r="85" spans="1:2" x14ac:dyDescent="0.45">
      <c r="A85">
        <v>2048</v>
      </c>
      <c r="B85" s="33">
        <f t="shared" si="9"/>
        <v>653235.01108768373</v>
      </c>
    </row>
    <row r="86" spans="1:2" x14ac:dyDescent="0.45">
      <c r="A86">
        <v>2049</v>
      </c>
      <c r="B86" s="33">
        <f t="shared" si="9"/>
        <v>652268.48832219746</v>
      </c>
    </row>
    <row r="87" spans="1:2" x14ac:dyDescent="0.45">
      <c r="A87">
        <v>2050</v>
      </c>
      <c r="B87" s="33">
        <f t="shared" si="9"/>
        <v>651301.96555671119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4B4A-05A3-4E29-ABEA-617E55286957}">
  <sheetPr codeName="Sheet8"/>
  <dimension ref="A1:C10"/>
  <sheetViews>
    <sheetView workbookViewId="0">
      <selection activeCell="A17" sqref="A17"/>
    </sheetView>
  </sheetViews>
  <sheetFormatPr defaultRowHeight="14.25" x14ac:dyDescent="0.45"/>
  <cols>
    <col min="1" max="1" width="17.59765625" customWidth="1"/>
    <col min="2" max="2" width="22" customWidth="1"/>
  </cols>
  <sheetData>
    <row r="1" spans="1:3" x14ac:dyDescent="0.45">
      <c r="A1" s="44" t="s">
        <v>78</v>
      </c>
      <c r="B1" s="44"/>
      <c r="C1" s="44"/>
    </row>
    <row r="3" spans="1:3" x14ac:dyDescent="0.45">
      <c r="A3" s="1" t="s">
        <v>79</v>
      </c>
      <c r="B3" s="45" t="s">
        <v>80</v>
      </c>
    </row>
    <row r="4" spans="1:3" x14ac:dyDescent="0.45">
      <c r="A4" t="s">
        <v>44</v>
      </c>
      <c r="B4" s="38">
        <v>0.63</v>
      </c>
    </row>
    <row r="5" spans="1:3" x14ac:dyDescent="0.45">
      <c r="A5" t="s">
        <v>45</v>
      </c>
      <c r="B5" s="38">
        <v>0.56000000000000005</v>
      </c>
    </row>
    <row r="6" spans="1:3" x14ac:dyDescent="0.45">
      <c r="A6" t="s">
        <v>81</v>
      </c>
      <c r="B6" s="38">
        <v>0.35</v>
      </c>
    </row>
    <row r="8" spans="1:3" x14ac:dyDescent="0.45">
      <c r="A8" t="s">
        <v>82</v>
      </c>
    </row>
    <row r="9" spans="1:3" x14ac:dyDescent="0.45">
      <c r="A9" t="s">
        <v>83</v>
      </c>
    </row>
    <row r="10" spans="1:3" x14ac:dyDescent="0.45">
      <c r="A10" t="s">
        <v>84</v>
      </c>
      <c r="B10" s="46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3"/>
  <sheetViews>
    <sheetView workbookViewId="0"/>
  </sheetViews>
  <sheetFormatPr defaultRowHeight="14.25" x14ac:dyDescent="0.45"/>
  <sheetData>
    <row r="1" spans="1:2" x14ac:dyDescent="0.45">
      <c r="A1" t="s">
        <v>5</v>
      </c>
    </row>
    <row r="2" spans="1:2" x14ac:dyDescent="0.45">
      <c r="A2" t="s">
        <v>6</v>
      </c>
    </row>
    <row r="3" spans="1:2" x14ac:dyDescent="0.45">
      <c r="A3">
        <v>0.85899999999999999</v>
      </c>
      <c r="B3" t="s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3"/>
  </sheetPr>
  <dimension ref="A1:B35"/>
  <sheetViews>
    <sheetView workbookViewId="0">
      <selection activeCell="D11" sqref="D11"/>
    </sheetView>
  </sheetViews>
  <sheetFormatPr defaultRowHeight="14.25" x14ac:dyDescent="0.45"/>
  <cols>
    <col min="2" max="2" width="15.1328125" customWidth="1"/>
  </cols>
  <sheetData>
    <row r="1" spans="1:2" x14ac:dyDescent="0.45">
      <c r="A1" s="43" t="s">
        <v>76</v>
      </c>
      <c r="B1" t="s">
        <v>3</v>
      </c>
    </row>
    <row r="2" spans="1:2" x14ac:dyDescent="0.45">
      <c r="A2">
        <v>2017</v>
      </c>
      <c r="B2" s="7">
        <f>'India Calcs'!B54</f>
        <v>734628.48830477521</v>
      </c>
    </row>
    <row r="3" spans="1:2" x14ac:dyDescent="0.45">
      <c r="A3">
        <v>2018</v>
      </c>
      <c r="B3" s="7">
        <f>'India Calcs'!B55</f>
        <v>729926.86597962491</v>
      </c>
    </row>
    <row r="4" spans="1:2" x14ac:dyDescent="0.45">
      <c r="A4">
        <v>2019</v>
      </c>
      <c r="B4" s="7">
        <f>'India Calcs'!B56</f>
        <v>725225.24365447462</v>
      </c>
    </row>
    <row r="5" spans="1:2" x14ac:dyDescent="0.45">
      <c r="A5">
        <v>2020</v>
      </c>
      <c r="B5" s="7">
        <f>'India Calcs'!B57</f>
        <v>720523.62132932432</v>
      </c>
    </row>
    <row r="6" spans="1:2" x14ac:dyDescent="0.45">
      <c r="A6">
        <v>2021</v>
      </c>
      <c r="B6" s="7">
        <f>'India Calcs'!B58</f>
        <v>715821.99900417402</v>
      </c>
    </row>
    <row r="7" spans="1:2" x14ac:dyDescent="0.45">
      <c r="A7">
        <v>2022</v>
      </c>
      <c r="B7" s="7">
        <f>'India Calcs'!B59</f>
        <v>711120.37667902373</v>
      </c>
    </row>
    <row r="8" spans="1:2" x14ac:dyDescent="0.45">
      <c r="A8">
        <v>2023</v>
      </c>
      <c r="B8" s="7">
        <f>'India Calcs'!B60</f>
        <v>707007.22971156426</v>
      </c>
    </row>
    <row r="9" spans="1:2" x14ac:dyDescent="0.45">
      <c r="A9">
        <v>2024</v>
      </c>
      <c r="B9" s="7">
        <f>'India Calcs'!B61</f>
        <v>702894.08274410665</v>
      </c>
    </row>
    <row r="10" spans="1:2" x14ac:dyDescent="0.45">
      <c r="A10">
        <v>2025</v>
      </c>
      <c r="B10" s="7">
        <f>'India Calcs'!B62</f>
        <v>698780.93577664811</v>
      </c>
    </row>
    <row r="11" spans="1:2" x14ac:dyDescent="0.45">
      <c r="A11">
        <v>2026</v>
      </c>
      <c r="B11" s="7">
        <f>'India Calcs'!B63</f>
        <v>694667.7888091905</v>
      </c>
    </row>
    <row r="12" spans="1:2" x14ac:dyDescent="0.45">
      <c r="A12">
        <v>2027</v>
      </c>
      <c r="B12" s="7">
        <f>'India Calcs'!B64</f>
        <v>690554.64184173197</v>
      </c>
    </row>
    <row r="13" spans="1:2" x14ac:dyDescent="0.45">
      <c r="A13">
        <v>2028</v>
      </c>
      <c r="B13" s="7">
        <f>'India Calcs'!B65</f>
        <v>687822.00321116019</v>
      </c>
    </row>
    <row r="14" spans="1:2" x14ac:dyDescent="0.45">
      <c r="A14">
        <v>2029</v>
      </c>
      <c r="B14" s="7">
        <f>'India Calcs'!B66</f>
        <v>685089.36458058842</v>
      </c>
    </row>
    <row r="15" spans="1:2" x14ac:dyDescent="0.45">
      <c r="A15">
        <v>2030</v>
      </c>
      <c r="B15" s="7">
        <f>'India Calcs'!B67</f>
        <v>682356.72595001757</v>
      </c>
    </row>
    <row r="16" spans="1:2" x14ac:dyDescent="0.45">
      <c r="A16">
        <v>2031</v>
      </c>
      <c r="B16" s="7">
        <f>'India Calcs'!B68</f>
        <v>679624.0873194458</v>
      </c>
    </row>
    <row r="17" spans="1:2" x14ac:dyDescent="0.45">
      <c r="A17">
        <v>2032</v>
      </c>
      <c r="B17" s="7">
        <f>'India Calcs'!B69</f>
        <v>676891.44868887402</v>
      </c>
    </row>
    <row r="18" spans="1:2" x14ac:dyDescent="0.45">
      <c r="A18">
        <v>2033</v>
      </c>
      <c r="B18" s="7">
        <f>'India Calcs'!B70</f>
        <v>674814.84364523832</v>
      </c>
    </row>
    <row r="19" spans="1:2" x14ac:dyDescent="0.45">
      <c r="A19">
        <v>2034</v>
      </c>
      <c r="B19" s="7">
        <f>'India Calcs'!B71</f>
        <v>672738.23860160261</v>
      </c>
    </row>
    <row r="20" spans="1:2" x14ac:dyDescent="0.45">
      <c r="A20">
        <v>2035</v>
      </c>
      <c r="B20" s="7">
        <f>'India Calcs'!B72</f>
        <v>670661.63355796691</v>
      </c>
    </row>
    <row r="21" spans="1:2" x14ac:dyDescent="0.45">
      <c r="A21">
        <v>2036</v>
      </c>
      <c r="B21" s="7">
        <f>'India Calcs'!B73</f>
        <v>668585.02851433214</v>
      </c>
    </row>
    <row r="22" spans="1:2" x14ac:dyDescent="0.45">
      <c r="A22">
        <v>2037</v>
      </c>
      <c r="B22" s="7">
        <f>'India Calcs'!B74</f>
        <v>666508.42347069643</v>
      </c>
    </row>
    <row r="23" spans="1:2" x14ac:dyDescent="0.45">
      <c r="A23">
        <v>2038</v>
      </c>
      <c r="B23" s="7">
        <f>'India Calcs'!B75</f>
        <v>665013.56831267709</v>
      </c>
    </row>
    <row r="24" spans="1:2" x14ac:dyDescent="0.45">
      <c r="A24">
        <v>2039</v>
      </c>
      <c r="B24" s="7">
        <f>'India Calcs'!B76</f>
        <v>663518.71315465821</v>
      </c>
    </row>
    <row r="25" spans="1:2" x14ac:dyDescent="0.45">
      <c r="A25">
        <v>2040</v>
      </c>
      <c r="B25" s="7">
        <f>'India Calcs'!B77</f>
        <v>662023.85799663933</v>
      </c>
    </row>
    <row r="26" spans="1:2" x14ac:dyDescent="0.45">
      <c r="A26">
        <v>2041</v>
      </c>
      <c r="B26" s="7">
        <f>'India Calcs'!B78</f>
        <v>660529.00283862045</v>
      </c>
    </row>
    <row r="27" spans="1:2" x14ac:dyDescent="0.45">
      <c r="A27">
        <v>2042</v>
      </c>
      <c r="B27" s="7">
        <f>'India Calcs'!B79</f>
        <v>659034.14768060157</v>
      </c>
    </row>
    <row r="28" spans="1:2" x14ac:dyDescent="0.45">
      <c r="A28">
        <v>2043</v>
      </c>
      <c r="B28" s="7">
        <f>'India Calcs'!B80</f>
        <v>658067.6249151153</v>
      </c>
    </row>
    <row r="29" spans="1:2" x14ac:dyDescent="0.45">
      <c r="A29">
        <v>2044</v>
      </c>
      <c r="B29" s="7">
        <f>'India Calcs'!B81</f>
        <v>657101.10214962903</v>
      </c>
    </row>
    <row r="30" spans="1:2" x14ac:dyDescent="0.45">
      <c r="A30">
        <v>2045</v>
      </c>
      <c r="B30" s="7">
        <f>'India Calcs'!B82</f>
        <v>656134.57938414277</v>
      </c>
    </row>
    <row r="31" spans="1:2" x14ac:dyDescent="0.45">
      <c r="A31">
        <v>2046</v>
      </c>
      <c r="B31" s="7">
        <f>'India Calcs'!B83</f>
        <v>655168.05661865626</v>
      </c>
    </row>
    <row r="32" spans="1:2" x14ac:dyDescent="0.45">
      <c r="A32">
        <v>2047</v>
      </c>
      <c r="B32" s="7">
        <f>'India Calcs'!B84</f>
        <v>654201.53385317</v>
      </c>
    </row>
    <row r="33" spans="1:2" x14ac:dyDescent="0.45">
      <c r="A33">
        <v>2048</v>
      </c>
      <c r="B33" s="7">
        <f>'India Calcs'!B85</f>
        <v>653235.01108768373</v>
      </c>
    </row>
    <row r="34" spans="1:2" x14ac:dyDescent="0.45">
      <c r="A34">
        <v>2049</v>
      </c>
      <c r="B34" s="7">
        <f>'India Calcs'!B86</f>
        <v>652268.48832219746</v>
      </c>
    </row>
    <row r="35" spans="1:2" x14ac:dyDescent="0.45">
      <c r="A35">
        <v>2050</v>
      </c>
      <c r="B35" s="7">
        <f>'India Calcs'!B87</f>
        <v>651301.96555671119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6DBD-63B3-4DA0-B567-40F43A54A945}">
  <sheetPr codeName="Sheet7">
    <tabColor theme="3"/>
  </sheetPr>
  <dimension ref="A1:B35"/>
  <sheetViews>
    <sheetView tabSelected="1" topLeftCell="A16" workbookViewId="0">
      <selection activeCell="D20" sqref="D20"/>
    </sheetView>
  </sheetViews>
  <sheetFormatPr defaultRowHeight="14.25" x14ac:dyDescent="0.45"/>
  <cols>
    <col min="1" max="1" width="12.265625" customWidth="1"/>
    <col min="2" max="2" width="15.1328125" customWidth="1"/>
  </cols>
  <sheetData>
    <row r="1" spans="1:2" x14ac:dyDescent="0.45">
      <c r="A1" s="43" t="s">
        <v>76</v>
      </c>
      <c r="B1" t="s">
        <v>77</v>
      </c>
    </row>
    <row r="2" spans="1:2" x14ac:dyDescent="0.45">
      <c r="A2" s="43">
        <v>2017</v>
      </c>
      <c r="B2">
        <f>'CpUDSC-totalcost'!B2*'Soft Cost Data'!$B$10</f>
        <v>437103.95054134121</v>
      </c>
    </row>
    <row r="3" spans="1:2" x14ac:dyDescent="0.45">
      <c r="A3" s="43">
        <v>2018</v>
      </c>
      <c r="B3">
        <f>'CpUDSC-totalcost'!B3*'Soft Cost Data'!$B$10</f>
        <v>434306.4852578768</v>
      </c>
    </row>
    <row r="4" spans="1:2" x14ac:dyDescent="0.45">
      <c r="A4">
        <v>2019</v>
      </c>
      <c r="B4">
        <f>'CpUDSC-totalcost'!B4*'Soft Cost Data'!$B$10</f>
        <v>431509.0199744124</v>
      </c>
    </row>
    <row r="5" spans="1:2" x14ac:dyDescent="0.45">
      <c r="A5">
        <v>2020</v>
      </c>
      <c r="B5">
        <f>'CpUDSC-totalcost'!B5*'Soft Cost Data'!$B$10</f>
        <v>428711.55469094793</v>
      </c>
    </row>
    <row r="6" spans="1:2" x14ac:dyDescent="0.45">
      <c r="A6">
        <v>2021</v>
      </c>
      <c r="B6">
        <f>'CpUDSC-totalcost'!B6*'Soft Cost Data'!$B$10</f>
        <v>425914.08940748352</v>
      </c>
    </row>
    <row r="7" spans="1:2" x14ac:dyDescent="0.45">
      <c r="A7">
        <v>2022</v>
      </c>
      <c r="B7">
        <f>'CpUDSC-totalcost'!B7*'Soft Cost Data'!$B$10</f>
        <v>423116.62412401912</v>
      </c>
    </row>
    <row r="8" spans="1:2" x14ac:dyDescent="0.45">
      <c r="A8">
        <v>2023</v>
      </c>
      <c r="B8">
        <f>'CpUDSC-totalcost'!B8*'Soft Cost Data'!$B$10</f>
        <v>420669.3016783807</v>
      </c>
    </row>
    <row r="9" spans="1:2" x14ac:dyDescent="0.45">
      <c r="A9">
        <v>2024</v>
      </c>
      <c r="B9">
        <f>'CpUDSC-totalcost'!B9*'Soft Cost Data'!$B$10</f>
        <v>418221.97923274344</v>
      </c>
    </row>
    <row r="10" spans="1:2" x14ac:dyDescent="0.45">
      <c r="A10">
        <v>2025</v>
      </c>
      <c r="B10">
        <f>'CpUDSC-totalcost'!B10*'Soft Cost Data'!$B$10</f>
        <v>415774.6567871056</v>
      </c>
    </row>
    <row r="11" spans="1:2" x14ac:dyDescent="0.45">
      <c r="A11">
        <v>2026</v>
      </c>
      <c r="B11">
        <f>'CpUDSC-totalcost'!B11*'Soft Cost Data'!$B$10</f>
        <v>413327.33434146835</v>
      </c>
    </row>
    <row r="12" spans="1:2" x14ac:dyDescent="0.45">
      <c r="A12">
        <v>2027</v>
      </c>
      <c r="B12">
        <f>'CpUDSC-totalcost'!B12*'Soft Cost Data'!$B$10</f>
        <v>410880.01189583051</v>
      </c>
    </row>
    <row r="13" spans="1:2" x14ac:dyDescent="0.45">
      <c r="A13">
        <v>2028</v>
      </c>
      <c r="B13">
        <f>'CpUDSC-totalcost'!B13*'Soft Cost Data'!$B$10</f>
        <v>409254.0919106403</v>
      </c>
    </row>
    <row r="14" spans="1:2" x14ac:dyDescent="0.45">
      <c r="A14">
        <v>2029</v>
      </c>
      <c r="B14">
        <f>'CpUDSC-totalcost'!B14*'Soft Cost Data'!$B$10</f>
        <v>407628.17192545009</v>
      </c>
    </row>
    <row r="15" spans="1:2" x14ac:dyDescent="0.45">
      <c r="A15">
        <v>2030</v>
      </c>
      <c r="B15">
        <f>'CpUDSC-totalcost'!B15*'Soft Cost Data'!$B$10</f>
        <v>406002.25194026041</v>
      </c>
    </row>
    <row r="16" spans="1:2" x14ac:dyDescent="0.45">
      <c r="A16">
        <v>2031</v>
      </c>
      <c r="B16">
        <f>'CpUDSC-totalcost'!B16*'Soft Cost Data'!$B$10</f>
        <v>404376.33195507026</v>
      </c>
    </row>
    <row r="17" spans="1:2" x14ac:dyDescent="0.45">
      <c r="A17">
        <v>2032</v>
      </c>
      <c r="B17">
        <f>'CpUDSC-totalcost'!B17*'Soft Cost Data'!$B$10</f>
        <v>402750.41196988005</v>
      </c>
    </row>
    <row r="18" spans="1:2" x14ac:dyDescent="0.45">
      <c r="A18">
        <v>2033</v>
      </c>
      <c r="B18">
        <f>'CpUDSC-totalcost'!B18*'Soft Cost Data'!$B$10</f>
        <v>401514.83196891675</v>
      </c>
    </row>
    <row r="19" spans="1:2" x14ac:dyDescent="0.45">
      <c r="A19">
        <v>2034</v>
      </c>
      <c r="B19">
        <f>'CpUDSC-totalcost'!B19*'Soft Cost Data'!$B$10</f>
        <v>400279.25196795352</v>
      </c>
    </row>
    <row r="20" spans="1:2" x14ac:dyDescent="0.45">
      <c r="A20">
        <v>2035</v>
      </c>
      <c r="B20">
        <f>'CpUDSC-totalcost'!B20*'Soft Cost Data'!$B$10</f>
        <v>399043.67196699028</v>
      </c>
    </row>
    <row r="21" spans="1:2" x14ac:dyDescent="0.45">
      <c r="A21">
        <v>2036</v>
      </c>
      <c r="B21">
        <f>'CpUDSC-totalcost'!B21*'Soft Cost Data'!$B$10</f>
        <v>397808.09196602763</v>
      </c>
    </row>
    <row r="22" spans="1:2" x14ac:dyDescent="0.45">
      <c r="A22">
        <v>2037</v>
      </c>
      <c r="B22">
        <f>'CpUDSC-totalcost'!B22*'Soft Cost Data'!$B$10</f>
        <v>396572.51196506433</v>
      </c>
    </row>
    <row r="23" spans="1:2" x14ac:dyDescent="0.45">
      <c r="A23">
        <v>2038</v>
      </c>
      <c r="B23">
        <f>'CpUDSC-totalcost'!B23*'Soft Cost Data'!$B$10</f>
        <v>395683.07314604282</v>
      </c>
    </row>
    <row r="24" spans="1:2" x14ac:dyDescent="0.45">
      <c r="A24">
        <v>2039</v>
      </c>
      <c r="B24">
        <f>'CpUDSC-totalcost'!B24*'Soft Cost Data'!$B$10</f>
        <v>394793.6343270216</v>
      </c>
    </row>
    <row r="25" spans="1:2" x14ac:dyDescent="0.45">
      <c r="A25">
        <v>2040</v>
      </c>
      <c r="B25">
        <f>'CpUDSC-totalcost'!B25*'Soft Cost Data'!$B$10</f>
        <v>393904.19550800038</v>
      </c>
    </row>
    <row r="26" spans="1:2" x14ac:dyDescent="0.45">
      <c r="A26">
        <v>2041</v>
      </c>
      <c r="B26">
        <f>'CpUDSC-totalcost'!B26*'Soft Cost Data'!$B$10</f>
        <v>393014.75668897916</v>
      </c>
    </row>
    <row r="27" spans="1:2" x14ac:dyDescent="0.45">
      <c r="A27">
        <v>2042</v>
      </c>
      <c r="B27">
        <f>'CpUDSC-totalcost'!B27*'Soft Cost Data'!$B$10</f>
        <v>392125.31786995794</v>
      </c>
    </row>
    <row r="28" spans="1:2" x14ac:dyDescent="0.45">
      <c r="A28">
        <v>2043</v>
      </c>
      <c r="B28">
        <f>'CpUDSC-totalcost'!B28*'Soft Cost Data'!$B$10</f>
        <v>391550.23682449356</v>
      </c>
    </row>
    <row r="29" spans="1:2" x14ac:dyDescent="0.45">
      <c r="A29">
        <v>2044</v>
      </c>
      <c r="B29">
        <f>'CpUDSC-totalcost'!B29*'Soft Cost Data'!$B$10</f>
        <v>390975.15577902924</v>
      </c>
    </row>
    <row r="30" spans="1:2" x14ac:dyDescent="0.45">
      <c r="A30">
        <v>2045</v>
      </c>
      <c r="B30">
        <f>'CpUDSC-totalcost'!B30*'Soft Cost Data'!$B$10</f>
        <v>390400.07473356492</v>
      </c>
    </row>
    <row r="31" spans="1:2" x14ac:dyDescent="0.45">
      <c r="A31">
        <v>2046</v>
      </c>
      <c r="B31">
        <f>'CpUDSC-totalcost'!B31*'Soft Cost Data'!$B$10</f>
        <v>389824.99368810048</v>
      </c>
    </row>
    <row r="32" spans="1:2" x14ac:dyDescent="0.45">
      <c r="A32">
        <v>2047</v>
      </c>
      <c r="B32">
        <f>'CpUDSC-totalcost'!B32*'Soft Cost Data'!$B$10</f>
        <v>389249.9126426361</v>
      </c>
    </row>
    <row r="33" spans="1:2" x14ac:dyDescent="0.45">
      <c r="A33">
        <v>2048</v>
      </c>
      <c r="B33">
        <f>'CpUDSC-totalcost'!B33*'Soft Cost Data'!$B$10</f>
        <v>388674.83159717178</v>
      </c>
    </row>
    <row r="34" spans="1:2" x14ac:dyDescent="0.45">
      <c r="A34">
        <v>2049</v>
      </c>
      <c r="B34">
        <f>'CpUDSC-totalcost'!B34*'Soft Cost Data'!$B$10</f>
        <v>388099.75055170746</v>
      </c>
    </row>
    <row r="35" spans="1:2" x14ac:dyDescent="0.45">
      <c r="A35">
        <v>2050</v>
      </c>
      <c r="B35">
        <f>'CpUDSC-totalcost'!B35*'Soft Cost Data'!$B$10</f>
        <v>387524.66950624314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India Data</vt:lpstr>
      <vt:lpstr>India Calcs</vt:lpstr>
      <vt:lpstr>Soft Cost Data</vt:lpstr>
      <vt:lpstr>AC DC Derate Factor</vt:lpstr>
      <vt:lpstr>CpUDSC-totalcost</vt:lpstr>
      <vt:lpstr>CpUDSC-softcosts</vt:lpstr>
      <vt:lpstr>plantsize.iv.a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2016-01-28T21:18:50Z</dcterms:created>
  <dcterms:modified xsi:type="dcterms:W3CDTF">2020-08-26T23:32:40Z</dcterms:modified>
</cp:coreProperties>
</file>