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elec\DRC\"/>
    </mc:Choice>
  </mc:AlternateContent>
  <bookViews>
    <workbookView xWindow="0" yWindow="0" windowWidth="19200" windowHeight="4590"/>
  </bookViews>
  <sheets>
    <sheet name="About" sheetId="1" r:id="rId1"/>
    <sheet name="Revised Calcs_India" sheetId="7" r:id="rId2"/>
    <sheet name="2019 DR capacity" sheetId="6" r:id="rId3"/>
    <sheet name="DRC-BDRC" sheetId="5" r:id="rId4"/>
    <sheet name="DRC-PADRC" sheetId="2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7" l="1"/>
  <c r="J2" i="7"/>
  <c r="F8" i="6" l="1"/>
  <c r="C13" i="6" l="1"/>
  <c r="D7" i="6" l="1"/>
  <c r="E6" i="6"/>
  <c r="C15" i="6"/>
  <c r="F6" i="6"/>
  <c r="D6" i="6"/>
  <c r="C6" i="6"/>
  <c r="B6" i="6"/>
  <c r="D13" i="6"/>
  <c r="C17" i="6" s="1"/>
  <c r="B8" i="6" l="1"/>
  <c r="B2" i="5" s="1"/>
  <c r="E7" i="6"/>
  <c r="F7" i="6" s="1"/>
  <c r="C8" i="6"/>
  <c r="D8" i="6"/>
  <c r="E8" i="6" l="1"/>
  <c r="C2" i="5"/>
  <c r="D2" i="5"/>
  <c r="E2" i="5" l="1"/>
  <c r="F2" i="5"/>
  <c r="B3" i="7"/>
  <c r="H2" i="5" l="1"/>
  <c r="H2" i="2" s="1"/>
  <c r="L2" i="5"/>
  <c r="L2" i="2" s="1"/>
  <c r="P2" i="5"/>
  <c r="P2" i="2" s="1"/>
  <c r="T2" i="5"/>
  <c r="T2" i="2" s="1"/>
  <c r="X2" i="5"/>
  <c r="X2" i="2" s="1"/>
  <c r="AB2" i="5"/>
  <c r="AB2" i="2" s="1"/>
  <c r="AF2" i="5"/>
  <c r="AF2" i="2" s="1"/>
  <c r="AJ2" i="5"/>
  <c r="AJ2" i="2" s="1"/>
  <c r="I2" i="5"/>
  <c r="I2" i="2" s="1"/>
  <c r="M2" i="5"/>
  <c r="M2" i="2" s="1"/>
  <c r="Q2" i="5"/>
  <c r="Q2" i="2" s="1"/>
  <c r="U2" i="5"/>
  <c r="U2" i="2" s="1"/>
  <c r="Y2" i="5"/>
  <c r="Y2" i="2" s="1"/>
  <c r="AC2" i="5"/>
  <c r="AC2" i="2" s="1"/>
  <c r="AG2" i="5"/>
  <c r="AG2" i="2" s="1"/>
  <c r="AK2" i="5"/>
  <c r="AK2" i="2" s="1"/>
  <c r="J2" i="5"/>
  <c r="J2" i="2" s="1"/>
  <c r="N2" i="5"/>
  <c r="N2" i="2" s="1"/>
  <c r="R2" i="5"/>
  <c r="R2" i="2" s="1"/>
  <c r="V2" i="5"/>
  <c r="V2" i="2" s="1"/>
  <c r="Z2" i="5"/>
  <c r="Z2" i="2" s="1"/>
  <c r="AD2" i="5"/>
  <c r="AD2" i="2" s="1"/>
  <c r="AH2" i="5"/>
  <c r="AH2" i="2" s="1"/>
  <c r="G2" i="5"/>
  <c r="G2" i="2" s="1"/>
  <c r="K2" i="5"/>
  <c r="K2" i="2" s="1"/>
  <c r="O2" i="5"/>
  <c r="O2" i="2" s="1"/>
  <c r="S2" i="5"/>
  <c r="S2" i="2" s="1"/>
  <c r="W2" i="5"/>
  <c r="W2" i="2" s="1"/>
  <c r="AA2" i="5"/>
  <c r="AA2" i="2" s="1"/>
  <c r="AE2" i="5"/>
  <c r="AE2" i="2" s="1"/>
  <c r="AI2" i="5"/>
  <c r="AI2" i="2" s="1"/>
</calcChain>
</file>

<file path=xl/sharedStrings.xml><?xml version="1.0" encoding="utf-8"?>
<sst xmlns="http://schemas.openxmlformats.org/spreadsheetml/2006/main" count="99" uniqueCount="93">
  <si>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</si>
  <si>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</si>
  <si>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</si>
  <si>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</si>
  <si>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</si>
  <si>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https://www.tatapower-ddl.com/UploadedDocuments/Presentation%20for%20USTDA%20Workshop%20250202015%20Ver%202.pdf</t>
  </si>
  <si>
    <t>(All figures in MW)</t>
  </si>
  <si>
    <t>%</t>
  </si>
  <si>
    <t>India peak demand</t>
  </si>
  <si>
    <t>http://www.cea.nic.in/reports/committee/nep/nep_dec.pdf</t>
  </si>
  <si>
    <t>CAGR (2016-21)</t>
  </si>
  <si>
    <t>CAGR (2021-26)</t>
  </si>
  <si>
    <t>DR capacity</t>
  </si>
  <si>
    <t>Source:CEA</t>
  </si>
  <si>
    <r>
      <t>in Giga Watt Hour = 10</t>
    </r>
    <r>
      <rPr>
        <b/>
        <vertAlign val="superscript"/>
        <sz val="10"/>
        <color indexed="8"/>
        <rFont val="Times New Roman"/>
        <family val="1"/>
      </rPr>
      <t>6</t>
    </r>
    <r>
      <rPr>
        <b/>
        <sz val="10"/>
        <color indexed="8"/>
        <rFont val="Times New Roman"/>
        <family val="1"/>
      </rPr>
      <t xml:space="preserve">  Kilo Watt Hour</t>
    </r>
  </si>
  <si>
    <t>Industry</t>
  </si>
  <si>
    <t>Agriculture</t>
  </si>
  <si>
    <t>Domestic</t>
  </si>
  <si>
    <t>Commercial</t>
  </si>
  <si>
    <t>Traction</t>
  </si>
  <si>
    <t>Others</t>
  </si>
  <si>
    <t>Total</t>
  </si>
  <si>
    <t>&amp;</t>
  </si>
  <si>
    <t>Electricity</t>
  </si>
  <si>
    <t>Railways</t>
  </si>
  <si>
    <t>Consumed</t>
  </si>
  <si>
    <t>8=2 to 7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</si>
  <si>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</si>
  <si>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</si>
  <si>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</si>
  <si>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</si>
  <si>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</si>
  <si>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</si>
  <si>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</si>
  <si>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</si>
  <si>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 xml:space="preserve">Distribution (%) </t>
  </si>
  <si>
    <t>(P): Provisional</t>
  </si>
  <si>
    <t>Source : Central Electricity Authority.</t>
  </si>
  <si>
    <t>Smart Grid Journey</t>
  </si>
  <si>
    <t>Page 21</t>
  </si>
  <si>
    <t>Central electricity Authority</t>
  </si>
  <si>
    <t>DR Potential percentage</t>
  </si>
  <si>
    <t>DR deployment (TPDDL study)</t>
  </si>
  <si>
    <t>Demand (TPDDL study)</t>
  </si>
  <si>
    <t>Electricity consumption across sectors</t>
  </si>
  <si>
    <t>http://mospi.nic.in/sites/default/files/publication_reports/Energy_Statistics_2018.pdf</t>
  </si>
  <si>
    <t>Energy Statistics 2018</t>
  </si>
  <si>
    <t>Ministry of Statistics and Programme Implementation</t>
  </si>
  <si>
    <t>Table 6.9</t>
  </si>
  <si>
    <t>https://gig.lbl.gov/sites/default/files/lbnl_6987e_0.pdf</t>
  </si>
  <si>
    <t>Tata Power Delhi Distribution Limited (TPDDL)</t>
  </si>
  <si>
    <t>Potential of DR across consumer categories (weighted average)</t>
  </si>
  <si>
    <t>Fraction of energy demand from industrial and commercial sectors</t>
  </si>
  <si>
    <t>Sources:</t>
  </si>
  <si>
    <t>Notes:</t>
  </si>
  <si>
    <t>National Electricity Plan (from 19th EPS)</t>
  </si>
  <si>
    <t>http://www.cea.nic.in/reports/committee/nep/nep_jan_2018.pdf</t>
  </si>
  <si>
    <t>Table 4.1</t>
  </si>
  <si>
    <t>2016-17</t>
  </si>
  <si>
    <t>2017-18(P)</t>
  </si>
  <si>
    <t>Growth rate of 2017-18 over 2016-17 (%)</t>
  </si>
  <si>
    <t>CAGR 2008-09 to 2017-18(%)</t>
  </si>
  <si>
    <t xml:space="preserve">Table 6.9: Consumption of Electricity by Sectors in India </t>
  </si>
  <si>
    <t>http://www.mospi.gov.in/sites/default/files/publication_reports/Energy%20Statistics%202019-finall.pdf</t>
  </si>
  <si>
    <t>Demand response is defined as the potential to reduce or shift electricity usage during peak</t>
  </si>
  <si>
    <t>periods in response to time-based rates or other financial incentives.</t>
  </si>
  <si>
    <t>Time (Year)</t>
  </si>
  <si>
    <t>Low</t>
  </si>
  <si>
    <t>High</t>
  </si>
  <si>
    <t>CPI Potentials (GW) (2030)</t>
  </si>
  <si>
    <t>(for ~600 GW peak load)</t>
  </si>
  <si>
    <t>https://www.climatepolicyinitiative.org/wp-content/uploads/2020/08/CPI-India-flexibility-25-August-2020-full-report-1.pdf</t>
  </si>
  <si>
    <t>Trends for BAU DR capacity till 2019</t>
  </si>
  <si>
    <t>Trends for peak electricity demand till 2019</t>
  </si>
  <si>
    <t>Climate Policy Initiative</t>
  </si>
  <si>
    <t>Developing a roadmap to a flexible, low‐carbon Indian electricity system</t>
  </si>
  <si>
    <t>Figure 3.4</t>
  </si>
  <si>
    <t>Estimated 
Base</t>
  </si>
  <si>
    <t>CPI-Mid Range
Potential</t>
  </si>
  <si>
    <t>Mid*</t>
  </si>
  <si>
    <t>Source: CPI Report, Figure 3.4</t>
  </si>
  <si>
    <t xml:space="preserve">* EPS peak is ~400 GW in 2030, so we assume the mid range estimate of CPI </t>
  </si>
  <si>
    <t>which is against a higher (~600 GW) peak in 2030</t>
  </si>
  <si>
    <t xml:space="preserve">A case study of the TPDDL, CEA peak demand projections, and the percentage of demand from industrial and commercial sectors </t>
  </si>
  <si>
    <t>in total electricity demand  were used to estimate the 2019 base year DR capacity (based on the percentage reduction in peak demand in the TPDDL study).</t>
  </si>
  <si>
    <t>Between 2030 and 2050, the rest of the potential is scaled by growth in peak demand (EPS output).</t>
  </si>
  <si>
    <t>Demand response potential in 2030 by end-uses</t>
  </si>
  <si>
    <t xml:space="preserve">An estimate from a CPI report was used for the 2030 potential DR capacity, and the potential between 2019 and 2030 was scaled linearly. </t>
  </si>
  <si>
    <t xml:space="preserve">That was scaled for future BAU projections as per the growth in peak demand output of EPS. </t>
  </si>
  <si>
    <t>However, we adjust to remove the contribution from EV charging, which</t>
  </si>
  <si>
    <t>is calculated separately in the EPS.</t>
  </si>
  <si>
    <t>Peak Hour Electricity Demand by Season[summer] : NoSettings</t>
  </si>
  <si>
    <t>Peak Hour Electricity Demand by Season[winter] : NoSettings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</si>
</sst>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b/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1" fontId="0" fillId="0" borderId="0" xfId="0" applyNumberFormat="1"/>
    <xf numFmtId="0" fontId="0" fillId="0" borderId="0" xfId="0" applyAlignment="1">
      <alignment wrapText="1"/>
    </xf>
    <xf numFmtId="10" fontId="0" fillId="0" borderId="0" xfId="2" applyNumberFormat="1" applyFont="1"/>
    <xf numFmtId="2" fontId="0" fillId="0" borderId="0" xfId="0" applyNumberFormat="1"/>
    <xf numFmtId="165" fontId="0" fillId="0" borderId="0" xfId="0" applyNumberFormat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6" fillId="2" borderId="5" xfId="0" applyFont="1" applyFill="1" applyBorder="1"/>
    <xf numFmtId="0" fontId="7" fillId="2" borderId="9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6" fillId="2" borderId="0" xfId="0" applyFont="1" applyFill="1"/>
    <xf numFmtId="2" fontId="4" fillId="2" borderId="0" xfId="3" applyNumberFormat="1" applyFont="1" applyFill="1" applyBorder="1" applyAlignment="1">
      <alignment horizontal="center" vertical="center"/>
    </xf>
    <xf numFmtId="165" fontId="0" fillId="0" borderId="0" xfId="0" applyNumberFormat="1"/>
    <xf numFmtId="0" fontId="1" fillId="3" borderId="0" xfId="0" applyFont="1" applyFill="1"/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6" xfId="0" applyFont="1" applyBorder="1"/>
    <xf numFmtId="3" fontId="6" fillId="0" borderId="6" xfId="3" applyNumberFormat="1" applyFont="1" applyBorder="1" applyAlignment="1">
      <alignment horizontal="center"/>
    </xf>
    <xf numFmtId="3" fontId="6" fillId="0" borderId="3" xfId="3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4" borderId="6" xfId="0" applyFont="1" applyFill="1" applyBorder="1"/>
    <xf numFmtId="0" fontId="6" fillId="4" borderId="9" xfId="0" applyFont="1" applyFill="1" applyBorder="1"/>
    <xf numFmtId="3" fontId="6" fillId="0" borderId="5" xfId="3" applyNumberFormat="1" applyFont="1" applyBorder="1" applyAlignment="1">
      <alignment horizontal="center"/>
    </xf>
    <xf numFmtId="3" fontId="6" fillId="0" borderId="9" xfId="3" applyNumberFormat="1" applyFont="1" applyBorder="1" applyAlignment="1">
      <alignment horizontal="center"/>
    </xf>
    <xf numFmtId="2" fontId="4" fillId="4" borderId="11" xfId="3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2" fontId="4" fillId="0" borderId="11" xfId="3" applyNumberFormat="1" applyFont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 wrapText="1"/>
    </xf>
    <xf numFmtId="2" fontId="4" fillId="4" borderId="10" xfId="3" applyNumberFormat="1" applyFont="1" applyFill="1" applyBorder="1" applyAlignment="1">
      <alignment horizontal="center" vertical="center"/>
    </xf>
    <xf numFmtId="1" fontId="0" fillId="5" borderId="0" xfId="0" applyNumberFormat="1" applyFill="1"/>
    <xf numFmtId="0" fontId="1" fillId="0" borderId="0" xfId="0" applyFont="1" applyAlignment="1">
      <alignment wrapText="1"/>
    </xf>
    <xf numFmtId="0" fontId="9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6">
    <cellStyle name="Comma" xfId="3" builtinId="3"/>
    <cellStyle name="Followed Hyperlink" xfId="4" builtinId="9" hidden="1"/>
    <cellStyle name="Followed Hyperlink" xfId="5" builtinId="9" hidden="1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419099</xdr:colOff>
      <xdr:row>12</xdr:row>
      <xdr:rowOff>85725</xdr:rowOff>
    </xdr:from>
    <xdr:to>
      <xdr:col>12</xdr:col>
      <xdr:colOff>481086</xdr:colOff>
      <xdr:row>27</xdr:row>
      <xdr:rowOff>62372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2FCC8B-629D-4FFE-B3B6-2F3A59A9C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49" y="2371725"/>
          <a:ext cx="4976887" cy="2834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681832</xdr:colOff>
      <xdr:row>10</xdr:row>
      <xdr:rowOff>27834</xdr:rowOff>
    </xdr:from>
    <xdr:to>
      <xdr:col>21</xdr:col>
      <xdr:colOff>2430</xdr:colOff>
      <xdr:row>53</xdr:row>
      <xdr:rowOff>122238</xdr:rowOff>
    </xdr:to>
    <xdr:pic>
      <xdr:nvPicPr>
        <xdr:cNvPr id="2" name="Picture 1" descr="Screen Shot 2018-04-14 at 12.19.27 am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9957" y="1932834"/>
          <a:ext cx="11560223" cy="8285904"/>
        </a:xfrm>
        <a:prstGeom prst="rect">
          <a:avLst/>
        </a:prstGeom>
      </xdr:spPr>
    </xdr:pic>
    <xdr:clientData/>
  </xdr:twoCellAnchor>
  <xdr:twoCellAnchor editAs="oneCell">
    <xdr:from>
      <xdr:col>0</xdr:col>
      <xdr:colOff>301625</xdr:colOff>
      <xdr:row>41</xdr:row>
      <xdr:rowOff>152400</xdr:rowOff>
    </xdr:from>
    <xdr:to>
      <xdr:col>4</xdr:col>
      <xdr:colOff>933450</xdr:colOff>
      <xdr:row>72</xdr:row>
      <xdr:rowOff>88900</xdr:rowOff>
    </xdr:to>
    <xdr:pic>
      <xdr:nvPicPr>
        <xdr:cNvPr id="4" name="Picture 3" descr="Screen Shot 2018-04-16 at 11.05.36 pm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625" y="8343900"/>
          <a:ext cx="7556500" cy="5842000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</xdr:colOff>
      <xdr:row>17</xdr:row>
      <xdr:rowOff>121444</xdr:rowOff>
    </xdr:from>
    <xdr:to>
      <xdr:col>4</xdr:col>
      <xdr:colOff>719137</xdr:colOff>
      <xdr:row>38</xdr:row>
      <xdr:rowOff>121989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635C3D-B2CF-4D03-A0D5-754C1B83B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" y="3359944"/>
          <a:ext cx="7565231" cy="4001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limatepolicyinitiative.org/wp-content/uploads/2020/08/CPI-India-flexibility-25-August-2020-full-report-1.pdf" TargetMode="External"/><Relationship Id="rId2" Type="http://schemas.openxmlformats.org/officeDocument/2006/relationships/hyperlink" Target="http://mospi.nic.in/sites/default/files/publication_reports/Energy_Statistics_2018.pdf" TargetMode="External"/><Relationship Id="rId1" Type="http://schemas.openxmlformats.org/officeDocument/2006/relationships/hyperlink" Target="https://www.tatapower-ddl.com/UploadedDocuments/Presentation%20for%20USTDA%20Workshop%20250202015%20Ver%202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tapower-ddl.com/UploadedDocuments/Presentation%20for%20USTDA%20Workshop%20250202015%20Ver%202.pdf" TargetMode="External"/><Relationship Id="rId2" Type="http://schemas.openxmlformats.org/officeDocument/2006/relationships/hyperlink" Target="https://gig.lbl.gov/sites/default/files/lbnl_6987e_0.pdf" TargetMode="External"/><Relationship Id="rId1" Type="http://schemas.openxmlformats.org/officeDocument/2006/relationships/hyperlink" Target="http://www.cea.nic.in/reports/committee/nep/nep_dec.pdf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B30" sqref="B30"/>
    </sheetView>
  </sheetViews>
  <sheetFormatPr defaultColWidth="8.86328125" defaultRowHeight="14.25" x14ac:dyDescent="0.45"/>
  <cols>
    <col min="2" max="2" width="62" customWidth="1"/>
    <col min="7" max="7" width="51.265625" customWidth="1"/>
  </cols>
  <sheetData>
    <row r="1" spans="1:7" x14ac:dyDescent="0.45">
      <c r="A1" s="1" t="s">
        <v>3</v>
      </c>
    </row>
    <row r="2" spans="1:7" x14ac:dyDescent="0.45">
      <c r="A2" s="1" t="s">
        <v>4</v>
      </c>
    </row>
    <row r="4" spans="1:7" x14ac:dyDescent="0.45">
      <c r="A4" s="1" t="s">
        <v>53</v>
      </c>
      <c r="B4" s="33" t="s">
        <v>72</v>
      </c>
      <c r="G4" s="33" t="s">
        <v>86</v>
      </c>
    </row>
    <row r="5" spans="1:7" x14ac:dyDescent="0.45">
      <c r="B5" t="s">
        <v>50</v>
      </c>
      <c r="G5" t="s">
        <v>74</v>
      </c>
    </row>
    <row r="6" spans="1:7" x14ac:dyDescent="0.45">
      <c r="B6" s="2">
        <v>2015</v>
      </c>
      <c r="G6" s="2">
        <v>2020</v>
      </c>
    </row>
    <row r="7" spans="1:7" x14ac:dyDescent="0.45">
      <c r="B7" t="s">
        <v>38</v>
      </c>
      <c r="G7" t="s">
        <v>75</v>
      </c>
    </row>
    <row r="8" spans="1:7" x14ac:dyDescent="0.45">
      <c r="B8" s="3" t="s">
        <v>5</v>
      </c>
      <c r="G8" s="3" t="s">
        <v>71</v>
      </c>
    </row>
    <row r="9" spans="1:7" x14ac:dyDescent="0.45">
      <c r="B9" t="s">
        <v>39</v>
      </c>
      <c r="G9" t="s">
        <v>76</v>
      </c>
    </row>
    <row r="11" spans="1:7" x14ac:dyDescent="0.45">
      <c r="B11" s="33" t="s">
        <v>73</v>
      </c>
    </row>
    <row r="12" spans="1:7" x14ac:dyDescent="0.45">
      <c r="A12" s="1"/>
      <c r="B12" t="s">
        <v>40</v>
      </c>
    </row>
    <row r="13" spans="1:7" x14ac:dyDescent="0.45">
      <c r="B13" s="2">
        <v>2018</v>
      </c>
    </row>
    <row r="14" spans="1:7" x14ac:dyDescent="0.45">
      <c r="B14" t="s">
        <v>55</v>
      </c>
    </row>
    <row r="15" spans="1:7" x14ac:dyDescent="0.45">
      <c r="B15" s="3" t="s">
        <v>56</v>
      </c>
    </row>
    <row r="16" spans="1:7" x14ac:dyDescent="0.45">
      <c r="B16" t="s">
        <v>57</v>
      </c>
    </row>
    <row r="18" spans="1:2" x14ac:dyDescent="0.45">
      <c r="B18" s="33" t="s">
        <v>44</v>
      </c>
    </row>
    <row r="19" spans="1:2" x14ac:dyDescent="0.45">
      <c r="A19" s="1"/>
      <c r="B19" t="s">
        <v>47</v>
      </c>
    </row>
    <row r="20" spans="1:2" x14ac:dyDescent="0.45">
      <c r="B20" s="2">
        <v>2018</v>
      </c>
    </row>
    <row r="21" spans="1:2" x14ac:dyDescent="0.45">
      <c r="B21" t="s">
        <v>46</v>
      </c>
    </row>
    <row r="22" spans="1:2" x14ac:dyDescent="0.45">
      <c r="B22" s="3" t="s">
        <v>45</v>
      </c>
    </row>
    <row r="23" spans="1:2" x14ac:dyDescent="0.45">
      <c r="B23" t="s">
        <v>48</v>
      </c>
    </row>
    <row r="25" spans="1:2" x14ac:dyDescent="0.45">
      <c r="A25" s="4"/>
    </row>
    <row r="26" spans="1:2" x14ac:dyDescent="0.45">
      <c r="A26" s="1" t="s">
        <v>54</v>
      </c>
      <c r="B26" s="6"/>
    </row>
    <row r="27" spans="1:2" x14ac:dyDescent="0.45">
      <c r="A27" s="4" t="s">
        <v>64</v>
      </c>
      <c r="B27" s="6"/>
    </row>
    <row r="28" spans="1:2" x14ac:dyDescent="0.45">
      <c r="A28" s="4" t="s">
        <v>65</v>
      </c>
      <c r="B28" s="6"/>
    </row>
    <row r="29" spans="1:2" x14ac:dyDescent="0.45">
      <c r="A29" s="8"/>
      <c r="B29" s="6"/>
    </row>
    <row r="30" spans="1:2" x14ac:dyDescent="0.45">
      <c r="A30" s="8" t="s">
        <v>83</v>
      </c>
      <c r="B30" s="6"/>
    </row>
    <row r="31" spans="1:2" x14ac:dyDescent="0.45">
      <c r="A31" s="8" t="s">
        <v>84</v>
      </c>
      <c r="B31" s="6"/>
    </row>
    <row r="32" spans="1:2" x14ac:dyDescent="0.45">
      <c r="A32" s="6" t="s">
        <v>88</v>
      </c>
      <c r="B32" s="6"/>
    </row>
    <row r="33" spans="1:2" x14ac:dyDescent="0.45">
      <c r="A33" s="6"/>
      <c r="B33" s="6"/>
    </row>
    <row r="34" spans="1:2" x14ac:dyDescent="0.45">
      <c r="A34" s="6" t="s">
        <v>87</v>
      </c>
      <c r="B34" s="6"/>
    </row>
    <row r="35" spans="1:2" x14ac:dyDescent="0.45">
      <c r="A35" s="6" t="s">
        <v>85</v>
      </c>
      <c r="B35" s="6"/>
    </row>
    <row r="36" spans="1:2" x14ac:dyDescent="0.45">
      <c r="A36" s="6"/>
      <c r="B36" s="6"/>
    </row>
    <row r="37" spans="1:2" x14ac:dyDescent="0.45">
      <c r="A37" s="6"/>
      <c r="B37" s="5"/>
    </row>
    <row r="38" spans="1:2" x14ac:dyDescent="0.45">
      <c r="A38" s="6"/>
      <c r="B38" s="7"/>
    </row>
    <row r="39" spans="1:2" x14ac:dyDescent="0.45">
      <c r="A39" s="6"/>
      <c r="B39" s="6"/>
    </row>
    <row r="40" spans="1:2" x14ac:dyDescent="0.45">
      <c r="A40" s="6"/>
      <c r="B40" s="6"/>
    </row>
    <row r="41" spans="1:2" x14ac:dyDescent="0.45">
      <c r="A41" s="6"/>
      <c r="B41" s="6"/>
    </row>
    <row r="42" spans="1:2" x14ac:dyDescent="0.45">
      <c r="A42" s="6"/>
    </row>
    <row r="43" spans="1:2" x14ac:dyDescent="0.45">
      <c r="A43" s="6"/>
    </row>
  </sheetData>
  <hyperlinks>
    <hyperlink ref="B8" r:id="rId1"/>
    <hyperlink ref="B22" r:id="rId2"/>
    <hyperlink ref="G8" r:id="rId3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workbookViewId="0">
      <selection activeCell="C12" sqref="C12"/>
    </sheetView>
  </sheetViews>
  <sheetFormatPr defaultRowHeight="14.25" x14ac:dyDescent="0.45"/>
  <cols>
    <col min="1" max="1" width="63.73046875" bestFit="1" customWidth="1"/>
    <col min="2" max="2" width="10.86328125" customWidth="1"/>
    <col min="8" max="8" width="18.86328125" customWidth="1"/>
  </cols>
  <sheetData>
    <row r="1" spans="1:33" ht="42.75" x14ac:dyDescent="0.45">
      <c r="B1" s="50" t="s">
        <v>77</v>
      </c>
      <c r="C1" s="50" t="s">
        <v>78</v>
      </c>
      <c r="G1" s="1" t="s">
        <v>69</v>
      </c>
      <c r="I1" s="52" t="s">
        <v>67</v>
      </c>
      <c r="J1" s="52" t="s">
        <v>79</v>
      </c>
      <c r="K1" s="52" t="s">
        <v>68</v>
      </c>
    </row>
    <row r="2" spans="1:33" x14ac:dyDescent="0.45">
      <c r="A2" s="1" t="s">
        <v>0</v>
      </c>
      <c r="B2">
        <v>2019</v>
      </c>
      <c r="C2">
        <v>2030</v>
      </c>
      <c r="G2" s="51" t="s">
        <v>70</v>
      </c>
      <c r="I2" s="53">
        <v>40</v>
      </c>
      <c r="J2" s="53">
        <f>90-12.5</f>
        <v>77.5</v>
      </c>
      <c r="K2" s="53">
        <v>180</v>
      </c>
    </row>
    <row r="3" spans="1:33" x14ac:dyDescent="0.45">
      <c r="A3" s="1" t="s">
        <v>2</v>
      </c>
      <c r="B3" s="9">
        <f>'2019 DR capacity'!F8</f>
        <v>922.18845458994383</v>
      </c>
      <c r="C3">
        <f>J2*1000</f>
        <v>77500</v>
      </c>
    </row>
    <row r="4" spans="1:33" x14ac:dyDescent="0.45">
      <c r="G4" s="51" t="s">
        <v>81</v>
      </c>
    </row>
    <row r="5" spans="1:33" x14ac:dyDescent="0.45">
      <c r="G5" s="51" t="s">
        <v>82</v>
      </c>
    </row>
    <row r="6" spans="1:33" x14ac:dyDescent="0.45">
      <c r="G6" s="51" t="s">
        <v>89</v>
      </c>
    </row>
    <row r="7" spans="1:33" x14ac:dyDescent="0.45">
      <c r="G7" s="51" t="s">
        <v>90</v>
      </c>
    </row>
    <row r="8" spans="1:33" x14ac:dyDescent="0.45">
      <c r="G8" s="51"/>
    </row>
    <row r="9" spans="1:33" x14ac:dyDescent="0.45">
      <c r="A9" t="s">
        <v>66</v>
      </c>
      <c r="B9">
        <v>2019</v>
      </c>
      <c r="C9">
        <v>2020</v>
      </c>
      <c r="D9">
        <v>2021</v>
      </c>
      <c r="E9">
        <v>2022</v>
      </c>
      <c r="F9">
        <v>2023</v>
      </c>
      <c r="G9">
        <v>2024</v>
      </c>
      <c r="H9">
        <v>2025</v>
      </c>
      <c r="I9">
        <v>2026</v>
      </c>
      <c r="J9">
        <v>2027</v>
      </c>
      <c r="K9">
        <v>2028</v>
      </c>
      <c r="L9">
        <v>2029</v>
      </c>
      <c r="M9">
        <v>2030</v>
      </c>
      <c r="N9">
        <v>2031</v>
      </c>
      <c r="O9">
        <v>2032</v>
      </c>
      <c r="P9">
        <v>2033</v>
      </c>
      <c r="Q9">
        <v>2034</v>
      </c>
      <c r="R9">
        <v>2035</v>
      </c>
      <c r="S9">
        <v>2036</v>
      </c>
      <c r="T9">
        <v>2037</v>
      </c>
      <c r="U9">
        <v>2038</v>
      </c>
      <c r="V9">
        <v>2039</v>
      </c>
      <c r="W9">
        <v>2040</v>
      </c>
      <c r="X9">
        <v>2041</v>
      </c>
      <c r="Y9">
        <v>2042</v>
      </c>
      <c r="Z9">
        <v>2043</v>
      </c>
      <c r="AA9">
        <v>2044</v>
      </c>
      <c r="AB9">
        <v>2045</v>
      </c>
      <c r="AC9">
        <v>2046</v>
      </c>
      <c r="AD9">
        <v>2047</v>
      </c>
      <c r="AE9">
        <v>2048</v>
      </c>
      <c r="AF9">
        <v>2049</v>
      </c>
      <c r="AG9">
        <v>2050</v>
      </c>
    </row>
    <row r="10" spans="1:33" x14ac:dyDescent="0.45">
      <c r="A10" t="s">
        <v>91</v>
      </c>
      <c r="B10">
        <v>164581</v>
      </c>
      <c r="C10">
        <v>167124</v>
      </c>
      <c r="D10">
        <v>184567</v>
      </c>
      <c r="E10">
        <v>199680</v>
      </c>
      <c r="F10">
        <v>216498</v>
      </c>
      <c r="G10">
        <v>232792</v>
      </c>
      <c r="H10">
        <v>248850</v>
      </c>
      <c r="I10">
        <v>264673</v>
      </c>
      <c r="J10">
        <v>280541</v>
      </c>
      <c r="K10">
        <v>302367</v>
      </c>
      <c r="L10">
        <v>324258</v>
      </c>
      <c r="M10">
        <v>346278</v>
      </c>
      <c r="N10">
        <v>368229</v>
      </c>
      <c r="O10">
        <v>390186</v>
      </c>
      <c r="P10">
        <v>414236</v>
      </c>
      <c r="Q10">
        <v>438370</v>
      </c>
      <c r="R10">
        <v>462533</v>
      </c>
      <c r="S10">
        <v>486619</v>
      </c>
      <c r="T10">
        <v>511017</v>
      </c>
      <c r="U10">
        <v>535347</v>
      </c>
      <c r="V10">
        <v>559541</v>
      </c>
      <c r="W10">
        <v>584045</v>
      </c>
      <c r="X10">
        <v>608681</v>
      </c>
      <c r="Y10">
        <v>633204</v>
      </c>
      <c r="Z10">
        <v>653169</v>
      </c>
      <c r="AA10">
        <v>675065</v>
      </c>
      <c r="AB10">
        <v>695867</v>
      </c>
      <c r="AC10">
        <v>715551</v>
      </c>
      <c r="AD10">
        <v>737951</v>
      </c>
      <c r="AE10">
        <v>757599</v>
      </c>
      <c r="AF10">
        <v>778490</v>
      </c>
      <c r="AG10">
        <v>799341</v>
      </c>
    </row>
    <row r="11" spans="1:33" x14ac:dyDescent="0.45">
      <c r="A11" t="s">
        <v>92</v>
      </c>
      <c r="B11">
        <v>144301</v>
      </c>
      <c r="C11">
        <v>144210</v>
      </c>
      <c r="D11">
        <v>157047</v>
      </c>
      <c r="E11">
        <v>167875</v>
      </c>
      <c r="F11">
        <v>178025</v>
      </c>
      <c r="G11">
        <v>187719</v>
      </c>
      <c r="H11">
        <v>197150</v>
      </c>
      <c r="I11">
        <v>206417</v>
      </c>
      <c r="J11">
        <v>215696</v>
      </c>
      <c r="K11">
        <v>226630</v>
      </c>
      <c r="L11">
        <v>237552</v>
      </c>
      <c r="M11">
        <v>248582</v>
      </c>
      <c r="N11">
        <v>259703</v>
      </c>
      <c r="O11">
        <v>270844</v>
      </c>
      <c r="P11">
        <v>283077</v>
      </c>
      <c r="Q11">
        <v>295421</v>
      </c>
      <c r="R11">
        <v>307771</v>
      </c>
      <c r="S11">
        <v>320177</v>
      </c>
      <c r="T11">
        <v>332695</v>
      </c>
      <c r="U11">
        <v>346994</v>
      </c>
      <c r="V11">
        <v>361314</v>
      </c>
      <c r="W11">
        <v>375578</v>
      </c>
      <c r="X11">
        <v>390049</v>
      </c>
      <c r="Y11">
        <v>404517</v>
      </c>
      <c r="Z11">
        <v>416752</v>
      </c>
      <c r="AA11">
        <v>428795</v>
      </c>
      <c r="AB11">
        <v>441039</v>
      </c>
      <c r="AC11">
        <v>453324</v>
      </c>
      <c r="AD11">
        <v>465684</v>
      </c>
      <c r="AE11">
        <v>477938</v>
      </c>
      <c r="AF11">
        <v>490292</v>
      </c>
      <c r="AG11">
        <v>502594</v>
      </c>
    </row>
    <row r="29" spans="7:7" x14ac:dyDescent="0.45">
      <c r="G29" s="51" t="s">
        <v>80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"/>
  <sheetViews>
    <sheetView zoomScale="80" zoomScaleNormal="80" workbookViewId="0">
      <selection activeCell="F9" sqref="F9"/>
    </sheetView>
  </sheetViews>
  <sheetFormatPr defaultColWidth="11.3984375" defaultRowHeight="14.25" x14ac:dyDescent="0.45"/>
  <cols>
    <col min="1" max="1" width="68.73046875" customWidth="1"/>
    <col min="4" max="4" width="12.1328125" bestFit="1" customWidth="1"/>
    <col min="5" max="7" width="14.1328125" bestFit="1" customWidth="1"/>
    <col min="12" max="12" width="11.265625" customWidth="1"/>
    <col min="13" max="13" width="7" bestFit="1" customWidth="1"/>
  </cols>
  <sheetData>
    <row r="1" spans="1:37" x14ac:dyDescent="0.45">
      <c r="B1" s="11"/>
    </row>
    <row r="2" spans="1:37" x14ac:dyDescent="0.45">
      <c r="A2" t="s">
        <v>6</v>
      </c>
    </row>
    <row r="3" spans="1:37" x14ac:dyDescent="0.45">
      <c r="A3" t="s">
        <v>0</v>
      </c>
      <c r="B3">
        <v>2015</v>
      </c>
      <c r="C3">
        <v>2016</v>
      </c>
      <c r="D3">
        <v>2017</v>
      </c>
      <c r="E3">
        <v>2018</v>
      </c>
      <c r="F3">
        <v>2019</v>
      </c>
    </row>
    <row r="4" spans="1:37" x14ac:dyDescent="0.45">
      <c r="A4" t="s">
        <v>42</v>
      </c>
      <c r="B4">
        <v>5</v>
      </c>
      <c r="C4">
        <v>5</v>
      </c>
      <c r="D4">
        <v>12</v>
      </c>
      <c r="E4">
        <v>15</v>
      </c>
      <c r="F4">
        <v>20</v>
      </c>
    </row>
    <row r="5" spans="1:37" x14ac:dyDescent="0.45">
      <c r="A5" t="s">
        <v>43</v>
      </c>
      <c r="B5">
        <v>1766</v>
      </c>
      <c r="C5">
        <v>1860</v>
      </c>
      <c r="D5">
        <v>1954</v>
      </c>
      <c r="E5">
        <v>2048</v>
      </c>
      <c r="F5">
        <v>2142</v>
      </c>
    </row>
    <row r="6" spans="1:37" x14ac:dyDescent="0.45">
      <c r="A6" t="s">
        <v>7</v>
      </c>
      <c r="B6" s="12">
        <f>B4/B5*100</f>
        <v>0.28312570781426954</v>
      </c>
      <c r="C6" s="12">
        <f t="shared" ref="C6:F6" si="0">C4/C5*100</f>
        <v>0.26881720430107531</v>
      </c>
      <c r="D6" s="12">
        <f t="shared" si="0"/>
        <v>0.61412487205731825</v>
      </c>
      <c r="E6" s="12">
        <f t="shared" si="0"/>
        <v>0.732421875</v>
      </c>
      <c r="F6" s="12">
        <f t="shared" si="0"/>
        <v>0.93370681605975725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7" x14ac:dyDescent="0.45">
      <c r="A7" t="s">
        <v>8</v>
      </c>
      <c r="B7">
        <v>153366</v>
      </c>
      <c r="C7">
        <v>161834</v>
      </c>
      <c r="D7" s="13">
        <f>C7*(1+$B$9/100)</f>
        <v>172968.17919999998</v>
      </c>
      <c r="E7" s="13">
        <f>D7*(1+$B$9/100)</f>
        <v>184868.38992895998</v>
      </c>
      <c r="F7" s="13">
        <f>E7*(1+$B$9/100)</f>
        <v>197587.33515607243</v>
      </c>
      <c r="G7" s="13"/>
      <c r="I7" s="13"/>
      <c r="J7" s="13"/>
      <c r="K7" s="13"/>
      <c r="L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pans="1:37" x14ac:dyDescent="0.45">
      <c r="A8" t="s">
        <v>12</v>
      </c>
      <c r="B8" s="9">
        <f>B7*B6*$C$15/10000</f>
        <v>217.04932691473061</v>
      </c>
      <c r="C8" s="9">
        <f t="shared" ref="C8:E8" si="1">C7*C6*$C$15/10000</f>
        <v>217.45874449471464</v>
      </c>
      <c r="D8" s="9">
        <f t="shared" si="1"/>
        <v>530.97362379816002</v>
      </c>
      <c r="E8" s="9">
        <f t="shared" si="1"/>
        <v>676.8212928537813</v>
      </c>
      <c r="F8" s="49">
        <f>F7*F6*$C$15/10000</f>
        <v>922.18845458994383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x14ac:dyDescent="0.45">
      <c r="A9" t="s">
        <v>10</v>
      </c>
      <c r="B9">
        <v>6.88</v>
      </c>
    </row>
    <row r="10" spans="1:37" x14ac:dyDescent="0.45">
      <c r="A10" t="s">
        <v>11</v>
      </c>
      <c r="B10">
        <v>5.77</v>
      </c>
    </row>
    <row r="12" spans="1:37" x14ac:dyDescent="0.4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x14ac:dyDescent="0.45">
      <c r="A13" t="s">
        <v>51</v>
      </c>
      <c r="C13">
        <f>18*620+14*430+15*1100+7*4600+2*1900+16*7300+14*2700+12*770+24*1000+16*1400+12*430+19*1900+28*170+14*2200+13*1000+15*560+26*60+920*15+8*2000</f>
        <v>409500</v>
      </c>
      <c r="D13">
        <f>C13/(620+430+1100+4600+1900+7300+2700+770+1000+1400+430+1900+170+2200+1000+560+60+920+2000)</f>
        <v>13.184159690920799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x14ac:dyDescent="0.45"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x14ac:dyDescent="0.45">
      <c r="A15" t="s">
        <v>52</v>
      </c>
      <c r="C15" s="12">
        <f>E93+H93</f>
        <v>49.986191376369504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x14ac:dyDescent="0.45"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" x14ac:dyDescent="0.45">
      <c r="A17" t="s">
        <v>41</v>
      </c>
      <c r="C17" s="32">
        <f>D13*(E93+H93)/100</f>
        <v>6.5902592944698366</v>
      </c>
    </row>
    <row r="40" spans="1:1" x14ac:dyDescent="0.45">
      <c r="A40" s="3" t="s">
        <v>9</v>
      </c>
    </row>
    <row r="65" spans="1:12" x14ac:dyDescent="0.45">
      <c r="K65" s="3" t="s">
        <v>5</v>
      </c>
    </row>
    <row r="75" spans="1:12" x14ac:dyDescent="0.45">
      <c r="B75" s="3" t="s">
        <v>49</v>
      </c>
    </row>
    <row r="77" spans="1:12" x14ac:dyDescent="0.45">
      <c r="B77" s="1" t="s">
        <v>62</v>
      </c>
    </row>
    <row r="78" spans="1:12" ht="15" x14ac:dyDescent="0.45">
      <c r="A78" t="s">
        <v>13</v>
      </c>
      <c r="E78" s="54" t="s">
        <v>14</v>
      </c>
      <c r="F78" s="54"/>
      <c r="G78" s="54"/>
      <c r="H78" s="54"/>
      <c r="I78" s="54"/>
      <c r="J78" s="54"/>
      <c r="K78" s="54"/>
      <c r="L78" s="54"/>
    </row>
    <row r="79" spans="1:12" x14ac:dyDescent="0.45">
      <c r="A79" s="55" t="s">
        <v>0</v>
      </c>
      <c r="B79" s="14"/>
      <c r="C79" s="14"/>
      <c r="D79" s="14"/>
      <c r="E79" s="58" t="s">
        <v>15</v>
      </c>
      <c r="F79" s="58" t="s">
        <v>16</v>
      </c>
      <c r="G79" s="58" t="s">
        <v>17</v>
      </c>
      <c r="H79" s="58" t="s">
        <v>18</v>
      </c>
      <c r="I79" s="15" t="s">
        <v>19</v>
      </c>
      <c r="J79" s="58" t="s">
        <v>20</v>
      </c>
      <c r="K79" s="16" t="s">
        <v>21</v>
      </c>
    </row>
    <row r="80" spans="1:12" x14ac:dyDescent="0.45">
      <c r="A80" s="56"/>
      <c r="B80" s="17"/>
      <c r="C80" s="17"/>
      <c r="D80" s="17"/>
      <c r="E80" s="59"/>
      <c r="F80" s="59"/>
      <c r="G80" s="59"/>
      <c r="H80" s="59"/>
      <c r="I80" s="18" t="s">
        <v>22</v>
      </c>
      <c r="J80" s="59"/>
      <c r="K80" s="19" t="s">
        <v>23</v>
      </c>
    </row>
    <row r="81" spans="1:11" x14ac:dyDescent="0.45">
      <c r="A81" s="57"/>
      <c r="B81" s="20"/>
      <c r="C81" s="20"/>
      <c r="D81" s="20"/>
      <c r="E81" s="60"/>
      <c r="F81" s="60"/>
      <c r="G81" s="60"/>
      <c r="H81" s="60"/>
      <c r="I81" s="21" t="s">
        <v>24</v>
      </c>
      <c r="J81" s="60"/>
      <c r="K81" s="22" t="s">
        <v>25</v>
      </c>
    </row>
    <row r="82" spans="1:11" x14ac:dyDescent="0.45">
      <c r="A82" s="23">
        <v>1</v>
      </c>
      <c r="B82" s="23"/>
      <c r="C82" s="23"/>
      <c r="D82" s="23"/>
      <c r="E82" s="34">
        <v>2</v>
      </c>
      <c r="F82" s="34">
        <v>3</v>
      </c>
      <c r="G82" s="34">
        <v>4</v>
      </c>
      <c r="H82" s="34">
        <v>5</v>
      </c>
      <c r="I82" s="34">
        <v>6</v>
      </c>
      <c r="J82" s="34">
        <v>7</v>
      </c>
      <c r="K82" s="35" t="s">
        <v>26</v>
      </c>
    </row>
    <row r="83" spans="1:11" x14ac:dyDescent="0.45">
      <c r="A83" s="36" t="s">
        <v>27</v>
      </c>
      <c r="B83" s="24"/>
      <c r="C83" s="24"/>
      <c r="D83" s="24"/>
      <c r="E83" s="37">
        <v>209474.12781608119</v>
      </c>
      <c r="F83" s="37">
        <v>109609.77877866759</v>
      </c>
      <c r="G83" s="37">
        <v>131719.81337273202</v>
      </c>
      <c r="H83" s="37">
        <v>54189.190079562402</v>
      </c>
      <c r="I83" s="37">
        <v>11424.783703703704</v>
      </c>
      <c r="J83" s="37">
        <v>37577.019349878268</v>
      </c>
      <c r="K83" s="38">
        <v>553995</v>
      </c>
    </row>
    <row r="84" spans="1:11" x14ac:dyDescent="0.45">
      <c r="A84" s="36" t="s">
        <v>28</v>
      </c>
      <c r="B84" s="24"/>
      <c r="C84" s="24"/>
      <c r="D84" s="24"/>
      <c r="E84" s="37">
        <v>236752.19076651</v>
      </c>
      <c r="F84" s="37">
        <v>120208.7574092943</v>
      </c>
      <c r="G84" s="37">
        <v>146080.15510040961</v>
      </c>
      <c r="H84" s="37">
        <v>60600.284304184614</v>
      </c>
      <c r="I84" s="37">
        <v>12408.252614641995</v>
      </c>
      <c r="J84" s="37">
        <v>36595.349224177386</v>
      </c>
      <c r="K84" s="37">
        <v>612644.98941921792</v>
      </c>
    </row>
    <row r="85" spans="1:11" x14ac:dyDescent="0.45">
      <c r="A85" s="36" t="s">
        <v>29</v>
      </c>
      <c r="B85" s="24"/>
      <c r="C85" s="24"/>
      <c r="D85" s="24"/>
      <c r="E85" s="37">
        <v>272589</v>
      </c>
      <c r="F85" s="37">
        <v>131967</v>
      </c>
      <c r="G85" s="37">
        <v>169326</v>
      </c>
      <c r="H85" s="37">
        <v>67289</v>
      </c>
      <c r="I85" s="37">
        <v>14003</v>
      </c>
      <c r="J85" s="37">
        <v>39218</v>
      </c>
      <c r="K85" s="37">
        <v>694392</v>
      </c>
    </row>
    <row r="86" spans="1:11" x14ac:dyDescent="0.45">
      <c r="A86" s="39" t="s">
        <v>30</v>
      </c>
      <c r="B86" s="24"/>
      <c r="C86" s="24"/>
      <c r="D86" s="24"/>
      <c r="E86" s="37">
        <v>352291</v>
      </c>
      <c r="F86" s="37">
        <v>140960</v>
      </c>
      <c r="G86" s="37">
        <v>171104</v>
      </c>
      <c r="H86" s="37">
        <v>65381</v>
      </c>
      <c r="I86" s="37">
        <v>14206</v>
      </c>
      <c r="J86" s="37">
        <v>41252</v>
      </c>
      <c r="K86" s="37">
        <v>785194</v>
      </c>
    </row>
    <row r="87" spans="1:11" x14ac:dyDescent="0.45">
      <c r="A87" s="39" t="s">
        <v>31</v>
      </c>
      <c r="B87" s="25"/>
      <c r="C87" s="25"/>
      <c r="D87" s="25"/>
      <c r="E87" s="37">
        <v>365988.99</v>
      </c>
      <c r="F87" s="37">
        <v>147462</v>
      </c>
      <c r="G87" s="37">
        <v>183700</v>
      </c>
      <c r="H87" s="37">
        <v>72794</v>
      </c>
      <c r="I87" s="37">
        <v>14100</v>
      </c>
      <c r="J87" s="37">
        <v>40256</v>
      </c>
      <c r="K87" s="37">
        <v>824300.99</v>
      </c>
    </row>
    <row r="88" spans="1:11" x14ac:dyDescent="0.45">
      <c r="A88" s="40" t="s">
        <v>32</v>
      </c>
      <c r="B88" s="25"/>
      <c r="C88" s="25"/>
      <c r="D88" s="25"/>
      <c r="E88" s="37">
        <v>384418.2794984277</v>
      </c>
      <c r="F88" s="37">
        <v>152744.32570698805</v>
      </c>
      <c r="G88" s="37">
        <v>199841.78628002029</v>
      </c>
      <c r="H88" s="37">
        <v>74246.963235908886</v>
      </c>
      <c r="I88" s="37">
        <v>15539.688867794344</v>
      </c>
      <c r="J88" s="37">
        <v>47417.52291086076</v>
      </c>
      <c r="K88" s="37">
        <v>874208.56649999996</v>
      </c>
    </row>
    <row r="89" spans="1:11" x14ac:dyDescent="0.45">
      <c r="A89" s="40" t="s">
        <v>33</v>
      </c>
      <c r="B89" s="24"/>
      <c r="C89" s="24"/>
      <c r="D89" s="24"/>
      <c r="E89" s="37">
        <v>418346.16624665877</v>
      </c>
      <c r="F89" s="37">
        <v>168913.45725601545</v>
      </c>
      <c r="G89" s="37">
        <v>217404.72234963675</v>
      </c>
      <c r="H89" s="37">
        <v>78391.386457368004</v>
      </c>
      <c r="I89" s="37">
        <v>16176.94</v>
      </c>
      <c r="J89" s="37">
        <v>49289</v>
      </c>
      <c r="K89" s="37">
        <v>948521.67230967898</v>
      </c>
    </row>
    <row r="90" spans="1:11" x14ac:dyDescent="0.45">
      <c r="A90" s="40" t="s">
        <v>34</v>
      </c>
      <c r="B90" s="24"/>
      <c r="C90" s="24"/>
      <c r="D90" s="24"/>
      <c r="E90" s="37">
        <v>423522.94024919398</v>
      </c>
      <c r="F90" s="37">
        <v>173185.36546184841</v>
      </c>
      <c r="G90" s="37">
        <v>238875.69057048182</v>
      </c>
      <c r="H90" s="37">
        <v>86036.571008999075</v>
      </c>
      <c r="I90" s="37">
        <v>16594.330000000002</v>
      </c>
      <c r="J90" s="37">
        <v>62975.787018054529</v>
      </c>
      <c r="K90" s="37">
        <v>1001190.6843085778</v>
      </c>
    </row>
    <row r="91" spans="1:11" x14ac:dyDescent="0.45">
      <c r="A91" s="40" t="s">
        <v>58</v>
      </c>
      <c r="B91" s="24"/>
      <c r="C91" s="24"/>
      <c r="D91" s="24"/>
      <c r="E91" s="37">
        <v>440205.5156759005</v>
      </c>
      <c r="F91" s="37">
        <v>191150.88740685093</v>
      </c>
      <c r="G91" s="37">
        <v>255826.00848008768</v>
      </c>
      <c r="H91" s="37">
        <v>89824.931384403026</v>
      </c>
      <c r="I91" s="37">
        <v>15682.75</v>
      </c>
      <c r="J91" s="37">
        <v>68492.545322690057</v>
      </c>
      <c r="K91" s="37">
        <v>1061182.6382699322</v>
      </c>
    </row>
    <row r="92" spans="1:11" x14ac:dyDescent="0.45">
      <c r="A92" s="41" t="s">
        <v>59</v>
      </c>
      <c r="B92" s="26"/>
      <c r="C92" s="26"/>
      <c r="D92" s="26"/>
      <c r="E92" s="42">
        <v>468825.21119999996</v>
      </c>
      <c r="F92" s="43">
        <v>204293.44575095654</v>
      </c>
      <c r="G92" s="37">
        <v>273549.69270568853</v>
      </c>
      <c r="H92" s="37">
        <v>96140.63643289663</v>
      </c>
      <c r="I92" s="37">
        <v>14356</v>
      </c>
      <c r="J92" s="37">
        <v>73078.851411506243</v>
      </c>
      <c r="K92" s="43">
        <v>1130243.8375010479</v>
      </c>
    </row>
    <row r="93" spans="1:11" x14ac:dyDescent="0.45">
      <c r="A93" s="27" t="s">
        <v>35</v>
      </c>
      <c r="B93" s="27"/>
      <c r="C93" s="27"/>
      <c r="D93" s="27"/>
      <c r="E93" s="44">
        <v>41.480005963718895</v>
      </c>
      <c r="F93" s="44">
        <v>18.075165638827659</v>
      </c>
      <c r="G93" s="44">
        <v>24.202714815105985</v>
      </c>
      <c r="H93" s="44">
        <v>8.5061854126506127</v>
      </c>
      <c r="I93" s="44">
        <v>1.270168394082192</v>
      </c>
      <c r="J93" s="44">
        <v>6.4657597756146572</v>
      </c>
      <c r="K93" s="44">
        <v>100</v>
      </c>
    </row>
    <row r="94" spans="1:11" x14ac:dyDescent="0.45">
      <c r="A94" s="45" t="s">
        <v>60</v>
      </c>
      <c r="B94" s="28"/>
      <c r="C94" s="28"/>
      <c r="D94" s="28"/>
      <c r="E94" s="46">
        <v>6.5014395560574005</v>
      </c>
      <c r="F94" s="46">
        <v>6.8754890560003616</v>
      </c>
      <c r="G94" s="46">
        <v>6.92802281163699</v>
      </c>
      <c r="H94" s="46">
        <v>7.0311270503127226</v>
      </c>
      <c r="I94" s="46">
        <v>-8.4599320909916962</v>
      </c>
      <c r="J94" s="46">
        <v>6.6960660714368929</v>
      </c>
      <c r="K94" s="46">
        <v>6.5079465815335542</v>
      </c>
    </row>
    <row r="95" spans="1:11" x14ac:dyDescent="0.45">
      <c r="A95" s="47" t="s">
        <v>61</v>
      </c>
      <c r="B95" s="29"/>
      <c r="C95" s="29"/>
      <c r="D95" s="29"/>
      <c r="E95" s="48">
        <v>8.3897105964131811</v>
      </c>
      <c r="F95" s="48">
        <v>6.4242291621283032</v>
      </c>
      <c r="G95" s="48">
        <v>7.5817271884242254</v>
      </c>
      <c r="H95" s="48">
        <v>5.9008469130015007</v>
      </c>
      <c r="I95" s="48">
        <v>2.3101087504606044</v>
      </c>
      <c r="J95" s="48">
        <v>6.8776604275098352</v>
      </c>
      <c r="K95" s="48">
        <v>7.3906893769725812</v>
      </c>
    </row>
    <row r="96" spans="1:11" x14ac:dyDescent="0.45">
      <c r="A96" s="30" t="s">
        <v>36</v>
      </c>
      <c r="B96" s="30"/>
      <c r="C96" s="30"/>
      <c r="D96" s="30"/>
      <c r="E96" s="30"/>
      <c r="F96" s="30"/>
      <c r="G96" s="31"/>
      <c r="H96" s="31"/>
      <c r="I96" s="31"/>
      <c r="J96" s="31"/>
      <c r="K96" s="31"/>
    </row>
    <row r="97" spans="1:11" x14ac:dyDescent="0.45">
      <c r="A97" s="30" t="s">
        <v>37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</row>
    <row r="99" spans="1:11" x14ac:dyDescent="0.45">
      <c r="A99" s="3" t="s">
        <v>63</v>
      </c>
    </row>
  </sheetData>
  <mergeCells count="7">
    <mergeCell ref="E78:L78"/>
    <mergeCell ref="A79:A81"/>
    <mergeCell ref="E79:E81"/>
    <mergeCell ref="F79:F81"/>
    <mergeCell ref="G79:G81"/>
    <mergeCell ref="H79:H81"/>
    <mergeCell ref="J79:J81"/>
  </mergeCells>
  <hyperlinks>
    <hyperlink ref="A40" r:id="rId1"/>
    <hyperlink ref="B75" r:id="rId2"/>
    <hyperlink ref="K65" r:id="rId3"/>
  </hyperlinks>
  <pageMargins left="0.75" right="0.75" top="1" bottom="1" header="0.5" footer="0.5"/>
  <pageSetup paperSize="9" orientation="portrait" horizontalDpi="0" verticalDpi="0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opLeftCell="M1" workbookViewId="0">
      <selection activeCell="Q2" sqref="Q2"/>
    </sheetView>
  </sheetViews>
  <sheetFormatPr defaultColWidth="8.86328125" defaultRowHeight="14.25" x14ac:dyDescent="0.45"/>
  <cols>
    <col min="1" max="1" width="19.1328125" customWidth="1"/>
    <col min="7" max="7" width="9" bestFit="1" customWidth="1"/>
    <col min="8" max="37" width="9.59765625" bestFit="1" customWidth="1"/>
  </cols>
  <sheetData>
    <row r="1" spans="1:37" x14ac:dyDescent="0.45">
      <c r="A1" s="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s="1" t="s">
        <v>2</v>
      </c>
      <c r="B2" s="9">
        <f>'2019 DR capacity'!B8</f>
        <v>217.04932691473061</v>
      </c>
      <c r="C2" s="9">
        <f>'2019 DR capacity'!C8</f>
        <v>217.45874449471464</v>
      </c>
      <c r="D2" s="9">
        <f>'2019 DR capacity'!D8</f>
        <v>530.97362379816002</v>
      </c>
      <c r="E2" s="9">
        <f>'2019 DR capacity'!E8</f>
        <v>676.8212928537813</v>
      </c>
      <c r="F2" s="9">
        <f>'2019 DR capacity'!F8</f>
        <v>922.18845458994383</v>
      </c>
      <c r="G2" s="9">
        <f>$F$2*('Revised Calcs_India'!C10/'Revised Calcs_India'!$B$10)</f>
        <v>936.4375188198502</v>
      </c>
      <c r="H2" s="9">
        <f>$F$2*('Revised Calcs_India'!D10/'Revised Calcs_India'!$B$10)</f>
        <v>1034.1750050024132</v>
      </c>
      <c r="I2" s="9">
        <f>$F$2*('Revised Calcs_India'!E10/'Revised Calcs_India'!$B$10)</f>
        <v>1118.856919161507</v>
      </c>
      <c r="J2" s="9">
        <f>$F$2*('Revised Calcs_India'!F10/'Revised Calcs_India'!$B$10)</f>
        <v>1213.0923742218947</v>
      </c>
      <c r="K2" s="9">
        <f>$F$2*('Revised Calcs_India'!G10/'Revised Calcs_India'!$B$10)</f>
        <v>1304.3917263894509</v>
      </c>
      <c r="L2" s="9">
        <f>$F$2*('Revised Calcs_India'!H10/'Revised Calcs_India'!$B$10)</f>
        <v>1394.3687116052736</v>
      </c>
      <c r="M2" s="9">
        <f>$F$2*('Revised Calcs_India'!I10/'Revised Calcs_India'!$B$10)</f>
        <v>1483.0289331191582</v>
      </c>
      <c r="N2" s="9">
        <f>$F$2*('Revised Calcs_India'!J10/'Revised Calcs_India'!$B$10)</f>
        <v>1571.94130087384</v>
      </c>
      <c r="O2" s="9">
        <f>$F$2*('Revised Calcs_India'!K10/'Revised Calcs_India'!$B$10)</f>
        <v>1694.2378309099929</v>
      </c>
      <c r="P2" s="9">
        <f>$F$2*('Revised Calcs_India'!L10/'Revised Calcs_India'!$B$10)</f>
        <v>1816.8985721828521</v>
      </c>
      <c r="Q2" s="9">
        <f>$F$2*('Revised Calcs_India'!M10/'Revised Calcs_India'!$B$10)</f>
        <v>1940.2821326793287</v>
      </c>
      <c r="R2" s="9">
        <f>$F$2*('Revised Calcs_India'!N10/'Revised Calcs_India'!$B$10)</f>
        <v>2063.2790689399167</v>
      </c>
      <c r="S2" s="9">
        <f>$F$2*('Revised Calcs_India'!O10/'Revised Calcs_India'!$B$10)</f>
        <v>2186.3096246992777</v>
      </c>
      <c r="T2" s="9">
        <f>$F$2*('Revised Calcs_India'!P10/'Revised Calcs_India'!$B$10)</f>
        <v>2321.0677822805787</v>
      </c>
      <c r="U2" s="9">
        <f>$F$2*('Revised Calcs_India'!Q10/'Revised Calcs_India'!$B$10)</f>
        <v>2456.2966128447006</v>
      </c>
      <c r="V2" s="9">
        <f>$F$2*('Revised Calcs_India'!R10/'Revised Calcs_India'!$B$10)</f>
        <v>2591.6879376528914</v>
      </c>
      <c r="W2" s="9">
        <f>$F$2*('Revised Calcs_India'!S10/'Revised Calcs_India'!$B$10)</f>
        <v>2726.64781222683</v>
      </c>
      <c r="X2" s="9">
        <f>$F$2*('Revised Calcs_India'!T10/'Revised Calcs_India'!$B$10)</f>
        <v>2863.3559007369581</v>
      </c>
      <c r="Y2" s="9">
        <f>$F$2*('Revised Calcs_India'!U10/'Revised Calcs_India'!$B$10)</f>
        <v>2999.6829682609937</v>
      </c>
      <c r="Z2" s="9">
        <f>$F$2*('Revised Calcs_India'!V10/'Revised Calcs_India'!$B$10)</f>
        <v>3135.2479938128445</v>
      </c>
      <c r="AA2" s="9">
        <f>$F$2*('Revised Calcs_India'!W10/'Revised Calcs_India'!$B$10)</f>
        <v>3272.5500268012938</v>
      </c>
      <c r="AB2" s="9">
        <f>$F$2*('Revised Calcs_India'!X10/'Revised Calcs_India'!$B$10)</f>
        <v>3410.5916887627463</v>
      </c>
      <c r="AC2" s="9">
        <f>$F$2*('Revised Calcs_India'!Y10/'Revised Calcs_India'!$B$10)</f>
        <v>3548.00018349731</v>
      </c>
      <c r="AD2" s="9">
        <f>$F$2*('Revised Calcs_India'!Z10/'Revised Calcs_India'!$B$10)</f>
        <v>3659.8690656640747</v>
      </c>
      <c r="AE2" s="9">
        <f>$F$2*('Revised Calcs_India'!AA10/'Revised Calcs_India'!$B$10)</f>
        <v>3782.5578231859113</v>
      </c>
      <c r="AF2" s="9">
        <f>$F$2*('Revised Calcs_India'!AB10/'Revised Calcs_India'!$B$10)</f>
        <v>3899.1166254314926</v>
      </c>
      <c r="AG2" s="9">
        <f>$F$2*('Revised Calcs_India'!AC10/'Revised Calcs_India'!$B$10)</f>
        <v>4009.4109944057273</v>
      </c>
      <c r="AH2" s="9">
        <f>$F$2*('Revised Calcs_India'!AD10/'Revised Calcs_India'!$B$10)</f>
        <v>4134.9237898244855</v>
      </c>
      <c r="AI2" s="9">
        <f>$F$2*('Revised Calcs_India'!AE10/'Revised Calcs_India'!$B$10)</f>
        <v>4245.0164418060831</v>
      </c>
      <c r="AJ2" s="9">
        <f>$F$2*('Revised Calcs_India'!AF10/'Revised Calcs_India'!$B$10)</f>
        <v>4362.0739332834619</v>
      </c>
      <c r="AK2" s="9">
        <f>$F$2*('Revised Calcs_India'!AG10/'Revised Calcs_India'!$B$10)</f>
        <v>4478.9072947690211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Q2" sqref="Q2"/>
    </sheetView>
  </sheetViews>
  <sheetFormatPr defaultColWidth="8.86328125" defaultRowHeight="14.25" x14ac:dyDescent="0.45"/>
  <cols>
    <col min="1" max="1" width="21" customWidth="1"/>
    <col min="2" max="6" width="9" bestFit="1" customWidth="1"/>
    <col min="7" max="7" width="10.265625" customWidth="1"/>
    <col min="8" max="20" width="9" bestFit="1" customWidth="1"/>
    <col min="21" max="37" width="9.59765625" bestFit="1" customWidth="1"/>
  </cols>
  <sheetData>
    <row r="1" spans="1:37" x14ac:dyDescent="0.4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8.5" x14ac:dyDescent="0.45">
      <c r="A2" s="10" t="s">
        <v>1</v>
      </c>
      <c r="B2" s="9">
        <v>0</v>
      </c>
      <c r="C2" s="9">
        <v>0</v>
      </c>
      <c r="D2" s="9">
        <v>0</v>
      </c>
      <c r="E2" s="9">
        <v>0</v>
      </c>
      <c r="F2">
        <v>0</v>
      </c>
      <c r="G2" s="9">
        <f>FORECAST('DRC-PADRC'!G1,'Revised Calcs_India'!$B$3:$C$3,'Revised Calcs_India'!$B$2:$C$2)-'DRC-BDRC'!G2</f>
        <v>6947.3701671700364</v>
      </c>
      <c r="H2" s="9">
        <f>FORECAST('DRC-PADRC'!H1,'Revised Calcs_India'!$B$3:$C$3,'Revised Calcs_India'!$B$2:$C$2)-'DRC-BDRC'!H2</f>
        <v>13811.251912388485</v>
      </c>
      <c r="I2" s="9">
        <f>FORECAST('DRC-PADRC'!I1,'Revised Calcs_India'!$B$3:$C$3,'Revised Calcs_India'!$B$2:$C$2)-'DRC-BDRC'!I2</f>
        <v>20688.189229630403</v>
      </c>
      <c r="J2" s="9">
        <f>FORECAST('DRC-PADRC'!J1,'Revised Calcs_India'!$B$3:$C$3,'Revised Calcs_India'!$B$2:$C$2)-'DRC-BDRC'!J2</f>
        <v>27555.573005971026</v>
      </c>
      <c r="K2" s="9">
        <f>FORECAST('DRC-PADRC'!K1,'Revised Calcs_India'!$B$3:$C$3,'Revised Calcs_India'!$B$2:$C$2)-'DRC-BDRC'!K2</f>
        <v>34425.892885204477</v>
      </c>
      <c r="L2" s="9">
        <f>FORECAST('DRC-PADRC'!L1,'Revised Calcs_India'!$B$3:$C$3,'Revised Calcs_India'!$B$2:$C$2)-'DRC-BDRC'!L2</f>
        <v>41297.535131389668</v>
      </c>
      <c r="M2" s="9">
        <f>FORECAST('DRC-PADRC'!M1,'Revised Calcs_India'!$B$3:$C$3,'Revised Calcs_India'!$B$2:$C$2)-'DRC-BDRC'!M2</f>
        <v>48170.494141276795</v>
      </c>
      <c r="N2" s="9">
        <f>FORECAST('DRC-PADRC'!N1,'Revised Calcs_India'!$B$3:$C$3,'Revised Calcs_India'!$B$2:$C$2)-'DRC-BDRC'!N2</f>
        <v>55043.201004923125</v>
      </c>
      <c r="O2" s="9">
        <f>FORECAST('DRC-PADRC'!O1,'Revised Calcs_India'!$B$3:$C$3,'Revised Calcs_India'!$B$2:$C$2)-'DRC-BDRC'!O2</f>
        <v>61882.523706287982</v>
      </c>
      <c r="P2" s="9">
        <f>FORECAST('DRC-PADRC'!P1,'Revised Calcs_India'!$B$3:$C$3,'Revised Calcs_India'!$B$2:$C$2)-'DRC-BDRC'!P2</f>
        <v>68721.482196416138</v>
      </c>
      <c r="Q2" s="9">
        <f>FORECAST('DRC-PADRC'!Q1,'Revised Calcs_India'!$B$3:$C$3,'Revised Calcs_India'!$B$2:$C$2)-'DRC-BDRC'!Q2</f>
        <v>75559.717867320665</v>
      </c>
      <c r="R2" s="9">
        <f>FORECAST('DRC-PADRC'!R1,'Revised Calcs_India'!$B$3:$C$3,'Revised Calcs_India'!$B$2:$C$2)-'DRC-BDRC'!R2</f>
        <v>82398.3401624611</v>
      </c>
      <c r="S2" s="9">
        <f>FORECAST('DRC-PADRC'!S1,'Revised Calcs_India'!$B$3:$C$3,'Revised Calcs_India'!$B$2:$C$2)-'DRC-BDRC'!S2</f>
        <v>89236.928838102744</v>
      </c>
      <c r="T2" s="9">
        <f>FORECAST('DRC-PADRC'!T1,'Revised Calcs_India'!$B$3:$C$3,'Revised Calcs_India'!$B$2:$C$2)-'DRC-BDRC'!T2</f>
        <v>96063.78991192246</v>
      </c>
      <c r="U2" s="9">
        <f>FORECAST('DRC-PADRC'!U1,'Revised Calcs_India'!$B$3:$C$3,'Revised Calcs_India'!$B$2:$C$2)-'DRC-BDRC'!U2</f>
        <v>102890.18031275934</v>
      </c>
      <c r="V2" s="9">
        <f>FORECAST('DRC-PADRC'!V1,'Revised Calcs_India'!$B$3:$C$3,'Revised Calcs_India'!$B$2:$C$2)-'DRC-BDRC'!V2</f>
        <v>109716.40821935216</v>
      </c>
      <c r="W2" s="9">
        <f>FORECAST('DRC-PADRC'!W1,'Revised Calcs_India'!$B$3:$C$3,'Revised Calcs_India'!$B$2:$C$2)-'DRC-BDRC'!W2</f>
        <v>116543.06757617924</v>
      </c>
      <c r="X2" s="9">
        <f>FORECAST('DRC-PADRC'!X1,'Revised Calcs_India'!$B$3:$C$3,'Revised Calcs_India'!$B$2:$C$2)-'DRC-BDRC'!X2</f>
        <v>123367.97871907012</v>
      </c>
      <c r="Y2" s="9">
        <f>FORECAST('DRC-PADRC'!Y1,'Revised Calcs_India'!$B$3:$C$3,'Revised Calcs_India'!$B$2:$C$2)-'DRC-BDRC'!Y2</f>
        <v>130193.27088294709</v>
      </c>
      <c r="Z2" s="9">
        <f>FORECAST('DRC-PADRC'!Z1,'Revised Calcs_India'!$B$3:$C$3,'Revised Calcs_India'!$B$2:$C$2)-'DRC-BDRC'!Z2</f>
        <v>137019.3250887944</v>
      </c>
      <c r="AA2" s="9">
        <f>FORECAST('DRC-PADRC'!AA1,'Revised Calcs_India'!$B$3:$C$3,'Revised Calcs_India'!$B$2:$C$2)-'DRC-BDRC'!AA2</f>
        <v>143843.64228720695</v>
      </c>
      <c r="AB2" s="9">
        <f>FORECAST('DRC-PADRC'!AB1,'Revised Calcs_India'!$B$3:$C$3,'Revised Calcs_India'!$B$2:$C$2)-'DRC-BDRC'!AB2</f>
        <v>150667.21985664652</v>
      </c>
      <c r="AC2" s="9">
        <f>FORECAST('DRC-PADRC'!AC1,'Revised Calcs_India'!$B$3:$C$3,'Revised Calcs_India'!$B$2:$C$2)-'DRC-BDRC'!AC2</f>
        <v>157491.43059331295</v>
      </c>
      <c r="AD2" s="9">
        <f>FORECAST('DRC-PADRC'!AD1,'Revised Calcs_India'!$B$3:$C$3,'Revised Calcs_India'!$B$2:$C$2)-'DRC-BDRC'!AD2</f>
        <v>164341.18094254722</v>
      </c>
      <c r="AE2" s="9">
        <f>FORECAST('DRC-PADRC'!AE1,'Revised Calcs_India'!$B$3:$C$3,'Revised Calcs_India'!$B$2:$C$2)-'DRC-BDRC'!AE2</f>
        <v>171180.11141642637</v>
      </c>
      <c r="AF2" s="9">
        <f>FORECAST('DRC-PADRC'!AF1,'Revised Calcs_India'!$B$3:$C$3,'Revised Calcs_India'!$B$2:$C$2)-'DRC-BDRC'!AF2</f>
        <v>178025.17184558182</v>
      </c>
      <c r="AG2" s="9">
        <f>FORECAST('DRC-PADRC'!AG1,'Revised Calcs_India'!$B$3:$C$3,'Revised Calcs_India'!$B$2:$C$2)-'DRC-BDRC'!AG2</f>
        <v>184876.49670800858</v>
      </c>
      <c r="AH2" s="9">
        <f>FORECAST('DRC-PADRC'!AH1,'Revised Calcs_India'!$B$3:$C$3,'Revised Calcs_India'!$B$2:$C$2)-'DRC-BDRC'!AH2</f>
        <v>191712.60314399085</v>
      </c>
      <c r="AI2" s="9">
        <f>FORECAST('DRC-PADRC'!AI1,'Revised Calcs_India'!$B$3:$C$3,'Revised Calcs_India'!$B$2:$C$2)-'DRC-BDRC'!AI2</f>
        <v>198564.12972341027</v>
      </c>
      <c r="AJ2" s="9">
        <f>FORECAST('DRC-PADRC'!AJ1,'Revised Calcs_India'!$B$3:$C$3,'Revised Calcs_India'!$B$2:$C$2)-'DRC-BDRC'!AJ2</f>
        <v>205408.6914633339</v>
      </c>
      <c r="AK2" s="9">
        <f>FORECAST('DRC-PADRC'!AK1,'Revised Calcs_India'!$B$3:$C$3,'Revised Calcs_India'!$B$2:$C$2)-'DRC-BDRC'!AK2</f>
        <v>212253.47733324935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Revised Calcs_India</vt:lpstr>
      <vt:lpstr>2019 DR capacity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2014-08-26T00:34:41Z</dcterms:created>
  <dcterms:modified xsi:type="dcterms:W3CDTF">2021-02-02T21:29:38Z</dcterms:modified>
</cp:coreProperties>
</file>