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aT\"/>
    </mc:Choice>
  </mc:AlternateContent>
  <bookViews>
    <workbookView xWindow="390" yWindow="390" windowWidth="17265" windowHeight="16200"/>
    <workbookView xWindow="735" yWindow="735" windowWidth="17265" windowHeight="16200" firstSheet="55" activeTab="57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Coal and Lignite" sheetId="65" r:id="rId18"/>
    <sheet name="Consumption of Coal&amp;Lignite" sheetId="66" r:id="rId19"/>
    <sheet name="NE Population" sheetId="67" r:id="rId20"/>
    <sheet name="Natural Gas" sheetId="68" r:id="rId21"/>
    <sheet name="LPG" sheetId="69" r:id="rId22"/>
    <sheet name="Nuclear Fuel" sheetId="70" r:id="rId23"/>
    <sheet name="Biomass" sheetId="71" r:id="rId24"/>
    <sheet name="Petro Gasoline &amp; Diesel" sheetId="72" r:id="rId25"/>
    <sheet name="Bio gasoline" sheetId="73" r:id="rId26"/>
    <sheet name="Kerosene" sheetId="74" r:id="rId27"/>
    <sheet name="Jet Fuel" sheetId="75" r:id="rId28"/>
    <sheet name="Crude Oil" sheetId="76" r:id="rId29"/>
    <sheet name="Heavy Fuel Oil" sheetId="77" r:id="rId30"/>
    <sheet name="Municipal Solid Waste" sheetId="78" r:id="rId31"/>
    <sheet name="Hydrogen" sheetId="94" r:id="rId32"/>
    <sheet name="Start Year Prices" sheetId="79" r:id="rId33"/>
    <sheet name="AEO Table 3" sheetId="22" r:id="rId34"/>
    <sheet name="AEO Table 12" sheetId="35" r:id="rId35"/>
    <sheet name="Total Fuel Prices" sheetId="91" r:id="rId36"/>
    <sheet name="Pretax &gt;" sheetId="60" r:id="rId37"/>
    <sheet name="BFPaT-pretax-electricity" sheetId="5" r:id="rId38"/>
    <sheet name="BFPaT-pretax-coal" sheetId="6" r:id="rId39"/>
    <sheet name="BFPaT-pretax-natgas" sheetId="7" r:id="rId40"/>
    <sheet name="BFPaT-pretax-nuclear" sheetId="15" r:id="rId41"/>
    <sheet name="BFPaT-pretax-hydro" sheetId="25" r:id="rId42"/>
    <sheet name="BFPaT-pretax-wind" sheetId="26" r:id="rId43"/>
    <sheet name="BFPaT-pretax-solar" sheetId="27" r:id="rId44"/>
    <sheet name="BFPaT-pretax-biomass" sheetId="16" r:id="rId45"/>
    <sheet name="BFPaT-pretax-petgas" sheetId="9" r:id="rId46"/>
    <sheet name="BFPaT-pretax-petdies" sheetId="10" r:id="rId47"/>
    <sheet name="BFPaT-pretax-biogas" sheetId="11" r:id="rId48"/>
    <sheet name="BFPaT-pretax-biodies" sheetId="17" r:id="rId49"/>
    <sheet name="BFPaT-pretax-jetkerosene" sheetId="12" r:id="rId50"/>
    <sheet name="BFPaT-pretax-heat" sheetId="18" r:id="rId51"/>
    <sheet name="BFPaT-pretax-lignite" sheetId="23" r:id="rId52"/>
    <sheet name="BFPaT-pretax-geothermal" sheetId="28" r:id="rId53"/>
    <sheet name="BFPaT-pretax-crude" sheetId="30" r:id="rId54"/>
    <sheet name="BFPaT-pretax-heavyfueloil" sheetId="31" r:id="rId55"/>
    <sheet name="BFPaT-pretax-lpgpropbut" sheetId="32" r:id="rId56"/>
    <sheet name="BFPaT-pretax-msw" sheetId="33" r:id="rId57"/>
    <sheet name="BFPaT-pretax-hydrogen" sheetId="34" r:id="rId58"/>
    <sheet name="Fuel Tax &gt;" sheetId="61" r:id="rId59"/>
    <sheet name="BFPaT-fueltax-electricity" sheetId="39" r:id="rId60"/>
    <sheet name="BFPaT-fueltax-coal" sheetId="40" r:id="rId61"/>
    <sheet name="BFPaT-fueltax-natgas" sheetId="41" r:id="rId62"/>
    <sheet name="BFPaT-fueltax-nuclear" sheetId="42" r:id="rId63"/>
    <sheet name="BFPaT-fueltax-hydro" sheetId="43" r:id="rId64"/>
    <sheet name="BFPaT-fueltax-wind" sheetId="44" r:id="rId65"/>
    <sheet name="BFPaT-fueltax-solar" sheetId="45" r:id="rId66"/>
    <sheet name="BFPaT-fueltax-biomass" sheetId="46" r:id="rId67"/>
    <sheet name="BFPaT-fueltax-petgas" sheetId="47" r:id="rId68"/>
    <sheet name="BFPaT-fueltax-petdies" sheetId="48" r:id="rId69"/>
    <sheet name="BFPaT-fueltax-biogas" sheetId="49" r:id="rId70"/>
    <sheet name="BFPaT-fueltax-biodies" sheetId="50" r:id="rId71"/>
    <sheet name="BFPaT-fueltax-jetkerosene" sheetId="51" r:id="rId72"/>
    <sheet name="BFPaT-fueltax-heat" sheetId="52" r:id="rId73"/>
    <sheet name="BFPaT-fueltax-lignite" sheetId="54" r:id="rId74"/>
    <sheet name="BFPaT-fueltax-geothermal" sheetId="53" r:id="rId75"/>
    <sheet name="BFPaT-fueltax-crude" sheetId="55" r:id="rId76"/>
    <sheet name="BFPaT-fueltax-heavyfueloil" sheetId="56" r:id="rId77"/>
    <sheet name="BFPaT-fueltax-lpgpropbut" sheetId="57" r:id="rId78"/>
    <sheet name="BFPaT-fueltax-msw" sheetId="58" r:id="rId79"/>
    <sheet name="BFPaT-fueltax-hydrogen" sheetId="59" r:id="rId80"/>
  </sheets>
  <externalReferences>
    <externalReference r:id="rId81"/>
    <externalReference r:id="rId82"/>
  </externalReferences>
  <definedNames>
    <definedName name="dollars_2019_2012" localSheetId="31">[2]About!$A$99</definedName>
    <definedName name="dollars_2019_2012">About!$A$234</definedName>
    <definedName name="gal_per_barrel">[1]About!$A$40</definedName>
    <definedName name="lignite_multiplier" localSheetId="15">#REF!</definedName>
    <definedName name="lignite_multiplier" localSheetId="25">#REF!</definedName>
    <definedName name="lignite_multiplier" localSheetId="23">#REF!</definedName>
    <definedName name="lignite_multiplier" localSheetId="17">#REF!</definedName>
    <definedName name="lignite_multiplier" localSheetId="18">#REF!</definedName>
    <definedName name="lignite_multiplier" localSheetId="14">#REF!</definedName>
    <definedName name="lignite_multiplier" localSheetId="28">#REF!</definedName>
    <definedName name="lignite_multiplier" localSheetId="16">#REF!</definedName>
    <definedName name="lignite_multiplier" localSheetId="29">#REF!</definedName>
    <definedName name="lignite_multiplier" localSheetId="31">'[2]Hard Coal and Lig Multipliers'!$N$15</definedName>
    <definedName name="lignite_multiplier" localSheetId="27">#REF!</definedName>
    <definedName name="lignite_multiplier" localSheetId="26">#REF!</definedName>
    <definedName name="lignite_multiplier" localSheetId="21">#REF!</definedName>
    <definedName name="lignite_multiplier" localSheetId="30">#REF!</definedName>
    <definedName name="lignite_multiplier" localSheetId="20">#REF!</definedName>
    <definedName name="lignite_multiplier" localSheetId="19">#REF!</definedName>
    <definedName name="lignite_multiplier" localSheetId="22">#REF!</definedName>
    <definedName name="lignite_multiplier" localSheetId="24">#REF!</definedName>
    <definedName name="lignite_multiplier" localSheetId="32">#REF!</definedName>
    <definedName name="lignite_multiplier">#REF!</definedName>
    <definedName name="nonlignite_multiplier" localSheetId="15">#REF!</definedName>
    <definedName name="nonlignite_multiplier" localSheetId="25">#REF!</definedName>
    <definedName name="nonlignite_multiplier" localSheetId="23">#REF!</definedName>
    <definedName name="nonlignite_multiplier" localSheetId="17">#REF!</definedName>
    <definedName name="nonlignite_multiplier" localSheetId="18">#REF!</definedName>
    <definedName name="nonlignite_multiplier" localSheetId="14">#REF!</definedName>
    <definedName name="nonlignite_multiplier" localSheetId="28">#REF!</definedName>
    <definedName name="nonlignite_multiplier" localSheetId="16">#REF!</definedName>
    <definedName name="nonlignite_multiplier" localSheetId="29">#REF!</definedName>
    <definedName name="nonlignite_multiplier" localSheetId="31">'[2]Hard Coal and Lig Multipliers'!$N$16</definedName>
    <definedName name="nonlignite_multiplier" localSheetId="27">#REF!</definedName>
    <definedName name="nonlignite_multiplier" localSheetId="26">#REF!</definedName>
    <definedName name="nonlignite_multiplier" localSheetId="21">#REF!</definedName>
    <definedName name="nonlignite_multiplier" localSheetId="30">#REF!</definedName>
    <definedName name="nonlignite_multiplier" localSheetId="20">#REF!</definedName>
    <definedName name="nonlignite_multiplier" localSheetId="19">#REF!</definedName>
    <definedName name="nonlignite_multiplier" localSheetId="22">#REF!</definedName>
    <definedName name="nonlignite_multiplier" localSheetId="24">#REF!</definedName>
    <definedName name="nonlignite_multiplier" localSheetId="32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9" l="1"/>
  <c r="C211" i="91"/>
  <c r="D211" i="91"/>
  <c r="E211" i="91"/>
  <c r="F211" i="91"/>
  <c r="G211" i="91"/>
  <c r="H211" i="91"/>
  <c r="I211" i="91"/>
  <c r="J211" i="91"/>
  <c r="K211" i="91"/>
  <c r="L211" i="91"/>
  <c r="M211" i="91"/>
  <c r="N211" i="91"/>
  <c r="O211" i="91"/>
  <c r="P211" i="91"/>
  <c r="Q211" i="91"/>
  <c r="R211" i="91"/>
  <c r="S211" i="91"/>
  <c r="T211" i="91"/>
  <c r="U211" i="91"/>
  <c r="V211" i="91"/>
  <c r="W211" i="91"/>
  <c r="X211" i="91"/>
  <c r="Y211" i="91"/>
  <c r="Z211" i="91"/>
  <c r="AA211" i="91"/>
  <c r="AB211" i="91"/>
  <c r="AC211" i="91"/>
  <c r="AD211" i="91"/>
  <c r="AE211" i="91"/>
  <c r="AF211" i="91"/>
  <c r="AG211" i="91"/>
  <c r="AH211" i="91"/>
  <c r="AI211" i="91"/>
  <c r="C212" i="91"/>
  <c r="D212" i="91"/>
  <c r="E212" i="91"/>
  <c r="F212" i="91"/>
  <c r="G212" i="91"/>
  <c r="H212" i="91"/>
  <c r="I212" i="91"/>
  <c r="J212" i="91"/>
  <c r="K212" i="91"/>
  <c r="L212" i="91"/>
  <c r="M212" i="91"/>
  <c r="N212" i="91"/>
  <c r="O212" i="91"/>
  <c r="P212" i="91"/>
  <c r="Q212" i="91"/>
  <c r="R212" i="91"/>
  <c r="S212" i="91"/>
  <c r="T212" i="91"/>
  <c r="U212" i="91"/>
  <c r="V212" i="91"/>
  <c r="W212" i="91"/>
  <c r="X212" i="91"/>
  <c r="Y212" i="91"/>
  <c r="Z212" i="91"/>
  <c r="AA212" i="91"/>
  <c r="AB212" i="91"/>
  <c r="AC212" i="91"/>
  <c r="AD212" i="91"/>
  <c r="AE212" i="91"/>
  <c r="AF212" i="91"/>
  <c r="AG212" i="91"/>
  <c r="AH212" i="91"/>
  <c r="AI212" i="91"/>
  <c r="C213" i="91"/>
  <c r="D213" i="91"/>
  <c r="E213" i="91"/>
  <c r="F213" i="91"/>
  <c r="G213" i="91"/>
  <c r="H213" i="91"/>
  <c r="I213" i="91"/>
  <c r="J213" i="91"/>
  <c r="K213" i="91"/>
  <c r="L213" i="91"/>
  <c r="M213" i="91"/>
  <c r="N213" i="91"/>
  <c r="O213" i="91"/>
  <c r="P213" i="91"/>
  <c r="Q213" i="91"/>
  <c r="R213" i="91"/>
  <c r="S213" i="91"/>
  <c r="T213" i="91"/>
  <c r="U213" i="91"/>
  <c r="V213" i="91"/>
  <c r="W213" i="91"/>
  <c r="X213" i="91"/>
  <c r="Y213" i="91"/>
  <c r="Z213" i="91"/>
  <c r="AA213" i="91"/>
  <c r="AB213" i="91"/>
  <c r="AC213" i="91"/>
  <c r="AD213" i="91"/>
  <c r="AE213" i="91"/>
  <c r="AF213" i="91"/>
  <c r="AG213" i="91"/>
  <c r="AH213" i="91"/>
  <c r="AI213" i="91"/>
  <c r="B213" i="91"/>
  <c r="B212" i="91"/>
  <c r="B211" i="91"/>
  <c r="C209" i="91"/>
  <c r="D209" i="91"/>
  <c r="E209" i="91"/>
  <c r="F209" i="91"/>
  <c r="G209" i="91"/>
  <c r="H209" i="91"/>
  <c r="I209" i="91"/>
  <c r="J209" i="91"/>
  <c r="K209" i="91"/>
  <c r="L209" i="91"/>
  <c r="M209" i="91"/>
  <c r="N209" i="91"/>
  <c r="O209" i="91"/>
  <c r="P209" i="91"/>
  <c r="Q209" i="91"/>
  <c r="R209" i="91"/>
  <c r="S209" i="91"/>
  <c r="T209" i="91"/>
  <c r="U209" i="91"/>
  <c r="V209" i="91"/>
  <c r="W209" i="91"/>
  <c r="X209" i="91"/>
  <c r="Y209" i="91"/>
  <c r="Z209" i="91"/>
  <c r="AA209" i="91"/>
  <c r="AB209" i="91"/>
  <c r="AC209" i="91"/>
  <c r="AD209" i="91"/>
  <c r="AE209" i="91"/>
  <c r="AF209" i="91"/>
  <c r="AG209" i="91"/>
  <c r="AH209" i="91"/>
  <c r="AI209" i="91"/>
  <c r="B209" i="91"/>
  <c r="AI41" i="94"/>
  <c r="AH41" i="94"/>
  <c r="AC41" i="94"/>
  <c r="AB41" i="94"/>
  <c r="AA41" i="94"/>
  <c r="Z41" i="94"/>
  <c r="U41" i="94"/>
  <c r="T41" i="94"/>
  <c r="S41" i="94"/>
  <c r="R41" i="94"/>
  <c r="F37" i="94"/>
  <c r="E37" i="94"/>
  <c r="AG41" i="94" s="1"/>
  <c r="L24" i="94"/>
  <c r="K24" i="94"/>
  <c r="J24" i="94"/>
  <c r="I24" i="94"/>
  <c r="H24" i="94"/>
  <c r="G24" i="94"/>
  <c r="F24" i="94"/>
  <c r="E24" i="94"/>
  <c r="D24" i="94"/>
  <c r="D37" i="94" s="1"/>
  <c r="C24" i="94"/>
  <c r="B24" i="94"/>
  <c r="I41" i="94" l="1"/>
  <c r="M41" i="94"/>
  <c r="K41" i="94"/>
  <c r="H41" i="94"/>
  <c r="E41" i="94"/>
  <c r="L41" i="94"/>
  <c r="D41" i="94"/>
  <c r="B41" i="94"/>
  <c r="O41" i="94"/>
  <c r="G41" i="94"/>
  <c r="J41" i="94"/>
  <c r="N41" i="94"/>
  <c r="F41" i="94"/>
  <c r="C41" i="94"/>
  <c r="V41" i="94"/>
  <c r="AD41" i="94"/>
  <c r="W41" i="94"/>
  <c r="AE41" i="94"/>
  <c r="P41" i="94"/>
  <c r="X41" i="94"/>
  <c r="AF41" i="94"/>
  <c r="Q41" i="94"/>
  <c r="Y41" i="94"/>
  <c r="C2" i="39" l="1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I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AI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AI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B3" i="39"/>
  <c r="B4" i="39"/>
  <c r="B5" i="39"/>
  <c r="B6" i="39"/>
  <c r="B7" i="39"/>
  <c r="B8" i="39"/>
  <c r="B9" i="39"/>
  <c r="B2" i="39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5" i="5"/>
  <c r="B6" i="5"/>
  <c r="B7" i="5"/>
  <c r="B8" i="5"/>
  <c r="B9" i="5"/>
  <c r="B4" i="5"/>
  <c r="B3" i="5"/>
  <c r="B2" i="5"/>
  <c r="B132" i="91"/>
  <c r="B131" i="91"/>
  <c r="E11" i="79"/>
  <c r="D11" i="7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4" i="7"/>
  <c r="B5" i="7"/>
  <c r="B8" i="91" l="1"/>
  <c r="AI9" i="58" l="1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I3" i="58"/>
  <c r="AH3" i="58"/>
  <c r="AG3" i="58"/>
  <c r="AF3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AI9" i="57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I8" i="57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I7" i="57"/>
  <c r="AH7" i="57"/>
  <c r="AG7" i="57"/>
  <c r="AF7" i="57"/>
  <c r="AE7" i="57"/>
  <c r="AD7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I6" i="57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I4" i="57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I2" i="57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I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I3" i="55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AI9" i="53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I5" i="53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I4" i="53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I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D5" i="51"/>
  <c r="AC5" i="51"/>
  <c r="V5" i="51"/>
  <c r="U5" i="51"/>
  <c r="N5" i="51"/>
  <c r="M5" i="51"/>
  <c r="F5" i="51"/>
  <c r="E5" i="51"/>
  <c r="B5" i="51"/>
  <c r="E4" i="51"/>
  <c r="B4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I5" i="41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I3" i="41"/>
  <c r="AH3" i="41"/>
  <c r="AG3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I3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H3" i="40"/>
  <c r="G3" i="40"/>
  <c r="F3" i="40"/>
  <c r="E3" i="40"/>
  <c r="D3" i="40"/>
  <c r="C3" i="40"/>
  <c r="B3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3" i="33"/>
  <c r="B4" i="33"/>
  <c r="B5" i="33"/>
  <c r="B6" i="33"/>
  <c r="B7" i="33"/>
  <c r="B8" i="33"/>
  <c r="B9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3" i="32"/>
  <c r="B4" i="32"/>
  <c r="B5" i="32"/>
  <c r="B6" i="32"/>
  <c r="B7" i="32"/>
  <c r="B8" i="32"/>
  <c r="B9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3" i="31"/>
  <c r="B4" i="31"/>
  <c r="B5" i="31"/>
  <c r="B6" i="31"/>
  <c r="B7" i="31"/>
  <c r="B8" i="31"/>
  <c r="B9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3" i="30"/>
  <c r="B4" i="30"/>
  <c r="B5" i="30"/>
  <c r="B6" i="30"/>
  <c r="B7" i="30"/>
  <c r="B8" i="30"/>
  <c r="B9" i="30"/>
  <c r="B2" i="3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B3" i="23"/>
  <c r="B4" i="23"/>
  <c r="B5" i="23"/>
  <c r="B6" i="23"/>
  <c r="B7" i="23"/>
  <c r="B8" i="23"/>
  <c r="B9" i="23"/>
  <c r="B2" i="23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B3" i="28"/>
  <c r="B4" i="28"/>
  <c r="B5" i="28"/>
  <c r="B6" i="28"/>
  <c r="B7" i="28"/>
  <c r="B8" i="28"/>
  <c r="B9" i="28"/>
  <c r="B2" i="2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3" i="18"/>
  <c r="B4" i="18"/>
  <c r="B5" i="18"/>
  <c r="B6" i="18"/>
  <c r="B7" i="18"/>
  <c r="B8" i="18"/>
  <c r="B9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F4" i="12"/>
  <c r="H4" i="12"/>
  <c r="N4" i="12"/>
  <c r="P4" i="12"/>
  <c r="V4" i="12"/>
  <c r="X4" i="12"/>
  <c r="AD4" i="12"/>
  <c r="AF4" i="12"/>
  <c r="E5" i="12"/>
  <c r="F5" i="12"/>
  <c r="M5" i="12"/>
  <c r="N5" i="12"/>
  <c r="U5" i="12"/>
  <c r="V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3" i="12"/>
  <c r="B4" i="12"/>
  <c r="B5" i="12"/>
  <c r="B6" i="12"/>
  <c r="B7" i="12"/>
  <c r="B8" i="12"/>
  <c r="B9" i="12"/>
  <c r="B2" i="1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B3" i="17"/>
  <c r="B4" i="17"/>
  <c r="B5" i="17"/>
  <c r="B6" i="17"/>
  <c r="B7" i="17"/>
  <c r="B8" i="17"/>
  <c r="B9" i="17"/>
  <c r="B2" i="1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B3" i="11"/>
  <c r="B4" i="11"/>
  <c r="B5" i="11"/>
  <c r="B6" i="11"/>
  <c r="B7" i="11"/>
  <c r="B8" i="11"/>
  <c r="B9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B3" i="10"/>
  <c r="B4" i="10"/>
  <c r="B5" i="10"/>
  <c r="B6" i="10"/>
  <c r="B7" i="10"/>
  <c r="B8" i="10"/>
  <c r="B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B3" i="9"/>
  <c r="B4" i="9"/>
  <c r="B5" i="9"/>
  <c r="B6" i="9"/>
  <c r="B7" i="9"/>
  <c r="B8" i="9"/>
  <c r="B9" i="9"/>
  <c r="B2" i="9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3" i="16"/>
  <c r="B4" i="16"/>
  <c r="B5" i="16"/>
  <c r="B6" i="16"/>
  <c r="B7" i="16"/>
  <c r="B8" i="16"/>
  <c r="B9" i="16"/>
  <c r="B2" i="16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B3" i="27"/>
  <c r="B4" i="27"/>
  <c r="B5" i="27"/>
  <c r="B6" i="27"/>
  <c r="B7" i="27"/>
  <c r="B8" i="27"/>
  <c r="B9" i="27"/>
  <c r="B2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B3" i="26"/>
  <c r="B4" i="26"/>
  <c r="B5" i="26"/>
  <c r="B6" i="26"/>
  <c r="B7" i="26"/>
  <c r="B8" i="26"/>
  <c r="B9" i="26"/>
  <c r="B2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B3" i="25"/>
  <c r="B4" i="25"/>
  <c r="B5" i="25"/>
  <c r="B6" i="25"/>
  <c r="B7" i="25"/>
  <c r="B8" i="25"/>
  <c r="B9" i="25"/>
  <c r="B2" i="25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B3" i="7"/>
  <c r="B6" i="7"/>
  <c r="B7" i="7"/>
  <c r="B8" i="7"/>
  <c r="B9" i="7"/>
  <c r="B2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Z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D3" i="6"/>
  <c r="AE3" i="6"/>
  <c r="AF3" i="6"/>
  <c r="AG3" i="6"/>
  <c r="AH3" i="6"/>
  <c r="A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C4" i="6"/>
  <c r="C5" i="6"/>
  <c r="C6" i="6"/>
  <c r="C7" i="6"/>
  <c r="C8" i="6"/>
  <c r="C9" i="6"/>
  <c r="B2" i="6"/>
  <c r="B3" i="6"/>
  <c r="B4" i="6"/>
  <c r="B5" i="6"/>
  <c r="B6" i="6"/>
  <c r="B7" i="6"/>
  <c r="B8" i="6"/>
  <c r="B9" i="6"/>
  <c r="AH10" i="91"/>
  <c r="AI10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F9" i="91"/>
  <c r="G9" i="91"/>
  <c r="H9" i="91"/>
  <c r="I9" i="91"/>
  <c r="I12" i="91" s="1"/>
  <c r="J9" i="91"/>
  <c r="K9" i="91"/>
  <c r="K12" i="91" s="1"/>
  <c r="L9" i="91"/>
  <c r="L12" i="91" s="1"/>
  <c r="M9" i="91"/>
  <c r="N9" i="91"/>
  <c r="O9" i="91"/>
  <c r="P9" i="91"/>
  <c r="Q9" i="91"/>
  <c r="Q12" i="91" s="1"/>
  <c r="R9" i="91"/>
  <c r="S9" i="91"/>
  <c r="S12" i="91" s="1"/>
  <c r="T9" i="91"/>
  <c r="T12" i="91" s="1"/>
  <c r="U9" i="91"/>
  <c r="V9" i="91"/>
  <c r="W9" i="91"/>
  <c r="X9" i="91"/>
  <c r="Y9" i="91"/>
  <c r="Y12" i="91" s="1"/>
  <c r="Z9" i="91"/>
  <c r="AA9" i="91"/>
  <c r="AA12" i="91" s="1"/>
  <c r="AB9" i="91"/>
  <c r="AB12" i="91" s="1"/>
  <c r="AC9" i="91"/>
  <c r="AD9" i="91"/>
  <c r="AE9" i="91"/>
  <c r="AF9" i="91"/>
  <c r="AG9" i="91"/>
  <c r="AG12" i="91" s="1"/>
  <c r="AH9" i="91"/>
  <c r="AI9" i="91"/>
  <c r="AI12" i="91" s="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F12" i="91"/>
  <c r="G12" i="91"/>
  <c r="H12" i="91"/>
  <c r="J12" i="91"/>
  <c r="M12" i="91"/>
  <c r="N12" i="91"/>
  <c r="O12" i="91"/>
  <c r="P12" i="91"/>
  <c r="R12" i="91"/>
  <c r="U12" i="91"/>
  <c r="V12" i="91"/>
  <c r="W12" i="91"/>
  <c r="X12" i="91"/>
  <c r="Z12" i="91"/>
  <c r="AC12" i="91"/>
  <c r="AD12" i="91"/>
  <c r="AE12" i="91"/>
  <c r="AF12" i="91"/>
  <c r="AH12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F20" i="91"/>
  <c r="G20" i="91"/>
  <c r="H20" i="91"/>
  <c r="I20" i="91"/>
  <c r="I23" i="91" s="1"/>
  <c r="J20" i="91"/>
  <c r="K20" i="91"/>
  <c r="K23" i="91" s="1"/>
  <c r="L20" i="91"/>
  <c r="L23" i="91" s="1"/>
  <c r="M20" i="91"/>
  <c r="N20" i="91"/>
  <c r="O20" i="91"/>
  <c r="P20" i="91"/>
  <c r="Q20" i="91"/>
  <c r="Q23" i="91" s="1"/>
  <c r="R20" i="91"/>
  <c r="S20" i="91"/>
  <c r="S23" i="91" s="1"/>
  <c r="T20" i="91"/>
  <c r="T23" i="91" s="1"/>
  <c r="U20" i="91"/>
  <c r="V20" i="91"/>
  <c r="W20" i="91"/>
  <c r="X20" i="91"/>
  <c r="Y20" i="91"/>
  <c r="Y23" i="91" s="1"/>
  <c r="Z20" i="91"/>
  <c r="AA20" i="91"/>
  <c r="AA23" i="91" s="1"/>
  <c r="AB20" i="91"/>
  <c r="AB23" i="91" s="1"/>
  <c r="AC20" i="91"/>
  <c r="AD20" i="91"/>
  <c r="AE20" i="91"/>
  <c r="AF20" i="91"/>
  <c r="AG20" i="91"/>
  <c r="AG23" i="91" s="1"/>
  <c r="AH20" i="91"/>
  <c r="AI20" i="91"/>
  <c r="AI23" i="91" s="1"/>
  <c r="F23" i="91"/>
  <c r="G23" i="91"/>
  <c r="H23" i="91"/>
  <c r="J23" i="91"/>
  <c r="M23" i="91"/>
  <c r="N23" i="91"/>
  <c r="O23" i="91"/>
  <c r="P23" i="91"/>
  <c r="R23" i="91"/>
  <c r="U23" i="91"/>
  <c r="V23" i="91"/>
  <c r="W23" i="91"/>
  <c r="X23" i="91"/>
  <c r="Z23" i="91"/>
  <c r="AC23" i="91"/>
  <c r="AD23" i="91"/>
  <c r="AE23" i="91"/>
  <c r="AF23" i="91"/>
  <c r="AH23" i="9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F28" i="91"/>
  <c r="G28" i="91"/>
  <c r="H28" i="91"/>
  <c r="I28" i="91"/>
  <c r="J28" i="91"/>
  <c r="K28" i="91"/>
  <c r="L28" i="91"/>
  <c r="M28" i="91"/>
  <c r="N28" i="91"/>
  <c r="O28" i="91"/>
  <c r="P28" i="91"/>
  <c r="Q28" i="91"/>
  <c r="R28" i="91"/>
  <c r="S28" i="91"/>
  <c r="T28" i="91"/>
  <c r="U28" i="91"/>
  <c r="V28" i="91"/>
  <c r="W28" i="91"/>
  <c r="X28" i="91"/>
  <c r="Y28" i="91"/>
  <c r="Z28" i="91"/>
  <c r="AA28" i="91"/>
  <c r="AB28" i="91"/>
  <c r="AC28" i="91"/>
  <c r="AD28" i="91"/>
  <c r="AE28" i="91"/>
  <c r="AF28" i="91"/>
  <c r="AG28" i="91"/>
  <c r="AH28" i="91"/>
  <c r="AI28" i="91"/>
  <c r="F29" i="91"/>
  <c r="G29" i="91" s="1"/>
  <c r="H29" i="91" s="1"/>
  <c r="I29" i="91" s="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F30" i="9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F31" i="91"/>
  <c r="F34" i="91" s="1"/>
  <c r="G31" i="91"/>
  <c r="G34" i="91" s="1"/>
  <c r="H31" i="91"/>
  <c r="H34" i="91" s="1"/>
  <c r="I31" i="91"/>
  <c r="J31" i="91"/>
  <c r="K31" i="91"/>
  <c r="L31" i="91"/>
  <c r="M31" i="91"/>
  <c r="M34" i="91" s="1"/>
  <c r="N31" i="91"/>
  <c r="N34" i="91" s="1"/>
  <c r="O31" i="91"/>
  <c r="O34" i="91" s="1"/>
  <c r="P31" i="91"/>
  <c r="P34" i="91" s="1"/>
  <c r="Q31" i="91"/>
  <c r="R31" i="91"/>
  <c r="S31" i="91"/>
  <c r="T31" i="91"/>
  <c r="U31" i="91"/>
  <c r="U34" i="91" s="1"/>
  <c r="V31" i="91"/>
  <c r="V34" i="91" s="1"/>
  <c r="W31" i="91"/>
  <c r="W34" i="91" s="1"/>
  <c r="X31" i="91"/>
  <c r="X34" i="91" s="1"/>
  <c r="Y31" i="91"/>
  <c r="Z31" i="91"/>
  <c r="AA31" i="91"/>
  <c r="AB31" i="91"/>
  <c r="AC31" i="91"/>
  <c r="AC34" i="91" s="1"/>
  <c r="AD31" i="91"/>
  <c r="AD34" i="91" s="1"/>
  <c r="AE31" i="91"/>
  <c r="AE34" i="91" s="1"/>
  <c r="AF31" i="91"/>
  <c r="AF34" i="91" s="1"/>
  <c r="AG31" i="91"/>
  <c r="AH31" i="91"/>
  <c r="AI31" i="91"/>
  <c r="I34" i="91"/>
  <c r="J34" i="91"/>
  <c r="K34" i="91"/>
  <c r="L34" i="91"/>
  <c r="Q34" i="91"/>
  <c r="R34" i="91"/>
  <c r="S34" i="91"/>
  <c r="T34" i="91"/>
  <c r="Y34" i="91"/>
  <c r="Z34" i="91"/>
  <c r="AA34" i="91"/>
  <c r="AB34" i="91"/>
  <c r="AG34" i="91"/>
  <c r="AH34" i="91"/>
  <c r="AI34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80" i="91"/>
  <c r="G80" i="91" s="1"/>
  <c r="H80" i="91" s="1"/>
  <c r="I80" i="91" s="1"/>
  <c r="J80" i="91" s="1"/>
  <c r="K80" i="91" s="1"/>
  <c r="L80" i="91" s="1"/>
  <c r="M80" i="91" s="1"/>
  <c r="N80" i="91" s="1"/>
  <c r="O80" i="91" s="1"/>
  <c r="P80" i="91" s="1"/>
  <c r="Q80" i="91" s="1"/>
  <c r="R80" i="91" s="1"/>
  <c r="S80" i="91" s="1"/>
  <c r="T80" i="91" s="1"/>
  <c r="U80" i="91" s="1"/>
  <c r="V80" i="91" s="1"/>
  <c r="W80" i="91" s="1"/>
  <c r="X80" i="91" s="1"/>
  <c r="Y80" i="91" s="1"/>
  <c r="Z80" i="91" s="1"/>
  <c r="AA80" i="91" s="1"/>
  <c r="AB80" i="91" s="1"/>
  <c r="AC80" i="91" s="1"/>
  <c r="AD80" i="91" s="1"/>
  <c r="AE80" i="91" s="1"/>
  <c r="AF80" i="91" s="1"/>
  <c r="AG80" i="91" s="1"/>
  <c r="AH80" i="91" s="1"/>
  <c r="AI80" i="91" s="1"/>
  <c r="F81" i="91"/>
  <c r="G81" i="91"/>
  <c r="H81" i="91" s="1"/>
  <c r="I81" i="91" s="1"/>
  <c r="J81" i="91" s="1"/>
  <c r="K81" i="91" s="1"/>
  <c r="L81" i="91" s="1"/>
  <c r="M81" i="91" s="1"/>
  <c r="N81" i="91" s="1"/>
  <c r="O81" i="91" s="1"/>
  <c r="P81" i="91" s="1"/>
  <c r="Q81" i="91" s="1"/>
  <c r="R81" i="91" s="1"/>
  <c r="S81" i="91" s="1"/>
  <c r="T81" i="91" s="1"/>
  <c r="U81" i="91" s="1"/>
  <c r="V81" i="91" s="1"/>
  <c r="W81" i="91" s="1"/>
  <c r="X81" i="91" s="1"/>
  <c r="Y81" i="91" s="1"/>
  <c r="Z81" i="91" s="1"/>
  <c r="AA81" i="91" s="1"/>
  <c r="AB81" i="91" s="1"/>
  <c r="AC81" i="91" s="1"/>
  <c r="AD81" i="91" s="1"/>
  <c r="AE81" i="91" s="1"/>
  <c r="AF81" i="91" s="1"/>
  <c r="AG81" i="91" s="1"/>
  <c r="AH81" i="91" s="1"/>
  <c r="AI81" i="91" s="1"/>
  <c r="F82" i="91"/>
  <c r="G82" i="91"/>
  <c r="H82" i="91" s="1"/>
  <c r="I82" i="91" s="1"/>
  <c r="J82" i="91" s="1"/>
  <c r="K82" i="91" s="1"/>
  <c r="L82" i="91" s="1"/>
  <c r="M82" i="91" s="1"/>
  <c r="N82" i="91" s="1"/>
  <c r="O82" i="91" s="1"/>
  <c r="P82" i="91" s="1"/>
  <c r="Q82" i="91" s="1"/>
  <c r="R82" i="91" s="1"/>
  <c r="S82" i="91" s="1"/>
  <c r="T82" i="91" s="1"/>
  <c r="U82" i="91" s="1"/>
  <c r="V82" i="91" s="1"/>
  <c r="W82" i="91" s="1"/>
  <c r="X82" i="91" s="1"/>
  <c r="Y82" i="91" s="1"/>
  <c r="Z82" i="91" s="1"/>
  <c r="AA82" i="91" s="1"/>
  <c r="AB82" i="91" s="1"/>
  <c r="AC82" i="91" s="1"/>
  <c r="AD82" i="91" s="1"/>
  <c r="AE82" i="91" s="1"/>
  <c r="AF82" i="91" s="1"/>
  <c r="AG82" i="91" s="1"/>
  <c r="AH82" i="91" s="1"/>
  <c r="AI82" i="91" s="1"/>
  <c r="F83" i="91"/>
  <c r="G83" i="91" s="1"/>
  <c r="F86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F103" i="91"/>
  <c r="F106" i="91" s="1"/>
  <c r="G103" i="91"/>
  <c r="H103" i="91"/>
  <c r="I103" i="91"/>
  <c r="I106" i="91" s="1"/>
  <c r="J103" i="91"/>
  <c r="K103" i="91"/>
  <c r="L103" i="91"/>
  <c r="M103" i="91"/>
  <c r="M106" i="91" s="1"/>
  <c r="N103" i="91"/>
  <c r="N106" i="91" s="1"/>
  <c r="O103" i="91"/>
  <c r="P103" i="91"/>
  <c r="Q103" i="91"/>
  <c r="Q106" i="91" s="1"/>
  <c r="R103" i="91"/>
  <c r="S103" i="91"/>
  <c r="T103" i="91"/>
  <c r="U103" i="91"/>
  <c r="U106" i="91" s="1"/>
  <c r="V103" i="91"/>
  <c r="V106" i="91" s="1"/>
  <c r="W103" i="91"/>
  <c r="X103" i="91"/>
  <c r="Y103" i="91"/>
  <c r="Y106" i="91" s="1"/>
  <c r="Z103" i="91"/>
  <c r="AA103" i="91"/>
  <c r="AB103" i="91"/>
  <c r="AC103" i="91"/>
  <c r="AC106" i="91" s="1"/>
  <c r="AD103" i="91"/>
  <c r="AD106" i="91" s="1"/>
  <c r="AE103" i="91"/>
  <c r="AF103" i="91"/>
  <c r="AG103" i="91"/>
  <c r="AG106" i="91" s="1"/>
  <c r="AH103" i="91"/>
  <c r="AI103" i="91"/>
  <c r="G106" i="91"/>
  <c r="H106" i="91"/>
  <c r="J106" i="91"/>
  <c r="K106" i="91"/>
  <c r="L106" i="91"/>
  <c r="O106" i="91"/>
  <c r="P106" i="91"/>
  <c r="R106" i="91"/>
  <c r="S106" i="91"/>
  <c r="T106" i="91"/>
  <c r="W106" i="91"/>
  <c r="X106" i="91"/>
  <c r="Z106" i="91"/>
  <c r="AA106" i="91"/>
  <c r="AB106" i="91"/>
  <c r="AE106" i="91"/>
  <c r="AF106" i="91"/>
  <c r="AH106" i="91"/>
  <c r="AI106" i="91"/>
  <c r="F109" i="91"/>
  <c r="G109" i="91"/>
  <c r="H109" i="91"/>
  <c r="I109" i="91"/>
  <c r="J109" i="91"/>
  <c r="K109" i="91"/>
  <c r="L109" i="91"/>
  <c r="M109" i="91"/>
  <c r="N109" i="91"/>
  <c r="O109" i="91"/>
  <c r="P109" i="91"/>
  <c r="Q109" i="91"/>
  <c r="R109" i="91"/>
  <c r="S109" i="91"/>
  <c r="T109" i="91"/>
  <c r="U109" i="91"/>
  <c r="V109" i="91"/>
  <c r="W109" i="91"/>
  <c r="X109" i="91"/>
  <c r="Y109" i="91"/>
  <c r="Z109" i="91"/>
  <c r="AA109" i="91"/>
  <c r="AB109" i="91"/>
  <c r="AC109" i="91"/>
  <c r="AD109" i="91"/>
  <c r="AE109" i="91"/>
  <c r="AF109" i="91"/>
  <c r="AG109" i="91"/>
  <c r="AH109" i="91"/>
  <c r="AI109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19" i="91"/>
  <c r="G119" i="91"/>
  <c r="H119" i="91"/>
  <c r="I119" i="91"/>
  <c r="J119" i="91"/>
  <c r="K119" i="91"/>
  <c r="L119" i="91"/>
  <c r="M119" i="91"/>
  <c r="N119" i="91"/>
  <c r="O119" i="91"/>
  <c r="P119" i="91"/>
  <c r="Q119" i="91"/>
  <c r="R119" i="91"/>
  <c r="S119" i="91"/>
  <c r="T119" i="91"/>
  <c r="U119" i="91"/>
  <c r="V119" i="91"/>
  <c r="W119" i="91"/>
  <c r="X119" i="91"/>
  <c r="Y119" i="91"/>
  <c r="Z119" i="91"/>
  <c r="AA119" i="91"/>
  <c r="AB119" i="91"/>
  <c r="AC119" i="91"/>
  <c r="AD119" i="91"/>
  <c r="AE119" i="91"/>
  <c r="AF119" i="91"/>
  <c r="AG119" i="91"/>
  <c r="AH119" i="91"/>
  <c r="AI119" i="91"/>
  <c r="F120" i="91"/>
  <c r="G120" i="91"/>
  <c r="H120" i="91"/>
  <c r="I120" i="91"/>
  <c r="J120" i="91"/>
  <c r="K120" i="91"/>
  <c r="L120" i="91"/>
  <c r="M120" i="91"/>
  <c r="N120" i="91"/>
  <c r="O120" i="91"/>
  <c r="P120" i="91"/>
  <c r="Q120" i="91"/>
  <c r="R120" i="91"/>
  <c r="S120" i="91"/>
  <c r="T120" i="91"/>
  <c r="U120" i="91"/>
  <c r="V120" i="91"/>
  <c r="W120" i="91"/>
  <c r="X120" i="91"/>
  <c r="Y120" i="91"/>
  <c r="Z120" i="91"/>
  <c r="AA120" i="91"/>
  <c r="AB120" i="91"/>
  <c r="AC120" i="91"/>
  <c r="AD120" i="91"/>
  <c r="AE120" i="91"/>
  <c r="AF120" i="91"/>
  <c r="AG120" i="91"/>
  <c r="AH120" i="91"/>
  <c r="AI120" i="91"/>
  <c r="F121" i="91"/>
  <c r="G121" i="91"/>
  <c r="H121" i="91"/>
  <c r="I121" i="91"/>
  <c r="J121" i="91"/>
  <c r="K121" i="91"/>
  <c r="L121" i="91"/>
  <c r="M121" i="91"/>
  <c r="N121" i="91"/>
  <c r="O121" i="91"/>
  <c r="P121" i="91"/>
  <c r="Q121" i="91"/>
  <c r="R121" i="91"/>
  <c r="S121" i="91"/>
  <c r="T121" i="91"/>
  <c r="U121" i="91"/>
  <c r="V121" i="91"/>
  <c r="W121" i="91"/>
  <c r="X121" i="91"/>
  <c r="Y121" i="91"/>
  <c r="Z121" i="91"/>
  <c r="AA121" i="91"/>
  <c r="AB121" i="91"/>
  <c r="AC121" i="91"/>
  <c r="AD121" i="91"/>
  <c r="AE121" i="91"/>
  <c r="AF121" i="91"/>
  <c r="AG121" i="91"/>
  <c r="AH121" i="91"/>
  <c r="AI121" i="91"/>
  <c r="F122" i="91"/>
  <c r="G122" i="91"/>
  <c r="H122" i="91"/>
  <c r="I122" i="91"/>
  <c r="J122" i="91"/>
  <c r="K122" i="91"/>
  <c r="L122" i="91"/>
  <c r="M122" i="91"/>
  <c r="N122" i="91"/>
  <c r="O122" i="91"/>
  <c r="P122" i="91"/>
  <c r="Q122" i="91"/>
  <c r="R122" i="91"/>
  <c r="S122" i="91"/>
  <c r="T122" i="91"/>
  <c r="U122" i="91"/>
  <c r="V122" i="91"/>
  <c r="W122" i="91"/>
  <c r="X122" i="91"/>
  <c r="Y122" i="91"/>
  <c r="Z122" i="91"/>
  <c r="AA122" i="91"/>
  <c r="AB122" i="91"/>
  <c r="AC122" i="91"/>
  <c r="AD122" i="91"/>
  <c r="AE122" i="91"/>
  <c r="AF122" i="91"/>
  <c r="AG122" i="91"/>
  <c r="AH122" i="91"/>
  <c r="AI122" i="91"/>
  <c r="F123" i="91"/>
  <c r="G123" i="91"/>
  <c r="G126" i="91" s="1"/>
  <c r="H123" i="91"/>
  <c r="I123" i="91"/>
  <c r="J123" i="91"/>
  <c r="K123" i="91"/>
  <c r="L123" i="91"/>
  <c r="M123" i="91"/>
  <c r="N123" i="91"/>
  <c r="O123" i="91"/>
  <c r="O126" i="91" s="1"/>
  <c r="P123" i="91"/>
  <c r="Q123" i="91"/>
  <c r="R123" i="91"/>
  <c r="S123" i="91"/>
  <c r="T123" i="91"/>
  <c r="U123" i="91"/>
  <c r="V123" i="91"/>
  <c r="W123" i="91"/>
  <c r="W126" i="91" s="1"/>
  <c r="X123" i="91"/>
  <c r="Y123" i="91"/>
  <c r="Z123" i="91"/>
  <c r="AA123" i="91"/>
  <c r="AB123" i="91"/>
  <c r="AC123" i="91"/>
  <c r="AD123" i="91"/>
  <c r="AE123" i="91"/>
  <c r="AE126" i="91" s="1"/>
  <c r="AF123" i="91"/>
  <c r="AG123" i="91"/>
  <c r="AH123" i="91"/>
  <c r="AI123" i="91"/>
  <c r="F126" i="91"/>
  <c r="H126" i="91"/>
  <c r="I126" i="91"/>
  <c r="J126" i="91"/>
  <c r="K126" i="91"/>
  <c r="L126" i="91"/>
  <c r="M126" i="91"/>
  <c r="N126" i="91"/>
  <c r="P126" i="91"/>
  <c r="Q126" i="91"/>
  <c r="R126" i="91"/>
  <c r="S126" i="91"/>
  <c r="T126" i="91"/>
  <c r="U126" i="91"/>
  <c r="V126" i="91"/>
  <c r="X126" i="91"/>
  <c r="Y126" i="91"/>
  <c r="Z126" i="91"/>
  <c r="AA126" i="91"/>
  <c r="AB126" i="91"/>
  <c r="AC126" i="91"/>
  <c r="AD126" i="91"/>
  <c r="AF126" i="91"/>
  <c r="AG126" i="91"/>
  <c r="AH126" i="91"/>
  <c r="AI126" i="91"/>
  <c r="F129" i="91"/>
  <c r="G129" i="91"/>
  <c r="H129" i="91"/>
  <c r="I129" i="91"/>
  <c r="J129" i="91"/>
  <c r="K129" i="91"/>
  <c r="L129" i="91"/>
  <c r="M129" i="91"/>
  <c r="N129" i="91"/>
  <c r="O129" i="91"/>
  <c r="P129" i="91"/>
  <c r="Q129" i="91"/>
  <c r="R129" i="91"/>
  <c r="S129" i="91"/>
  <c r="T129" i="91"/>
  <c r="U129" i="91"/>
  <c r="V129" i="91"/>
  <c r="W129" i="91"/>
  <c r="X129" i="91"/>
  <c r="Y129" i="91"/>
  <c r="Z129" i="91"/>
  <c r="AA129" i="91"/>
  <c r="AB129" i="91"/>
  <c r="AC129" i="91"/>
  <c r="AD129" i="91"/>
  <c r="AE129" i="91"/>
  <c r="AF129" i="91"/>
  <c r="AG129" i="91"/>
  <c r="AH129" i="91"/>
  <c r="AI129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1" i="91"/>
  <c r="F4" i="51" s="1"/>
  <c r="G131" i="91"/>
  <c r="G4" i="51" s="1"/>
  <c r="H131" i="91"/>
  <c r="H4" i="51" s="1"/>
  <c r="I131" i="91"/>
  <c r="I4" i="12" s="1"/>
  <c r="J131" i="91"/>
  <c r="J4" i="12" s="1"/>
  <c r="K131" i="91"/>
  <c r="K4" i="51" s="1"/>
  <c r="L131" i="91"/>
  <c r="L4" i="51" s="1"/>
  <c r="M131" i="91"/>
  <c r="M4" i="12" s="1"/>
  <c r="N131" i="91"/>
  <c r="N4" i="51" s="1"/>
  <c r="O131" i="91"/>
  <c r="O4" i="51" s="1"/>
  <c r="P131" i="91"/>
  <c r="P4" i="51" s="1"/>
  <c r="Q131" i="91"/>
  <c r="Q4" i="12" s="1"/>
  <c r="R131" i="91"/>
  <c r="R4" i="12" s="1"/>
  <c r="S131" i="91"/>
  <c r="S4" i="51" s="1"/>
  <c r="T131" i="91"/>
  <c r="T4" i="51" s="1"/>
  <c r="U131" i="91"/>
  <c r="U4" i="12" s="1"/>
  <c r="V131" i="91"/>
  <c r="V4" i="51" s="1"/>
  <c r="W131" i="91"/>
  <c r="W4" i="51" s="1"/>
  <c r="X131" i="91"/>
  <c r="X4" i="51" s="1"/>
  <c r="Y131" i="91"/>
  <c r="Y4" i="12" s="1"/>
  <c r="Z131" i="91"/>
  <c r="Z4" i="12" s="1"/>
  <c r="AA131" i="91"/>
  <c r="AA4" i="51" s="1"/>
  <c r="AB131" i="91"/>
  <c r="AB4" i="51" s="1"/>
  <c r="AC131" i="91"/>
  <c r="AC4" i="12" s="1"/>
  <c r="AD131" i="91"/>
  <c r="AD4" i="51" s="1"/>
  <c r="AE131" i="91"/>
  <c r="AE4" i="51" s="1"/>
  <c r="AF131" i="91"/>
  <c r="AF4" i="51" s="1"/>
  <c r="AG131" i="91"/>
  <c r="AG4" i="12" s="1"/>
  <c r="AH131" i="91"/>
  <c r="AH4" i="12" s="1"/>
  <c r="AI131" i="91"/>
  <c r="AI4" i="51" s="1"/>
  <c r="F132" i="91"/>
  <c r="G132" i="91"/>
  <c r="G5" i="51" s="1"/>
  <c r="H132" i="91"/>
  <c r="H5" i="12" s="1"/>
  <c r="I132" i="91"/>
  <c r="I5" i="12" s="1"/>
  <c r="J132" i="91"/>
  <c r="J5" i="51" s="1"/>
  <c r="K132" i="91"/>
  <c r="K5" i="51" s="1"/>
  <c r="L132" i="91"/>
  <c r="L5" i="12" s="1"/>
  <c r="M132" i="91"/>
  <c r="N132" i="91"/>
  <c r="O132" i="91"/>
  <c r="O5" i="51" s="1"/>
  <c r="P132" i="91"/>
  <c r="P5" i="12" s="1"/>
  <c r="Q132" i="91"/>
  <c r="Q5" i="12" s="1"/>
  <c r="R132" i="91"/>
  <c r="R5" i="51" s="1"/>
  <c r="S132" i="91"/>
  <c r="S5" i="51" s="1"/>
  <c r="T132" i="91"/>
  <c r="T5" i="12" s="1"/>
  <c r="U132" i="91"/>
  <c r="V132" i="91"/>
  <c r="W132" i="91"/>
  <c r="W5" i="51" s="1"/>
  <c r="X132" i="91"/>
  <c r="X5" i="12" s="1"/>
  <c r="Y132" i="91"/>
  <c r="Y5" i="12" s="1"/>
  <c r="Z132" i="91"/>
  <c r="Z5" i="51" s="1"/>
  <c r="AA132" i="91"/>
  <c r="AA5" i="51" s="1"/>
  <c r="AB132" i="91"/>
  <c r="AB5" i="12" s="1"/>
  <c r="AC132" i="91"/>
  <c r="AD132" i="91"/>
  <c r="AE132" i="91"/>
  <c r="AE5" i="51" s="1"/>
  <c r="AF132" i="91"/>
  <c r="AF5" i="12" s="1"/>
  <c r="AG132" i="91"/>
  <c r="AG5" i="12" s="1"/>
  <c r="AH132" i="91"/>
  <c r="AH5" i="51" s="1"/>
  <c r="AI132" i="91"/>
  <c r="AI5" i="51" s="1"/>
  <c r="F133" i="91"/>
  <c r="G133" i="91"/>
  <c r="H133" i="91"/>
  <c r="I133" i="91"/>
  <c r="J133" i="91"/>
  <c r="K133" i="91"/>
  <c r="K136" i="91" s="1"/>
  <c r="L133" i="91"/>
  <c r="M133" i="91"/>
  <c r="N133" i="91"/>
  <c r="O133" i="91"/>
  <c r="P133" i="91"/>
  <c r="Q133" i="91"/>
  <c r="R133" i="91"/>
  <c r="S133" i="91"/>
  <c r="S136" i="91" s="1"/>
  <c r="T133" i="91"/>
  <c r="T136" i="91" s="1"/>
  <c r="U133" i="91"/>
  <c r="V133" i="91"/>
  <c r="W133" i="91"/>
  <c r="X133" i="91"/>
  <c r="Y133" i="91"/>
  <c r="Y136" i="91" s="1"/>
  <c r="Z133" i="91"/>
  <c r="AA133" i="91"/>
  <c r="AA136" i="91" s="1"/>
  <c r="AB133" i="91"/>
  <c r="AB136" i="91" s="1"/>
  <c r="AC133" i="91"/>
  <c r="AD133" i="91"/>
  <c r="AE133" i="91"/>
  <c r="AF133" i="91"/>
  <c r="AG133" i="91"/>
  <c r="AG136" i="91" s="1"/>
  <c r="AH133" i="91"/>
  <c r="AI133" i="91"/>
  <c r="AI136" i="91" s="1"/>
  <c r="F136" i="91"/>
  <c r="G136" i="91"/>
  <c r="H136" i="91"/>
  <c r="I136" i="91"/>
  <c r="J136" i="91"/>
  <c r="L136" i="91"/>
  <c r="M136" i="91"/>
  <c r="N136" i="91"/>
  <c r="O136" i="91"/>
  <c r="P136" i="91"/>
  <c r="Q136" i="91"/>
  <c r="R136" i="91"/>
  <c r="U136" i="91"/>
  <c r="V136" i="91"/>
  <c r="W136" i="91"/>
  <c r="X136" i="91"/>
  <c r="Z136" i="91"/>
  <c r="AC136" i="91"/>
  <c r="AD136" i="91"/>
  <c r="AE136" i="91"/>
  <c r="AF136" i="91"/>
  <c r="AH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50" i="91"/>
  <c r="G150" i="91"/>
  <c r="H150" i="91"/>
  <c r="I150" i="91"/>
  <c r="J150" i="91"/>
  <c r="K150" i="91"/>
  <c r="L150" i="91"/>
  <c r="M150" i="91"/>
  <c r="N150" i="91"/>
  <c r="O150" i="91"/>
  <c r="P150" i="91"/>
  <c r="Q150" i="91"/>
  <c r="R150" i="91"/>
  <c r="S150" i="91"/>
  <c r="T150" i="91"/>
  <c r="U150" i="91"/>
  <c r="V150" i="91"/>
  <c r="W150" i="91"/>
  <c r="X150" i="91"/>
  <c r="Y150" i="91"/>
  <c r="Z150" i="91"/>
  <c r="AA150" i="91"/>
  <c r="AB150" i="91"/>
  <c r="AC150" i="91"/>
  <c r="AD150" i="91"/>
  <c r="AE150" i="91"/>
  <c r="AF150" i="91"/>
  <c r="AG150" i="91"/>
  <c r="AH150" i="91"/>
  <c r="AI150" i="91"/>
  <c r="F153" i="91"/>
  <c r="G153" i="91"/>
  <c r="H153" i="91"/>
  <c r="I153" i="91"/>
  <c r="J153" i="91"/>
  <c r="K153" i="91"/>
  <c r="K156" i="91" s="1"/>
  <c r="L153" i="91"/>
  <c r="M153" i="91"/>
  <c r="N153" i="91"/>
  <c r="O153" i="91"/>
  <c r="P153" i="91"/>
  <c r="Q153" i="91"/>
  <c r="R153" i="91"/>
  <c r="S153" i="91"/>
  <c r="S156" i="91" s="1"/>
  <c r="T153" i="91"/>
  <c r="U153" i="91"/>
  <c r="V153" i="91"/>
  <c r="W153" i="91"/>
  <c r="X153" i="91"/>
  <c r="Y153" i="91"/>
  <c r="Z153" i="91"/>
  <c r="AA153" i="91"/>
  <c r="AA156" i="91" s="1"/>
  <c r="AB153" i="91"/>
  <c r="AC153" i="91"/>
  <c r="AD153" i="91"/>
  <c r="AE153" i="91"/>
  <c r="AF153" i="91"/>
  <c r="AG153" i="91"/>
  <c r="AH153" i="91"/>
  <c r="AI153" i="91"/>
  <c r="AI156" i="91" s="1"/>
  <c r="F156" i="91"/>
  <c r="G156" i="91"/>
  <c r="H156" i="91"/>
  <c r="I156" i="91"/>
  <c r="J156" i="91"/>
  <c r="L156" i="91"/>
  <c r="M156" i="91"/>
  <c r="N156" i="91"/>
  <c r="O156" i="91"/>
  <c r="P156" i="91"/>
  <c r="Q156" i="91"/>
  <c r="R156" i="91"/>
  <c r="T156" i="91"/>
  <c r="U156" i="91"/>
  <c r="V156" i="91"/>
  <c r="W156" i="91"/>
  <c r="X156" i="91"/>
  <c r="Y156" i="91"/>
  <c r="Z156" i="91"/>
  <c r="AB156" i="91"/>
  <c r="AC156" i="91"/>
  <c r="AD156" i="91"/>
  <c r="AE156" i="91"/>
  <c r="AF156" i="91"/>
  <c r="AG156" i="91"/>
  <c r="AH15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170" i="91"/>
  <c r="G170" i="91"/>
  <c r="H170" i="91"/>
  <c r="I170" i="91"/>
  <c r="J170" i="91"/>
  <c r="K170" i="91"/>
  <c r="L170" i="91"/>
  <c r="M170" i="91"/>
  <c r="N170" i="91"/>
  <c r="O170" i="91"/>
  <c r="P170" i="91"/>
  <c r="Q170" i="91"/>
  <c r="R170" i="91"/>
  <c r="S170" i="91"/>
  <c r="T170" i="91"/>
  <c r="U170" i="91"/>
  <c r="V170" i="91"/>
  <c r="W170" i="91"/>
  <c r="X170" i="91"/>
  <c r="Y170" i="91"/>
  <c r="Z170" i="91"/>
  <c r="AA170" i="91"/>
  <c r="AB170" i="91"/>
  <c r="AC170" i="91"/>
  <c r="AD170" i="91"/>
  <c r="AE170" i="91"/>
  <c r="AF170" i="91"/>
  <c r="AG170" i="91"/>
  <c r="AH170" i="91"/>
  <c r="AI170" i="91"/>
  <c r="F173" i="91"/>
  <c r="G173" i="91"/>
  <c r="H173" i="91"/>
  <c r="I173" i="91"/>
  <c r="J173" i="91"/>
  <c r="K173" i="91"/>
  <c r="K176" i="91" s="1"/>
  <c r="L173" i="91"/>
  <c r="M173" i="91"/>
  <c r="N173" i="91"/>
  <c r="O173" i="91"/>
  <c r="P173" i="91"/>
  <c r="Q173" i="91"/>
  <c r="R173" i="91"/>
  <c r="S173" i="91"/>
  <c r="S176" i="91" s="1"/>
  <c r="T173" i="91"/>
  <c r="U173" i="91"/>
  <c r="V173" i="91"/>
  <c r="W173" i="91"/>
  <c r="X173" i="91"/>
  <c r="Y173" i="91"/>
  <c r="Z173" i="91"/>
  <c r="AA173" i="91"/>
  <c r="AA176" i="91" s="1"/>
  <c r="AB173" i="91"/>
  <c r="AC173" i="91"/>
  <c r="AD173" i="91"/>
  <c r="AE173" i="91"/>
  <c r="AF173" i="91"/>
  <c r="AG173" i="91"/>
  <c r="AH173" i="91"/>
  <c r="AI173" i="91"/>
  <c r="AI176" i="91" s="1"/>
  <c r="F176" i="91"/>
  <c r="G176" i="91"/>
  <c r="H176" i="91"/>
  <c r="I176" i="91"/>
  <c r="J176" i="91"/>
  <c r="L176" i="91"/>
  <c r="M176" i="91"/>
  <c r="N176" i="91"/>
  <c r="O176" i="91"/>
  <c r="P176" i="91"/>
  <c r="Q176" i="91"/>
  <c r="R176" i="91"/>
  <c r="T176" i="91"/>
  <c r="U176" i="91"/>
  <c r="V176" i="91"/>
  <c r="W176" i="91"/>
  <c r="X176" i="91"/>
  <c r="Y176" i="91"/>
  <c r="Z176" i="91"/>
  <c r="AB176" i="91"/>
  <c r="AC176" i="91"/>
  <c r="AD176" i="91"/>
  <c r="AE176" i="91"/>
  <c r="AF176" i="91"/>
  <c r="AG176" i="91"/>
  <c r="AH176" i="91"/>
  <c r="F180" i="91"/>
  <c r="G180" i="91"/>
  <c r="H180" i="91"/>
  <c r="I180" i="91"/>
  <c r="J180" i="91"/>
  <c r="K180" i="91"/>
  <c r="L180" i="91"/>
  <c r="M180" i="91"/>
  <c r="N180" i="91"/>
  <c r="O180" i="91"/>
  <c r="P180" i="91"/>
  <c r="Q180" i="91"/>
  <c r="R180" i="91"/>
  <c r="S180" i="91"/>
  <c r="T180" i="91"/>
  <c r="U180" i="91"/>
  <c r="V180" i="91"/>
  <c r="W180" i="91"/>
  <c r="X180" i="91"/>
  <c r="Y180" i="91"/>
  <c r="Z180" i="91"/>
  <c r="AA180" i="91"/>
  <c r="AB180" i="91"/>
  <c r="AC180" i="91"/>
  <c r="AD180" i="91"/>
  <c r="AE180" i="91"/>
  <c r="AF180" i="91"/>
  <c r="AG180" i="91"/>
  <c r="AH180" i="91"/>
  <c r="AI180" i="91"/>
  <c r="F183" i="91"/>
  <c r="G183" i="91"/>
  <c r="H183" i="91"/>
  <c r="I183" i="91"/>
  <c r="I186" i="91" s="1"/>
  <c r="J183" i="91"/>
  <c r="K183" i="91"/>
  <c r="L183" i="91"/>
  <c r="M183" i="91"/>
  <c r="N183" i="91"/>
  <c r="O183" i="91"/>
  <c r="P183" i="91"/>
  <c r="Q183" i="91"/>
  <c r="Q186" i="91" s="1"/>
  <c r="R183" i="91"/>
  <c r="S183" i="91"/>
  <c r="T183" i="91"/>
  <c r="U183" i="91"/>
  <c r="V183" i="91"/>
  <c r="W183" i="91"/>
  <c r="X183" i="91"/>
  <c r="Y183" i="91"/>
  <c r="Y186" i="91" s="1"/>
  <c r="Z183" i="91"/>
  <c r="AA183" i="91"/>
  <c r="AB183" i="91"/>
  <c r="AC183" i="91"/>
  <c r="AD183" i="91"/>
  <c r="AE183" i="91"/>
  <c r="AF183" i="91"/>
  <c r="AG183" i="91"/>
  <c r="AG186" i="91" s="1"/>
  <c r="AH183" i="91"/>
  <c r="AI183" i="91"/>
  <c r="F186" i="91"/>
  <c r="G186" i="91"/>
  <c r="H186" i="91"/>
  <c r="J186" i="91"/>
  <c r="K186" i="91"/>
  <c r="L186" i="91"/>
  <c r="M186" i="91"/>
  <c r="N186" i="91"/>
  <c r="O186" i="91"/>
  <c r="P186" i="91"/>
  <c r="R186" i="91"/>
  <c r="S186" i="91"/>
  <c r="T186" i="91"/>
  <c r="U186" i="91"/>
  <c r="V186" i="91"/>
  <c r="W186" i="91"/>
  <c r="X186" i="91"/>
  <c r="Z186" i="91"/>
  <c r="AA186" i="91"/>
  <c r="AB186" i="91"/>
  <c r="AC186" i="91"/>
  <c r="AD186" i="91"/>
  <c r="AE186" i="91"/>
  <c r="AF186" i="91"/>
  <c r="AH186" i="91"/>
  <c r="AI186" i="91"/>
  <c r="F191" i="91"/>
  <c r="G191" i="91"/>
  <c r="H191" i="91"/>
  <c r="I191" i="91"/>
  <c r="J191" i="91"/>
  <c r="K191" i="91"/>
  <c r="L191" i="91"/>
  <c r="M191" i="91"/>
  <c r="N191" i="91"/>
  <c r="O191" i="91"/>
  <c r="P191" i="91"/>
  <c r="Q191" i="91"/>
  <c r="R191" i="91"/>
  <c r="S191" i="91"/>
  <c r="T191" i="91"/>
  <c r="U191" i="91"/>
  <c r="V191" i="91"/>
  <c r="W191" i="91"/>
  <c r="X191" i="91"/>
  <c r="Y191" i="91"/>
  <c r="Z191" i="91"/>
  <c r="AA191" i="91"/>
  <c r="AB191" i="91"/>
  <c r="AC191" i="91"/>
  <c r="AD191" i="91"/>
  <c r="AE191" i="91"/>
  <c r="AF191" i="91"/>
  <c r="AG191" i="91"/>
  <c r="AH191" i="91"/>
  <c r="AI191" i="91"/>
  <c r="F192" i="91"/>
  <c r="G192" i="91"/>
  <c r="H192" i="91"/>
  <c r="I192" i="91"/>
  <c r="J192" i="91"/>
  <c r="K192" i="91"/>
  <c r="L192" i="91"/>
  <c r="M192" i="91"/>
  <c r="N192" i="91"/>
  <c r="O192" i="91"/>
  <c r="P192" i="91"/>
  <c r="Q192" i="91"/>
  <c r="R192" i="91"/>
  <c r="S192" i="91"/>
  <c r="T192" i="91"/>
  <c r="U192" i="91"/>
  <c r="V192" i="91"/>
  <c r="W192" i="91"/>
  <c r="X192" i="91"/>
  <c r="Y192" i="91"/>
  <c r="Z192" i="91"/>
  <c r="AA192" i="91"/>
  <c r="AB192" i="91"/>
  <c r="AC192" i="91"/>
  <c r="AD192" i="91"/>
  <c r="AE192" i="91"/>
  <c r="AF192" i="91"/>
  <c r="AG192" i="91"/>
  <c r="AH192" i="91"/>
  <c r="AI192" i="91"/>
  <c r="F193" i="91"/>
  <c r="G193" i="91"/>
  <c r="H193" i="91"/>
  <c r="I193" i="91"/>
  <c r="I196" i="91" s="1"/>
  <c r="J193" i="91"/>
  <c r="K193" i="91"/>
  <c r="L193" i="91"/>
  <c r="M193" i="91"/>
  <c r="N193" i="91"/>
  <c r="O193" i="91"/>
  <c r="P193" i="91"/>
  <c r="Q193" i="91"/>
  <c r="Q196" i="91" s="1"/>
  <c r="R193" i="91"/>
  <c r="S193" i="91"/>
  <c r="T193" i="91"/>
  <c r="U193" i="91"/>
  <c r="V193" i="91"/>
  <c r="W193" i="91"/>
  <c r="X193" i="91"/>
  <c r="Y193" i="91"/>
  <c r="Y196" i="91" s="1"/>
  <c r="Z193" i="91"/>
  <c r="AA193" i="91"/>
  <c r="AB193" i="91"/>
  <c r="AC193" i="91"/>
  <c r="AD193" i="91"/>
  <c r="AE193" i="91"/>
  <c r="AF193" i="91"/>
  <c r="AF196" i="91" s="1"/>
  <c r="AG193" i="91"/>
  <c r="AG196" i="91" s="1"/>
  <c r="AH193" i="91"/>
  <c r="AI193" i="91"/>
  <c r="F196" i="91"/>
  <c r="G196" i="91"/>
  <c r="H196" i="91"/>
  <c r="J196" i="91"/>
  <c r="K196" i="91"/>
  <c r="L196" i="91"/>
  <c r="M196" i="91"/>
  <c r="N196" i="91"/>
  <c r="O196" i="91"/>
  <c r="P196" i="91"/>
  <c r="R196" i="91"/>
  <c r="S196" i="91"/>
  <c r="T196" i="91"/>
  <c r="U196" i="91"/>
  <c r="V196" i="91"/>
  <c r="W196" i="91"/>
  <c r="X196" i="91"/>
  <c r="Z196" i="91"/>
  <c r="AA196" i="91"/>
  <c r="AB196" i="91"/>
  <c r="AC196" i="91"/>
  <c r="AD196" i="91"/>
  <c r="AE196" i="91"/>
  <c r="AH196" i="91"/>
  <c r="AI196" i="91"/>
  <c r="F200" i="91"/>
  <c r="G200" i="91"/>
  <c r="H200" i="91" s="1"/>
  <c r="I200" i="91" s="1"/>
  <c r="J200" i="91" s="1"/>
  <c r="K200" i="91" s="1"/>
  <c r="L200" i="91" s="1"/>
  <c r="M200" i="91" s="1"/>
  <c r="N200" i="91" s="1"/>
  <c r="O200" i="91" s="1"/>
  <c r="P200" i="91" s="1"/>
  <c r="Q200" i="91" s="1"/>
  <c r="R200" i="91" s="1"/>
  <c r="S200" i="91" s="1"/>
  <c r="T200" i="91" s="1"/>
  <c r="U200" i="91" s="1"/>
  <c r="V200" i="91" s="1"/>
  <c r="W200" i="91" s="1"/>
  <c r="X200" i="91" s="1"/>
  <c r="Y200" i="91" s="1"/>
  <c r="Z200" i="91" s="1"/>
  <c r="AA200" i="91" s="1"/>
  <c r="AB200" i="91" s="1"/>
  <c r="AC200" i="91" s="1"/>
  <c r="AD200" i="91" s="1"/>
  <c r="AE200" i="91" s="1"/>
  <c r="AF200" i="91" s="1"/>
  <c r="AG200" i="91" s="1"/>
  <c r="AH200" i="91" s="1"/>
  <c r="AI200" i="91" s="1"/>
  <c r="F203" i="91"/>
  <c r="G203" i="91"/>
  <c r="H203" i="91" s="1"/>
  <c r="F20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5" i="91"/>
  <c r="E7" i="91"/>
  <c r="E8" i="91"/>
  <c r="E9" i="91"/>
  <c r="E12" i="91" s="1"/>
  <c r="E10" i="91"/>
  <c r="E17" i="91"/>
  <c r="E20" i="91"/>
  <c r="E23" i="91" s="1"/>
  <c r="E27" i="91"/>
  <c r="E28" i="91"/>
  <c r="E29" i="91"/>
  <c r="E30" i="91"/>
  <c r="E31" i="91"/>
  <c r="E34" i="91"/>
  <c r="E39" i="91"/>
  <c r="E45" i="91"/>
  <c r="E56" i="91"/>
  <c r="E66" i="91"/>
  <c r="E76" i="91"/>
  <c r="E80" i="91"/>
  <c r="E81" i="91"/>
  <c r="E82" i="91"/>
  <c r="E83" i="91"/>
  <c r="E86" i="91" s="1"/>
  <c r="E89" i="91"/>
  <c r="E94" i="91"/>
  <c r="E96" i="91"/>
  <c r="E99" i="91"/>
  <c r="E100" i="91"/>
  <c r="E101" i="91"/>
  <c r="E102" i="91"/>
  <c r="E103" i="91"/>
  <c r="E106" i="91" s="1"/>
  <c r="E109" i="91"/>
  <c r="E114" i="91"/>
  <c r="E116" i="91"/>
  <c r="E119" i="91"/>
  <c r="E120" i="91"/>
  <c r="E121" i="91"/>
  <c r="E122" i="91"/>
  <c r="E123" i="91"/>
  <c r="E126" i="91" s="1"/>
  <c r="E129" i="91"/>
  <c r="E130" i="91"/>
  <c r="E131" i="91"/>
  <c r="E4" i="12" s="1"/>
  <c r="E132" i="91"/>
  <c r="E133" i="91"/>
  <c r="E136" i="91" s="1"/>
  <c r="E146" i="91"/>
  <c r="E150" i="91"/>
  <c r="E153" i="91"/>
  <c r="E156" i="91" s="1"/>
  <c r="E166" i="91"/>
  <c r="E170" i="91"/>
  <c r="E173" i="91"/>
  <c r="E176" i="91" s="1"/>
  <c r="E180" i="91"/>
  <c r="E183" i="91"/>
  <c r="E186" i="91" s="1"/>
  <c r="E191" i="91"/>
  <c r="E192" i="91"/>
  <c r="E193" i="91"/>
  <c r="E196" i="91"/>
  <c r="E200" i="91"/>
  <c r="E203" i="91"/>
  <c r="E206" i="91"/>
  <c r="E216" i="91"/>
  <c r="C200" i="91"/>
  <c r="C201" i="91"/>
  <c r="C202" i="91"/>
  <c r="C203" i="91"/>
  <c r="C204" i="91"/>
  <c r="C205" i="91"/>
  <c r="C206" i="91"/>
  <c r="C199" i="91"/>
  <c r="C190" i="91"/>
  <c r="C191" i="91"/>
  <c r="C192" i="91"/>
  <c r="C193" i="91"/>
  <c r="C194" i="91"/>
  <c r="C195" i="91"/>
  <c r="C196" i="91"/>
  <c r="C189" i="91"/>
  <c r="C180" i="91"/>
  <c r="C181" i="91"/>
  <c r="C182" i="91"/>
  <c r="C183" i="91"/>
  <c r="C184" i="91"/>
  <c r="C185" i="91"/>
  <c r="C186" i="91"/>
  <c r="C179" i="91"/>
  <c r="C170" i="91"/>
  <c r="C171" i="91"/>
  <c r="C172" i="91"/>
  <c r="C173" i="91"/>
  <c r="C174" i="91"/>
  <c r="C175" i="91"/>
  <c r="C176" i="91"/>
  <c r="C169" i="91"/>
  <c r="C150" i="91"/>
  <c r="C151" i="91"/>
  <c r="C152" i="91"/>
  <c r="C153" i="91"/>
  <c r="C154" i="91"/>
  <c r="C155" i="91"/>
  <c r="C156" i="91"/>
  <c r="C149" i="91"/>
  <c r="C130" i="91"/>
  <c r="C131" i="91"/>
  <c r="C4" i="51" s="1"/>
  <c r="C132" i="91"/>
  <c r="C5" i="51" s="1"/>
  <c r="C133" i="91"/>
  <c r="C134" i="91"/>
  <c r="C135" i="91"/>
  <c r="C136" i="91"/>
  <c r="C129" i="91"/>
  <c r="C120" i="91"/>
  <c r="C121" i="91"/>
  <c r="C122" i="91"/>
  <c r="C123" i="91"/>
  <c r="C124" i="91"/>
  <c r="C125" i="91"/>
  <c r="C126" i="91"/>
  <c r="C119" i="91"/>
  <c r="C109" i="91"/>
  <c r="C100" i="91"/>
  <c r="C101" i="91"/>
  <c r="C102" i="91"/>
  <c r="C103" i="91"/>
  <c r="C104" i="91"/>
  <c r="C105" i="91"/>
  <c r="C106" i="91"/>
  <c r="C99" i="91"/>
  <c r="C90" i="91"/>
  <c r="C91" i="91"/>
  <c r="C92" i="91"/>
  <c r="C93" i="91"/>
  <c r="C94" i="91"/>
  <c r="C95" i="91"/>
  <c r="C96" i="91"/>
  <c r="C89" i="91"/>
  <c r="C80" i="91"/>
  <c r="C81" i="91"/>
  <c r="C82" i="91"/>
  <c r="C83" i="91"/>
  <c r="C84" i="91"/>
  <c r="C85" i="91"/>
  <c r="C86" i="91"/>
  <c r="C79" i="91"/>
  <c r="C39" i="91"/>
  <c r="C40" i="91"/>
  <c r="C41" i="91"/>
  <c r="C42" i="91"/>
  <c r="C43" i="91"/>
  <c r="C44" i="91"/>
  <c r="C45" i="91"/>
  <c r="C38" i="91"/>
  <c r="C28" i="91"/>
  <c r="C29" i="91"/>
  <c r="C30" i="91"/>
  <c r="C31" i="91"/>
  <c r="C32" i="91"/>
  <c r="C33" i="91"/>
  <c r="C34" i="91"/>
  <c r="C27" i="91"/>
  <c r="C17" i="91"/>
  <c r="C18" i="91"/>
  <c r="C19" i="91"/>
  <c r="C20" i="91"/>
  <c r="C21" i="91"/>
  <c r="C22" i="91"/>
  <c r="C23" i="91"/>
  <c r="C16" i="91"/>
  <c r="D193" i="91"/>
  <c r="D192" i="91"/>
  <c r="D191" i="91"/>
  <c r="D183" i="91"/>
  <c r="D180" i="91"/>
  <c r="D173" i="91"/>
  <c r="D170" i="91"/>
  <c r="D153" i="91"/>
  <c r="D150" i="91"/>
  <c r="D133" i="91"/>
  <c r="D132" i="91"/>
  <c r="D5" i="12" s="1"/>
  <c r="D131" i="91"/>
  <c r="D4" i="51" s="1"/>
  <c r="D130" i="91"/>
  <c r="D129" i="91"/>
  <c r="D123" i="91"/>
  <c r="B122" i="91"/>
  <c r="D121" i="91"/>
  <c r="D120" i="91"/>
  <c r="D119" i="91"/>
  <c r="D109" i="91"/>
  <c r="D103" i="91"/>
  <c r="B102" i="91"/>
  <c r="D101" i="91"/>
  <c r="D100" i="91"/>
  <c r="D99" i="91"/>
  <c r="D89" i="91"/>
  <c r="B82" i="91"/>
  <c r="D39" i="91"/>
  <c r="D31" i="91"/>
  <c r="B30" i="91"/>
  <c r="D28" i="91"/>
  <c r="D27" i="91"/>
  <c r="D20" i="91"/>
  <c r="D17" i="91"/>
  <c r="D9" i="91"/>
  <c r="D8" i="91"/>
  <c r="C8" i="91"/>
  <c r="D7" i="91"/>
  <c r="D5" i="91"/>
  <c r="C6" i="91"/>
  <c r="C7" i="91"/>
  <c r="C9" i="91"/>
  <c r="C10" i="91"/>
  <c r="C11" i="91"/>
  <c r="C12" i="91"/>
  <c r="C5" i="91"/>
  <c r="AE5" i="12" l="1"/>
  <c r="W5" i="12"/>
  <c r="O5" i="12"/>
  <c r="G5" i="12"/>
  <c r="D5" i="51"/>
  <c r="L5" i="51"/>
  <c r="T5" i="51"/>
  <c r="AB5" i="51"/>
  <c r="AI5" i="12"/>
  <c r="AA5" i="12"/>
  <c r="S5" i="12"/>
  <c r="K5" i="12"/>
  <c r="C5" i="12"/>
  <c r="H5" i="51"/>
  <c r="P5" i="51"/>
  <c r="X5" i="51"/>
  <c r="AF5" i="51"/>
  <c r="AH5" i="12"/>
  <c r="Z5" i="12"/>
  <c r="R5" i="12"/>
  <c r="J5" i="12"/>
  <c r="I5" i="51"/>
  <c r="Q5" i="51"/>
  <c r="Y5" i="51"/>
  <c r="AG5" i="51"/>
  <c r="M4" i="51"/>
  <c r="U4" i="51"/>
  <c r="AC4" i="51"/>
  <c r="AE4" i="12"/>
  <c r="W4" i="12"/>
  <c r="O4" i="12"/>
  <c r="G4" i="12"/>
  <c r="AB4" i="12"/>
  <c r="T4" i="12"/>
  <c r="L4" i="12"/>
  <c r="D4" i="12"/>
  <c r="I4" i="51"/>
  <c r="Q4" i="51"/>
  <c r="Y4" i="51"/>
  <c r="AG4" i="51"/>
  <c r="AI4" i="12"/>
  <c r="AA4" i="12"/>
  <c r="S4" i="12"/>
  <c r="K4" i="12"/>
  <c r="C4" i="12"/>
  <c r="J4" i="51"/>
  <c r="R4" i="51"/>
  <c r="Z4" i="51"/>
  <c r="AH4" i="51"/>
  <c r="G86" i="91"/>
  <c r="H83" i="91"/>
  <c r="I203" i="91"/>
  <c r="H206" i="91"/>
  <c r="G206" i="91"/>
  <c r="D122" i="91"/>
  <c r="D102" i="91"/>
  <c r="I206" i="91" l="1"/>
  <c r="J203" i="91"/>
  <c r="H86" i="91"/>
  <c r="I83" i="91"/>
  <c r="I86" i="91" l="1"/>
  <c r="J83" i="91"/>
  <c r="J206" i="91"/>
  <c r="K203" i="91"/>
  <c r="K206" i="91" l="1"/>
  <c r="L203" i="91"/>
  <c r="K83" i="91"/>
  <c r="J86" i="91"/>
  <c r="L83" i="91" l="1"/>
  <c r="K86" i="91"/>
  <c r="L206" i="91"/>
  <c r="M203" i="91"/>
  <c r="M83" i="91" l="1"/>
  <c r="L86" i="91"/>
  <c r="M206" i="91"/>
  <c r="N203" i="91"/>
  <c r="N83" i="91" l="1"/>
  <c r="M86" i="91"/>
  <c r="O203" i="91"/>
  <c r="N206" i="91"/>
  <c r="P203" i="91" l="1"/>
  <c r="O206" i="91"/>
  <c r="N86" i="91"/>
  <c r="O83" i="91"/>
  <c r="O86" i="91" l="1"/>
  <c r="P83" i="91"/>
  <c r="Q203" i="91"/>
  <c r="P206" i="91"/>
  <c r="R203" i="91" l="1"/>
  <c r="Q206" i="91"/>
  <c r="P86" i="91"/>
  <c r="Q83" i="91"/>
  <c r="R206" i="91" l="1"/>
  <c r="S203" i="91"/>
  <c r="Q86" i="91"/>
  <c r="R83" i="91"/>
  <c r="R86" i="91" l="1"/>
  <c r="S83" i="91"/>
  <c r="S206" i="91"/>
  <c r="T203" i="91"/>
  <c r="T206" i="91" l="1"/>
  <c r="U203" i="91"/>
  <c r="T83" i="91"/>
  <c r="S86" i="91"/>
  <c r="U83" i="91" l="1"/>
  <c r="T86" i="91"/>
  <c r="U206" i="91"/>
  <c r="V203" i="91"/>
  <c r="V83" i="91" l="1"/>
  <c r="U86" i="91"/>
  <c r="V206" i="91"/>
  <c r="W203" i="91"/>
  <c r="X203" i="91" l="1"/>
  <c r="W206" i="91"/>
  <c r="V86" i="91"/>
  <c r="W83" i="91"/>
  <c r="W86" i="91" l="1"/>
  <c r="X83" i="91"/>
  <c r="Y203" i="91"/>
  <c r="X206" i="91"/>
  <c r="Z203" i="91" l="1"/>
  <c r="Y206" i="91"/>
  <c r="X86" i="91"/>
  <c r="Y83" i="91"/>
  <c r="Y86" i="91" l="1"/>
  <c r="Z83" i="91"/>
  <c r="Z206" i="91"/>
  <c r="AA203" i="91"/>
  <c r="AA206" i="91" l="1"/>
  <c r="AB203" i="91"/>
  <c r="Z86" i="91"/>
  <c r="AA83" i="91"/>
  <c r="AB83" i="91" l="1"/>
  <c r="AA86" i="91"/>
  <c r="AB206" i="91"/>
  <c r="AC203" i="91"/>
  <c r="B203" i="91"/>
  <c r="B200" i="91"/>
  <c r="B193" i="91"/>
  <c r="B192" i="91"/>
  <c r="B191" i="91"/>
  <c r="B183" i="91"/>
  <c r="B180" i="91"/>
  <c r="B173" i="91"/>
  <c r="B176" i="91" s="1"/>
  <c r="B170" i="91"/>
  <c r="B206" i="91"/>
  <c r="D200" i="91"/>
  <c r="B186" i="91"/>
  <c r="B153" i="91"/>
  <c r="B150" i="91"/>
  <c r="B129" i="91"/>
  <c r="B136" i="91"/>
  <c r="B134" i="91"/>
  <c r="B126" i="91"/>
  <c r="B109" i="91"/>
  <c r="B89" i="91"/>
  <c r="B39" i="91"/>
  <c r="B20" i="91"/>
  <c r="B17" i="91"/>
  <c r="B123" i="91"/>
  <c r="B121" i="91"/>
  <c r="B120" i="91"/>
  <c r="B119" i="91"/>
  <c r="B103" i="91"/>
  <c r="B101" i="91"/>
  <c r="B100" i="91"/>
  <c r="B99" i="91"/>
  <c r="B83" i="91"/>
  <c r="B81" i="91"/>
  <c r="B80" i="91"/>
  <c r="D80" i="91" s="1"/>
  <c r="B31" i="91"/>
  <c r="B29" i="91"/>
  <c r="D29" i="91" s="1"/>
  <c r="B28" i="91"/>
  <c r="B27" i="91"/>
  <c r="D23" i="91"/>
  <c r="B9" i="91"/>
  <c r="B7" i="91"/>
  <c r="B5" i="91"/>
  <c r="D216" i="91"/>
  <c r="C216" i="91"/>
  <c r="B216" i="91"/>
  <c r="D166" i="91"/>
  <c r="C166" i="91"/>
  <c r="B166" i="91"/>
  <c r="B15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B86" i="91"/>
  <c r="D82" i="91"/>
  <c r="D81" i="91"/>
  <c r="D76" i="91"/>
  <c r="C76" i="91"/>
  <c r="B76" i="91"/>
  <c r="D66" i="91"/>
  <c r="C66" i="91"/>
  <c r="B66" i="91"/>
  <c r="D56" i="91"/>
  <c r="C56" i="91"/>
  <c r="B56" i="91"/>
  <c r="D45" i="91"/>
  <c r="B45" i="91"/>
  <c r="D30" i="91"/>
  <c r="B23" i="91"/>
  <c r="D10" i="91"/>
  <c r="B10" i="91"/>
  <c r="B12" i="91"/>
  <c r="AC206" i="91" l="1"/>
  <c r="AD203" i="91"/>
  <c r="AC83" i="91"/>
  <c r="AB86" i="91"/>
  <c r="B196" i="91"/>
  <c r="D126" i="91"/>
  <c r="D176" i="91"/>
  <c r="D196" i="91"/>
  <c r="D186" i="91"/>
  <c r="D156" i="91"/>
  <c r="D136" i="91"/>
  <c r="D106" i="91"/>
  <c r="B106" i="91"/>
  <c r="D83" i="91"/>
  <c r="D34" i="91"/>
  <c r="B34" i="91"/>
  <c r="D12" i="91"/>
  <c r="AD83" i="91" l="1"/>
  <c r="AC86" i="91"/>
  <c r="AD206" i="91"/>
  <c r="AE203" i="91"/>
  <c r="D203" i="91"/>
  <c r="D86" i="91"/>
  <c r="AF203" i="91" l="1"/>
  <c r="AE206" i="91"/>
  <c r="AD86" i="91"/>
  <c r="AE83" i="91"/>
  <c r="D206" i="91"/>
  <c r="AE86" i="91" l="1"/>
  <c r="AF83" i="91"/>
  <c r="AG203" i="91"/>
  <c r="AF206" i="91"/>
  <c r="AH203" i="91" l="1"/>
  <c r="AG206" i="91"/>
  <c r="AF86" i="91"/>
  <c r="AG83" i="91"/>
  <c r="AH206" i="91" l="1"/>
  <c r="AI203" i="91"/>
  <c r="AI206" i="91" s="1"/>
  <c r="AG86" i="91"/>
  <c r="AH83" i="91"/>
  <c r="AH86" i="91" l="1"/>
  <c r="AI83" i="91"/>
  <c r="AI86" i="91" s="1"/>
  <c r="B22" i="90" l="1"/>
  <c r="B21" i="90"/>
  <c r="B13" i="90"/>
  <c r="B12" i="90"/>
  <c r="B9" i="90"/>
  <c r="B5" i="90"/>
  <c r="B14" i="89"/>
  <c r="B20" i="90" s="1"/>
  <c r="C20" i="90" s="1"/>
  <c r="D20" i="90" s="1"/>
  <c r="E20" i="90" s="1"/>
  <c r="F20" i="90" s="1"/>
  <c r="G20" i="90" s="1"/>
  <c r="H20" i="90" s="1"/>
  <c r="I20" i="90" s="1"/>
  <c r="J20" i="90" s="1"/>
  <c r="K20" i="90" s="1"/>
  <c r="L20" i="90" s="1"/>
  <c r="M20" i="90" s="1"/>
  <c r="N20" i="90" s="1"/>
  <c r="O20" i="90" s="1"/>
  <c r="P20" i="90" s="1"/>
  <c r="Q20" i="90" s="1"/>
  <c r="R20" i="90" s="1"/>
  <c r="S20" i="90" s="1"/>
  <c r="T20" i="90" s="1"/>
  <c r="U20" i="90" s="1"/>
  <c r="V20" i="90" s="1"/>
  <c r="W20" i="90" s="1"/>
  <c r="X20" i="90" s="1"/>
  <c r="Y20" i="90" s="1"/>
  <c r="Z20" i="90" s="1"/>
  <c r="AA20" i="90" s="1"/>
  <c r="AB20" i="90" s="1"/>
  <c r="AC20" i="90" s="1"/>
  <c r="AD20" i="90" s="1"/>
  <c r="AE20" i="90" s="1"/>
  <c r="AF20" i="90" s="1"/>
  <c r="AG20" i="90" s="1"/>
  <c r="AH20" i="90" s="1"/>
  <c r="AI20" i="90" s="1"/>
  <c r="B13" i="89"/>
  <c r="B19" i="90" s="1"/>
  <c r="C19" i="90" s="1"/>
  <c r="D19" i="90" s="1"/>
  <c r="E19" i="90" s="1"/>
  <c r="F19" i="90" s="1"/>
  <c r="G19" i="90" s="1"/>
  <c r="H19" i="90" s="1"/>
  <c r="I19" i="90" s="1"/>
  <c r="J19" i="90" s="1"/>
  <c r="K19" i="90" s="1"/>
  <c r="L19" i="90" s="1"/>
  <c r="M19" i="90" s="1"/>
  <c r="N19" i="90" s="1"/>
  <c r="O19" i="90" s="1"/>
  <c r="P19" i="90" s="1"/>
  <c r="Q19" i="90" s="1"/>
  <c r="R19" i="90" s="1"/>
  <c r="S19" i="90" s="1"/>
  <c r="T19" i="90" s="1"/>
  <c r="U19" i="90" s="1"/>
  <c r="V19" i="90" s="1"/>
  <c r="W19" i="90" s="1"/>
  <c r="X19" i="90" s="1"/>
  <c r="Y19" i="90" s="1"/>
  <c r="Z19" i="90" s="1"/>
  <c r="AA19" i="90" s="1"/>
  <c r="AB19" i="90" s="1"/>
  <c r="AC19" i="90" s="1"/>
  <c r="AD19" i="90" s="1"/>
  <c r="AE19" i="90" s="1"/>
  <c r="AF19" i="90" s="1"/>
  <c r="AG19" i="90" s="1"/>
  <c r="AH19" i="90" s="1"/>
  <c r="AI19" i="90" s="1"/>
  <c r="B11" i="89"/>
  <c r="B17" i="90" s="1"/>
  <c r="C17" i="90" s="1"/>
  <c r="D17" i="90" s="1"/>
  <c r="E17" i="90" s="1"/>
  <c r="F17" i="90" s="1"/>
  <c r="G17" i="90" s="1"/>
  <c r="H17" i="90" s="1"/>
  <c r="I17" i="90" s="1"/>
  <c r="J17" i="90" s="1"/>
  <c r="K17" i="90" s="1"/>
  <c r="L17" i="90" s="1"/>
  <c r="M17" i="90" s="1"/>
  <c r="N17" i="90" s="1"/>
  <c r="O17" i="90" s="1"/>
  <c r="P17" i="90" s="1"/>
  <c r="Q17" i="90" s="1"/>
  <c r="R17" i="90" s="1"/>
  <c r="S17" i="90" s="1"/>
  <c r="T17" i="90" s="1"/>
  <c r="U17" i="90" s="1"/>
  <c r="V17" i="90" s="1"/>
  <c r="W17" i="90" s="1"/>
  <c r="X17" i="90" s="1"/>
  <c r="Y17" i="90" s="1"/>
  <c r="Z17" i="90" s="1"/>
  <c r="AA17" i="90" s="1"/>
  <c r="AB17" i="90" s="1"/>
  <c r="AC17" i="90" s="1"/>
  <c r="AD17" i="90" s="1"/>
  <c r="AE17" i="90" s="1"/>
  <c r="AF17" i="90" s="1"/>
  <c r="AG17" i="90" s="1"/>
  <c r="AH17" i="90" s="1"/>
  <c r="AI17" i="90" s="1"/>
  <c r="B5" i="89"/>
  <c r="B11" i="90" s="1"/>
  <c r="C11" i="90" s="1"/>
  <c r="D11" i="90" s="1"/>
  <c r="E11" i="90" s="1"/>
  <c r="F11" i="90" s="1"/>
  <c r="G11" i="90" s="1"/>
  <c r="H11" i="90" s="1"/>
  <c r="I11" i="90" s="1"/>
  <c r="J11" i="90" s="1"/>
  <c r="K11" i="90" s="1"/>
  <c r="L11" i="90" s="1"/>
  <c r="M11" i="90" s="1"/>
  <c r="N11" i="90" s="1"/>
  <c r="O11" i="90" s="1"/>
  <c r="P11" i="90" s="1"/>
  <c r="Q11" i="90" s="1"/>
  <c r="R11" i="90" s="1"/>
  <c r="S11" i="90" s="1"/>
  <c r="T11" i="90" s="1"/>
  <c r="U11" i="90" s="1"/>
  <c r="V11" i="90" s="1"/>
  <c r="W11" i="90" s="1"/>
  <c r="X11" i="90" s="1"/>
  <c r="Y11" i="90" s="1"/>
  <c r="Z11" i="90" s="1"/>
  <c r="AA11" i="90" s="1"/>
  <c r="AB11" i="90" s="1"/>
  <c r="AC11" i="90" s="1"/>
  <c r="AD11" i="90" s="1"/>
  <c r="AE11" i="90" s="1"/>
  <c r="AF11" i="90" s="1"/>
  <c r="AG11" i="90" s="1"/>
  <c r="AH11" i="90" s="1"/>
  <c r="AI11" i="90" s="1"/>
  <c r="B4" i="89"/>
  <c r="B10" i="90" s="1"/>
  <c r="C10" i="90" s="1"/>
  <c r="D10" i="90" s="1"/>
  <c r="E10" i="90" s="1"/>
  <c r="F10" i="90" s="1"/>
  <c r="G10" i="90" s="1"/>
  <c r="H10" i="90" s="1"/>
  <c r="I10" i="90" s="1"/>
  <c r="J10" i="90" s="1"/>
  <c r="K10" i="90" s="1"/>
  <c r="L10" i="90" s="1"/>
  <c r="M10" i="90" s="1"/>
  <c r="N10" i="90" s="1"/>
  <c r="O10" i="90" s="1"/>
  <c r="P10" i="90" s="1"/>
  <c r="Q10" i="90" s="1"/>
  <c r="R10" i="90" s="1"/>
  <c r="S10" i="90" s="1"/>
  <c r="T10" i="90" s="1"/>
  <c r="U10" i="90" s="1"/>
  <c r="V10" i="90" s="1"/>
  <c r="W10" i="90" s="1"/>
  <c r="X10" i="90" s="1"/>
  <c r="Y10" i="90" s="1"/>
  <c r="Z10" i="90" s="1"/>
  <c r="AA10" i="90" s="1"/>
  <c r="AB10" i="90" s="1"/>
  <c r="AC10" i="90" s="1"/>
  <c r="AD10" i="90" s="1"/>
  <c r="AE10" i="90" s="1"/>
  <c r="AF10" i="90" s="1"/>
  <c r="AG10" i="90" s="1"/>
  <c r="AH10" i="90" s="1"/>
  <c r="AI10" i="90" s="1"/>
  <c r="B2" i="89"/>
  <c r="B3" i="90" s="1"/>
  <c r="C3" i="90" s="1"/>
  <c r="D3" i="90" s="1"/>
  <c r="E3" i="90" s="1"/>
  <c r="F3" i="90" s="1"/>
  <c r="G3" i="90" s="1"/>
  <c r="H3" i="90" s="1"/>
  <c r="I3" i="90" s="1"/>
  <c r="J3" i="90" s="1"/>
  <c r="K3" i="90" s="1"/>
  <c r="L3" i="90" s="1"/>
  <c r="M3" i="90" s="1"/>
  <c r="N3" i="90" s="1"/>
  <c r="O3" i="90" s="1"/>
  <c r="P3" i="90" s="1"/>
  <c r="Q3" i="90" s="1"/>
  <c r="R3" i="90" s="1"/>
  <c r="S3" i="90" s="1"/>
  <c r="T3" i="90" s="1"/>
  <c r="U3" i="90" s="1"/>
  <c r="V3" i="90" s="1"/>
  <c r="W3" i="90" s="1"/>
  <c r="X3" i="90" s="1"/>
  <c r="Y3" i="90" s="1"/>
  <c r="Z3" i="90" s="1"/>
  <c r="AA3" i="90" s="1"/>
  <c r="AB3" i="90" s="1"/>
  <c r="AC3" i="90" s="1"/>
  <c r="AD3" i="90" s="1"/>
  <c r="AE3" i="90" s="1"/>
  <c r="AF3" i="90" s="1"/>
  <c r="AG3" i="90" s="1"/>
  <c r="AH3" i="90" s="1"/>
  <c r="AI3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E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C43" i="82"/>
  <c r="B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C40" i="82"/>
  <c r="B40" i="82"/>
  <c r="G39" i="82"/>
  <c r="F39" i="82"/>
  <c r="E39" i="82"/>
  <c r="D39" i="82"/>
  <c r="C39" i="82"/>
  <c r="B39" i="82"/>
  <c r="G38" i="82"/>
  <c r="F38" i="82"/>
  <c r="E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B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B9" i="89" s="1"/>
  <c r="B2" i="90" s="1"/>
  <c r="C2" i="90" s="1"/>
  <c r="D2" i="90" s="1"/>
  <c r="E2" i="90" s="1"/>
  <c r="F2" i="90" s="1"/>
  <c r="G2" i="90" s="1"/>
  <c r="H2" i="90" s="1"/>
  <c r="I2" i="90" s="1"/>
  <c r="J2" i="90" s="1"/>
  <c r="K2" i="90" s="1"/>
  <c r="L2" i="90" s="1"/>
  <c r="M2" i="90" s="1"/>
  <c r="N2" i="90" s="1"/>
  <c r="O2" i="90" s="1"/>
  <c r="P2" i="90" s="1"/>
  <c r="Q2" i="90" s="1"/>
  <c r="R2" i="90" s="1"/>
  <c r="S2" i="90" s="1"/>
  <c r="T2" i="90" s="1"/>
  <c r="U2" i="90" s="1"/>
  <c r="V2" i="90" s="1"/>
  <c r="W2" i="90" s="1"/>
  <c r="X2" i="90" s="1"/>
  <c r="Y2" i="90" s="1"/>
  <c r="Z2" i="90" s="1"/>
  <c r="AA2" i="90" s="1"/>
  <c r="AB2" i="90" s="1"/>
  <c r="AC2" i="90" s="1"/>
  <c r="AD2" i="90" s="1"/>
  <c r="AE2" i="90" s="1"/>
  <c r="AF2" i="90" s="1"/>
  <c r="AG2" i="90" s="1"/>
  <c r="AH2" i="90" s="1"/>
  <c r="AI2" i="90" s="1"/>
  <c r="Z39" i="81"/>
  <c r="Y39" i="81"/>
  <c r="Z38" i="81"/>
  <c r="Y38" i="81"/>
  <c r="Z37" i="81"/>
  <c r="Y37" i="81"/>
  <c r="Z36" i="81"/>
  <c r="Y36" i="81"/>
  <c r="Z35" i="81"/>
  <c r="Y35" i="81"/>
  <c r="Z34" i="81"/>
  <c r="Y34" i="81"/>
  <c r="Z33" i="81"/>
  <c r="Y33" i="81"/>
  <c r="Z32" i="81"/>
  <c r="Y32" i="81"/>
  <c r="Z31" i="81"/>
  <c r="Y31" i="81"/>
  <c r="Z30" i="81"/>
  <c r="Y30" i="81"/>
  <c r="Z29" i="81"/>
  <c r="Y29" i="81"/>
  <c r="Z28" i="81"/>
  <c r="Y28" i="81"/>
  <c r="Z27" i="81"/>
  <c r="Y27" i="81"/>
  <c r="Z26" i="81"/>
  <c r="Y26" i="81"/>
  <c r="Z25" i="81"/>
  <c r="Y25" i="81"/>
  <c r="Z24" i="81"/>
  <c r="Y24" i="81"/>
  <c r="Z23" i="81"/>
  <c r="Y23" i="81"/>
  <c r="Z22" i="81"/>
  <c r="Y22" i="81"/>
  <c r="Z21" i="81"/>
  <c r="Y21" i="81"/>
  <c r="Z20" i="81"/>
  <c r="Y20" i="81"/>
  <c r="Z19" i="81"/>
  <c r="Y19" i="81"/>
  <c r="Z18" i="81"/>
  <c r="Y18" i="81"/>
  <c r="Z17" i="81"/>
  <c r="Y17" i="81"/>
  <c r="Z16" i="81"/>
  <c r="Y16" i="81"/>
  <c r="Z15" i="81"/>
  <c r="Y15" i="81"/>
  <c r="Z14" i="81"/>
  <c r="Y14" i="81"/>
  <c r="Z13" i="81"/>
  <c r="Y13" i="81"/>
  <c r="Z12" i="81"/>
  <c r="Y12" i="81"/>
  <c r="Z11" i="81"/>
  <c r="Y11" i="81"/>
  <c r="Z10" i="81"/>
  <c r="Y10" i="81"/>
  <c r="Z9" i="81"/>
  <c r="Y9" i="81"/>
  <c r="Z8" i="81"/>
  <c r="Y8" i="81"/>
  <c r="Z7" i="81"/>
  <c r="Y7" i="81"/>
  <c r="Z6" i="81"/>
  <c r="B3" i="89" s="1"/>
  <c r="B4" i="90" s="1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Y6" i="81"/>
  <c r="B6" i="89" s="1"/>
  <c r="B14" i="90" s="1"/>
  <c r="C14" i="90" s="1"/>
  <c r="D14" i="90" s="1"/>
  <c r="E14" i="90" s="1"/>
  <c r="F14" i="90" s="1"/>
  <c r="G14" i="90" s="1"/>
  <c r="H14" i="90" s="1"/>
  <c r="I14" i="90" s="1"/>
  <c r="J14" i="90" s="1"/>
  <c r="K14" i="90" s="1"/>
  <c r="L14" i="90" s="1"/>
  <c r="M14" i="90" s="1"/>
  <c r="N14" i="90" s="1"/>
  <c r="O14" i="90" s="1"/>
  <c r="P14" i="90" s="1"/>
  <c r="Q14" i="90" s="1"/>
  <c r="R14" i="90" s="1"/>
  <c r="S14" i="90" s="1"/>
  <c r="T14" i="90" s="1"/>
  <c r="U14" i="90" s="1"/>
  <c r="V14" i="90" s="1"/>
  <c r="W14" i="90" s="1"/>
  <c r="X14" i="90" s="1"/>
  <c r="Y14" i="90" s="1"/>
  <c r="Z14" i="90" s="1"/>
  <c r="AA14" i="90" s="1"/>
  <c r="AB14" i="90" s="1"/>
  <c r="AC14" i="90" s="1"/>
  <c r="AD14" i="90" s="1"/>
  <c r="AE14" i="90" s="1"/>
  <c r="AF14" i="90" s="1"/>
  <c r="AG14" i="90" s="1"/>
  <c r="AH14" i="90" s="1"/>
  <c r="AI14" i="90" s="1"/>
  <c r="C21" i="90"/>
  <c r="D21" i="90" s="1"/>
  <c r="E21" i="90" s="1"/>
  <c r="F21" i="90" s="1"/>
  <c r="G21" i="90" s="1"/>
  <c r="H21" i="90" s="1"/>
  <c r="I21" i="90" s="1"/>
  <c r="J21" i="90" s="1"/>
  <c r="K21" i="90" s="1"/>
  <c r="L21" i="90" s="1"/>
  <c r="M21" i="90" s="1"/>
  <c r="N21" i="90" s="1"/>
  <c r="O21" i="90" s="1"/>
  <c r="P21" i="90" s="1"/>
  <c r="Q21" i="90" s="1"/>
  <c r="R21" i="90" s="1"/>
  <c r="S21" i="90" s="1"/>
  <c r="T21" i="90" s="1"/>
  <c r="U21" i="90" s="1"/>
  <c r="V21" i="90" s="1"/>
  <c r="W21" i="90" s="1"/>
  <c r="X21" i="90" s="1"/>
  <c r="Y21" i="90" s="1"/>
  <c r="Z21" i="90" s="1"/>
  <c r="AA21" i="90" s="1"/>
  <c r="AB21" i="90" s="1"/>
  <c r="AC21" i="90" s="1"/>
  <c r="AD21" i="90" s="1"/>
  <c r="AE21" i="90" s="1"/>
  <c r="AF21" i="90" s="1"/>
  <c r="AG21" i="90" s="1"/>
  <c r="AH21" i="90" s="1"/>
  <c r="AI21" i="90" s="1"/>
  <c r="C16" i="90"/>
  <c r="D16" i="90" s="1"/>
  <c r="E16" i="90" s="1"/>
  <c r="F16" i="90" s="1"/>
  <c r="G16" i="90" s="1"/>
  <c r="H16" i="90" s="1"/>
  <c r="I16" i="90" s="1"/>
  <c r="J16" i="90" s="1"/>
  <c r="K16" i="90" s="1"/>
  <c r="L16" i="90" s="1"/>
  <c r="M16" i="90" s="1"/>
  <c r="N16" i="90" s="1"/>
  <c r="O16" i="90" s="1"/>
  <c r="P16" i="90" s="1"/>
  <c r="Q16" i="90" s="1"/>
  <c r="R16" i="90" s="1"/>
  <c r="S16" i="90" s="1"/>
  <c r="T16" i="90" s="1"/>
  <c r="U16" i="90" s="1"/>
  <c r="V16" i="90" s="1"/>
  <c r="W16" i="90" s="1"/>
  <c r="X16" i="90" s="1"/>
  <c r="Y16" i="90" s="1"/>
  <c r="Z16" i="90" s="1"/>
  <c r="AA16" i="90" s="1"/>
  <c r="AB16" i="90" s="1"/>
  <c r="AC16" i="90" s="1"/>
  <c r="AD16" i="90" s="1"/>
  <c r="AE16" i="90" s="1"/>
  <c r="AF16" i="90" s="1"/>
  <c r="AG16" i="90" s="1"/>
  <c r="AH16" i="90" s="1"/>
  <c r="AI16" i="90" s="1"/>
  <c r="B16" i="90"/>
  <c r="E15" i="90"/>
  <c r="F15" i="90" s="1"/>
  <c r="G15" i="90" s="1"/>
  <c r="H15" i="90" s="1"/>
  <c r="I15" i="90" s="1"/>
  <c r="J15" i="90" s="1"/>
  <c r="K15" i="90" s="1"/>
  <c r="L15" i="90" s="1"/>
  <c r="M15" i="90" s="1"/>
  <c r="N15" i="90" s="1"/>
  <c r="O15" i="90" s="1"/>
  <c r="P15" i="90" s="1"/>
  <c r="Q15" i="90" s="1"/>
  <c r="R15" i="90" s="1"/>
  <c r="S15" i="90" s="1"/>
  <c r="T15" i="90" s="1"/>
  <c r="U15" i="90" s="1"/>
  <c r="V15" i="90" s="1"/>
  <c r="W15" i="90" s="1"/>
  <c r="X15" i="90" s="1"/>
  <c r="Y15" i="90" s="1"/>
  <c r="Z15" i="90" s="1"/>
  <c r="AA15" i="90" s="1"/>
  <c r="AB15" i="90" s="1"/>
  <c r="AC15" i="90" s="1"/>
  <c r="AD15" i="90" s="1"/>
  <c r="AE15" i="90" s="1"/>
  <c r="AF15" i="90" s="1"/>
  <c r="AG15" i="90" s="1"/>
  <c r="AH15" i="90" s="1"/>
  <c r="AI15" i="90" s="1"/>
  <c r="D15" i="90"/>
  <c r="C15" i="90"/>
  <c r="C13" i="90"/>
  <c r="D13" i="90" s="1"/>
  <c r="E13" i="90" s="1"/>
  <c r="F13" i="90" s="1"/>
  <c r="G13" i="90" s="1"/>
  <c r="H13" i="90" s="1"/>
  <c r="I13" i="90" s="1"/>
  <c r="J13" i="90" s="1"/>
  <c r="K13" i="90" s="1"/>
  <c r="L13" i="90" s="1"/>
  <c r="M13" i="90" s="1"/>
  <c r="N13" i="90" s="1"/>
  <c r="O13" i="90" s="1"/>
  <c r="P13" i="90" s="1"/>
  <c r="Q13" i="90" s="1"/>
  <c r="R13" i="90" s="1"/>
  <c r="S13" i="90" s="1"/>
  <c r="T13" i="90" s="1"/>
  <c r="U13" i="90" s="1"/>
  <c r="V13" i="90" s="1"/>
  <c r="W13" i="90" s="1"/>
  <c r="X13" i="90" s="1"/>
  <c r="Y13" i="90" s="1"/>
  <c r="Z13" i="90" s="1"/>
  <c r="AA13" i="90" s="1"/>
  <c r="AB13" i="90" s="1"/>
  <c r="AC13" i="90" s="1"/>
  <c r="AD13" i="90" s="1"/>
  <c r="AE13" i="90" s="1"/>
  <c r="AF13" i="90" s="1"/>
  <c r="AG13" i="90" s="1"/>
  <c r="AH13" i="90" s="1"/>
  <c r="AI13" i="90" s="1"/>
  <c r="C12" i="90"/>
  <c r="D12" i="90" s="1"/>
  <c r="E12" i="90" s="1"/>
  <c r="F12" i="90" s="1"/>
  <c r="G12" i="90" s="1"/>
  <c r="H12" i="90" s="1"/>
  <c r="I12" i="90" s="1"/>
  <c r="J12" i="90" s="1"/>
  <c r="K12" i="90" s="1"/>
  <c r="L12" i="90" s="1"/>
  <c r="M12" i="90" s="1"/>
  <c r="N12" i="90" s="1"/>
  <c r="O12" i="90" s="1"/>
  <c r="P12" i="90" s="1"/>
  <c r="Q12" i="90" s="1"/>
  <c r="R12" i="90" s="1"/>
  <c r="S12" i="90" s="1"/>
  <c r="T12" i="90" s="1"/>
  <c r="U12" i="90" s="1"/>
  <c r="V12" i="90" s="1"/>
  <c r="W12" i="90" s="1"/>
  <c r="X12" i="90" s="1"/>
  <c r="Y12" i="90" s="1"/>
  <c r="Z12" i="90" s="1"/>
  <c r="AA12" i="90" s="1"/>
  <c r="AB12" i="90" s="1"/>
  <c r="AC12" i="90" s="1"/>
  <c r="AD12" i="90" s="1"/>
  <c r="AE12" i="90" s="1"/>
  <c r="AF12" i="90" s="1"/>
  <c r="AG12" i="90" s="1"/>
  <c r="AH12" i="90" s="1"/>
  <c r="AI12" i="90" s="1"/>
  <c r="C9" i="90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O9" i="90" s="1"/>
  <c r="P9" i="90" s="1"/>
  <c r="Q9" i="90" s="1"/>
  <c r="R9" i="90" s="1"/>
  <c r="S9" i="90" s="1"/>
  <c r="T9" i="90" s="1"/>
  <c r="U9" i="90" s="1"/>
  <c r="V9" i="90" s="1"/>
  <c r="W9" i="90" s="1"/>
  <c r="X9" i="90" s="1"/>
  <c r="Y9" i="90" s="1"/>
  <c r="Z9" i="90" s="1"/>
  <c r="AA9" i="90" s="1"/>
  <c r="AB9" i="90" s="1"/>
  <c r="AC9" i="90" s="1"/>
  <c r="AD9" i="90" s="1"/>
  <c r="AE9" i="90" s="1"/>
  <c r="AF9" i="90" s="1"/>
  <c r="AG9" i="90" s="1"/>
  <c r="AH9" i="90" s="1"/>
  <c r="AI9" i="90" s="1"/>
  <c r="D8" i="90"/>
  <c r="E8" i="90" s="1"/>
  <c r="F8" i="90" s="1"/>
  <c r="G8" i="90" s="1"/>
  <c r="H8" i="90" s="1"/>
  <c r="I8" i="90" s="1"/>
  <c r="J8" i="90" s="1"/>
  <c r="K8" i="90" s="1"/>
  <c r="L8" i="90" s="1"/>
  <c r="M8" i="90" s="1"/>
  <c r="N8" i="90" s="1"/>
  <c r="O8" i="90" s="1"/>
  <c r="P8" i="90" s="1"/>
  <c r="Q8" i="90" s="1"/>
  <c r="R8" i="90" s="1"/>
  <c r="S8" i="90" s="1"/>
  <c r="T8" i="90" s="1"/>
  <c r="U8" i="90" s="1"/>
  <c r="V8" i="90" s="1"/>
  <c r="W8" i="90" s="1"/>
  <c r="X8" i="90" s="1"/>
  <c r="Y8" i="90" s="1"/>
  <c r="Z8" i="90" s="1"/>
  <c r="AA8" i="90" s="1"/>
  <c r="AB8" i="90" s="1"/>
  <c r="AC8" i="90" s="1"/>
  <c r="AD8" i="90" s="1"/>
  <c r="AE8" i="90" s="1"/>
  <c r="AF8" i="90" s="1"/>
  <c r="AG8" i="90" s="1"/>
  <c r="AH8" i="90" s="1"/>
  <c r="AI8" i="90" s="1"/>
  <c r="C8" i="90"/>
  <c r="E7" i="90"/>
  <c r="F7" i="90" s="1"/>
  <c r="G7" i="90" s="1"/>
  <c r="H7" i="90" s="1"/>
  <c r="I7" i="90" s="1"/>
  <c r="J7" i="90" s="1"/>
  <c r="K7" i="90" s="1"/>
  <c r="L7" i="90" s="1"/>
  <c r="M7" i="90" s="1"/>
  <c r="N7" i="90" s="1"/>
  <c r="O7" i="90" s="1"/>
  <c r="P7" i="90" s="1"/>
  <c r="Q7" i="90" s="1"/>
  <c r="R7" i="90" s="1"/>
  <c r="S7" i="90" s="1"/>
  <c r="T7" i="90" s="1"/>
  <c r="U7" i="90" s="1"/>
  <c r="V7" i="90" s="1"/>
  <c r="W7" i="90" s="1"/>
  <c r="X7" i="90" s="1"/>
  <c r="Y7" i="90" s="1"/>
  <c r="Z7" i="90" s="1"/>
  <c r="AA7" i="90" s="1"/>
  <c r="AB7" i="90" s="1"/>
  <c r="AC7" i="90" s="1"/>
  <c r="AD7" i="90" s="1"/>
  <c r="AE7" i="90" s="1"/>
  <c r="AF7" i="90" s="1"/>
  <c r="AG7" i="90" s="1"/>
  <c r="AH7" i="90" s="1"/>
  <c r="AI7" i="90" s="1"/>
  <c r="C7" i="90"/>
  <c r="D7" i="90" s="1"/>
  <c r="D6" i="90"/>
  <c r="E6" i="90" s="1"/>
  <c r="F6" i="90" s="1"/>
  <c r="G6" i="90" s="1"/>
  <c r="H6" i="90" s="1"/>
  <c r="I6" i="90" s="1"/>
  <c r="J6" i="90" s="1"/>
  <c r="K6" i="90" s="1"/>
  <c r="L6" i="90" s="1"/>
  <c r="M6" i="90" s="1"/>
  <c r="N6" i="90" s="1"/>
  <c r="O6" i="90" s="1"/>
  <c r="P6" i="90" s="1"/>
  <c r="Q6" i="90" s="1"/>
  <c r="R6" i="90" s="1"/>
  <c r="S6" i="90" s="1"/>
  <c r="T6" i="90" s="1"/>
  <c r="U6" i="90" s="1"/>
  <c r="V6" i="90" s="1"/>
  <c r="W6" i="90" s="1"/>
  <c r="X6" i="90" s="1"/>
  <c r="Y6" i="90" s="1"/>
  <c r="Z6" i="90" s="1"/>
  <c r="AA6" i="90" s="1"/>
  <c r="AB6" i="90" s="1"/>
  <c r="AC6" i="90" s="1"/>
  <c r="AD6" i="90" s="1"/>
  <c r="AE6" i="90" s="1"/>
  <c r="AF6" i="90" s="1"/>
  <c r="AG6" i="90" s="1"/>
  <c r="AH6" i="90" s="1"/>
  <c r="AI6" i="90" s="1"/>
  <c r="C6" i="90"/>
  <c r="C20" i="87"/>
  <c r="C21" i="87" s="1"/>
  <c r="B20" i="87"/>
  <c r="B21" i="87" s="1"/>
  <c r="F5" i="87"/>
  <c r="A11" i="87" s="1"/>
  <c r="C16" i="87" s="1"/>
  <c r="C5" i="87"/>
  <c r="B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8" i="85"/>
  <c r="I29" i="85" s="1"/>
  <c r="I30" i="85" s="1"/>
  <c r="I31" i="85" s="1"/>
  <c r="I32" i="85" s="1"/>
  <c r="I27" i="85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C16" i="82"/>
  <c r="B16" i="82"/>
  <c r="C13" i="82"/>
  <c r="B13" i="82"/>
  <c r="C12" i="82"/>
  <c r="B12" i="82"/>
  <c r="E11" i="82"/>
  <c r="B9" i="82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9" i="80"/>
  <c r="F16" i="79"/>
  <c r="E16" i="79"/>
  <c r="D16" i="79"/>
  <c r="F15" i="79"/>
  <c r="C15" i="79"/>
  <c r="F14" i="79"/>
  <c r="C14" i="79"/>
  <c r="F13" i="79"/>
  <c r="C13" i="79"/>
  <c r="B11" i="79"/>
  <c r="E8" i="79"/>
  <c r="D8" i="79"/>
  <c r="F6" i="79"/>
  <c r="E6" i="79"/>
  <c r="D6" i="79"/>
  <c r="C6" i="79"/>
  <c r="C5" i="79"/>
  <c r="F4" i="79"/>
  <c r="C4" i="79"/>
  <c r="B4" i="79"/>
  <c r="F3" i="79"/>
  <c r="C3" i="79"/>
  <c r="F2" i="79"/>
  <c r="E2" i="79"/>
  <c r="D2" i="79"/>
  <c r="B2" i="79"/>
  <c r="B3" i="78"/>
  <c r="B4" i="78" s="1"/>
  <c r="B5" i="78" s="1"/>
  <c r="B10" i="76"/>
  <c r="B9" i="76"/>
  <c r="B22" i="75"/>
  <c r="B23" i="75" s="1"/>
  <c r="B24" i="75" s="1"/>
  <c r="B28" i="74"/>
  <c r="B29" i="74" s="1"/>
  <c r="B30" i="74" s="1"/>
  <c r="B6" i="73"/>
  <c r="B7" i="73" s="1"/>
  <c r="B12" i="72"/>
  <c r="B13" i="72" s="1"/>
  <c r="B14" i="72" s="1"/>
  <c r="B4" i="72"/>
  <c r="B5" i="72" s="1"/>
  <c r="B6" i="72" s="1"/>
  <c r="B15" i="71"/>
  <c r="B14" i="71"/>
  <c r="B13" i="71"/>
  <c r="B6" i="69"/>
  <c r="B7" i="69" s="1"/>
  <c r="B8" i="69" s="1"/>
  <c r="C19" i="68"/>
  <c r="C17" i="68"/>
  <c r="C16" i="68"/>
  <c r="C15" i="68"/>
  <c r="C14" i="68"/>
  <c r="C13" i="68"/>
  <c r="C12" i="68"/>
  <c r="C11" i="68"/>
  <c r="C10" i="68"/>
  <c r="B7" i="65"/>
  <c r="B8" i="65" s="1"/>
  <c r="B9" i="65" s="1"/>
  <c r="B7" i="34" l="1"/>
  <c r="B5" i="59"/>
  <c r="B6" i="34"/>
  <c r="B8" i="59"/>
  <c r="B4" i="59"/>
  <c r="B8" i="34"/>
  <c r="B2" i="34"/>
  <c r="B7" i="59"/>
  <c r="B3" i="59"/>
  <c r="B3" i="34"/>
  <c r="B6" i="59"/>
  <c r="B2" i="59"/>
  <c r="B4" i="34"/>
  <c r="B5" i="34"/>
  <c r="B9" i="59"/>
  <c r="B9" i="34"/>
  <c r="C22" i="90"/>
  <c r="B9" i="42"/>
  <c r="B5" i="42"/>
  <c r="B7" i="15"/>
  <c r="B8" i="42"/>
  <c r="B4" i="42"/>
  <c r="B8" i="15"/>
  <c r="B9" i="15"/>
  <c r="B7" i="42"/>
  <c r="B3" i="42"/>
  <c r="B2" i="15"/>
  <c r="B3" i="15"/>
  <c r="B6" i="42"/>
  <c r="B2" i="42"/>
  <c r="B4" i="15"/>
  <c r="B5" i="15"/>
  <c r="B6" i="15"/>
  <c r="C5" i="90"/>
  <c r="C17" i="87"/>
  <c r="C22" i="87" s="1"/>
  <c r="C23" i="87" s="1"/>
  <c r="C19" i="87"/>
  <c r="B16" i="87"/>
  <c r="D12" i="86"/>
  <c r="D13" i="86" s="1"/>
  <c r="B12" i="89" s="1"/>
  <c r="B18" i="90" s="1"/>
  <c r="C18" i="90" s="1"/>
  <c r="D18" i="90" s="1"/>
  <c r="E18" i="90" s="1"/>
  <c r="F18" i="90" s="1"/>
  <c r="G18" i="90" s="1"/>
  <c r="H18" i="90" s="1"/>
  <c r="I18" i="90" s="1"/>
  <c r="J18" i="90" s="1"/>
  <c r="K18" i="90" s="1"/>
  <c r="L18" i="90" s="1"/>
  <c r="M18" i="90" s="1"/>
  <c r="N18" i="90" s="1"/>
  <c r="O18" i="90" s="1"/>
  <c r="P18" i="90" s="1"/>
  <c r="Q18" i="90" s="1"/>
  <c r="R18" i="90" s="1"/>
  <c r="S18" i="90" s="1"/>
  <c r="T18" i="90" s="1"/>
  <c r="U18" i="90" s="1"/>
  <c r="V18" i="90" s="1"/>
  <c r="W18" i="90" s="1"/>
  <c r="X18" i="90" s="1"/>
  <c r="Y18" i="90" s="1"/>
  <c r="Z18" i="90" s="1"/>
  <c r="AA18" i="90" s="1"/>
  <c r="AB18" i="90" s="1"/>
  <c r="AC18" i="90" s="1"/>
  <c r="AD18" i="90" s="1"/>
  <c r="AE18" i="90" s="1"/>
  <c r="AF18" i="90" s="1"/>
  <c r="AG18" i="90" s="1"/>
  <c r="AH18" i="90" s="1"/>
  <c r="AI18" i="90" s="1"/>
  <c r="F17" i="79"/>
  <c r="C17" i="79"/>
  <c r="D22" i="90" l="1"/>
  <c r="C8" i="59"/>
  <c r="C4" i="59"/>
  <c r="C5" i="34"/>
  <c r="C6" i="34"/>
  <c r="C7" i="59"/>
  <c r="C3" i="59"/>
  <c r="C7" i="34"/>
  <c r="C8" i="34"/>
  <c r="C4" i="34"/>
  <c r="C6" i="59"/>
  <c r="C2" i="59"/>
  <c r="C2" i="34"/>
  <c r="C5" i="59"/>
  <c r="C3" i="34"/>
  <c r="C9" i="59"/>
  <c r="C9" i="34"/>
  <c r="D5" i="90"/>
  <c r="C8" i="42"/>
  <c r="C4" i="42"/>
  <c r="C6" i="15"/>
  <c r="C7" i="15"/>
  <c r="C4" i="15"/>
  <c r="C7" i="42"/>
  <c r="C3" i="42"/>
  <c r="C8" i="15"/>
  <c r="C9" i="15"/>
  <c r="C6" i="42"/>
  <c r="C2" i="42"/>
  <c r="C2" i="15"/>
  <c r="C3" i="15"/>
  <c r="C9" i="42"/>
  <c r="C5" i="42"/>
  <c r="C5" i="15"/>
  <c r="B19" i="87"/>
  <c r="B17" i="87"/>
  <c r="B22" i="87" s="1"/>
  <c r="B23" i="87" s="1"/>
  <c r="J7" i="64"/>
  <c r="J8" i="64" s="1"/>
  <c r="G7" i="64"/>
  <c r="G8" i="64" s="1"/>
  <c r="B7" i="64"/>
  <c r="B8" i="64" s="1"/>
  <c r="K6" i="64"/>
  <c r="K7" i="64" s="1"/>
  <c r="K8" i="64" s="1"/>
  <c r="J6" i="64"/>
  <c r="I6" i="64"/>
  <c r="I7" i="64" s="1"/>
  <c r="I8" i="64" s="1"/>
  <c r="H6" i="64"/>
  <c r="H7" i="64" s="1"/>
  <c r="H8" i="64" s="1"/>
  <c r="G6" i="64"/>
  <c r="F6" i="64"/>
  <c r="F7" i="64" s="1"/>
  <c r="F8" i="64" s="1"/>
  <c r="E6" i="64"/>
  <c r="E7" i="64" s="1"/>
  <c r="E8" i="64" s="1"/>
  <c r="B6" i="64"/>
  <c r="A6" i="64"/>
  <c r="A7" i="64" s="1"/>
  <c r="A8" i="64" s="1"/>
  <c r="E10" i="79"/>
  <c r="F8" i="79"/>
  <c r="F10" i="79" s="1"/>
  <c r="D10" i="79"/>
  <c r="C8" i="79"/>
  <c r="C10" i="79" s="1"/>
  <c r="B8" i="79"/>
  <c r="B10" i="79" s="1"/>
  <c r="B3" i="77"/>
  <c r="B8" i="76"/>
  <c r="E18" i="75"/>
  <c r="D18" i="75"/>
  <c r="C18" i="75"/>
  <c r="B18" i="75"/>
  <c r="B19" i="75" s="1"/>
  <c r="B21" i="75" s="1"/>
  <c r="C10" i="74"/>
  <c r="C12" i="74" s="1"/>
  <c r="C13" i="74" s="1"/>
  <c r="C14" i="74" s="1"/>
  <c r="C15" i="74" s="1"/>
  <c r="C20" i="74" s="1"/>
  <c r="C25" i="74" s="1"/>
  <c r="E8" i="74"/>
  <c r="E10" i="74" s="1"/>
  <c r="D8" i="74"/>
  <c r="D10" i="74" s="1"/>
  <c r="C8" i="74"/>
  <c r="B8" i="73"/>
  <c r="E5" i="73"/>
  <c r="E6" i="73" s="1"/>
  <c r="E7" i="73" s="1"/>
  <c r="E8" i="73" s="1"/>
  <c r="E9" i="73" s="1"/>
  <c r="B5" i="73"/>
  <c r="E4" i="73"/>
  <c r="B7" i="79"/>
  <c r="B9" i="79" s="1"/>
  <c r="B12" i="71"/>
  <c r="B3" i="70"/>
  <c r="B5" i="69"/>
  <c r="C21" i="68"/>
  <c r="C24" i="68" s="1"/>
  <c r="C25" i="68" s="1"/>
  <c r="C26" i="68" s="1"/>
  <c r="C27" i="68" s="1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3" i="65"/>
  <c r="B23" i="65"/>
  <c r="C18" i="65"/>
  <c r="B18" i="65"/>
  <c r="B5" i="65"/>
  <c r="B6" i="65" s="1"/>
  <c r="K5" i="64"/>
  <c r="J5" i="64"/>
  <c r="I5" i="64"/>
  <c r="H5" i="64"/>
  <c r="G5" i="64"/>
  <c r="F5" i="64"/>
  <c r="E5" i="64"/>
  <c r="B5" i="64"/>
  <c r="A5" i="64"/>
  <c r="B75" i="62"/>
  <c r="B77" i="62" s="1"/>
  <c r="B70" i="62"/>
  <c r="B65" i="62"/>
  <c r="B66" i="62" s="1"/>
  <c r="B61" i="62"/>
  <c r="B57" i="62"/>
  <c r="B56" i="62"/>
  <c r="B50" i="62"/>
  <c r="B51" i="62" s="1"/>
  <c r="B44" i="62"/>
  <c r="B45" i="62" s="1"/>
  <c r="B46" i="62" s="1"/>
  <c r="B39" i="62"/>
  <c r="B31" i="62"/>
  <c r="B30" i="62"/>
  <c r="B32" i="62" s="1"/>
  <c r="B34" i="62" s="1"/>
  <c r="B35" i="62" s="1"/>
  <c r="C12" i="62"/>
  <c r="C13" i="62" s="1"/>
  <c r="E22" i="90" l="1"/>
  <c r="D4" i="34"/>
  <c r="D8" i="59"/>
  <c r="D7" i="59"/>
  <c r="D3" i="59"/>
  <c r="D5" i="34"/>
  <c r="D6" i="34"/>
  <c r="D3" i="34"/>
  <c r="D6" i="59"/>
  <c r="D2" i="59"/>
  <c r="D7" i="34"/>
  <c r="D8" i="34"/>
  <c r="D4" i="59"/>
  <c r="D5" i="59"/>
  <c r="D2" i="34"/>
  <c r="D9" i="34"/>
  <c r="D9" i="59"/>
  <c r="E5" i="90"/>
  <c r="D8" i="42"/>
  <c r="D4" i="42"/>
  <c r="D5" i="15"/>
  <c r="D7" i="42"/>
  <c r="D3" i="42"/>
  <c r="D6" i="15"/>
  <c r="D7" i="15"/>
  <c r="D6" i="42"/>
  <c r="D2" i="42"/>
  <c r="D8" i="15"/>
  <c r="D9" i="15"/>
  <c r="D3" i="15"/>
  <c r="D9" i="42"/>
  <c r="D5" i="42"/>
  <c r="D2" i="15"/>
  <c r="D4" i="15"/>
  <c r="B10" i="73"/>
  <c r="B11" i="73" s="1"/>
  <c r="D12" i="74"/>
  <c r="D13" i="74" s="1"/>
  <c r="D14" i="74" s="1"/>
  <c r="D15" i="74" s="1"/>
  <c r="D20" i="74" s="1"/>
  <c r="D25" i="74" s="1"/>
  <c r="B27" i="74" s="1"/>
  <c r="E12" i="74"/>
  <c r="E13" i="74"/>
  <c r="E14" i="74" s="1"/>
  <c r="E15" i="74" s="1"/>
  <c r="E20" i="74" s="1"/>
  <c r="E25" i="74" s="1"/>
  <c r="J16" i="66"/>
  <c r="J15" i="66"/>
  <c r="B27" i="65"/>
  <c r="B28" i="65"/>
  <c r="F22" i="90" l="1"/>
  <c r="E7" i="59"/>
  <c r="E3" i="59"/>
  <c r="E3" i="34"/>
  <c r="E4" i="34"/>
  <c r="E2" i="34"/>
  <c r="E6" i="59"/>
  <c r="E2" i="59"/>
  <c r="E5" i="34"/>
  <c r="E6" i="34"/>
  <c r="E5" i="59"/>
  <c r="E7" i="34"/>
  <c r="E8" i="34"/>
  <c r="E8" i="59"/>
  <c r="E4" i="59"/>
  <c r="E9" i="34"/>
  <c r="E9" i="59"/>
  <c r="F5" i="90"/>
  <c r="E7" i="42"/>
  <c r="E3" i="42"/>
  <c r="E4" i="15"/>
  <c r="E5" i="15"/>
  <c r="E6" i="42"/>
  <c r="E2" i="42"/>
  <c r="E6" i="15"/>
  <c r="E7" i="15"/>
  <c r="E8" i="15"/>
  <c r="E2" i="15"/>
  <c r="E9" i="42"/>
  <c r="E5" i="42"/>
  <c r="E9" i="15"/>
  <c r="E8" i="42"/>
  <c r="E4" i="42"/>
  <c r="E3" i="15"/>
  <c r="G22" i="90" l="1"/>
  <c r="F2" i="34"/>
  <c r="F6" i="59"/>
  <c r="F2" i="59"/>
  <c r="F3" i="34"/>
  <c r="F4" i="34"/>
  <c r="F5" i="59"/>
  <c r="F5" i="34"/>
  <c r="F6" i="34"/>
  <c r="F3" i="59"/>
  <c r="F8" i="59"/>
  <c r="F4" i="59"/>
  <c r="F7" i="34"/>
  <c r="F8" i="34"/>
  <c r="F7" i="59"/>
  <c r="F9" i="59"/>
  <c r="F9" i="34"/>
  <c r="G5" i="90"/>
  <c r="F7" i="42"/>
  <c r="F3" i="42"/>
  <c r="F3" i="15"/>
  <c r="F6" i="42"/>
  <c r="F2" i="42"/>
  <c r="F4" i="15"/>
  <c r="F5" i="15"/>
  <c r="F9" i="42"/>
  <c r="F5" i="42"/>
  <c r="F6" i="15"/>
  <c r="F7" i="15"/>
  <c r="F8" i="42"/>
  <c r="F4" i="42"/>
  <c r="F8" i="15"/>
  <c r="F9" i="15"/>
  <c r="F2" i="15"/>
  <c r="H22" i="90" l="1"/>
  <c r="G6" i="59"/>
  <c r="G2" i="59"/>
  <c r="G2" i="34"/>
  <c r="G5" i="59"/>
  <c r="G3" i="34"/>
  <c r="G8" i="34"/>
  <c r="G4" i="34"/>
  <c r="G8" i="59"/>
  <c r="G4" i="59"/>
  <c r="G5" i="34"/>
  <c r="G6" i="34"/>
  <c r="G7" i="59"/>
  <c r="G3" i="59"/>
  <c r="G7" i="34"/>
  <c r="G9" i="59"/>
  <c r="G9" i="34"/>
  <c r="H5" i="90"/>
  <c r="G6" i="42"/>
  <c r="G2" i="42"/>
  <c r="G2" i="15"/>
  <c r="G3" i="15"/>
  <c r="G9" i="42"/>
  <c r="G5" i="42"/>
  <c r="G4" i="15"/>
  <c r="G5" i="15"/>
  <c r="G6" i="15"/>
  <c r="G8" i="42"/>
  <c r="G4" i="42"/>
  <c r="G7" i="15"/>
  <c r="G7" i="42"/>
  <c r="G3" i="42"/>
  <c r="G8" i="15"/>
  <c r="G9" i="15"/>
  <c r="I22" i="90" l="1"/>
  <c r="H8" i="34"/>
  <c r="H5" i="59"/>
  <c r="H2" i="59"/>
  <c r="H7" i="34"/>
  <c r="H2" i="34"/>
  <c r="H8" i="59"/>
  <c r="H4" i="59"/>
  <c r="H3" i="34"/>
  <c r="H4" i="34"/>
  <c r="H7" i="59"/>
  <c r="H3" i="59"/>
  <c r="H5" i="34"/>
  <c r="H6" i="59"/>
  <c r="H6" i="34"/>
  <c r="H9" i="59"/>
  <c r="H9" i="34"/>
  <c r="I5" i="90"/>
  <c r="H6" i="42"/>
  <c r="H2" i="42"/>
  <c r="H9" i="15"/>
  <c r="H9" i="42"/>
  <c r="H5" i="42"/>
  <c r="H2" i="15"/>
  <c r="H3" i="15"/>
  <c r="H8" i="42"/>
  <c r="H4" i="42"/>
  <c r="H4" i="15"/>
  <c r="H5" i="15"/>
  <c r="H7" i="42"/>
  <c r="H3" i="42"/>
  <c r="H6" i="15"/>
  <c r="H7" i="15"/>
  <c r="H8" i="15"/>
  <c r="J22" i="90" l="1"/>
  <c r="I5" i="59"/>
  <c r="I7" i="34"/>
  <c r="I8" i="34"/>
  <c r="I8" i="59"/>
  <c r="I4" i="59"/>
  <c r="I2" i="34"/>
  <c r="I7" i="59"/>
  <c r="I3" i="59"/>
  <c r="I3" i="34"/>
  <c r="I4" i="34"/>
  <c r="I6" i="59"/>
  <c r="I2" i="59"/>
  <c r="I5" i="34"/>
  <c r="I6" i="34"/>
  <c r="I9" i="34"/>
  <c r="I9" i="59"/>
  <c r="J5" i="90"/>
  <c r="I9" i="42"/>
  <c r="I5" i="42"/>
  <c r="I8" i="15"/>
  <c r="I9" i="15"/>
  <c r="I8" i="42"/>
  <c r="I4" i="42"/>
  <c r="I2" i="15"/>
  <c r="I3" i="15"/>
  <c r="I4" i="15"/>
  <c r="I7" i="42"/>
  <c r="I3" i="42"/>
  <c r="I5" i="15"/>
  <c r="I6" i="15"/>
  <c r="I6" i="42"/>
  <c r="I2" i="42"/>
  <c r="I7" i="15"/>
  <c r="K22" i="90" l="1"/>
  <c r="J6" i="34"/>
  <c r="J8" i="59"/>
  <c r="J4" i="59"/>
  <c r="J7" i="34"/>
  <c r="J8" i="34"/>
  <c r="J7" i="59"/>
  <c r="J3" i="59"/>
  <c r="J5" i="59"/>
  <c r="J5" i="34"/>
  <c r="J2" i="34"/>
  <c r="J6" i="59"/>
  <c r="J2" i="59"/>
  <c r="J3" i="34"/>
  <c r="J4" i="34"/>
  <c r="J9" i="34"/>
  <c r="J9" i="59"/>
  <c r="K5" i="90"/>
  <c r="J9" i="42"/>
  <c r="J5" i="42"/>
  <c r="J7" i="15"/>
  <c r="J8" i="42"/>
  <c r="J4" i="42"/>
  <c r="J8" i="15"/>
  <c r="J9" i="15"/>
  <c r="J7" i="42"/>
  <c r="J3" i="42"/>
  <c r="J2" i="15"/>
  <c r="J3" i="15"/>
  <c r="J6" i="42"/>
  <c r="J2" i="42"/>
  <c r="J4" i="15"/>
  <c r="J5" i="15"/>
  <c r="J6" i="15"/>
  <c r="L22" i="90" l="1"/>
  <c r="K8" i="59"/>
  <c r="K4" i="59"/>
  <c r="K5" i="34"/>
  <c r="K4" i="34"/>
  <c r="K6" i="34"/>
  <c r="K7" i="59"/>
  <c r="K3" i="59"/>
  <c r="K7" i="34"/>
  <c r="K8" i="34"/>
  <c r="K6" i="59"/>
  <c r="K2" i="59"/>
  <c r="K2" i="34"/>
  <c r="K5" i="59"/>
  <c r="K3" i="34"/>
  <c r="K9" i="59"/>
  <c r="K9" i="34"/>
  <c r="L5" i="90"/>
  <c r="K8" i="42"/>
  <c r="K4" i="42"/>
  <c r="K6" i="15"/>
  <c r="K4" i="15"/>
  <c r="K7" i="15"/>
  <c r="K7" i="42"/>
  <c r="K3" i="42"/>
  <c r="K8" i="15"/>
  <c r="K9" i="15"/>
  <c r="K6" i="42"/>
  <c r="K2" i="42"/>
  <c r="K2" i="15"/>
  <c r="K3" i="15"/>
  <c r="K9" i="42"/>
  <c r="K5" i="42"/>
  <c r="K5" i="15"/>
  <c r="M22" i="90" l="1"/>
  <c r="L4" i="34"/>
  <c r="L7" i="59"/>
  <c r="L3" i="59"/>
  <c r="L5" i="34"/>
  <c r="L8" i="59"/>
  <c r="L6" i="34"/>
  <c r="L6" i="59"/>
  <c r="L2" i="59"/>
  <c r="L7" i="34"/>
  <c r="L4" i="59"/>
  <c r="L8" i="34"/>
  <c r="L5" i="59"/>
  <c r="L3" i="34"/>
  <c r="L2" i="34"/>
  <c r="L9" i="34"/>
  <c r="L9" i="59"/>
  <c r="M5" i="90"/>
  <c r="L8" i="42"/>
  <c r="L4" i="42"/>
  <c r="L5" i="15"/>
  <c r="L7" i="42"/>
  <c r="L3" i="42"/>
  <c r="L6" i="15"/>
  <c r="L7" i="15"/>
  <c r="L6" i="42"/>
  <c r="L2" i="42"/>
  <c r="L8" i="15"/>
  <c r="L9" i="15"/>
  <c r="L9" i="42"/>
  <c r="L5" i="42"/>
  <c r="L2" i="15"/>
  <c r="L3" i="15"/>
  <c r="L4" i="15"/>
  <c r="N22" i="90" l="1"/>
  <c r="M7" i="59"/>
  <c r="M3" i="59"/>
  <c r="M3" i="34"/>
  <c r="M4" i="34"/>
  <c r="M6" i="59"/>
  <c r="M2" i="59"/>
  <c r="M5" i="34"/>
  <c r="M6" i="34"/>
  <c r="M2" i="34"/>
  <c r="M5" i="59"/>
  <c r="M7" i="34"/>
  <c r="M8" i="34"/>
  <c r="M8" i="59"/>
  <c r="M4" i="59"/>
  <c r="M9" i="59"/>
  <c r="M9" i="34"/>
  <c r="N5" i="90"/>
  <c r="M7" i="42"/>
  <c r="M3" i="42"/>
  <c r="M4" i="15"/>
  <c r="M5" i="15"/>
  <c r="M2" i="15"/>
  <c r="M6" i="42"/>
  <c r="M2" i="42"/>
  <c r="M6" i="15"/>
  <c r="M7" i="15"/>
  <c r="M9" i="42"/>
  <c r="M5" i="42"/>
  <c r="M8" i="15"/>
  <c r="M9" i="15"/>
  <c r="M8" i="42"/>
  <c r="M4" i="42"/>
  <c r="M3" i="15"/>
  <c r="O22" i="90" l="1"/>
  <c r="N2" i="34"/>
  <c r="N3" i="59"/>
  <c r="N6" i="59"/>
  <c r="N2" i="59"/>
  <c r="N3" i="34"/>
  <c r="N4" i="34"/>
  <c r="N5" i="59"/>
  <c r="N5" i="34"/>
  <c r="N6" i="34"/>
  <c r="N8" i="59"/>
  <c r="N4" i="59"/>
  <c r="N7" i="34"/>
  <c r="N7" i="59"/>
  <c r="N8" i="34"/>
  <c r="N9" i="59"/>
  <c r="N9" i="34"/>
  <c r="O5" i="90"/>
  <c r="N7" i="42"/>
  <c r="N3" i="42"/>
  <c r="N3" i="15"/>
  <c r="N6" i="42"/>
  <c r="N2" i="42"/>
  <c r="N4" i="15"/>
  <c r="N5" i="15"/>
  <c r="N9" i="42"/>
  <c r="N5" i="42"/>
  <c r="N6" i="15"/>
  <c r="N7" i="15"/>
  <c r="N8" i="42"/>
  <c r="N4" i="42"/>
  <c r="N8" i="15"/>
  <c r="N9" i="15"/>
  <c r="N2" i="15"/>
  <c r="P22" i="90" l="1"/>
  <c r="O6" i="59"/>
  <c r="O2" i="59"/>
  <c r="O2" i="34"/>
  <c r="O5" i="59"/>
  <c r="O3" i="34"/>
  <c r="O4" i="34"/>
  <c r="O8" i="59"/>
  <c r="O4" i="59"/>
  <c r="O5" i="34"/>
  <c r="O6" i="34"/>
  <c r="O7" i="59"/>
  <c r="O3" i="59"/>
  <c r="O7" i="34"/>
  <c r="O8" i="34"/>
  <c r="O9" i="34"/>
  <c r="O9" i="59"/>
  <c r="P5" i="90"/>
  <c r="O6" i="42"/>
  <c r="O2" i="42"/>
  <c r="O2" i="15"/>
  <c r="O3" i="15"/>
  <c r="O9" i="42"/>
  <c r="O5" i="42"/>
  <c r="O4" i="15"/>
  <c r="O5" i="15"/>
  <c r="O8" i="42"/>
  <c r="O4" i="42"/>
  <c r="O6" i="15"/>
  <c r="O7" i="15"/>
  <c r="O7" i="42"/>
  <c r="O3" i="42"/>
  <c r="O8" i="15"/>
  <c r="O9" i="15"/>
  <c r="Q22" i="90" l="1"/>
  <c r="P8" i="34"/>
  <c r="P6" i="59"/>
  <c r="P7" i="34"/>
  <c r="P5" i="59"/>
  <c r="P2" i="34"/>
  <c r="P2" i="59"/>
  <c r="P8" i="59"/>
  <c r="P4" i="59"/>
  <c r="P3" i="34"/>
  <c r="P4" i="34"/>
  <c r="P7" i="59"/>
  <c r="P3" i="59"/>
  <c r="P5" i="34"/>
  <c r="P6" i="34"/>
  <c r="P9" i="34"/>
  <c r="P9" i="59"/>
  <c r="Q5" i="90"/>
  <c r="P6" i="42"/>
  <c r="P2" i="42"/>
  <c r="P9" i="15"/>
  <c r="P9" i="42"/>
  <c r="P5" i="42"/>
  <c r="P2" i="15"/>
  <c r="P3" i="15"/>
  <c r="P8" i="42"/>
  <c r="P4" i="42"/>
  <c r="P4" i="15"/>
  <c r="P5" i="15"/>
  <c r="P7" i="42"/>
  <c r="P3" i="42"/>
  <c r="P6" i="15"/>
  <c r="P7" i="15"/>
  <c r="P8" i="15"/>
  <c r="R22" i="90" l="1"/>
  <c r="Q5" i="59"/>
  <c r="Q7" i="34"/>
  <c r="Q8" i="34"/>
  <c r="Q8" i="59"/>
  <c r="Q4" i="59"/>
  <c r="Q2" i="34"/>
  <c r="Q7" i="59"/>
  <c r="Q3" i="59"/>
  <c r="Q3" i="34"/>
  <c r="Q4" i="34"/>
  <c r="Q6" i="34"/>
  <c r="Q6" i="59"/>
  <c r="Q2" i="59"/>
  <c r="Q5" i="34"/>
  <c r="Q9" i="34"/>
  <c r="Q9" i="59"/>
  <c r="R5" i="90"/>
  <c r="Q9" i="42"/>
  <c r="Q5" i="42"/>
  <c r="Q8" i="15"/>
  <c r="Q9" i="15"/>
  <c r="Q8" i="42"/>
  <c r="Q4" i="42"/>
  <c r="Q2" i="15"/>
  <c r="Q3" i="15"/>
  <c r="Q7" i="42"/>
  <c r="Q3" i="42"/>
  <c r="Q4" i="15"/>
  <c r="Q6" i="15"/>
  <c r="Q5" i="15"/>
  <c r="Q6" i="42"/>
  <c r="Q2" i="42"/>
  <c r="Q7" i="15"/>
  <c r="S22" i="90" l="1"/>
  <c r="R6" i="34"/>
  <c r="R8" i="59"/>
  <c r="R4" i="59"/>
  <c r="R7" i="34"/>
  <c r="R5" i="34"/>
  <c r="R8" i="34"/>
  <c r="R7" i="59"/>
  <c r="R3" i="59"/>
  <c r="R2" i="34"/>
  <c r="R5" i="59"/>
  <c r="R6" i="59"/>
  <c r="R2" i="59"/>
  <c r="R3" i="34"/>
  <c r="R4" i="34"/>
  <c r="R9" i="34"/>
  <c r="R9" i="59"/>
  <c r="S5" i="90"/>
  <c r="R9" i="42"/>
  <c r="R5" i="42"/>
  <c r="R7" i="15"/>
  <c r="R8" i="42"/>
  <c r="R4" i="42"/>
  <c r="R8" i="15"/>
  <c r="R9" i="15"/>
  <c r="R7" i="42"/>
  <c r="R3" i="42"/>
  <c r="R2" i="15"/>
  <c r="R5" i="15"/>
  <c r="R3" i="15"/>
  <c r="R6" i="42"/>
  <c r="R2" i="42"/>
  <c r="R4" i="15"/>
  <c r="R6" i="15"/>
  <c r="T22" i="90" l="1"/>
  <c r="S8" i="59"/>
  <c r="S4" i="59"/>
  <c r="S5" i="34"/>
  <c r="S6" i="34"/>
  <c r="S7" i="59"/>
  <c r="S3" i="59"/>
  <c r="S7" i="34"/>
  <c r="S8" i="34"/>
  <c r="S6" i="59"/>
  <c r="S2" i="59"/>
  <c r="S4" i="34"/>
  <c r="S2" i="34"/>
  <c r="S5" i="59"/>
  <c r="S3" i="34"/>
  <c r="S9" i="59"/>
  <c r="S9" i="34"/>
  <c r="T5" i="90"/>
  <c r="S8" i="42"/>
  <c r="S4" i="42"/>
  <c r="S6" i="15"/>
  <c r="S7" i="15"/>
  <c r="S7" i="42"/>
  <c r="S3" i="42"/>
  <c r="S8" i="15"/>
  <c r="S9" i="15"/>
  <c r="S6" i="42"/>
  <c r="S2" i="42"/>
  <c r="S2" i="15"/>
  <c r="S3" i="15"/>
  <c r="S4" i="15"/>
  <c r="S9" i="42"/>
  <c r="S5" i="42"/>
  <c r="S5" i="15"/>
  <c r="U22" i="90" l="1"/>
  <c r="T4" i="34"/>
  <c r="T7" i="59"/>
  <c r="T3" i="59"/>
  <c r="T5" i="34"/>
  <c r="T6" i="34"/>
  <c r="T6" i="59"/>
  <c r="T2" i="59"/>
  <c r="T7" i="34"/>
  <c r="T8" i="59"/>
  <c r="T8" i="34"/>
  <c r="T5" i="59"/>
  <c r="T2" i="34"/>
  <c r="T4" i="59"/>
  <c r="T3" i="34"/>
  <c r="T9" i="59"/>
  <c r="T9" i="34"/>
  <c r="U5" i="90"/>
  <c r="T8" i="42"/>
  <c r="T4" i="42"/>
  <c r="T5" i="15"/>
  <c r="T7" i="42"/>
  <c r="T3" i="42"/>
  <c r="T6" i="15"/>
  <c r="T7" i="15"/>
  <c r="T3" i="15"/>
  <c r="T6" i="42"/>
  <c r="T2" i="42"/>
  <c r="T8" i="15"/>
  <c r="T9" i="15"/>
  <c r="T9" i="42"/>
  <c r="T5" i="42"/>
  <c r="T2" i="15"/>
  <c r="T4" i="15"/>
  <c r="V22" i="90" l="1"/>
  <c r="U7" i="59"/>
  <c r="U3" i="59"/>
  <c r="U3" i="34"/>
  <c r="U2" i="34"/>
  <c r="U4" i="34"/>
  <c r="U6" i="59"/>
  <c r="U2" i="59"/>
  <c r="U5" i="34"/>
  <c r="U6" i="34"/>
  <c r="U5" i="59"/>
  <c r="U7" i="34"/>
  <c r="U8" i="34"/>
  <c r="U8" i="59"/>
  <c r="U4" i="59"/>
  <c r="U9" i="59"/>
  <c r="U9" i="34"/>
  <c r="V5" i="90"/>
  <c r="U7" i="42"/>
  <c r="U3" i="42"/>
  <c r="U4" i="15"/>
  <c r="U2" i="15"/>
  <c r="U5" i="15"/>
  <c r="U6" i="42"/>
  <c r="U2" i="42"/>
  <c r="U6" i="15"/>
  <c r="U7" i="15"/>
  <c r="U8" i="15"/>
  <c r="U9" i="42"/>
  <c r="U5" i="42"/>
  <c r="U9" i="15"/>
  <c r="U8" i="42"/>
  <c r="U4" i="42"/>
  <c r="U3" i="15"/>
  <c r="W22" i="90" l="1"/>
  <c r="V2" i="34"/>
  <c r="V6" i="59"/>
  <c r="V2" i="59"/>
  <c r="V3" i="34"/>
  <c r="V3" i="59"/>
  <c r="V4" i="34"/>
  <c r="V7" i="59"/>
  <c r="V5" i="59"/>
  <c r="V5" i="34"/>
  <c r="V6" i="34"/>
  <c r="V8" i="59"/>
  <c r="V4" i="59"/>
  <c r="V7" i="34"/>
  <c r="V8" i="34"/>
  <c r="V9" i="34"/>
  <c r="V9" i="59"/>
  <c r="W5" i="90"/>
  <c r="V7" i="42"/>
  <c r="V3" i="42"/>
  <c r="V3" i="15"/>
  <c r="V6" i="42"/>
  <c r="V2" i="42"/>
  <c r="V4" i="15"/>
  <c r="V5" i="15"/>
  <c r="V9" i="42"/>
  <c r="V5" i="42"/>
  <c r="V6" i="15"/>
  <c r="V7" i="15"/>
  <c r="V8" i="42"/>
  <c r="V4" i="42"/>
  <c r="V8" i="15"/>
  <c r="V2" i="15"/>
  <c r="V9" i="15"/>
  <c r="X22" i="90" l="1"/>
  <c r="W6" i="59"/>
  <c r="W2" i="59"/>
  <c r="W2" i="34"/>
  <c r="W5" i="59"/>
  <c r="W3" i="34"/>
  <c r="W4" i="34"/>
  <c r="W8" i="34"/>
  <c r="W8" i="59"/>
  <c r="W4" i="59"/>
  <c r="W5" i="34"/>
  <c r="W6" i="34"/>
  <c r="W7" i="59"/>
  <c r="W3" i="59"/>
  <c r="W7" i="34"/>
  <c r="W9" i="34"/>
  <c r="W9" i="59"/>
  <c r="X5" i="90"/>
  <c r="W6" i="42"/>
  <c r="W2" i="42"/>
  <c r="W2" i="15"/>
  <c r="W3" i="15"/>
  <c r="W9" i="42"/>
  <c r="W5" i="42"/>
  <c r="W4" i="15"/>
  <c r="W5" i="15"/>
  <c r="W6" i="15"/>
  <c r="W8" i="42"/>
  <c r="W4" i="42"/>
  <c r="W7" i="15"/>
  <c r="W7" i="42"/>
  <c r="W3" i="42"/>
  <c r="W9" i="15"/>
  <c r="W8" i="15"/>
  <c r="Y22" i="90" l="1"/>
  <c r="X8" i="34"/>
  <c r="X5" i="59"/>
  <c r="X2" i="34"/>
  <c r="X8" i="59"/>
  <c r="X4" i="59"/>
  <c r="X3" i="34"/>
  <c r="X2" i="59"/>
  <c r="X4" i="34"/>
  <c r="X7" i="34"/>
  <c r="X7" i="59"/>
  <c r="X3" i="59"/>
  <c r="X5" i="34"/>
  <c r="X6" i="34"/>
  <c r="X6" i="59"/>
  <c r="X9" i="59"/>
  <c r="X9" i="34"/>
  <c r="Y5" i="90"/>
  <c r="X6" i="42"/>
  <c r="X2" i="42"/>
  <c r="X9" i="15"/>
  <c r="X9" i="42"/>
  <c r="X5" i="42"/>
  <c r="X2" i="15"/>
  <c r="X3" i="15"/>
  <c r="X8" i="42"/>
  <c r="X4" i="42"/>
  <c r="X4" i="15"/>
  <c r="X5" i="15"/>
  <c r="X7" i="42"/>
  <c r="X3" i="42"/>
  <c r="X6" i="15"/>
  <c r="X8" i="15"/>
  <c r="X7" i="15"/>
  <c r="Z22" i="90" l="1"/>
  <c r="Y5" i="59"/>
  <c r="Y7" i="34"/>
  <c r="Y8" i="34"/>
  <c r="Y8" i="59"/>
  <c r="Y4" i="59"/>
  <c r="Y6" i="34"/>
  <c r="Y2" i="34"/>
  <c r="Y7" i="59"/>
  <c r="Y3" i="59"/>
  <c r="Y3" i="34"/>
  <c r="Y4" i="34"/>
  <c r="Y6" i="59"/>
  <c r="Y2" i="59"/>
  <c r="Y5" i="34"/>
  <c r="Y9" i="59"/>
  <c r="Y9" i="34"/>
  <c r="Z5" i="90"/>
  <c r="Y9" i="42"/>
  <c r="Y5" i="42"/>
  <c r="Y8" i="15"/>
  <c r="Y9" i="15"/>
  <c r="Y8" i="42"/>
  <c r="Y4" i="42"/>
  <c r="Y2" i="15"/>
  <c r="Y3" i="15"/>
  <c r="Y4" i="15"/>
  <c r="Y7" i="42"/>
  <c r="Y3" i="42"/>
  <c r="Y5" i="15"/>
  <c r="Y6" i="42"/>
  <c r="Y2" i="42"/>
  <c r="Y6" i="15"/>
  <c r="Y7" i="15"/>
  <c r="AA22" i="90" l="1"/>
  <c r="Z6" i="34"/>
  <c r="Z5" i="34"/>
  <c r="Z8" i="59"/>
  <c r="Z4" i="59"/>
  <c r="Z7" i="34"/>
  <c r="Z5" i="59"/>
  <c r="Z8" i="34"/>
  <c r="Z7" i="59"/>
  <c r="Z3" i="59"/>
  <c r="Z2" i="34"/>
  <c r="Z6" i="59"/>
  <c r="Z2" i="59"/>
  <c r="Z3" i="34"/>
  <c r="Z4" i="34"/>
  <c r="Z9" i="59"/>
  <c r="Z9" i="34"/>
  <c r="AA5" i="90"/>
  <c r="Z9" i="42"/>
  <c r="Z5" i="42"/>
  <c r="Z7" i="15"/>
  <c r="Z8" i="42"/>
  <c r="Z4" i="42"/>
  <c r="Z8" i="15"/>
  <c r="Z5" i="15"/>
  <c r="Z9" i="15"/>
  <c r="Z7" i="42"/>
  <c r="Z3" i="42"/>
  <c r="Z2" i="15"/>
  <c r="Z3" i="15"/>
  <c r="Z6" i="42"/>
  <c r="Z2" i="42"/>
  <c r="Z4" i="15"/>
  <c r="Z6" i="15"/>
  <c r="AB22" i="90" l="1"/>
  <c r="AA8" i="59"/>
  <c r="AA4" i="59"/>
  <c r="AA5" i="34"/>
  <c r="AA6" i="34"/>
  <c r="AA7" i="59"/>
  <c r="AA3" i="59"/>
  <c r="AA7" i="34"/>
  <c r="AA4" i="34"/>
  <c r="AA8" i="34"/>
  <c r="AA6" i="59"/>
  <c r="AA2" i="59"/>
  <c r="AA2" i="34"/>
  <c r="AA5" i="59"/>
  <c r="AA3" i="34"/>
  <c r="AA9" i="59"/>
  <c r="AA9" i="34"/>
  <c r="AB5" i="90"/>
  <c r="AA8" i="42"/>
  <c r="AA4" i="42"/>
  <c r="AA6" i="15"/>
  <c r="AA7" i="15"/>
  <c r="AA7" i="42"/>
  <c r="AA3" i="42"/>
  <c r="AA8" i="15"/>
  <c r="AA9" i="15"/>
  <c r="AA2" i="15"/>
  <c r="AA6" i="42"/>
  <c r="AA2" i="42"/>
  <c r="AA4" i="15"/>
  <c r="AA3" i="15"/>
  <c r="AA9" i="42"/>
  <c r="AA5" i="42"/>
  <c r="AA5" i="15"/>
  <c r="AC22" i="90" l="1"/>
  <c r="AB4" i="34"/>
  <c r="AB7" i="59"/>
  <c r="AB3" i="59"/>
  <c r="AB5" i="34"/>
  <c r="AB3" i="34"/>
  <c r="AB6" i="34"/>
  <c r="AB6" i="59"/>
  <c r="AB2" i="59"/>
  <c r="AB7" i="34"/>
  <c r="AB8" i="34"/>
  <c r="AB5" i="59"/>
  <c r="AB4" i="59"/>
  <c r="AB2" i="34"/>
  <c r="AB8" i="59"/>
  <c r="AB9" i="34"/>
  <c r="AB9" i="59"/>
  <c r="AC5" i="90"/>
  <c r="AB8" i="42"/>
  <c r="AB4" i="42"/>
  <c r="AB5" i="15"/>
  <c r="AB7" i="42"/>
  <c r="AB3" i="42"/>
  <c r="AB6" i="15"/>
  <c r="AB7" i="15"/>
  <c r="AB6" i="42"/>
  <c r="AB2" i="42"/>
  <c r="AB8" i="15"/>
  <c r="AB3" i="15"/>
  <c r="AB9" i="15"/>
  <c r="AB9" i="42"/>
  <c r="AB5" i="42"/>
  <c r="AB2" i="15"/>
  <c r="AB4" i="15"/>
  <c r="AD22" i="90" l="1"/>
  <c r="AC7" i="59"/>
  <c r="AC3" i="59"/>
  <c r="AC3" i="34"/>
  <c r="AC4" i="34"/>
  <c r="AC6" i="59"/>
  <c r="AC2" i="59"/>
  <c r="AC5" i="34"/>
  <c r="AC6" i="34"/>
  <c r="AC5" i="59"/>
  <c r="AC7" i="34"/>
  <c r="AC2" i="34"/>
  <c r="AC8" i="34"/>
  <c r="AC8" i="59"/>
  <c r="AC4" i="59"/>
  <c r="AC9" i="59"/>
  <c r="AC9" i="34"/>
  <c r="AD5" i="90"/>
  <c r="AC7" i="42"/>
  <c r="AC3" i="42"/>
  <c r="AC4" i="15"/>
  <c r="AC5" i="15"/>
  <c r="AC6" i="42"/>
  <c r="AC2" i="42"/>
  <c r="AC6" i="15"/>
  <c r="AC7" i="15"/>
  <c r="AC9" i="42"/>
  <c r="AC5" i="42"/>
  <c r="AC8" i="15"/>
  <c r="AC9" i="15"/>
  <c r="AC2" i="15"/>
  <c r="AC8" i="42"/>
  <c r="AC4" i="42"/>
  <c r="AC3" i="15"/>
  <c r="AE22" i="90" l="1"/>
  <c r="AD2" i="34"/>
  <c r="AD6" i="59"/>
  <c r="AD2" i="59"/>
  <c r="AD3" i="34"/>
  <c r="AD4" i="34"/>
  <c r="AD3" i="59"/>
  <c r="AD5" i="59"/>
  <c r="AD5" i="34"/>
  <c r="AD6" i="34"/>
  <c r="AD7" i="59"/>
  <c r="AD8" i="59"/>
  <c r="AD4" i="59"/>
  <c r="AD7" i="34"/>
  <c r="AD8" i="34"/>
  <c r="AD9" i="34"/>
  <c r="AD9" i="59"/>
  <c r="AE5" i="90"/>
  <c r="AD7" i="42"/>
  <c r="AD3" i="42"/>
  <c r="AD3" i="15"/>
  <c r="AD6" i="42"/>
  <c r="AD2" i="42"/>
  <c r="AD4" i="15"/>
  <c r="AD5" i="15"/>
  <c r="AD9" i="42"/>
  <c r="AD5" i="42"/>
  <c r="AD6" i="15"/>
  <c r="AD7" i="15"/>
  <c r="AD8" i="42"/>
  <c r="AD4" i="42"/>
  <c r="AD8" i="15"/>
  <c r="AD2" i="15"/>
  <c r="AD9" i="15"/>
  <c r="AF22" i="90" l="1"/>
  <c r="AE6" i="59"/>
  <c r="AE2" i="59"/>
  <c r="AE2" i="34"/>
  <c r="AE8" i="34"/>
  <c r="AE5" i="59"/>
  <c r="AE3" i="34"/>
  <c r="AE4" i="34"/>
  <c r="AE8" i="59"/>
  <c r="AE4" i="59"/>
  <c r="AE5" i="34"/>
  <c r="AE6" i="34"/>
  <c r="AE7" i="59"/>
  <c r="AE3" i="59"/>
  <c r="AE7" i="34"/>
  <c r="AE9" i="34"/>
  <c r="AE9" i="59"/>
  <c r="AF5" i="90"/>
  <c r="AE6" i="42"/>
  <c r="AE2" i="42"/>
  <c r="AE2" i="15"/>
  <c r="AE3" i="15"/>
  <c r="AE9" i="42"/>
  <c r="AE5" i="42"/>
  <c r="AE4" i="15"/>
  <c r="AE5" i="15"/>
  <c r="AE8" i="42"/>
  <c r="AE4" i="42"/>
  <c r="AE6" i="15"/>
  <c r="AE7" i="15"/>
  <c r="AE7" i="42"/>
  <c r="AE3" i="42"/>
  <c r="AE8" i="15"/>
  <c r="AE9" i="15"/>
  <c r="AG22" i="90" l="1"/>
  <c r="AF8" i="34"/>
  <c r="AF5" i="59"/>
  <c r="AF2" i="34"/>
  <c r="AF8" i="59"/>
  <c r="AF4" i="59"/>
  <c r="AF3" i="34"/>
  <c r="AF4" i="34"/>
  <c r="AF7" i="59"/>
  <c r="AF3" i="59"/>
  <c r="AF5" i="34"/>
  <c r="AF2" i="59"/>
  <c r="AF7" i="34"/>
  <c r="AF6" i="34"/>
  <c r="AF6" i="59"/>
  <c r="AF9" i="59"/>
  <c r="AF9" i="34"/>
  <c r="AG5" i="90"/>
  <c r="AF6" i="42"/>
  <c r="AF2" i="42"/>
  <c r="AF9" i="15"/>
  <c r="AF9" i="42"/>
  <c r="AF5" i="42"/>
  <c r="AF2" i="15"/>
  <c r="AF3" i="15"/>
  <c r="AF8" i="42"/>
  <c r="AF4" i="42"/>
  <c r="AF4" i="15"/>
  <c r="AF5" i="15"/>
  <c r="AF7" i="42"/>
  <c r="AF3" i="42"/>
  <c r="AF6" i="15"/>
  <c r="AF7" i="15"/>
  <c r="AF8" i="15"/>
  <c r="AH22" i="90" l="1"/>
  <c r="AG5" i="59"/>
  <c r="AG7" i="34"/>
  <c r="AG8" i="34"/>
  <c r="AG8" i="59"/>
  <c r="AG4" i="59"/>
  <c r="AG2" i="34"/>
  <c r="AG6" i="34"/>
  <c r="AG7" i="59"/>
  <c r="AG3" i="59"/>
  <c r="AG3" i="34"/>
  <c r="AG4" i="34"/>
  <c r="AG6" i="59"/>
  <c r="AG2" i="59"/>
  <c r="AG5" i="34"/>
  <c r="AG9" i="34"/>
  <c r="AG9" i="59"/>
  <c r="AH5" i="90"/>
  <c r="AG9" i="42"/>
  <c r="AG5" i="42"/>
  <c r="AG8" i="15"/>
  <c r="AG9" i="15"/>
  <c r="AG8" i="42"/>
  <c r="AG4" i="42"/>
  <c r="AG2" i="15"/>
  <c r="AG3" i="15"/>
  <c r="AG7" i="42"/>
  <c r="AG3" i="42"/>
  <c r="AG4" i="15"/>
  <c r="AG5" i="15"/>
  <c r="AG6" i="42"/>
  <c r="AG2" i="42"/>
  <c r="AG6" i="15"/>
  <c r="AG7" i="15"/>
  <c r="AI22" i="90" l="1"/>
  <c r="AH6" i="34"/>
  <c r="AH8" i="59"/>
  <c r="AH4" i="59"/>
  <c r="AH7" i="34"/>
  <c r="AH8" i="34"/>
  <c r="AH5" i="59"/>
  <c r="AH7" i="59"/>
  <c r="AH3" i="59"/>
  <c r="AH2" i="34"/>
  <c r="AH5" i="34"/>
  <c r="AH6" i="59"/>
  <c r="AH2" i="59"/>
  <c r="AH3" i="34"/>
  <c r="AH4" i="34"/>
  <c r="AH9" i="34"/>
  <c r="AH9" i="59"/>
  <c r="AI5" i="90"/>
  <c r="AH9" i="42"/>
  <c r="AH5" i="42"/>
  <c r="AH7" i="15"/>
  <c r="AH5" i="15"/>
  <c r="AH8" i="42"/>
  <c r="AH4" i="42"/>
  <c r="AH8" i="15"/>
  <c r="AH9" i="15"/>
  <c r="AH7" i="42"/>
  <c r="AH3" i="42"/>
  <c r="AH2" i="15"/>
  <c r="AH3" i="15"/>
  <c r="AH6" i="42"/>
  <c r="AH2" i="42"/>
  <c r="AH4" i="15"/>
  <c r="AH6" i="15"/>
  <c r="AI8" i="59" l="1"/>
  <c r="AI4" i="59"/>
  <c r="AI5" i="34"/>
  <c r="AI6" i="34"/>
  <c r="AI7" i="59"/>
  <c r="AI3" i="59"/>
  <c r="AI7" i="34"/>
  <c r="AI8" i="34"/>
  <c r="AI6" i="59"/>
  <c r="AI2" i="59"/>
  <c r="AI2" i="34"/>
  <c r="AI4" i="34"/>
  <c r="AI5" i="59"/>
  <c r="AI3" i="34"/>
  <c r="AI9" i="59"/>
  <c r="AI9" i="34"/>
  <c r="AI8" i="42"/>
  <c r="AI4" i="42"/>
  <c r="AI6" i="15"/>
  <c r="AI7" i="15"/>
  <c r="AI7" i="42"/>
  <c r="AI3" i="42"/>
  <c r="AI8" i="15"/>
  <c r="AI4" i="15"/>
  <c r="AI9" i="15"/>
  <c r="AI6" i="42"/>
  <c r="AI2" i="42"/>
  <c r="AI2" i="15"/>
  <c r="AI3" i="15"/>
  <c r="AI9" i="42"/>
  <c r="AI5" i="42"/>
  <c r="AI5" i="15"/>
</calcChain>
</file>

<file path=xl/sharedStrings.xml><?xml version="1.0" encoding="utf-8"?>
<sst xmlns="http://schemas.openxmlformats.org/spreadsheetml/2006/main" count="2579" uniqueCount="1268">
  <si>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</si>
  <si>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</si>
  <si>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</si>
  <si>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</si>
  <si>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</si>
  <si>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</si>
  <si>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</si>
  <si>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</si>
  <si>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</si>
  <si>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</si>
  <si>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</si>
  <si>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</si>
  <si>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</si>
  <si>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</si>
  <si>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</si>
  <si>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</si>
  <si>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</si>
  <si>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</si>
  <si>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</si>
  <si>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</si>
  <si>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</si>
  <si>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</si>
  <si>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</si>
  <si>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</si>
  <si>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</si>
  <si>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</si>
  <si>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</si>
  <si>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</si>
  <si>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</si>
  <si>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</si>
  <si>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</si>
  <si>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</si>
  <si>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</si>
  <si>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</si>
  <si>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</si>
  <si>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</si>
  <si>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</si>
  <si>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</si>
  <si>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</si>
  <si>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</si>
  <si>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</si>
  <si>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</si>
  <si>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</si>
  <si>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</si>
  <si>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</si>
  <si>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</si>
  <si>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</si>
  <si>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</si>
  <si>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</si>
  <si>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</si>
  <si>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</si>
  <si>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</si>
  <si>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</si>
  <si>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</si>
  <si>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</si>
  <si>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</si>
  <si>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</si>
  <si>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</si>
  <si>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</si>
  <si>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</si>
  <si>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</si>
  <si>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</si>
  <si>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</si>
  <si>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</si>
  <si>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</si>
  <si>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</si>
  <si>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</si>
  <si>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</si>
  <si>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</si>
  <si>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</si>
  <si>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</si>
  <si>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</si>
  <si>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</si>
  <si>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</si>
  <si>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</si>
  <si>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</si>
  <si>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</si>
  <si>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</si>
  <si>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</si>
  <si>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</si>
  <si>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</si>
  <si>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</si>
  <si>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</si>
  <si>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</si>
  <si>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</si>
  <si>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</si>
  <si>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</si>
  <si>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</si>
  <si>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</si>
  <si>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</si>
  <si>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</si>
  <si>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</si>
  <si>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</si>
  <si>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</si>
  <si>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</si>
  <si>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</si>
  <si>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</si>
  <si>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</si>
  <si>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</si>
  <si>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</si>
  <si>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</si>
  <si>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</si>
  <si>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</si>
  <si>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</si>
  <si>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</si>
  <si>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</si>
  <si>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</si>
  <si>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</si>
  <si>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</si>
  <si>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</si>
  <si>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</si>
  <si>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</si>
  <si>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</si>
  <si>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</si>
  <si>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</si>
  <si>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</si>
  <si>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</si>
  <si>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</si>
  <si>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</si>
  <si>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</si>
  <si>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</si>
  <si>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</si>
  <si>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</si>
  <si>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</si>
  <si>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</si>
  <si>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</si>
  <si>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</si>
  <si>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</si>
  <si>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</si>
  <si>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</si>
  <si>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</si>
  <si>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</si>
  <si>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</si>
  <si>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</si>
  <si>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</si>
  <si>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</si>
  <si>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</si>
  <si>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</si>
  <si>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</si>
  <si>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</si>
  <si>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</si>
  <si>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</si>
  <si>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</si>
  <si>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</si>
  <si>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</si>
  <si>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</si>
  <si>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</si>
  <si>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</si>
  <si>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</si>
  <si>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</si>
  <si>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</si>
  <si>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</si>
  <si>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</si>
  <si>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</si>
  <si>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</si>
  <si>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</si>
  <si>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</si>
  <si>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</si>
  <si>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</si>
  <si>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</si>
  <si>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</si>
  <si>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</si>
  <si>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</si>
  <si>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</si>
  <si>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</si>
  <si>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</si>
  <si>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</si>
  <si>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</si>
  <si>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</si>
  <si>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</si>
  <si>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</si>
  <si>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</si>
  <si>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</si>
  <si>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</si>
  <si>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</si>
  <si>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</si>
  <si>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</si>
  <si>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</si>
  <si>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</si>
  <si>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</si>
  <si>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</si>
  <si>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</si>
  <si>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</si>
  <si>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</si>
  <si>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</si>
  <si>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</si>
  <si>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</si>
  <si>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</si>
  <si>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</si>
  <si>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</si>
  <si>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</si>
  <si>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</si>
  <si>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</si>
  <si>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</si>
  <si>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</si>
  <si>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</si>
  <si>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</si>
  <si>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</si>
  <si>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</si>
  <si>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</si>
  <si>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</si>
  <si>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</si>
  <si>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</si>
  <si>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</si>
  <si>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</si>
  <si>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</si>
  <si>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</si>
  <si>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</si>
  <si>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</si>
  <si>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</si>
  <si>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</si>
  <si>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</si>
  <si>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</si>
  <si>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</si>
  <si>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</si>
  <si>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</si>
  <si>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</si>
  <si>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</si>
  <si>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</si>
  <si>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</si>
  <si>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</si>
  <si>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</si>
  <si>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</si>
  <si>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</si>
  <si>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</si>
  <si>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</si>
  <si>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</si>
  <si>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</si>
  <si>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</si>
  <si>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</si>
  <si>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</si>
  <si>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</si>
  <si>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</si>
  <si>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</si>
  <si>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</si>
  <si>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</si>
  <si>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</si>
  <si>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</si>
  <si>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</si>
  <si>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</si>
  <si>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</si>
  <si>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</si>
  <si>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</si>
  <si>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</si>
  <si>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</si>
  <si>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</si>
  <si>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</si>
  <si>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</si>
  <si>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</si>
  <si>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</si>
  <si>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</si>
  <si>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</si>
  <si>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</si>
  <si>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</si>
  <si>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</si>
  <si>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</si>
  <si>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</si>
  <si>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</si>
  <si>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</si>
  <si>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</si>
  <si>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</si>
  <si>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</si>
  <si>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</si>
  <si>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</si>
  <si>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</si>
  <si>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</si>
  <si>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</si>
  <si>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</si>
  <si>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</si>
  <si>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</si>
  <si>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</si>
  <si>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</si>
  <si>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</si>
  <si>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</si>
  <si>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</si>
  <si>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</si>
  <si>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</si>
  <si>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</si>
  <si>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</si>
  <si>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</si>
  <si>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</si>
  <si>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</si>
  <si>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</si>
  <si>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</si>
  <si>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</si>
  <si>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</si>
  <si>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</si>
  <si>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</si>
  <si>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</si>
  <si>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</si>
  <si>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</si>
  <si>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</si>
  <si>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</si>
  <si>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</si>
  <si>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</si>
  <si>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</si>
  <si>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</si>
  <si>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</si>
  <si>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</si>
  <si>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</si>
  <si>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</si>
  <si>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</si>
  <si>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</si>
  <si>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</si>
  <si>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</si>
  <si>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</si>
  <si>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</si>
  <si>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</si>
  <si>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</si>
  <si>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</si>
  <si>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</si>
  <si>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</si>
  <si>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</si>
  <si>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</si>
  <si>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</si>
  <si>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</si>
  <si>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</si>
  <si>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</si>
  <si>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</si>
  <si>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</si>
  <si>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</si>
  <si>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</si>
  <si>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</si>
  <si>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</si>
  <si>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</si>
  <si>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</si>
  <si>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</si>
  <si>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</si>
  <si>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</si>
  <si>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</si>
  <si>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</si>
  <si>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</si>
  <si>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</si>
  <si>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</si>
  <si>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</si>
  <si>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</si>
  <si>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</si>
  <si>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</si>
  <si>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</si>
  <si>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</si>
  <si>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</si>
  <si>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</si>
  <si>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</si>
  <si>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</si>
  <si>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</si>
  <si>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</si>
  <si>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</si>
  <si>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</si>
  <si>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</si>
  <si>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</si>
  <si>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</si>
  <si>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</si>
  <si>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</si>
  <si>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</si>
  <si>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</si>
  <si>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</si>
  <si>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</si>
  <si>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</si>
  <si>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</si>
  <si>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</si>
  <si>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</si>
  <si>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</si>
  <si>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</si>
  <si>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</si>
  <si>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</si>
  <si>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</si>
  <si>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</si>
  <si>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</si>
  <si>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</si>
  <si>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</si>
  <si>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</si>
  <si>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</si>
  <si>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</si>
  <si>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</si>
  <si>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</si>
  <si>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</si>
  <si>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</si>
  <si>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</si>
  <si>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</si>
  <si>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</si>
  <si>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</si>
  <si>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</si>
  <si>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</si>
  <si>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ref2016.d032416a</t>
  </si>
  <si>
    <t>Annual Energy Outlook 2016</t>
  </si>
  <si>
    <t>ref2016</t>
  </si>
  <si>
    <t>d032416a</t>
  </si>
  <si>
    <t xml:space="preserve"> April 2016</t>
  </si>
  <si>
    <t>CNV000</t>
  </si>
  <si>
    <t>73. Conversion Factors</t>
  </si>
  <si>
    <t>(from physical units to million Btu)</t>
  </si>
  <si>
    <t>2015-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</si>
  <si>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</si>
  <si>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</si>
  <si>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</si>
  <si>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</si>
  <si>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</si>
  <si>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</si>
  <si>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</si>
  <si>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</si>
  <si>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</si>
  <si>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</si>
  <si>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</si>
  <si>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</si>
  <si>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</si>
  <si>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</si>
  <si>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</si>
  <si>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</si>
  <si>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</si>
  <si>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</si>
  <si>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</si>
  <si>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</si>
  <si>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</si>
  <si>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</si>
  <si>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</si>
  <si>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</si>
  <si>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</si>
  <si>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</si>
  <si>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</si>
  <si>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</si>
  <si>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</si>
  <si>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</si>
  <si>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</si>
  <si>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</si>
  <si>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</si>
  <si>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</si>
  <si>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</si>
  <si>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</si>
  <si>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</si>
  <si>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Traditional Motor Gasoline</t>
  </si>
  <si>
    <t>CNV000:aa_ReforMotorGas</t>
  </si>
  <si>
    <t xml:space="preserve">     Reformulated Motor Gasoline</t>
  </si>
  <si>
    <t>CNV000:aa_Pure_Motor_Ga</t>
  </si>
  <si>
    <t xml:space="preserve">     Pure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</si>
  <si>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</si>
  <si>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</si>
  <si>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</si>
  <si>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</si>
  <si>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</si>
  <si>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</si>
  <si>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</si>
  <si>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</si>
  <si>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</si>
  <si>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</si>
  <si>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</si>
  <si>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</si>
  <si>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</si>
  <si>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</si>
  <si>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</si>
  <si>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</si>
  <si>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</si>
  <si>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</si>
  <si>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</si>
  <si>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</si>
  <si>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</si>
  <si>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</si>
  <si>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</si>
  <si>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</si>
  <si>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</si>
  <si>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</si>
  <si>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</si>
  <si>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</si>
  <si>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</si>
  <si>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</si>
  <si>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</si>
  <si>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</si>
  <si>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</si>
  <si>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</si>
  <si>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</si>
  <si>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</si>
  <si>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</si>
  <si>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</si>
  <si>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</si>
  <si>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</si>
  <si>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</si>
  <si>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</si>
  <si>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</si>
  <si>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</si>
  <si>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</si>
  <si>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</si>
  <si>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</si>
  <si>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</si>
  <si>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</si>
  <si>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</si>
  <si>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</si>
  <si>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</si>
  <si>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</si>
  <si>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</si>
  <si>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</si>
  <si>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</si>
  <si>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</si>
  <si>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</si>
  <si>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</si>
  <si>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</si>
  <si>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</si>
  <si>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</si>
  <si>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</si>
  <si>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</si>
  <si>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</si>
  <si>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</si>
  <si>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</si>
  <si>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</si>
  <si>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</si>
  <si>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</si>
  <si>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2014 based on:  U.S. Energy Information Administration (EIA), Monthly Energy Review, February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</si>
  <si>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</si>
  <si>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</si>
  <si>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</si>
  <si>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</si>
  <si>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</si>
  <si>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</si>
  <si>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</si>
  <si>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</si>
  <si>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</si>
  <si>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</si>
  <si>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</si>
  <si>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</si>
  <si>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</si>
  <si>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</si>
  <si>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</si>
  <si>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</si>
  <si>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</si>
  <si>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</si>
  <si>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</si>
  <si>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</si>
  <si>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</si>
  <si>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</si>
  <si>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</si>
  <si>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</si>
  <si>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(not retail prices) in 2018, for coal and for lignite, to estimate coal and</t>
  </si>
  <si>
    <t>lignite retail prices in 2018.</t>
  </si>
  <si>
    <t>Production</t>
  </si>
  <si>
    <t>Pit head value</t>
  </si>
  <si>
    <t>Value per unit produced</t>
  </si>
  <si>
    <t>Coal and Lignite Power Sector Price Estimates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</si>
  <si>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</si>
  <si>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</si>
  <si>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</si>
  <si>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</si>
  <si>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</si>
  <si>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</si>
  <si>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</si>
  <si>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</si>
  <si>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</si>
  <si>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</si>
  <si>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</si>
  <si>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</si>
  <si>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</si>
  <si>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</si>
  <si>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</si>
  <si>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</si>
  <si>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</si>
  <si>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</si>
  <si>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</si>
  <si>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</si>
  <si>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</si>
  <si>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</si>
  <si>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</si>
  <si>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</si>
  <si>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</si>
  <si>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</si>
  <si>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</si>
  <si>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</si>
  <si>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</si>
  <si>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</si>
  <si>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</si>
  <si>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</si>
  <si>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</si>
  <si>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</si>
  <si>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</si>
  <si>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</si>
  <si>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</si>
  <si>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</si>
  <si>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</si>
  <si>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</si>
  <si>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</si>
  <si>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</si>
  <si>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</si>
  <si>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</si>
  <si>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</si>
  <si>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</si>
  <si>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</si>
  <si>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</si>
  <si>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</si>
  <si>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</si>
  <si>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</si>
  <si>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</si>
  <si>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</si>
  <si>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</si>
  <si>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</si>
  <si>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</si>
  <si>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</si>
  <si>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</si>
  <si>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</si>
  <si>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</si>
  <si>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</si>
  <si>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</si>
  <si>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</si>
  <si>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</si>
  <si>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</si>
  <si>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</si>
  <si>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</si>
  <si>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</si>
  <si>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</si>
  <si>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</si>
  <si>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</si>
  <si>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</si>
  <si>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</si>
  <si>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</si>
  <si>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</si>
  <si>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</si>
  <si>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</si>
  <si>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</si>
  <si>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</si>
  <si>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</si>
  <si>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</si>
  <si>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</si>
  <si>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</si>
  <si>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</si>
  <si>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</si>
  <si>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</si>
  <si>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</si>
  <si>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</si>
  <si>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</si>
  <si>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</si>
  <si>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NG Prices (Rs / thousand cubic meters)</t>
  </si>
  <si>
    <t>Other Indian States</t>
  </si>
  <si>
    <t>Northeast Indian States</t>
  </si>
  <si>
    <t>Source: Indian Petroleum &amp; Nat Gas Statistics 2017-18</t>
  </si>
  <si>
    <t>Table IV.1, Page 71</t>
  </si>
  <si>
    <t>We don't have NG consumption by Indian state, so we weight</t>
  </si>
  <si>
    <t>these prices by population</t>
  </si>
  <si>
    <t>Northeast Indian State</t>
  </si>
  <si>
    <t>Pop</t>
  </si>
  <si>
    <t>Arunachal Pradesh</t>
  </si>
  <si>
    <t>All of India</t>
  </si>
  <si>
    <t>Non-Northeast States</t>
  </si>
  <si>
    <t>Avg. NG Price</t>
  </si>
  <si>
    <t>2018 Rs/thousand cubic m</t>
  </si>
  <si>
    <t>Rs / BTU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</si>
  <si>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</si>
  <si>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</si>
  <si>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</si>
  <si>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</si>
  <si>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</si>
  <si>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</si>
  <si>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</si>
  <si>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</si>
  <si>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</si>
  <si>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</si>
  <si>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</si>
  <si>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</si>
  <si>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</si>
  <si>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</si>
  <si>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</si>
  <si>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</si>
  <si>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</si>
  <si>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</si>
  <si>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</si>
  <si>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</si>
  <si>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</si>
  <si>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</si>
  <si>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</si>
  <si>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</si>
  <si>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</si>
  <si>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</si>
  <si>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</si>
  <si>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</si>
  <si>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</si>
  <si>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</si>
  <si>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</si>
  <si>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</si>
  <si>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</si>
  <si>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</si>
  <si>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</si>
  <si>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</si>
  <si>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</si>
  <si>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</si>
  <si>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</si>
  <si>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</si>
  <si>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</si>
  <si>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</si>
  <si>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</si>
  <si>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</si>
  <si>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</si>
  <si>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</si>
  <si>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</si>
  <si>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</si>
  <si>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</si>
  <si>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</si>
  <si>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</si>
  <si>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</si>
  <si>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</si>
  <si>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</si>
  <si>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</si>
  <si>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</si>
  <si>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</si>
  <si>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</si>
  <si>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</si>
  <si>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</si>
  <si>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</si>
  <si>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</si>
  <si>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</si>
  <si>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</si>
  <si>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</si>
  <si>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</si>
  <si>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</si>
  <si>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</si>
  <si>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</si>
  <si>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</si>
  <si>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</si>
  <si>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</si>
  <si>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</si>
  <si>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</si>
  <si>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</si>
  <si>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</si>
  <si>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</si>
  <si>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</si>
  <si>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</si>
  <si>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</si>
  <si>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</si>
  <si>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</si>
  <si>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</si>
  <si>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</si>
  <si>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</si>
  <si>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</si>
  <si>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</si>
  <si>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</si>
  <si>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</si>
  <si>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</si>
  <si>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</si>
  <si>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</si>
  <si>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</si>
  <si>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</si>
  <si>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</si>
  <si>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</si>
  <si>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</si>
  <si>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</si>
  <si>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</si>
  <si>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</si>
  <si>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</si>
  <si>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</si>
  <si>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</si>
  <si>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Coal Price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</si>
  <si>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</si>
  <si>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</si>
  <si>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</si>
  <si>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</si>
  <si>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</si>
  <si>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</si>
  <si>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</si>
  <si>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</si>
  <si>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</si>
  <si>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</si>
  <si>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</si>
  <si>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Kerosene, LPG, Kerosene, Natural Gas Prices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</si>
  <si>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</si>
  <si>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</si>
  <si>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</si>
  <si>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</si>
  <si>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</si>
  <si>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</si>
  <si>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</si>
  <si>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</si>
  <si>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</si>
  <si>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</si>
  <si>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</si>
  <si>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</si>
  <si>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</si>
  <si>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</si>
  <si>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</si>
  <si>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</si>
  <si>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</si>
  <si>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</si>
  <si>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</si>
  <si>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</si>
  <si>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</si>
  <si>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</si>
  <si>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</si>
  <si>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</si>
  <si>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</si>
  <si>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</si>
  <si>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</si>
  <si>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</si>
  <si>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</si>
  <si>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</si>
  <si>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</si>
  <si>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</si>
  <si>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</si>
  <si>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</si>
  <si>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</si>
  <si>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</si>
  <si>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</si>
  <si>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</si>
  <si>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</si>
  <si>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</si>
  <si>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</si>
  <si>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</si>
  <si>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</si>
  <si>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</si>
  <si>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</si>
  <si>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</si>
  <si>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</si>
  <si>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</si>
  <si>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</si>
  <si>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</si>
  <si>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</si>
  <si>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</si>
  <si>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</si>
  <si>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</si>
  <si>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</si>
  <si>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</si>
  <si>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</si>
  <si>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</si>
  <si>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</si>
  <si>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</si>
  <si>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</si>
  <si>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</si>
  <si>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</si>
  <si>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</si>
  <si>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2018, 2019</t>
  </si>
  <si>
    <t>Annual Energy Outlook 2018</t>
  </si>
  <si>
    <t>https://www.eia.gov/outlooks/aeo/tables_ref.php</t>
  </si>
  <si>
    <t>Reference case, Tables 3 &amp; 12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</si>
  <si>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</si>
  <si>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</si>
  <si>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</si>
  <si>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</si>
  <si>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</si>
  <si>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</si>
  <si>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</si>
  <si>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</si>
  <si>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</si>
  <si>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</si>
  <si>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</si>
  <si>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</si>
  <si>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</si>
  <si>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</si>
  <si>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</si>
  <si>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</si>
  <si>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</si>
  <si>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</si>
  <si>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</si>
  <si>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</si>
  <si>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</si>
  <si>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</si>
  <si>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</si>
  <si>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</si>
  <si>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</si>
  <si>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</si>
  <si>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</si>
  <si>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</si>
  <si>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</si>
  <si>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</si>
  <si>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</si>
  <si>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</si>
  <si>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</si>
  <si>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</si>
  <si>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</si>
  <si>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</si>
  <si>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</si>
  <si>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</si>
  <si>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</si>
  <si>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</si>
  <si>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</si>
  <si>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</si>
  <si>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</si>
  <si>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</si>
  <si>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</si>
  <si>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</si>
  <si>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</si>
  <si>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</si>
  <si>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</si>
  <si>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</si>
  <si>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</si>
  <si>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</si>
  <si>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</si>
  <si>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</si>
  <si>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</si>
  <si>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</si>
  <si>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</si>
  <si>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</si>
  <si>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</si>
  <si>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</si>
  <si>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</si>
  <si>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</si>
  <si>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</si>
  <si>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</si>
  <si>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</si>
  <si>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</si>
  <si>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</si>
  <si>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</si>
  <si>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</si>
  <si>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</si>
  <si>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</si>
  <si>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</si>
  <si>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</si>
  <si>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</si>
  <si>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</si>
  <si>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</si>
  <si>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</si>
  <si>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</si>
  <si>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</si>
  <si>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</si>
  <si>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</si>
  <si>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</si>
  <si>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</si>
  <si>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</si>
  <si>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</si>
  <si>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</si>
  <si>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</si>
  <si>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</si>
  <si>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</si>
  <si>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</si>
  <si>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</si>
  <si>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</si>
  <si>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</si>
  <si>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</si>
  <si>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</si>
  <si>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</si>
  <si>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</si>
  <si>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</si>
  <si>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</si>
  <si>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</si>
  <si>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</si>
  <si>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</si>
  <si>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</si>
  <si>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</si>
  <si>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</si>
  <si>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</si>
  <si>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</si>
  <si>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</si>
  <si>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</si>
  <si>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</si>
  <si>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</si>
  <si>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</si>
  <si>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</si>
  <si>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</si>
  <si>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</si>
  <si>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</si>
  <si>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</si>
  <si>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</si>
  <si>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</si>
  <si>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</si>
  <si>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</si>
  <si>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</si>
  <si>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</si>
  <si>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</si>
  <si>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</si>
  <si>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</si>
  <si>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</si>
  <si>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</si>
  <si>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</si>
  <si>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</si>
  <si>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</si>
  <si>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</si>
  <si>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</si>
  <si>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</si>
  <si>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</si>
  <si>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</si>
  <si>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</si>
  <si>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</si>
  <si>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</si>
  <si>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</si>
  <si>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</si>
  <si>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</si>
  <si>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</si>
  <si>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</si>
  <si>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</si>
  <si>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</si>
  <si>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</si>
  <si>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</si>
  <si>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</si>
  <si>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</si>
  <si>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</si>
  <si>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</si>
  <si>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</si>
  <si>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</si>
  <si>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</si>
  <si>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</si>
  <si>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</si>
  <si>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</si>
  <si>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</si>
  <si>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</si>
  <si>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</si>
  <si>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</si>
  <si>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</si>
  <si>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</si>
  <si>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</si>
  <si>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</si>
  <si>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</si>
  <si>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</si>
  <si>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</si>
  <si>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</si>
  <si>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</si>
  <si>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</si>
  <si>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</si>
  <si>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</si>
  <si>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</si>
  <si>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</si>
  <si>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</si>
  <si>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</si>
  <si>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</si>
  <si>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</si>
  <si>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</si>
  <si>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</si>
  <si>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</si>
  <si>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</si>
  <si>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</si>
  <si>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</si>
  <si>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</si>
  <si>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</si>
  <si>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</si>
  <si>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</si>
  <si>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</si>
  <si>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</si>
  <si>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</si>
  <si>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</si>
  <si>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</si>
  <si>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</si>
  <si>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</si>
  <si>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</si>
  <si>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</si>
  <si>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</si>
  <si>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</si>
  <si>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</si>
  <si>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</si>
  <si>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</si>
  <si>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</si>
  <si>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</si>
  <si>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</si>
  <si>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</si>
  <si>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</si>
  <si>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</si>
  <si>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</si>
  <si>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</si>
  <si>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</si>
  <si>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</si>
  <si>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</si>
  <si>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</si>
  <si>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</si>
  <si>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</si>
  <si>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</si>
  <si>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</si>
  <si>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</si>
  <si>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</si>
  <si>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</si>
  <si>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</si>
  <si>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</si>
  <si>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</si>
  <si>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</si>
  <si>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</si>
  <si>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</si>
  <si>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</si>
  <si>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</si>
  <si>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</si>
  <si>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</si>
  <si>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</si>
  <si>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</si>
  <si>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</si>
  <si>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</si>
  <si>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</si>
  <si>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</si>
  <si>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</si>
  <si>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</si>
  <si>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</si>
  <si>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</si>
  <si>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</si>
  <si>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</si>
  <si>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</si>
  <si>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</si>
  <si>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</si>
  <si>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</si>
  <si>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</si>
  <si>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</si>
  <si>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</si>
  <si>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</si>
  <si>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</si>
  <si>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</si>
  <si>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</si>
  <si>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</si>
  <si>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</si>
  <si>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</si>
  <si>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</si>
  <si>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</si>
  <si>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</si>
  <si>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</si>
  <si>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</si>
  <si>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</si>
  <si>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</si>
  <si>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</si>
  <si>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</si>
  <si>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</si>
  <si>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</si>
  <si>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</si>
  <si>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</si>
  <si>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</si>
  <si>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</si>
  <si>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</si>
  <si>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</si>
  <si>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</si>
  <si>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</si>
  <si>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</si>
  <si>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</si>
  <si>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</si>
  <si>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</si>
  <si>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</si>
  <si>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</si>
  <si>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</si>
  <si>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</si>
  <si>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</si>
  <si>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</si>
  <si>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</si>
  <si>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</si>
  <si>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</si>
  <si>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</si>
  <si>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</si>
  <si>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</si>
  <si>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</si>
  <si>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</si>
  <si>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</si>
  <si>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</si>
  <si>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</si>
  <si>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</si>
  <si>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</si>
  <si>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</si>
  <si>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</si>
  <si>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</si>
  <si>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</si>
  <si>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</si>
  <si>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</si>
  <si>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</si>
  <si>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</si>
  <si>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</si>
  <si>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</si>
  <si>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</si>
  <si>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</si>
  <si>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</si>
  <si>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</si>
  <si>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</si>
  <si>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</si>
  <si>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</si>
  <si>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</si>
  <si>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</si>
  <si>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</si>
  <si>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</si>
  <si>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</si>
  <si>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</si>
  <si>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</si>
  <si>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</si>
  <si>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</si>
  <si>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</si>
  <si>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</si>
  <si>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</si>
  <si>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</si>
  <si>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</si>
  <si>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</si>
  <si>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</si>
  <si>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</si>
  <si>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</si>
  <si>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</si>
  <si>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</si>
  <si>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</si>
  <si>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</si>
  <si>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</si>
  <si>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</si>
  <si>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</si>
  <si>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</si>
  <si>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</si>
  <si>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</si>
  <si>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</si>
  <si>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</si>
  <si>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</si>
  <si>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</si>
  <si>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</si>
  <si>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</si>
  <si>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</si>
  <si>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</si>
  <si>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</si>
  <si>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</si>
  <si>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</si>
  <si>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</si>
  <si>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</si>
  <si>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</si>
  <si>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</si>
  <si>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</si>
  <si>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</si>
  <si>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</si>
  <si>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</si>
  <si>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</si>
  <si>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</si>
  <si>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</si>
  <si>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</si>
  <si>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</si>
  <si>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</si>
  <si>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</si>
  <si>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</si>
  <si>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</si>
  <si>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</si>
  <si>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</si>
  <si>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</si>
  <si>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</si>
  <si>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</si>
  <si>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</si>
  <si>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</si>
  <si>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</si>
  <si>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</si>
  <si>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</si>
  <si>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</si>
  <si>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</si>
  <si>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</si>
  <si>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</si>
  <si>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</si>
  <si>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</si>
  <si>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</si>
  <si>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</si>
  <si>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</si>
  <si>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</si>
  <si>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</si>
  <si>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</si>
  <si>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</si>
  <si>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</si>
  <si>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</si>
  <si>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</si>
  <si>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</si>
  <si>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</si>
  <si>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</si>
  <si>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</si>
  <si>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</si>
  <si>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</si>
  <si>
    <t>jet fuel / kerosene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</si>
  <si>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</si>
  <si>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</si>
  <si>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</si>
  <si>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</si>
  <si>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</si>
  <si>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</si>
  <si>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</si>
  <si>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</si>
  <si>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</si>
  <si>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</si>
  <si>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</si>
  <si>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</si>
  <si>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</si>
  <si>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</si>
  <si>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</si>
  <si>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</si>
  <si>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</si>
  <si>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</si>
  <si>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</si>
  <si>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</si>
  <si>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</si>
  <si>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</si>
  <si>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</si>
  <si>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</si>
  <si>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</si>
  <si>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</si>
  <si>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</si>
  <si>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hydrogen start year costs</t>
  </si>
  <si>
    <t>hydrogen future costs</t>
  </si>
  <si>
    <t>California Energy Commission and California Air Resources Board</t>
  </si>
  <si>
    <t>Bloomberg New Energy Finance</t>
  </si>
  <si>
    <t>Assessment of Time and Cost Needed to Attain 100 Hydrogen Refueling Stations in California</t>
  </si>
  <si>
    <t>Hydrogen Economy Outlook: Key Messages</t>
  </si>
  <si>
    <t>https://ww2.energy.ca.gov/2015publications/CEC-600-2015-016/CEC-600-2015-016.pdf</t>
  </si>
  <si>
    <t>https://data.bloomberglp.com/professional/sites/24/BNEF-Hydrogen-Economy-Outlook-Key-Messages-30-Mar-2020.pdf</t>
  </si>
  <si>
    <t>Page 57, Table 12</t>
  </si>
  <si>
    <t>Page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</si>
</sst>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</numFmts>
  <fonts count="8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8"/>
      <color rgb="FF231F2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sz val="7"/>
      <name val="Calibri"/>
      <family val="2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  <family val="2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8" fillId="0" borderId="0" xfId="13" applyAlignment="1">
      <alignment horizontal="left"/>
    </xf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168" fontId="0" fillId="0" borderId="10" xfId="15" applyNumberFormat="1" applyFont="1" applyAlignment="1">
      <alignment horizontal="right" wrapText="1"/>
    </xf>
    <xf numFmtId="0" fontId="8" fillId="0" borderId="9" xfId="16" applyFont="1">
      <alignment wrapText="1"/>
    </xf>
    <xf numFmtId="0" fontId="0" fillId="0" borderId="9" xfId="16" applyFont="1">
      <alignment wrapText="1"/>
    </xf>
    <xf numFmtId="3" fontId="8" fillId="0" borderId="9" xfId="16" applyNumberFormat="1" applyFont="1" applyAlignment="1">
      <alignment horizontal="right" wrapText="1"/>
    </xf>
    <xf numFmtId="164" fontId="8" fillId="0" borderId="9" xfId="16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0" fontId="0" fillId="0" borderId="0" xfId="0"/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58" fillId="0" borderId="42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2" fillId="0" borderId="42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8" fillId="0" borderId="11" xfId="14">
      <alignment wrapText="1"/>
    </xf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  <xf numFmtId="0" fontId="6" fillId="53" borderId="0" xfId="0" applyFont="1" applyFill="1"/>
    <xf numFmtId="0" fontId="0" fillId="53" borderId="0" xfId="0" applyFill="1"/>
    <xf numFmtId="0" fontId="0" fillId="0" borderId="0" xfId="0" applyFont="1" applyFill="1"/>
    <xf numFmtId="8" fontId="0" fillId="0" borderId="0" xfId="0" applyNumberFormat="1"/>
    <xf numFmtId="0" fontId="6" fillId="2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1" fillId="0" borderId="0" xfId="9" applyFont="1" applyFill="1" applyBorder="1" applyAlignment="1" applyProtection="1"/>
  </cellXfs>
  <cellStyles count="78">
    <cellStyle name="20% - Accent1" xfId="38" builtinId="30" customBuiltin="1"/>
    <cellStyle name="20% - Accent1 2" xfId="63"/>
    <cellStyle name="20% - Accent2" xfId="41" builtinId="34" customBuiltin="1"/>
    <cellStyle name="20% - Accent2 2" xfId="65"/>
    <cellStyle name="20% - Accent3" xfId="44" builtinId="38" customBuiltin="1"/>
    <cellStyle name="20% - Accent3 2" xfId="67"/>
    <cellStyle name="20% - Accent4" xfId="47" builtinId="42" customBuiltin="1"/>
    <cellStyle name="20% - Accent4 2" xfId="69"/>
    <cellStyle name="20% - Accent5" xfId="50" builtinId="46" customBuiltin="1"/>
    <cellStyle name="20% - Accent5 2" xfId="71"/>
    <cellStyle name="20% - Accent6" xfId="53" builtinId="50" customBuiltin="1"/>
    <cellStyle name="20% - Accent6 2" xfId="73"/>
    <cellStyle name="40% - Accent1" xfId="39" builtinId="31" customBuiltin="1"/>
    <cellStyle name="40% - Accent1 2" xfId="64"/>
    <cellStyle name="40% - Accent2" xfId="42" builtinId="35" customBuiltin="1"/>
    <cellStyle name="40% - Accent2 2" xfId="66"/>
    <cellStyle name="40% - Accent3" xfId="45" builtinId="39" customBuiltin="1"/>
    <cellStyle name="40% - Accent3 2" xfId="68"/>
    <cellStyle name="40% - Accent4" xfId="48" builtinId="43" customBuiltin="1"/>
    <cellStyle name="40% - Accent4 2" xfId="70"/>
    <cellStyle name="40% - Accent5" xfId="51" builtinId="47" customBuiltin="1"/>
    <cellStyle name="40% - Accent5 2" xfId="72"/>
    <cellStyle name="40% - Accent6" xfId="54" builtinId="51" customBuiltin="1"/>
    <cellStyle name="40% - Accent6 2" xfId="74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/>
    <cellStyle name="Body: normal cell 2" xfId="15"/>
    <cellStyle name="Calculation" xfId="30" builtinId="22" customBuiltin="1"/>
    <cellStyle name="Check Cell" xfId="32" builtinId="23" customBuiltin="1"/>
    <cellStyle name="Comma" xfId="20" builtinId="3"/>
    <cellStyle name="Comma 2" xfId="77"/>
    <cellStyle name="Comma 2 2" xfId="76"/>
    <cellStyle name="Explanatory Text" xfId="35" builtinId="53" customBuiltin="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Good" xfId="26" builtinId="26" customBuiltin="1"/>
    <cellStyle name="Header: bottom row" xfId="1"/>
    <cellStyle name="Header: bottom row 2" xfId="17"/>
    <cellStyle name="Header: top rows" xfId="3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/>
    <cellStyle name="Normal" xfId="0" builtinId="0"/>
    <cellStyle name="Normal 2" xfId="13"/>
    <cellStyle name="Note" xfId="34" builtinId="10" customBuiltin="1"/>
    <cellStyle name="Note 2" xfId="62"/>
    <cellStyle name="Output" xfId="29" builtinId="21" customBuiltin="1"/>
    <cellStyle name="Parent row" xfId="5"/>
    <cellStyle name="Parent row 2" xfId="16"/>
    <cellStyle name="Percent" xfId="75" builtinId="5"/>
    <cellStyle name="Section Break" xfId="7"/>
    <cellStyle name="Section Break: parent row" xfId="4"/>
    <cellStyle name="Table title" xfId="12"/>
    <cellStyle name="Table title 2" xfId="19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38</xdr:row>
      <xdr:rowOff>1618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 (2)"/>
      <sheetName val="About"/>
      <sheetName val="AEO Table 2"/>
      <sheetName val="AEO Table 3"/>
      <sheetName val="AEO Table 12"/>
      <sheetName val="AEO Table 59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>
        <row r="99">
          <cell r="A99">
            <v>0.89805481563188172</v>
          </cell>
        </row>
      </sheetData>
      <sheetData sheetId="2"/>
      <sheetData sheetId="3"/>
      <sheetData sheetId="4"/>
      <sheetData sheetId="5"/>
      <sheetData sheetId="6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hyperlink" Target="https://ww2.energy.ca.gov/2015publications/CEC-600-2015-016/CEC-600-2015-016.pdf" TargetMode="External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://www.coalcontroller.gov.in/writereaddata/files/download/coaldirectory/CoalDirectory2017-18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troleum.nic.in/sites/default/files/biofuels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H13" sqref="H13"/>
    </sheetView>
    <sheetView workbookViewId="1"/>
  </sheetViews>
  <sheetFormatPr defaultColWidth="9.1328125" defaultRowHeight="14.25" x14ac:dyDescent="0.45"/>
  <cols>
    <col min="1" max="1" width="19.86328125" style="19" customWidth="1"/>
    <col min="2" max="2" width="91.73046875" style="19" customWidth="1"/>
    <col min="3" max="3" width="9.1328125" style="19"/>
    <col min="4" max="4" width="70.73046875" style="19" customWidth="1"/>
    <col min="5" max="16384" width="9.1328125" style="19"/>
  </cols>
  <sheetData>
    <row r="1" spans="1:7" x14ac:dyDescent="0.45">
      <c r="A1" s="21" t="s">
        <v>325</v>
      </c>
    </row>
    <row r="2" spans="1:7" x14ac:dyDescent="0.45">
      <c r="A2" s="21" t="s">
        <v>326</v>
      </c>
    </row>
    <row r="4" spans="1:7" x14ac:dyDescent="0.45">
      <c r="A4" s="12" t="s">
        <v>47</v>
      </c>
      <c r="B4" s="168" t="s">
        <v>737</v>
      </c>
      <c r="C4" s="11"/>
      <c r="D4" s="11"/>
    </row>
    <row r="5" spans="1:7" x14ac:dyDescent="0.45">
      <c r="A5" s="12"/>
      <c r="B5" s="12"/>
      <c r="C5" s="11"/>
      <c r="D5" s="11"/>
    </row>
    <row r="6" spans="1:7" x14ac:dyDescent="0.45">
      <c r="A6" s="11"/>
      <c r="B6" s="30" t="s">
        <v>738</v>
      </c>
      <c r="C6" s="11"/>
      <c r="D6" s="354" t="s">
        <v>1258</v>
      </c>
    </row>
    <row r="7" spans="1:7" x14ac:dyDescent="0.45">
      <c r="A7" s="11"/>
      <c r="B7" s="11" t="s">
        <v>739</v>
      </c>
      <c r="C7" s="11"/>
      <c r="D7" s="20" t="s">
        <v>1260</v>
      </c>
    </row>
    <row r="8" spans="1:7" x14ac:dyDescent="0.45">
      <c r="A8" s="11"/>
      <c r="B8" s="3">
        <v>2014</v>
      </c>
      <c r="C8" s="11"/>
      <c r="D8" s="355">
        <v>2015</v>
      </c>
    </row>
    <row r="9" spans="1:7" x14ac:dyDescent="0.45">
      <c r="A9" s="11"/>
      <c r="B9" s="11" t="s">
        <v>740</v>
      </c>
      <c r="C9" s="11"/>
      <c r="D9" s="20" t="s">
        <v>1262</v>
      </c>
    </row>
    <row r="10" spans="1:7" x14ac:dyDescent="0.45">
      <c r="A10" s="11"/>
      <c r="B10" s="6" t="s">
        <v>741</v>
      </c>
      <c r="C10" s="11"/>
      <c r="D10" s="356" t="s">
        <v>1264</v>
      </c>
    </row>
    <row r="11" spans="1:7" x14ac:dyDescent="0.45">
      <c r="A11" s="11"/>
      <c r="B11" s="11" t="s">
        <v>742</v>
      </c>
      <c r="C11" s="11"/>
      <c r="D11" s="20" t="s">
        <v>1266</v>
      </c>
    </row>
    <row r="12" spans="1:7" x14ac:dyDescent="0.45">
      <c r="A12" s="11"/>
      <c r="B12" s="11"/>
      <c r="C12" s="11"/>
      <c r="D12" s="11"/>
    </row>
    <row r="13" spans="1:7" x14ac:dyDescent="0.45">
      <c r="A13" s="11"/>
      <c r="B13" s="30" t="s">
        <v>743</v>
      </c>
      <c r="C13" s="11"/>
      <c r="D13" s="354" t="s">
        <v>1259</v>
      </c>
    </row>
    <row r="14" spans="1:7" x14ac:dyDescent="0.45">
      <c r="A14" s="11"/>
      <c r="B14" s="11" t="s">
        <v>739</v>
      </c>
      <c r="C14" s="11"/>
      <c r="D14" s="20" t="s">
        <v>1261</v>
      </c>
    </row>
    <row r="15" spans="1:7" x14ac:dyDescent="0.45">
      <c r="A15" s="11"/>
      <c r="B15" s="3">
        <v>2014</v>
      </c>
      <c r="C15" s="11"/>
      <c r="D15" s="355">
        <v>2020</v>
      </c>
      <c r="G15" s="6"/>
    </row>
    <row r="16" spans="1:7" x14ac:dyDescent="0.45">
      <c r="A16" s="11"/>
      <c r="B16" s="11" t="s">
        <v>740</v>
      </c>
      <c r="C16" s="11"/>
      <c r="D16" s="20" t="s">
        <v>1263</v>
      </c>
    </row>
    <row r="17" spans="1:4" x14ac:dyDescent="0.45">
      <c r="A17" s="11"/>
      <c r="B17" s="6" t="s">
        <v>741</v>
      </c>
      <c r="C17" s="11"/>
      <c r="D17" s="356" t="s">
        <v>1265</v>
      </c>
    </row>
    <row r="18" spans="1:4" x14ac:dyDescent="0.45">
      <c r="A18" s="11"/>
      <c r="B18" s="11" t="s">
        <v>744</v>
      </c>
      <c r="C18" s="11"/>
      <c r="D18" s="20" t="s">
        <v>1267</v>
      </c>
    </row>
    <row r="19" spans="1:4" x14ac:dyDescent="0.45">
      <c r="A19" s="11"/>
      <c r="B19" s="11"/>
      <c r="C19" s="11"/>
      <c r="D19" s="11"/>
    </row>
    <row r="20" spans="1:4" x14ac:dyDescent="0.45">
      <c r="A20" s="11"/>
      <c r="B20" s="30" t="s">
        <v>745</v>
      </c>
      <c r="C20" s="11"/>
      <c r="D20" s="30" t="s">
        <v>746</v>
      </c>
    </row>
    <row r="21" spans="1:4" x14ac:dyDescent="0.45">
      <c r="A21" s="11"/>
      <c r="B21" s="11" t="s">
        <v>747</v>
      </c>
      <c r="C21" s="11"/>
      <c r="D21" s="11" t="s">
        <v>748</v>
      </c>
    </row>
    <row r="22" spans="1:4" x14ac:dyDescent="0.45">
      <c r="A22" s="11"/>
      <c r="B22" s="3">
        <v>2018</v>
      </c>
      <c r="C22" s="11"/>
      <c r="D22" s="3">
        <v>2019</v>
      </c>
    </row>
    <row r="23" spans="1:4" x14ac:dyDescent="0.45">
      <c r="A23" s="11"/>
      <c r="B23" s="11" t="s">
        <v>749</v>
      </c>
      <c r="C23" s="11"/>
      <c r="D23" s="11" t="s">
        <v>750</v>
      </c>
    </row>
    <row r="24" spans="1:4" x14ac:dyDescent="0.45">
      <c r="A24" s="11"/>
      <c r="B24" s="6" t="s">
        <v>751</v>
      </c>
      <c r="C24" s="11"/>
      <c r="D24" s="11" t="s">
        <v>752</v>
      </c>
    </row>
    <row r="25" spans="1:4" x14ac:dyDescent="0.45">
      <c r="A25" s="11"/>
      <c r="B25" s="11" t="s">
        <v>753</v>
      </c>
      <c r="C25" s="11"/>
      <c r="D25" s="11" t="s">
        <v>754</v>
      </c>
    </row>
    <row r="26" spans="1:4" x14ac:dyDescent="0.45">
      <c r="A26" s="11"/>
      <c r="B26" s="11"/>
      <c r="C26" s="11"/>
      <c r="D26" s="11"/>
    </row>
    <row r="27" spans="1:4" x14ac:dyDescent="0.45">
      <c r="A27" s="11"/>
      <c r="B27" s="30" t="s">
        <v>755</v>
      </c>
      <c r="C27" s="11"/>
      <c r="D27" s="30" t="s">
        <v>756</v>
      </c>
    </row>
    <row r="28" spans="1:4" x14ac:dyDescent="0.45">
      <c r="A28" s="11"/>
      <c r="B28" s="11" t="s">
        <v>757</v>
      </c>
      <c r="C28" s="11"/>
      <c r="D28" s="11" t="s">
        <v>758</v>
      </c>
    </row>
    <row r="29" spans="1:4" x14ac:dyDescent="0.45">
      <c r="A29" s="11"/>
      <c r="B29" s="3">
        <v>2018</v>
      </c>
      <c r="C29" s="11"/>
      <c r="D29" s="3">
        <v>2011</v>
      </c>
    </row>
    <row r="30" spans="1:4" x14ac:dyDescent="0.45">
      <c r="A30" s="11"/>
      <c r="B30" s="11" t="s">
        <v>759</v>
      </c>
      <c r="C30" s="11"/>
      <c r="D30" s="11" t="s">
        <v>760</v>
      </c>
    </row>
    <row r="31" spans="1:4" x14ac:dyDescent="0.45">
      <c r="A31" s="11"/>
      <c r="B31" s="6" t="s">
        <v>761</v>
      </c>
      <c r="C31" s="11"/>
      <c r="D31" s="6" t="s">
        <v>762</v>
      </c>
    </row>
    <row r="32" spans="1:4" x14ac:dyDescent="0.45">
      <c r="A32" s="11"/>
      <c r="B32" s="11" t="s">
        <v>763</v>
      </c>
      <c r="C32" s="11"/>
      <c r="D32" s="11" t="s">
        <v>623</v>
      </c>
    </row>
    <row r="33" spans="1:4" x14ac:dyDescent="0.45">
      <c r="A33" s="11"/>
      <c r="B33" s="11"/>
      <c r="C33" s="11"/>
      <c r="D33" s="11"/>
    </row>
    <row r="34" spans="1:4" x14ac:dyDescent="0.45">
      <c r="A34" s="11"/>
      <c r="B34" s="30" t="s">
        <v>764</v>
      </c>
      <c r="C34" s="11"/>
      <c r="D34" s="30" t="s">
        <v>765</v>
      </c>
    </row>
    <row r="35" spans="1:4" x14ac:dyDescent="0.45">
      <c r="A35" s="11"/>
      <c r="B35" s="11" t="s">
        <v>766</v>
      </c>
      <c r="C35" s="11"/>
      <c r="D35" s="11" t="s">
        <v>767</v>
      </c>
    </row>
    <row r="36" spans="1:4" x14ac:dyDescent="0.45">
      <c r="A36" s="11"/>
      <c r="B36" s="3">
        <v>2018</v>
      </c>
      <c r="C36" s="11"/>
      <c r="D36" s="169">
        <v>42675</v>
      </c>
    </row>
    <row r="37" spans="1:4" x14ac:dyDescent="0.45">
      <c r="A37" s="11"/>
      <c r="B37" s="11" t="s">
        <v>768</v>
      </c>
      <c r="C37" s="11"/>
      <c r="D37" s="11" t="s">
        <v>769</v>
      </c>
    </row>
    <row r="38" spans="1:4" x14ac:dyDescent="0.45">
      <c r="A38" s="11"/>
      <c r="B38" s="6" t="s">
        <v>770</v>
      </c>
      <c r="C38" s="11"/>
      <c r="D38" s="6" t="s">
        <v>771</v>
      </c>
    </row>
    <row r="39" spans="1:4" x14ac:dyDescent="0.45">
      <c r="A39" s="11"/>
      <c r="B39" s="11"/>
      <c r="C39" s="11"/>
      <c r="D39" s="11"/>
    </row>
    <row r="40" spans="1:4" x14ac:dyDescent="0.45">
      <c r="A40" s="11"/>
      <c r="B40" s="30" t="s">
        <v>772</v>
      </c>
      <c r="C40" s="11"/>
      <c r="D40" s="30" t="s">
        <v>773</v>
      </c>
    </row>
    <row r="41" spans="1:4" x14ac:dyDescent="0.45">
      <c r="A41" s="11"/>
      <c r="B41" s="11" t="s">
        <v>48</v>
      </c>
      <c r="C41" s="11"/>
      <c r="D41" s="169">
        <v>42948</v>
      </c>
    </row>
    <row r="42" spans="1:4" x14ac:dyDescent="0.45">
      <c r="A42" s="11"/>
      <c r="B42" s="3">
        <v>2017</v>
      </c>
      <c r="C42" s="11"/>
      <c r="D42" s="11" t="s">
        <v>774</v>
      </c>
    </row>
    <row r="43" spans="1:4" x14ac:dyDescent="0.45">
      <c r="A43" s="11"/>
      <c r="B43" s="11" t="s">
        <v>775</v>
      </c>
      <c r="C43" s="11"/>
      <c r="D43" s="11" t="s">
        <v>776</v>
      </c>
    </row>
    <row r="44" spans="1:4" x14ac:dyDescent="0.45">
      <c r="A44" s="11"/>
      <c r="B44" s="15" t="s">
        <v>777</v>
      </c>
      <c r="C44" s="11"/>
      <c r="D44" s="11"/>
    </row>
    <row r="45" spans="1:4" x14ac:dyDescent="0.45">
      <c r="A45" s="11"/>
      <c r="B45" s="11" t="s">
        <v>778</v>
      </c>
      <c r="C45" s="11"/>
      <c r="D45" s="11"/>
    </row>
    <row r="46" spans="1:4" x14ac:dyDescent="0.45">
      <c r="A46" s="11"/>
      <c r="B46" s="11"/>
      <c r="C46" s="11"/>
      <c r="D46" s="11"/>
    </row>
    <row r="47" spans="1:4" x14ac:dyDescent="0.45">
      <c r="A47" s="11"/>
      <c r="B47" s="30" t="s">
        <v>779</v>
      </c>
      <c r="C47" s="11"/>
      <c r="D47" s="11"/>
    </row>
    <row r="48" spans="1:4" x14ac:dyDescent="0.45">
      <c r="A48" s="11"/>
      <c r="B48" s="11" t="s">
        <v>780</v>
      </c>
      <c r="C48" s="11"/>
      <c r="D48" s="11"/>
    </row>
    <row r="49" spans="1:4" x14ac:dyDescent="0.45">
      <c r="A49" s="11"/>
      <c r="B49" s="3">
        <v>2019</v>
      </c>
      <c r="C49" s="11"/>
      <c r="D49" s="11"/>
    </row>
    <row r="50" spans="1:4" x14ac:dyDescent="0.45">
      <c r="A50" s="11"/>
      <c r="B50" s="11" t="s">
        <v>781</v>
      </c>
      <c r="C50" s="11"/>
      <c r="D50" s="11"/>
    </row>
    <row r="51" spans="1:4" x14ac:dyDescent="0.45">
      <c r="A51" s="11"/>
      <c r="B51" s="6" t="s">
        <v>782</v>
      </c>
      <c r="C51" s="11"/>
      <c r="D51" s="11"/>
    </row>
    <row r="52" spans="1:4" x14ac:dyDescent="0.45">
      <c r="A52" s="11"/>
      <c r="B52" s="11" t="s">
        <v>783</v>
      </c>
      <c r="C52" s="11"/>
      <c r="D52" s="11"/>
    </row>
    <row r="53" spans="1:4" x14ac:dyDescent="0.45">
      <c r="A53" s="11"/>
      <c r="B53" s="11"/>
      <c r="C53" s="11"/>
      <c r="D53" s="11"/>
    </row>
    <row r="54" spans="1:4" x14ac:dyDescent="0.45">
      <c r="A54" s="11"/>
      <c r="B54" s="30" t="s">
        <v>784</v>
      </c>
      <c r="C54" s="11"/>
      <c r="D54" s="30" t="s">
        <v>785</v>
      </c>
    </row>
    <row r="55" spans="1:4" x14ac:dyDescent="0.45">
      <c r="A55" s="11"/>
      <c r="B55" s="11" t="s">
        <v>757</v>
      </c>
      <c r="C55" s="11"/>
      <c r="D55" s="11" t="s">
        <v>757</v>
      </c>
    </row>
    <row r="56" spans="1:4" x14ac:dyDescent="0.45">
      <c r="A56" s="11"/>
      <c r="B56" s="170" t="s">
        <v>786</v>
      </c>
      <c r="C56" s="11"/>
      <c r="D56" s="170" t="s">
        <v>787</v>
      </c>
    </row>
    <row r="57" spans="1:4" x14ac:dyDescent="0.45">
      <c r="A57" s="11"/>
      <c r="B57" s="11" t="s">
        <v>788</v>
      </c>
      <c r="C57" s="11"/>
      <c r="D57" s="11" t="s">
        <v>789</v>
      </c>
    </row>
    <row r="58" spans="1:4" x14ac:dyDescent="0.45">
      <c r="A58" s="11"/>
      <c r="B58" s="6" t="s">
        <v>790</v>
      </c>
      <c r="C58" s="11"/>
      <c r="D58" s="6" t="s">
        <v>684</v>
      </c>
    </row>
    <row r="59" spans="1:4" x14ac:dyDescent="0.45">
      <c r="A59" s="11"/>
      <c r="B59" s="11" t="s">
        <v>791</v>
      </c>
      <c r="C59" s="11"/>
      <c r="D59" s="11" t="s">
        <v>792</v>
      </c>
    </row>
    <row r="60" spans="1:4" x14ac:dyDescent="0.45">
      <c r="A60" s="11"/>
      <c r="B60" s="11"/>
      <c r="C60" s="11"/>
      <c r="D60" s="11"/>
    </row>
    <row r="61" spans="1:4" x14ac:dyDescent="0.45">
      <c r="A61" s="11"/>
      <c r="B61" s="30" t="s">
        <v>793</v>
      </c>
      <c r="C61" s="11"/>
      <c r="D61" s="11"/>
    </row>
    <row r="62" spans="1:4" x14ac:dyDescent="0.45">
      <c r="A62" s="11"/>
      <c r="B62" s="11" t="s">
        <v>757</v>
      </c>
      <c r="C62" s="11"/>
      <c r="D62" s="11"/>
    </row>
    <row r="63" spans="1:4" x14ac:dyDescent="0.45">
      <c r="A63" s="11"/>
      <c r="B63" s="170" t="s">
        <v>786</v>
      </c>
      <c r="C63" s="11"/>
      <c r="D63" s="11"/>
    </row>
    <row r="64" spans="1:4" x14ac:dyDescent="0.45">
      <c r="A64" s="11"/>
      <c r="B64" s="11" t="s">
        <v>788</v>
      </c>
      <c r="C64" s="11"/>
      <c r="D64" s="11"/>
    </row>
    <row r="65" spans="1:4" x14ac:dyDescent="0.45">
      <c r="A65" s="11"/>
      <c r="B65" s="6" t="s">
        <v>790</v>
      </c>
      <c r="C65" s="11"/>
      <c r="D65" s="11"/>
    </row>
    <row r="66" spans="1:4" x14ac:dyDescent="0.45">
      <c r="A66" s="11"/>
      <c r="B66" s="11" t="s">
        <v>791</v>
      </c>
      <c r="C66" s="11"/>
      <c r="D66" s="11"/>
    </row>
    <row r="67" spans="1:4" x14ac:dyDescent="0.45">
      <c r="A67" s="11"/>
      <c r="B67" s="11"/>
      <c r="C67" s="11"/>
      <c r="D67" s="11"/>
    </row>
    <row r="68" spans="1:4" x14ac:dyDescent="0.45">
      <c r="A68" s="11"/>
      <c r="B68" s="30" t="s">
        <v>794</v>
      </c>
      <c r="C68" s="11"/>
      <c r="D68" s="11"/>
    </row>
    <row r="69" spans="1:4" x14ac:dyDescent="0.45">
      <c r="A69" s="11"/>
      <c r="B69" s="11" t="s">
        <v>48</v>
      </c>
      <c r="C69" s="11"/>
      <c r="D69" s="11"/>
    </row>
    <row r="70" spans="1:4" x14ac:dyDescent="0.45">
      <c r="A70" s="11"/>
      <c r="B70" s="3">
        <v>2017</v>
      </c>
      <c r="C70" s="11"/>
      <c r="D70" s="11"/>
    </row>
    <row r="71" spans="1:4" x14ac:dyDescent="0.45">
      <c r="A71" s="11"/>
      <c r="B71" s="11" t="s">
        <v>775</v>
      </c>
      <c r="C71" s="11"/>
      <c r="D71" s="11"/>
    </row>
    <row r="72" spans="1:4" x14ac:dyDescent="0.45">
      <c r="A72" s="11"/>
      <c r="B72" s="15" t="s">
        <v>777</v>
      </c>
      <c r="C72" s="11"/>
      <c r="D72" s="11"/>
    </row>
    <row r="73" spans="1:4" x14ac:dyDescent="0.45">
      <c r="A73" s="11"/>
      <c r="B73" s="11" t="s">
        <v>795</v>
      </c>
      <c r="C73" s="11"/>
      <c r="D73" s="11"/>
    </row>
    <row r="74" spans="1:4" x14ac:dyDescent="0.45">
      <c r="A74" s="11"/>
      <c r="B74" s="11"/>
      <c r="C74" s="11"/>
      <c r="D74" s="11"/>
    </row>
    <row r="75" spans="1:4" x14ac:dyDescent="0.45">
      <c r="A75" s="11"/>
      <c r="B75" s="30" t="s">
        <v>796</v>
      </c>
      <c r="C75" s="11"/>
      <c r="D75" s="30" t="s">
        <v>797</v>
      </c>
    </row>
    <row r="76" spans="1:4" x14ac:dyDescent="0.45">
      <c r="A76" s="11"/>
      <c r="B76" s="11" t="s">
        <v>798</v>
      </c>
      <c r="C76" s="11"/>
      <c r="D76" s="11" t="s">
        <v>799</v>
      </c>
    </row>
    <row r="77" spans="1:4" x14ac:dyDescent="0.45">
      <c r="A77" s="11"/>
      <c r="B77" s="3">
        <v>2015</v>
      </c>
      <c r="C77" s="11"/>
      <c r="D77" s="3">
        <v>2018</v>
      </c>
    </row>
    <row r="78" spans="1:4" ht="28.5" x14ac:dyDescent="0.45">
      <c r="A78" s="11"/>
      <c r="B78" s="11" t="s">
        <v>800</v>
      </c>
      <c r="C78" s="11"/>
      <c r="D78" s="145" t="s">
        <v>801</v>
      </c>
    </row>
    <row r="79" spans="1:4" x14ac:dyDescent="0.45">
      <c r="A79" s="11"/>
      <c r="B79" s="15" t="s">
        <v>802</v>
      </c>
      <c r="C79" s="11"/>
      <c r="D79" s="15" t="s">
        <v>803</v>
      </c>
    </row>
    <row r="80" spans="1:4" x14ac:dyDescent="0.45">
      <c r="A80" s="11"/>
      <c r="B80" s="11" t="s">
        <v>804</v>
      </c>
      <c r="C80" s="11"/>
      <c r="D80" s="11" t="s">
        <v>804</v>
      </c>
    </row>
    <row r="81" spans="1:4" x14ac:dyDescent="0.45">
      <c r="A81" s="11"/>
      <c r="B81" s="11"/>
      <c r="C81" s="11"/>
      <c r="D81" s="11"/>
    </row>
    <row r="82" spans="1:4" x14ac:dyDescent="0.45">
      <c r="A82" s="11"/>
      <c r="B82" s="168" t="s">
        <v>805</v>
      </c>
      <c r="C82" s="11"/>
      <c r="D82" s="11"/>
    </row>
    <row r="83" spans="1:4" x14ac:dyDescent="0.45">
      <c r="A83" s="11"/>
      <c r="B83" s="11"/>
      <c r="C83" s="11"/>
      <c r="D83" s="11"/>
    </row>
    <row r="84" spans="1:4" x14ac:dyDescent="0.45">
      <c r="A84" s="11"/>
      <c r="B84" s="30" t="s">
        <v>806</v>
      </c>
      <c r="C84" s="11"/>
      <c r="D84" s="11"/>
    </row>
    <row r="85" spans="1:4" x14ac:dyDescent="0.45">
      <c r="A85" s="11"/>
      <c r="B85" s="11" t="s">
        <v>807</v>
      </c>
      <c r="C85" s="11"/>
      <c r="D85" s="11"/>
    </row>
    <row r="86" spans="1:4" x14ac:dyDescent="0.45">
      <c r="A86" s="11"/>
      <c r="B86" s="11" t="s">
        <v>808</v>
      </c>
      <c r="C86" s="11"/>
      <c r="D86" s="11"/>
    </row>
    <row r="87" spans="1:4" x14ac:dyDescent="0.45">
      <c r="A87" s="11"/>
      <c r="B87" s="6" t="s">
        <v>809</v>
      </c>
      <c r="C87" s="11"/>
      <c r="D87" s="11"/>
    </row>
    <row r="88" spans="1:4" x14ac:dyDescent="0.45">
      <c r="A88" s="11"/>
      <c r="B88" s="11"/>
      <c r="C88" s="11"/>
      <c r="D88" s="11"/>
    </row>
    <row r="89" spans="1:4" x14ac:dyDescent="0.45">
      <c r="A89" s="11"/>
      <c r="B89" s="30" t="s">
        <v>810</v>
      </c>
      <c r="C89" s="11"/>
      <c r="D89" s="11"/>
    </row>
    <row r="90" spans="1:4" x14ac:dyDescent="0.45">
      <c r="A90" s="11"/>
      <c r="B90" s="11" t="s">
        <v>811</v>
      </c>
      <c r="C90" s="11"/>
      <c r="D90" s="11"/>
    </row>
    <row r="91" spans="1:4" x14ac:dyDescent="0.45">
      <c r="A91" s="11"/>
      <c r="B91" s="3">
        <v>2016</v>
      </c>
      <c r="C91" s="11"/>
      <c r="D91" s="11"/>
    </row>
    <row r="92" spans="1:4" x14ac:dyDescent="0.45">
      <c r="A92" s="11"/>
      <c r="B92" s="11" t="s">
        <v>812</v>
      </c>
      <c r="C92" s="11"/>
      <c r="D92" s="11"/>
    </row>
    <row r="93" spans="1:4" x14ac:dyDescent="0.45">
      <c r="A93" s="11"/>
      <c r="B93" s="6" t="s">
        <v>813</v>
      </c>
      <c r="C93" s="11"/>
      <c r="D93" s="11"/>
    </row>
    <row r="94" spans="1:4" x14ac:dyDescent="0.45">
      <c r="A94" s="11"/>
      <c r="B94" s="11" t="s">
        <v>814</v>
      </c>
      <c r="C94" s="11"/>
      <c r="D94" s="11"/>
    </row>
    <row r="95" spans="1:4" x14ac:dyDescent="0.45">
      <c r="A95" s="11"/>
      <c r="B95" s="11"/>
      <c r="C95" s="11"/>
      <c r="D95" s="11"/>
    </row>
    <row r="96" spans="1:4" x14ac:dyDescent="0.45">
      <c r="A96" s="11"/>
      <c r="B96" s="30" t="s">
        <v>815</v>
      </c>
      <c r="C96" s="11"/>
      <c r="D96" s="11"/>
    </row>
    <row r="97" spans="1:4" x14ac:dyDescent="0.45">
      <c r="A97" s="11"/>
      <c r="B97" s="11" t="s">
        <v>41</v>
      </c>
      <c r="C97" s="11"/>
      <c r="D97" s="11"/>
    </row>
    <row r="98" spans="1:4" x14ac:dyDescent="0.45">
      <c r="A98" s="11"/>
      <c r="B98" s="3">
        <v>2016</v>
      </c>
      <c r="C98" s="11"/>
      <c r="D98" s="11"/>
    </row>
    <row r="99" spans="1:4" x14ac:dyDescent="0.45">
      <c r="A99" s="11"/>
      <c r="B99" s="11" t="s">
        <v>384</v>
      </c>
      <c r="C99" s="11"/>
      <c r="D99" s="11"/>
    </row>
    <row r="100" spans="1:4" x14ac:dyDescent="0.45">
      <c r="A100" s="11"/>
      <c r="B100" s="28" t="s">
        <v>816</v>
      </c>
      <c r="C100" s="11"/>
      <c r="D100" s="11"/>
    </row>
    <row r="101" spans="1:4" x14ac:dyDescent="0.45">
      <c r="A101" s="11"/>
      <c r="B101" s="11" t="s">
        <v>817</v>
      </c>
      <c r="C101" s="11"/>
      <c r="D101" s="11"/>
    </row>
    <row r="102" spans="1:4" x14ac:dyDescent="0.45">
      <c r="A102" s="11"/>
      <c r="B102" s="11"/>
      <c r="C102" s="11"/>
      <c r="D102" s="11"/>
    </row>
    <row r="103" spans="1:4" x14ac:dyDescent="0.45">
      <c r="A103" s="11"/>
      <c r="B103" s="168" t="s">
        <v>818</v>
      </c>
      <c r="C103" s="11"/>
      <c r="D103" s="11"/>
    </row>
    <row r="104" spans="1:4" x14ac:dyDescent="0.45">
      <c r="A104" s="11"/>
      <c r="B104" s="11"/>
      <c r="C104" s="11"/>
      <c r="D104" s="11"/>
    </row>
    <row r="105" spans="1:4" x14ac:dyDescent="0.45">
      <c r="A105" s="11"/>
      <c r="B105" s="30" t="s">
        <v>818</v>
      </c>
      <c r="C105" s="11"/>
      <c r="D105" s="11"/>
    </row>
    <row r="106" spans="1:4" x14ac:dyDescent="0.45">
      <c r="A106" s="11"/>
      <c r="B106" s="11" t="s">
        <v>819</v>
      </c>
      <c r="C106" s="11"/>
      <c r="D106" s="11"/>
    </row>
    <row r="107" spans="1:4" x14ac:dyDescent="0.45">
      <c r="A107" s="11"/>
      <c r="B107" s="3" t="s">
        <v>820</v>
      </c>
      <c r="C107" s="11"/>
      <c r="D107" s="11"/>
    </row>
    <row r="108" spans="1:4" x14ac:dyDescent="0.45">
      <c r="A108" s="11"/>
      <c r="B108" s="11" t="s">
        <v>821</v>
      </c>
      <c r="C108" s="11"/>
      <c r="D108" s="11"/>
    </row>
    <row r="109" spans="1:4" x14ac:dyDescent="0.45">
      <c r="A109" s="11"/>
      <c r="B109" s="6" t="s">
        <v>822</v>
      </c>
      <c r="C109" s="11"/>
      <c r="D109" s="11"/>
    </row>
    <row r="110" spans="1:4" x14ac:dyDescent="0.45">
      <c r="A110" s="11"/>
      <c r="B110" s="11" t="s">
        <v>823</v>
      </c>
      <c r="C110" s="11"/>
      <c r="D110" s="11"/>
    </row>
    <row r="111" spans="1:4" x14ac:dyDescent="0.45">
      <c r="A111" s="11"/>
      <c r="B111" s="11"/>
      <c r="C111" s="11"/>
      <c r="D111" s="11"/>
    </row>
    <row r="112" spans="1:4" x14ac:dyDescent="0.45">
      <c r="A112" s="11"/>
      <c r="B112" s="168" t="s">
        <v>876</v>
      </c>
      <c r="C112" s="11"/>
      <c r="D112" s="11"/>
    </row>
    <row r="113" spans="1:4" x14ac:dyDescent="0.45">
      <c r="A113" s="11"/>
      <c r="B113" s="30" t="s">
        <v>877</v>
      </c>
      <c r="C113" s="11"/>
      <c r="D113" s="11"/>
    </row>
    <row r="114" spans="1:4" x14ac:dyDescent="0.45">
      <c r="A114" s="11"/>
      <c r="B114" s="11" t="s">
        <v>878</v>
      </c>
      <c r="C114" s="11"/>
      <c r="D114" s="11"/>
    </row>
    <row r="115" spans="1:4" x14ac:dyDescent="0.45">
      <c r="A115" s="11"/>
      <c r="B115" s="3">
        <v>2018</v>
      </c>
      <c r="C115" s="11"/>
      <c r="D115" s="11"/>
    </row>
    <row r="116" spans="1:4" x14ac:dyDescent="0.45">
      <c r="A116" s="11"/>
      <c r="B116" s="11" t="s">
        <v>879</v>
      </c>
      <c r="C116" s="11"/>
      <c r="D116" s="11"/>
    </row>
    <row r="117" spans="1:4" x14ac:dyDescent="0.45">
      <c r="A117" s="11"/>
      <c r="B117" s="6" t="s">
        <v>880</v>
      </c>
      <c r="C117" s="11"/>
      <c r="D117" s="11"/>
    </row>
    <row r="118" spans="1:4" x14ac:dyDescent="0.45">
      <c r="A118" s="11"/>
      <c r="B118" s="11" t="s">
        <v>881</v>
      </c>
      <c r="C118" s="11"/>
      <c r="D118" s="11"/>
    </row>
    <row r="119" spans="1:4" x14ac:dyDescent="0.45">
      <c r="A119" s="11"/>
      <c r="B119" s="11"/>
      <c r="C119" s="11"/>
      <c r="D119" s="11"/>
    </row>
    <row r="120" spans="1:4" x14ac:dyDescent="0.45">
      <c r="A120" s="11"/>
      <c r="B120" s="30" t="s">
        <v>882</v>
      </c>
      <c r="C120" s="11"/>
      <c r="D120" s="11"/>
    </row>
    <row r="121" spans="1:4" x14ac:dyDescent="0.45">
      <c r="A121" s="11"/>
      <c r="B121" s="11" t="s">
        <v>747</v>
      </c>
      <c r="C121" s="11"/>
      <c r="D121" s="11"/>
    </row>
    <row r="122" spans="1:4" x14ac:dyDescent="0.45">
      <c r="A122" s="11"/>
      <c r="B122" s="3">
        <v>2018</v>
      </c>
      <c r="C122" s="11"/>
      <c r="D122" s="11"/>
    </row>
    <row r="123" spans="1:4" x14ac:dyDescent="0.45">
      <c r="A123" s="11"/>
      <c r="B123" s="11" t="s">
        <v>749</v>
      </c>
      <c r="C123" s="11"/>
      <c r="D123" s="11"/>
    </row>
    <row r="124" spans="1:4" x14ac:dyDescent="0.45">
      <c r="A124" s="11"/>
      <c r="B124" s="6" t="s">
        <v>751</v>
      </c>
      <c r="C124" s="11"/>
      <c r="D124" s="11"/>
    </row>
    <row r="125" spans="1:4" x14ac:dyDescent="0.45">
      <c r="A125" s="11"/>
      <c r="B125" s="11" t="s">
        <v>753</v>
      </c>
      <c r="C125" s="11"/>
      <c r="D125" s="11"/>
    </row>
    <row r="126" spans="1:4" x14ac:dyDescent="0.45">
      <c r="A126" s="11"/>
      <c r="B126" s="11"/>
      <c r="C126" s="11"/>
      <c r="D126" s="11"/>
    </row>
    <row r="127" spans="1:4" x14ac:dyDescent="0.45">
      <c r="A127" s="11"/>
      <c r="B127" s="30" t="s">
        <v>883</v>
      </c>
      <c r="C127" s="11"/>
      <c r="D127" s="11"/>
    </row>
    <row r="128" spans="1:4" x14ac:dyDescent="0.45">
      <c r="A128" s="11"/>
      <c r="B128" s="11" t="s">
        <v>884</v>
      </c>
      <c r="C128" s="11"/>
      <c r="D128" s="11"/>
    </row>
    <row r="129" spans="1:4" x14ac:dyDescent="0.45">
      <c r="A129" s="11"/>
      <c r="B129" s="3">
        <v>2018</v>
      </c>
      <c r="C129" s="11"/>
      <c r="D129" s="11"/>
    </row>
    <row r="130" spans="1:4" x14ac:dyDescent="0.45">
      <c r="A130" s="11"/>
      <c r="B130" s="11" t="s">
        <v>885</v>
      </c>
      <c r="C130" s="11"/>
      <c r="D130" s="11"/>
    </row>
    <row r="131" spans="1:4" x14ac:dyDescent="0.45">
      <c r="A131" s="11"/>
      <c r="B131" s="6" t="s">
        <v>886</v>
      </c>
      <c r="C131" s="11"/>
      <c r="D131" s="11"/>
    </row>
    <row r="132" spans="1:4" x14ac:dyDescent="0.45">
      <c r="A132" s="11"/>
      <c r="B132" s="11" t="s">
        <v>887</v>
      </c>
      <c r="C132" s="11"/>
      <c r="D132" s="11"/>
    </row>
    <row r="133" spans="1:4" x14ac:dyDescent="0.45">
      <c r="A133" s="11"/>
      <c r="B133" s="11"/>
      <c r="C133" s="11"/>
      <c r="D133" s="11"/>
    </row>
    <row r="134" spans="1:4" x14ac:dyDescent="0.45">
      <c r="A134" s="11"/>
      <c r="B134" s="30" t="s">
        <v>888</v>
      </c>
      <c r="C134" s="11"/>
      <c r="D134" s="11"/>
    </row>
    <row r="135" spans="1:4" x14ac:dyDescent="0.45">
      <c r="A135" s="11"/>
      <c r="B135" s="11" t="s">
        <v>889</v>
      </c>
      <c r="C135" s="11"/>
      <c r="D135" s="11"/>
    </row>
    <row r="136" spans="1:4" x14ac:dyDescent="0.45">
      <c r="A136" s="11"/>
      <c r="B136" s="3">
        <v>2013</v>
      </c>
      <c r="C136" s="11"/>
      <c r="D136" s="11"/>
    </row>
    <row r="137" spans="1:4" x14ac:dyDescent="0.45">
      <c r="A137" s="11"/>
      <c r="B137" s="11" t="s">
        <v>890</v>
      </c>
      <c r="C137" s="11"/>
      <c r="D137" s="11"/>
    </row>
    <row r="138" spans="1:4" x14ac:dyDescent="0.45">
      <c r="A138" s="11"/>
      <c r="B138" s="6" t="s">
        <v>891</v>
      </c>
      <c r="C138" s="11"/>
      <c r="D138" s="11"/>
    </row>
    <row r="139" spans="1:4" x14ac:dyDescent="0.45">
      <c r="B139" s="20"/>
    </row>
    <row r="140" spans="1:4" x14ac:dyDescent="0.45">
      <c r="B140" s="52"/>
    </row>
    <row r="141" spans="1:4" x14ac:dyDescent="0.45">
      <c r="B141" s="20"/>
    </row>
    <row r="142" spans="1:4" x14ac:dyDescent="0.45">
      <c r="A142" s="21" t="s">
        <v>42</v>
      </c>
    </row>
    <row r="143" spans="1:4" x14ac:dyDescent="0.45">
      <c r="A143" s="22"/>
    </row>
    <row r="144" spans="1:4" x14ac:dyDescent="0.45">
      <c r="A144" s="76" t="s">
        <v>305</v>
      </c>
    </row>
    <row r="145" spans="1:1" x14ac:dyDescent="0.45">
      <c r="A145" s="22" t="s">
        <v>294</v>
      </c>
    </row>
    <row r="146" spans="1:1" x14ac:dyDescent="0.45">
      <c r="A146" s="22"/>
    </row>
    <row r="147" spans="1:1" x14ac:dyDescent="0.45">
      <c r="A147" s="76" t="s">
        <v>306</v>
      </c>
    </row>
    <row r="148" spans="1:1" x14ac:dyDescent="0.45">
      <c r="A148" s="22" t="s">
        <v>293</v>
      </c>
    </row>
    <row r="149" spans="1:1" x14ac:dyDescent="0.45">
      <c r="A149" s="21" t="s">
        <v>304</v>
      </c>
    </row>
    <row r="150" spans="1:1" x14ac:dyDescent="0.45">
      <c r="A150" s="22" t="s">
        <v>296</v>
      </c>
    </row>
    <row r="151" spans="1:1" x14ac:dyDescent="0.45">
      <c r="A151" s="22" t="s">
        <v>297</v>
      </c>
    </row>
    <row r="152" spans="1:1" x14ac:dyDescent="0.45">
      <c r="A152" s="22"/>
    </row>
    <row r="153" spans="1:1" x14ac:dyDescent="0.45">
      <c r="A153" s="76" t="s">
        <v>307</v>
      </c>
    </row>
    <row r="154" spans="1:1" x14ac:dyDescent="0.45">
      <c r="A154" s="21" t="s">
        <v>308</v>
      </c>
    </row>
    <row r="155" spans="1:1" x14ac:dyDescent="0.45">
      <c r="A155" s="22" t="s">
        <v>295</v>
      </c>
    </row>
    <row r="156" spans="1:1" x14ac:dyDescent="0.45">
      <c r="A156" s="22" t="s">
        <v>299</v>
      </c>
    </row>
    <row r="157" spans="1:1" x14ac:dyDescent="0.45">
      <c r="A157" s="22" t="s">
        <v>300</v>
      </c>
    </row>
    <row r="158" spans="1:1" x14ac:dyDescent="0.45">
      <c r="A158" s="22" t="s">
        <v>301</v>
      </c>
    </row>
    <row r="159" spans="1:1" x14ac:dyDescent="0.45">
      <c r="A159" s="22" t="s">
        <v>302</v>
      </c>
    </row>
    <row r="160" spans="1:1" x14ac:dyDescent="0.45">
      <c r="A160" s="22" t="s">
        <v>298</v>
      </c>
    </row>
    <row r="161" spans="1:1" x14ac:dyDescent="0.45">
      <c r="A161" s="22" t="s">
        <v>303</v>
      </c>
    </row>
    <row r="162" spans="1:1" x14ac:dyDescent="0.45">
      <c r="A162" s="22" t="s">
        <v>309</v>
      </c>
    </row>
    <row r="163" spans="1:1" x14ac:dyDescent="0.45">
      <c r="A163" s="22"/>
    </row>
    <row r="164" spans="1:1" x14ac:dyDescent="0.45">
      <c r="A164" s="76" t="s">
        <v>310</v>
      </c>
    </row>
    <row r="165" spans="1:1" x14ac:dyDescent="0.45">
      <c r="A165" s="19" t="s">
        <v>50</v>
      </c>
    </row>
    <row r="166" spans="1:1" x14ac:dyDescent="0.45">
      <c r="A166" s="19" t="s">
        <v>44</v>
      </c>
    </row>
    <row r="168" spans="1:1" x14ac:dyDescent="0.45">
      <c r="A168" s="76" t="s">
        <v>824</v>
      </c>
    </row>
    <row r="169" spans="1:1" s="24" customFormat="1" x14ac:dyDescent="0.45">
      <c r="A169" s="12" t="s">
        <v>825</v>
      </c>
    </row>
    <row r="170" spans="1:1" s="24" customFormat="1" x14ac:dyDescent="0.45">
      <c r="A170" s="12" t="s">
        <v>826</v>
      </c>
    </row>
    <row r="171" spans="1:1" s="24" customFormat="1" x14ac:dyDescent="0.45">
      <c r="A171" s="11" t="s">
        <v>827</v>
      </c>
    </row>
    <row r="172" spans="1:1" s="24" customFormat="1" x14ac:dyDescent="0.45">
      <c r="A172" s="11" t="s">
        <v>828</v>
      </c>
    </row>
    <row r="173" spans="1:1" s="24" customFormat="1" x14ac:dyDescent="0.45">
      <c r="A173" s="11" t="s">
        <v>829</v>
      </c>
    </row>
    <row r="174" spans="1:1" s="24" customFormat="1" x14ac:dyDescent="0.45">
      <c r="A174" s="11" t="s">
        <v>830</v>
      </c>
    </row>
    <row r="175" spans="1:1" s="24" customFormat="1" x14ac:dyDescent="0.45">
      <c r="A175" s="11"/>
    </row>
    <row r="176" spans="1:1" s="24" customFormat="1" x14ac:dyDescent="0.45">
      <c r="A176" s="11" t="s">
        <v>831</v>
      </c>
    </row>
    <row r="177" spans="1:1" s="24" customFormat="1" x14ac:dyDescent="0.45">
      <c r="A177" s="11"/>
    </row>
    <row r="178" spans="1:1" s="24" customFormat="1" x14ac:dyDescent="0.45">
      <c r="A178" s="12" t="s">
        <v>832</v>
      </c>
    </row>
    <row r="179" spans="1:1" s="24" customFormat="1" x14ac:dyDescent="0.45">
      <c r="A179" s="11" t="s">
        <v>833</v>
      </c>
    </row>
    <row r="180" spans="1:1" s="24" customFormat="1" x14ac:dyDescent="0.45">
      <c r="A180" s="11" t="s">
        <v>834</v>
      </c>
    </row>
    <row r="181" spans="1:1" s="24" customFormat="1" x14ac:dyDescent="0.45">
      <c r="A181" s="11" t="s">
        <v>835</v>
      </c>
    </row>
    <row r="182" spans="1:1" s="24" customFormat="1" x14ac:dyDescent="0.45">
      <c r="A182" s="11" t="s">
        <v>836</v>
      </c>
    </row>
    <row r="183" spans="1:1" s="24" customFormat="1" x14ac:dyDescent="0.45">
      <c r="A183" s="11" t="s">
        <v>837</v>
      </c>
    </row>
    <row r="184" spans="1:1" s="24" customFormat="1" x14ac:dyDescent="0.45">
      <c r="A184" s="11"/>
    </row>
    <row r="185" spans="1:1" s="24" customFormat="1" x14ac:dyDescent="0.45">
      <c r="A185" s="11" t="s">
        <v>838</v>
      </c>
    </row>
    <row r="186" spans="1:1" s="24" customFormat="1" x14ac:dyDescent="0.45">
      <c r="A186" s="11" t="s">
        <v>839</v>
      </c>
    </row>
    <row r="187" spans="1:1" s="24" customFormat="1" x14ac:dyDescent="0.45">
      <c r="A187" s="11"/>
    </row>
    <row r="188" spans="1:1" s="24" customFormat="1" x14ac:dyDescent="0.45">
      <c r="A188" s="11" t="s">
        <v>840</v>
      </c>
    </row>
    <row r="189" spans="1:1" s="24" customFormat="1" x14ac:dyDescent="0.45">
      <c r="A189" s="11" t="s">
        <v>841</v>
      </c>
    </row>
    <row r="190" spans="1:1" s="24" customFormat="1" x14ac:dyDescent="0.45">
      <c r="A190" s="11" t="s">
        <v>842</v>
      </c>
    </row>
    <row r="191" spans="1:1" s="24" customFormat="1" x14ac:dyDescent="0.45">
      <c r="A191" s="11"/>
    </row>
    <row r="192" spans="1:1" s="24" customFormat="1" x14ac:dyDescent="0.45">
      <c r="A192" s="11" t="s">
        <v>843</v>
      </c>
    </row>
    <row r="193" spans="1:1" s="24" customFormat="1" x14ac:dyDescent="0.45">
      <c r="A193" s="11" t="s">
        <v>844</v>
      </c>
    </row>
    <row r="194" spans="1:1" s="24" customFormat="1" x14ac:dyDescent="0.45">
      <c r="A194" s="11" t="s">
        <v>845</v>
      </c>
    </row>
    <row r="195" spans="1:1" s="24" customFormat="1" x14ac:dyDescent="0.45">
      <c r="A195" s="11" t="s">
        <v>846</v>
      </c>
    </row>
    <row r="196" spans="1:1" s="24" customFormat="1" x14ac:dyDescent="0.45">
      <c r="A196" s="11" t="s">
        <v>847</v>
      </c>
    </row>
    <row r="197" spans="1:1" s="24" customFormat="1" x14ac:dyDescent="0.45">
      <c r="A197" s="11" t="s">
        <v>848</v>
      </c>
    </row>
    <row r="198" spans="1:1" s="24" customFormat="1" x14ac:dyDescent="0.45">
      <c r="A198" s="11" t="s">
        <v>849</v>
      </c>
    </row>
    <row r="199" spans="1:1" s="24" customFormat="1" x14ac:dyDescent="0.45">
      <c r="A199" s="11"/>
    </row>
    <row r="200" spans="1:1" s="24" customFormat="1" x14ac:dyDescent="0.45">
      <c r="A200" s="11" t="s">
        <v>850</v>
      </c>
    </row>
    <row r="201" spans="1:1" s="24" customFormat="1" x14ac:dyDescent="0.45">
      <c r="A201" s="11" t="s">
        <v>851</v>
      </c>
    </row>
    <row r="202" spans="1:1" s="24" customFormat="1" x14ac:dyDescent="0.45">
      <c r="A202" s="11" t="s">
        <v>852</v>
      </c>
    </row>
    <row r="203" spans="1:1" s="24" customFormat="1" x14ac:dyDescent="0.45">
      <c r="A203" s="11" t="s">
        <v>853</v>
      </c>
    </row>
    <row r="204" spans="1:1" s="24" customFormat="1" x14ac:dyDescent="0.45">
      <c r="A204" s="11" t="s">
        <v>854</v>
      </c>
    </row>
    <row r="205" spans="1:1" s="24" customFormat="1" x14ac:dyDescent="0.45">
      <c r="A205" s="11"/>
    </row>
    <row r="206" spans="1:1" s="24" customFormat="1" x14ac:dyDescent="0.45">
      <c r="A206" s="11" t="s">
        <v>855</v>
      </c>
    </row>
    <row r="207" spans="1:1" s="24" customFormat="1" x14ac:dyDescent="0.45">
      <c r="A207" s="11" t="s">
        <v>856</v>
      </c>
    </row>
    <row r="208" spans="1:1" s="24" customFormat="1" x14ac:dyDescent="0.45">
      <c r="A208" s="11" t="s">
        <v>857</v>
      </c>
    </row>
    <row r="209" spans="1:1" s="24" customFormat="1" x14ac:dyDescent="0.45">
      <c r="A209" s="11" t="s">
        <v>858</v>
      </c>
    </row>
    <row r="210" spans="1:1" s="24" customFormat="1" x14ac:dyDescent="0.45">
      <c r="A210" s="11"/>
    </row>
    <row r="211" spans="1:1" s="24" customFormat="1" x14ac:dyDescent="0.45">
      <c r="A211" s="12" t="s">
        <v>859</v>
      </c>
    </row>
    <row r="212" spans="1:1" s="24" customFormat="1" x14ac:dyDescent="0.45">
      <c r="A212" s="11" t="s">
        <v>860</v>
      </c>
    </row>
    <row r="213" spans="1:1" s="24" customFormat="1" x14ac:dyDescent="0.45">
      <c r="A213" s="11" t="s">
        <v>861</v>
      </c>
    </row>
    <row r="214" spans="1:1" s="24" customFormat="1" x14ac:dyDescent="0.45">
      <c r="A214" s="171" t="s">
        <v>862</v>
      </c>
    </row>
    <row r="215" spans="1:1" s="24" customFormat="1" x14ac:dyDescent="0.45">
      <c r="A215" s="171" t="s">
        <v>863</v>
      </c>
    </row>
    <row r="216" spans="1:1" s="24" customFormat="1" x14ac:dyDescent="0.45">
      <c r="A216" s="171" t="s">
        <v>864</v>
      </c>
    </row>
    <row r="217" spans="1:1" s="24" customFormat="1" x14ac:dyDescent="0.45">
      <c r="A217" s="171" t="s">
        <v>865</v>
      </c>
    </row>
    <row r="218" spans="1:1" s="24" customFormat="1" x14ac:dyDescent="0.45">
      <c r="A218" s="171" t="s">
        <v>866</v>
      </c>
    </row>
    <row r="219" spans="1:1" s="24" customFormat="1" x14ac:dyDescent="0.45">
      <c r="A219" s="171" t="s">
        <v>867</v>
      </c>
    </row>
    <row r="220" spans="1:1" s="24" customFormat="1" x14ac:dyDescent="0.45">
      <c r="A220" s="171" t="s">
        <v>868</v>
      </c>
    </row>
    <row r="221" spans="1:1" s="24" customFormat="1" x14ac:dyDescent="0.45">
      <c r="A221" s="171" t="s">
        <v>869</v>
      </c>
    </row>
    <row r="222" spans="1:1" s="24" customFormat="1" x14ac:dyDescent="0.45">
      <c r="A222" s="171" t="s">
        <v>870</v>
      </c>
    </row>
    <row r="223" spans="1:1" s="24" customFormat="1" x14ac:dyDescent="0.45">
      <c r="A223" s="171" t="s">
        <v>871</v>
      </c>
    </row>
    <row r="224" spans="1:1" s="24" customFormat="1" x14ac:dyDescent="0.45">
      <c r="A224" s="171" t="s">
        <v>872</v>
      </c>
    </row>
    <row r="225" spans="1:2" s="24" customFormat="1" x14ac:dyDescent="0.45">
      <c r="A225" s="11"/>
    </row>
    <row r="226" spans="1:2" s="24" customFormat="1" x14ac:dyDescent="0.45">
      <c r="A226" s="11" t="s">
        <v>873</v>
      </c>
    </row>
    <row r="227" spans="1:2" s="24" customFormat="1" x14ac:dyDescent="0.45">
      <c r="A227" s="11" t="s">
        <v>874</v>
      </c>
    </row>
    <row r="228" spans="1:2" s="24" customFormat="1" x14ac:dyDescent="0.45">
      <c r="A228" s="11" t="s">
        <v>875</v>
      </c>
    </row>
    <row r="230" spans="1:2" x14ac:dyDescent="0.45">
      <c r="A230" s="21" t="s">
        <v>54</v>
      </c>
    </row>
    <row r="231" spans="1:2" x14ac:dyDescent="0.45">
      <c r="A231" s="22" t="s">
        <v>55</v>
      </c>
    </row>
    <row r="232" spans="1:2" x14ac:dyDescent="0.45">
      <c r="A232" s="22" t="s">
        <v>157</v>
      </c>
    </row>
    <row r="233" spans="1:2" x14ac:dyDescent="0.45">
      <c r="A233" s="19" t="s">
        <v>156</v>
      </c>
    </row>
    <row r="234" spans="1:2" x14ac:dyDescent="0.45">
      <c r="A234" s="51">
        <v>0.89805481563188172</v>
      </c>
      <c r="B234" s="19" t="s">
        <v>291</v>
      </c>
    </row>
    <row r="235" spans="1:2" x14ac:dyDescent="0.45">
      <c r="A235" s="23">
        <v>0.91400000000000003</v>
      </c>
      <c r="B235" s="19" t="s">
        <v>169</v>
      </c>
    </row>
    <row r="236" spans="1:2" x14ac:dyDescent="0.45">
      <c r="A236" s="23">
        <v>0.9686815713640794</v>
      </c>
      <c r="B236" s="19" t="s">
        <v>260</v>
      </c>
    </row>
    <row r="237" spans="1:2" x14ac:dyDescent="0.45">
      <c r="A237" s="19">
        <v>1.022</v>
      </c>
      <c r="B237" s="19" t="s">
        <v>53</v>
      </c>
    </row>
    <row r="238" spans="1:2" x14ac:dyDescent="0.45">
      <c r="A238" s="19" t="s">
        <v>52</v>
      </c>
    </row>
    <row r="241" spans="1:2" x14ac:dyDescent="0.45">
      <c r="A241" s="21" t="s">
        <v>252</v>
      </c>
    </row>
    <row r="242" spans="1:2" x14ac:dyDescent="0.45">
      <c r="A242" s="19">
        <v>5.7190000000000003</v>
      </c>
      <c r="B242" s="19" t="s">
        <v>253</v>
      </c>
    </row>
    <row r="243" spans="1:2" x14ac:dyDescent="0.45">
      <c r="A243" s="19">
        <v>6.0629999999999997</v>
      </c>
      <c r="B243" s="19" t="s">
        <v>254</v>
      </c>
    </row>
    <row r="244" spans="1:2" x14ac:dyDescent="0.45">
      <c r="A244" s="31" t="s">
        <v>255</v>
      </c>
    </row>
    <row r="246" spans="1:2" x14ac:dyDescent="0.45">
      <c r="A246" s="19" t="s">
        <v>258</v>
      </c>
    </row>
    <row r="247" spans="1:2" x14ac:dyDescent="0.45">
      <c r="A247" s="19" t="s">
        <v>256</v>
      </c>
    </row>
    <row r="248" spans="1:2" x14ac:dyDescent="0.45">
      <c r="A248" s="19" t="s">
        <v>257</v>
      </c>
    </row>
    <row r="250" spans="1:2" x14ac:dyDescent="0.45">
      <c r="A250" s="21" t="s">
        <v>267</v>
      </c>
    </row>
    <row r="251" spans="1:2" x14ac:dyDescent="0.45">
      <c r="A251" s="19" t="s">
        <v>261</v>
      </c>
    </row>
    <row r="252" spans="1:2" x14ac:dyDescent="0.45">
      <c r="A252" s="19" t="s">
        <v>262</v>
      </c>
    </row>
    <row r="253" spans="1:2" x14ac:dyDescent="0.45">
      <c r="A253" s="19" t="s">
        <v>263</v>
      </c>
    </row>
    <row r="254" spans="1:2" x14ac:dyDescent="0.45">
      <c r="A254" s="19" t="s">
        <v>264</v>
      </c>
    </row>
    <row r="255" spans="1:2" x14ac:dyDescent="0.45">
      <c r="A255" s="19" t="s">
        <v>265</v>
      </c>
    </row>
    <row r="256" spans="1:2" x14ac:dyDescent="0.45">
      <c r="A256" s="19" t="s">
        <v>311</v>
      </c>
    </row>
    <row r="257" spans="1:1" x14ac:dyDescent="0.45">
      <c r="A257" s="19" t="s">
        <v>266</v>
      </c>
    </row>
  </sheetData>
  <hyperlinks>
    <hyperlink ref="B87" r:id="rId1"/>
    <hyperlink ref="B44" r:id="rId2"/>
    <hyperlink ref="B93" r:id="rId3"/>
    <hyperlink ref="B17" r:id="rId4"/>
    <hyperlink ref="B10" r:id="rId5"/>
    <hyperlink ref="B109" r:id="rId6"/>
    <hyperlink ref="B31" r:id="rId7"/>
    <hyperlink ref="B72" r:id="rId8"/>
    <hyperlink ref="B24" r:id="rId9"/>
    <hyperlink ref="B124" r:id="rId10"/>
    <hyperlink ref="D10" r:id="rId11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9"/>
  <sheetViews>
    <sheetView workbookViewId="0"/>
    <sheetView workbookViewId="1"/>
  </sheetViews>
  <sheetFormatPr defaultColWidth="9.1328125" defaultRowHeight="14.25" x14ac:dyDescent="0.45"/>
  <cols>
    <col min="1" max="1" width="30.3984375" style="11" customWidth="1"/>
    <col min="2" max="2" width="7.73046875" style="11" customWidth="1"/>
    <col min="3" max="3" width="9.265625" style="11" customWidth="1"/>
    <col min="4" max="4" width="16.3984375" style="11" customWidth="1"/>
    <col min="5" max="5" width="18.73046875" style="11" customWidth="1"/>
    <col min="6" max="6" width="22.265625" style="11" customWidth="1"/>
    <col min="7" max="7" width="13.265625" style="11" customWidth="1"/>
    <col min="8" max="16384" width="9.1328125" style="11"/>
  </cols>
  <sheetData>
    <row r="1" spans="1:7" x14ac:dyDescent="0.45">
      <c r="A1" s="30" t="s">
        <v>1173</v>
      </c>
      <c r="B1" s="29"/>
      <c r="E1" s="30" t="s">
        <v>1174</v>
      </c>
      <c r="F1" s="30"/>
      <c r="G1" s="30"/>
    </row>
    <row r="2" spans="1:7" ht="33.75" customHeight="1" x14ac:dyDescent="0.45">
      <c r="B2" s="11" t="s">
        <v>158</v>
      </c>
      <c r="C2" s="11" t="s">
        <v>159</v>
      </c>
      <c r="E2" s="327" t="s">
        <v>1175</v>
      </c>
      <c r="F2" s="328"/>
    </row>
    <row r="3" spans="1:7" x14ac:dyDescent="0.45">
      <c r="A3" s="11" t="s">
        <v>531</v>
      </c>
      <c r="B3" s="93">
        <v>675.4</v>
      </c>
      <c r="C3" s="93">
        <v>46.64</v>
      </c>
      <c r="E3" s="11" t="s">
        <v>1176</v>
      </c>
      <c r="F3" s="11" t="s">
        <v>1177</v>
      </c>
    </row>
    <row r="4" spans="1:7" x14ac:dyDescent="0.45">
      <c r="A4" s="11" t="s">
        <v>532</v>
      </c>
      <c r="B4" s="80">
        <v>975724.7</v>
      </c>
      <c r="C4" s="80">
        <v>79416.7</v>
      </c>
      <c r="E4" s="11">
        <v>1140</v>
      </c>
      <c r="F4" s="11">
        <v>1368</v>
      </c>
    </row>
    <row r="5" spans="1:7" x14ac:dyDescent="0.45">
      <c r="A5" s="11" t="s">
        <v>533</v>
      </c>
      <c r="B5" s="80">
        <f>B4/B3</f>
        <v>1444.6619780870594</v>
      </c>
      <c r="C5" s="80">
        <f>C4/C3</f>
        <v>1702.759433962264</v>
      </c>
      <c r="E5" s="11" t="s">
        <v>1178</v>
      </c>
      <c r="F5" s="36">
        <f>AVERAGE(E4:F4)</f>
        <v>1254</v>
      </c>
    </row>
    <row r="6" spans="1:7" x14ac:dyDescent="0.45">
      <c r="E6" s="11" t="s">
        <v>1179</v>
      </c>
    </row>
    <row r="7" spans="1:7" x14ac:dyDescent="0.45">
      <c r="A7" s="92" t="s">
        <v>1180</v>
      </c>
      <c r="E7" s="92" t="s">
        <v>1181</v>
      </c>
    </row>
    <row r="8" spans="1:7" x14ac:dyDescent="0.45">
      <c r="A8" s="92" t="s">
        <v>753</v>
      </c>
      <c r="E8" s="92" t="s">
        <v>1182</v>
      </c>
    </row>
    <row r="10" spans="1:7" x14ac:dyDescent="0.45">
      <c r="A10" s="30" t="s">
        <v>1183</v>
      </c>
      <c r="E10" s="30" t="s">
        <v>1184</v>
      </c>
      <c r="F10" s="30"/>
      <c r="G10" s="30"/>
    </row>
    <row r="11" spans="1:7" x14ac:dyDescent="0.45">
      <c r="A11" s="270">
        <f>F5*(C5/B5)</f>
        <v>1478.0345593479738</v>
      </c>
      <c r="B11" s="11" t="s">
        <v>1185</v>
      </c>
      <c r="E11" s="11" t="s">
        <v>1186</v>
      </c>
      <c r="F11" s="11" t="s">
        <v>1187</v>
      </c>
    </row>
    <row r="12" spans="1:7" x14ac:dyDescent="0.45">
      <c r="A12" s="92" t="s">
        <v>1188</v>
      </c>
      <c r="E12" s="11" t="s">
        <v>1189</v>
      </c>
      <c r="F12" s="11">
        <v>1018.3</v>
      </c>
    </row>
    <row r="13" spans="1:7" x14ac:dyDescent="0.45">
      <c r="A13" s="92"/>
      <c r="F13" s="12"/>
    </row>
    <row r="14" spans="1:7" x14ac:dyDescent="0.45">
      <c r="A14" s="30" t="s">
        <v>1190</v>
      </c>
      <c r="B14" s="29"/>
      <c r="C14" s="29"/>
      <c r="E14" s="92" t="s">
        <v>1191</v>
      </c>
    </row>
    <row r="15" spans="1:7" x14ac:dyDescent="0.45">
      <c r="B15" s="11" t="s">
        <v>158</v>
      </c>
      <c r="C15" s="11" t="s">
        <v>159</v>
      </c>
      <c r="E15" s="92" t="s">
        <v>1192</v>
      </c>
    </row>
    <row r="16" spans="1:7" x14ac:dyDescent="0.45">
      <c r="A16" s="11" t="s">
        <v>1193</v>
      </c>
      <c r="B16" s="11">
        <f>F5</f>
        <v>1254</v>
      </c>
      <c r="C16" s="80">
        <f>A11</f>
        <v>1478.0345593479738</v>
      </c>
    </row>
    <row r="17" spans="1:7" x14ac:dyDescent="0.45">
      <c r="A17" s="11" t="s">
        <v>1194</v>
      </c>
      <c r="B17" s="130">
        <f>0.05*B16</f>
        <v>62.7</v>
      </c>
      <c r="C17" s="271">
        <f>0.05*C16</f>
        <v>73.901727967398685</v>
      </c>
      <c r="E17" s="329" t="s">
        <v>1195</v>
      </c>
      <c r="F17" s="330"/>
      <c r="G17" s="330"/>
    </row>
    <row r="18" spans="1:7" ht="28.5" x14ac:dyDescent="0.45">
      <c r="A18" s="145" t="s">
        <v>1196</v>
      </c>
      <c r="B18" s="130">
        <v>400</v>
      </c>
      <c r="C18" s="130">
        <v>400</v>
      </c>
      <c r="E18" s="330"/>
      <c r="F18" s="330"/>
      <c r="G18" s="330"/>
    </row>
    <row r="19" spans="1:7" x14ac:dyDescent="0.45">
      <c r="A19" s="145" t="s">
        <v>1197</v>
      </c>
      <c r="B19" s="130">
        <f>0.14*B16</f>
        <v>175.56000000000003</v>
      </c>
      <c r="C19" s="130">
        <f>0.06*C16</f>
        <v>88.682073560878422</v>
      </c>
      <c r="E19" s="330"/>
      <c r="F19" s="330"/>
      <c r="G19" s="330"/>
    </row>
    <row r="20" spans="1:7" x14ac:dyDescent="0.45">
      <c r="A20" s="11" t="s">
        <v>1198</v>
      </c>
      <c r="B20" s="11">
        <f>F12</f>
        <v>1018.3</v>
      </c>
      <c r="C20" s="11">
        <f>F12</f>
        <v>1018.3</v>
      </c>
      <c r="E20" s="330"/>
      <c r="F20" s="330"/>
      <c r="G20" s="330"/>
    </row>
    <row r="21" spans="1:7" x14ac:dyDescent="0.45">
      <c r="A21" s="11" t="s">
        <v>1199</v>
      </c>
      <c r="B21" s="11">
        <f>0.05*B20</f>
        <v>50.914999999999999</v>
      </c>
      <c r="C21" s="11">
        <f>0.05*C20</f>
        <v>50.914999999999999</v>
      </c>
      <c r="E21" s="330"/>
      <c r="F21" s="330"/>
      <c r="G21" s="330"/>
    </row>
    <row r="22" spans="1:7" x14ac:dyDescent="0.45">
      <c r="A22" s="11" t="s">
        <v>1200</v>
      </c>
      <c r="B22" s="11">
        <f>SUM(B16:B21)</f>
        <v>2961.4749999999999</v>
      </c>
      <c r="C22" s="93">
        <f>SUM(C16:C21)</f>
        <v>3109.8333608762509</v>
      </c>
      <c r="E22" s="330"/>
      <c r="F22" s="330"/>
      <c r="G22" s="330"/>
    </row>
    <row r="23" spans="1:7" ht="28.5" x14ac:dyDescent="0.45">
      <c r="A23" s="145" t="s">
        <v>1201</v>
      </c>
      <c r="B23" s="272">
        <f>SUM(B17:B19,B21)/B22</f>
        <v>0.23271342827476171</v>
      </c>
      <c r="C23" s="272">
        <f>SUM(C17:C19,C21)/C22</f>
        <v>0.19727706611116066</v>
      </c>
    </row>
    <row r="24" spans="1:7" x14ac:dyDescent="0.45">
      <c r="A24" s="12"/>
    </row>
    <row r="25" spans="1:7" x14ac:dyDescent="0.45">
      <c r="A25" s="329" t="s">
        <v>1202</v>
      </c>
      <c r="B25" s="330"/>
      <c r="C25" s="330"/>
    </row>
    <row r="26" spans="1:7" x14ac:dyDescent="0.45">
      <c r="A26" s="330"/>
      <c r="B26" s="330"/>
      <c r="C26" s="330"/>
    </row>
    <row r="27" spans="1:7" x14ac:dyDescent="0.45">
      <c r="A27" s="330"/>
      <c r="B27" s="330"/>
      <c r="C27" s="330"/>
    </row>
    <row r="28" spans="1:7" x14ac:dyDescent="0.45">
      <c r="A28" s="330"/>
      <c r="B28" s="330"/>
      <c r="C28" s="330"/>
    </row>
    <row r="29" spans="1:7" ht="3.75" customHeight="1" x14ac:dyDescent="0.45">
      <c r="A29" s="330"/>
      <c r="B29" s="330"/>
      <c r="C29" s="330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"/>
  <sheetViews>
    <sheetView workbookViewId="0"/>
    <sheetView workbookViewId="1"/>
  </sheetViews>
  <sheetFormatPr defaultColWidth="9.1328125" defaultRowHeight="14.25" x14ac:dyDescent="0.45"/>
  <cols>
    <col min="1" max="1" width="16.3984375" style="11" customWidth="1"/>
    <col min="2" max="16384" width="9.1328125" style="11"/>
  </cols>
  <sheetData>
    <row r="1" spans="1:4" x14ac:dyDescent="0.45">
      <c r="A1" s="12" t="s">
        <v>1203</v>
      </c>
    </row>
    <row r="2" spans="1:4" x14ac:dyDescent="0.45">
      <c r="A2" s="91" t="s">
        <v>1204</v>
      </c>
      <c r="B2" s="91" t="s">
        <v>1205</v>
      </c>
      <c r="C2" s="91" t="s">
        <v>1206</v>
      </c>
      <c r="D2" s="11" t="s">
        <v>1207</v>
      </c>
    </row>
    <row r="3" spans="1:4" x14ac:dyDescent="0.45">
      <c r="A3" s="91" t="s">
        <v>1208</v>
      </c>
      <c r="B3" s="273">
        <v>9</v>
      </c>
      <c r="C3" s="273">
        <v>9</v>
      </c>
    </row>
    <row r="4" spans="1:4" x14ac:dyDescent="0.45">
      <c r="A4" s="91" t="s">
        <v>1209</v>
      </c>
      <c r="B4" s="273">
        <v>2.5</v>
      </c>
      <c r="C4" s="273">
        <v>2.5</v>
      </c>
    </row>
    <row r="5" spans="1:4" x14ac:dyDescent="0.45">
      <c r="A5" s="92" t="s">
        <v>968</v>
      </c>
    </row>
    <row r="6" spans="1:4" x14ac:dyDescent="0.45">
      <c r="A6" s="92" t="s">
        <v>1210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2"/>
  <sheetViews>
    <sheetView workbookViewId="0">
      <selection activeCell="B17" sqref="B17"/>
    </sheetView>
    <sheetView workbookViewId="1"/>
  </sheetViews>
  <sheetFormatPr defaultColWidth="9.1328125" defaultRowHeight="14.25" x14ac:dyDescent="0.45"/>
  <cols>
    <col min="1" max="1" width="21.86328125" style="11" customWidth="1"/>
    <col min="2" max="2" width="17.1328125" style="11" customWidth="1"/>
    <col min="3" max="16384" width="9.1328125" style="11"/>
  </cols>
  <sheetData>
    <row r="1" spans="1:2" x14ac:dyDescent="0.45">
      <c r="B1" s="11" t="s">
        <v>1211</v>
      </c>
    </row>
    <row r="2" spans="1:2" x14ac:dyDescent="0.45">
      <c r="A2" s="11" t="s">
        <v>313</v>
      </c>
      <c r="B2" s="78">
        <f>'Coal &amp; Lignite'!B23</f>
        <v>0.23271342827476171</v>
      </c>
    </row>
    <row r="3" spans="1:2" x14ac:dyDescent="0.45">
      <c r="A3" s="11" t="s">
        <v>314</v>
      </c>
      <c r="B3" s="78">
        <f>SUMPRODUCT('Tax Rates'!C6:C38,'Tax Rates'!Z6:Z38)/SUM('Tax Rates'!Z6:Z38)</f>
        <v>0.1206258820183351</v>
      </c>
    </row>
    <row r="4" spans="1:2" x14ac:dyDescent="0.45">
      <c r="A4" s="11" t="s">
        <v>316</v>
      </c>
      <c r="B4" s="78">
        <f>'Petroleum &amp; Diesel Prices'!B9</f>
        <v>0.49136152656008247</v>
      </c>
    </row>
    <row r="5" spans="1:2" x14ac:dyDescent="0.45">
      <c r="A5" s="11" t="s">
        <v>317</v>
      </c>
      <c r="B5" s="78">
        <f>'Petroleum &amp; Diesel Prices'!C9</f>
        <v>0.37339233854238696</v>
      </c>
    </row>
    <row r="6" spans="1:2" x14ac:dyDescent="0.45">
      <c r="A6" s="11" t="s">
        <v>319</v>
      </c>
      <c r="B6" s="78">
        <f>SUMPRODUCT('Tax Rates'!Y6:Y38,'Tax Rates'!P6:P38)/SUM('Tax Rates'!Y6:Y38)</f>
        <v>0.10387508175277957</v>
      </c>
    </row>
    <row r="7" spans="1:2" x14ac:dyDescent="0.45">
      <c r="A7" s="11" t="s">
        <v>318</v>
      </c>
      <c r="B7" s="78">
        <v>0.05</v>
      </c>
    </row>
    <row r="8" spans="1:2" x14ac:dyDescent="0.45">
      <c r="A8" s="11" t="s">
        <v>49</v>
      </c>
      <c r="B8" s="78">
        <v>0.05</v>
      </c>
    </row>
    <row r="9" spans="1:2" x14ac:dyDescent="0.45">
      <c r="A9" s="11" t="s">
        <v>312</v>
      </c>
      <c r="B9" s="78">
        <f>SUMPRODUCT('Electricity Tax Rates'!B30:G53,'Electricity Tax Rates'!B57:G80)/SUM('Electricity Tax Rates'!B57:G80)</f>
        <v>5.5335908619313187E-2</v>
      </c>
    </row>
    <row r="10" spans="1:2" x14ac:dyDescent="0.45">
      <c r="A10" s="11" t="s">
        <v>170</v>
      </c>
      <c r="B10" s="78">
        <v>0.05</v>
      </c>
    </row>
    <row r="11" spans="1:2" x14ac:dyDescent="0.45">
      <c r="A11" s="12" t="s">
        <v>320</v>
      </c>
      <c r="B11" s="78">
        <f>'Coal &amp; Lignite'!C23</f>
        <v>0.19727706611116066</v>
      </c>
    </row>
    <row r="12" spans="1:2" x14ac:dyDescent="0.45">
      <c r="A12" s="12" t="s">
        <v>321</v>
      </c>
      <c r="B12" s="78">
        <f>'Crude Oil Production'!D13</f>
        <v>4.9553227013645E-2</v>
      </c>
    </row>
    <row r="13" spans="1:2" x14ac:dyDescent="0.45">
      <c r="A13" s="12" t="s">
        <v>322</v>
      </c>
      <c r="B13" s="78">
        <f>SUM('Fuel Oil &amp; LPG'!B3:C3)/100</f>
        <v>0.18</v>
      </c>
    </row>
    <row r="14" spans="1:2" x14ac:dyDescent="0.45">
      <c r="A14" s="12" t="s">
        <v>323</v>
      </c>
      <c r="B14" s="78">
        <f>SUM('Fuel Oil &amp; LPG'!B4:C4)/100</f>
        <v>0.05</v>
      </c>
    </row>
    <row r="15" spans="1:2" x14ac:dyDescent="0.45">
      <c r="A15" s="12" t="s">
        <v>734</v>
      </c>
      <c r="B15" s="78">
        <v>0</v>
      </c>
    </row>
    <row r="16" spans="1:2" x14ac:dyDescent="0.45">
      <c r="A16" s="12" t="s">
        <v>259</v>
      </c>
      <c r="B16" s="78">
        <f>B9</f>
        <v>5.5335908619313187E-2</v>
      </c>
    </row>
    <row r="21" spans="1:3" x14ac:dyDescent="0.45">
      <c r="A21" s="11" t="s">
        <v>1094</v>
      </c>
    </row>
    <row r="22" spans="1:3" x14ac:dyDescent="0.45">
      <c r="A22" s="11" t="s">
        <v>1212</v>
      </c>
      <c r="B22" s="11">
        <v>1.1000000000000001</v>
      </c>
      <c r="C22" s="11" t="s">
        <v>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I22"/>
  <sheetViews>
    <sheetView workbookViewId="0">
      <selection activeCell="B2" sqref="B2"/>
    </sheetView>
    <sheetView workbookViewId="1">
      <selection activeCell="B9" sqref="B9"/>
    </sheetView>
  </sheetViews>
  <sheetFormatPr defaultColWidth="9.1328125" defaultRowHeight="14.25" x14ac:dyDescent="0.45"/>
  <cols>
    <col min="1" max="1" width="37.265625" style="11" customWidth="1"/>
    <col min="2" max="16384" width="9.1328125" style="11"/>
  </cols>
  <sheetData>
    <row r="1" spans="1:35" x14ac:dyDescent="0.45">
      <c r="A1" s="12" t="s">
        <v>1213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312</v>
      </c>
      <c r="B2" s="78">
        <f>'Start Year Taxes'!B9</f>
        <v>5.5335908619313187E-2</v>
      </c>
      <c r="C2" s="78">
        <f>B2</f>
        <v>5.5335908619313187E-2</v>
      </c>
      <c r="D2" s="78">
        <f t="shared" ref="D2:AI9" si="0">C2</f>
        <v>5.5335908619313187E-2</v>
      </c>
      <c r="E2" s="78">
        <f t="shared" si="0"/>
        <v>5.5335908619313187E-2</v>
      </c>
      <c r="F2" s="78">
        <f t="shared" si="0"/>
        <v>5.5335908619313187E-2</v>
      </c>
      <c r="G2" s="78">
        <f t="shared" si="0"/>
        <v>5.5335908619313187E-2</v>
      </c>
      <c r="H2" s="78">
        <f t="shared" si="0"/>
        <v>5.5335908619313187E-2</v>
      </c>
      <c r="I2" s="78">
        <f t="shared" si="0"/>
        <v>5.5335908619313187E-2</v>
      </c>
      <c r="J2" s="78">
        <f t="shared" si="0"/>
        <v>5.5335908619313187E-2</v>
      </c>
      <c r="K2" s="78">
        <f t="shared" si="0"/>
        <v>5.5335908619313187E-2</v>
      </c>
      <c r="L2" s="78">
        <f t="shared" si="0"/>
        <v>5.5335908619313187E-2</v>
      </c>
      <c r="M2" s="78">
        <f t="shared" si="0"/>
        <v>5.5335908619313187E-2</v>
      </c>
      <c r="N2" s="78">
        <f t="shared" si="0"/>
        <v>5.5335908619313187E-2</v>
      </c>
      <c r="O2" s="78">
        <f t="shared" si="0"/>
        <v>5.5335908619313187E-2</v>
      </c>
      <c r="P2" s="78">
        <f t="shared" si="0"/>
        <v>5.5335908619313187E-2</v>
      </c>
      <c r="Q2" s="78">
        <f t="shared" si="0"/>
        <v>5.5335908619313187E-2</v>
      </c>
      <c r="R2" s="78">
        <f t="shared" si="0"/>
        <v>5.5335908619313187E-2</v>
      </c>
      <c r="S2" s="78">
        <f t="shared" si="0"/>
        <v>5.5335908619313187E-2</v>
      </c>
      <c r="T2" s="78">
        <f t="shared" si="0"/>
        <v>5.5335908619313187E-2</v>
      </c>
      <c r="U2" s="78">
        <f t="shared" si="0"/>
        <v>5.5335908619313187E-2</v>
      </c>
      <c r="V2" s="78">
        <f t="shared" si="0"/>
        <v>5.5335908619313187E-2</v>
      </c>
      <c r="W2" s="78">
        <f t="shared" si="0"/>
        <v>5.5335908619313187E-2</v>
      </c>
      <c r="X2" s="78">
        <f t="shared" si="0"/>
        <v>5.5335908619313187E-2</v>
      </c>
      <c r="Y2" s="78">
        <f t="shared" si="0"/>
        <v>5.5335908619313187E-2</v>
      </c>
      <c r="Z2" s="78">
        <f t="shared" si="0"/>
        <v>5.5335908619313187E-2</v>
      </c>
      <c r="AA2" s="78">
        <f t="shared" si="0"/>
        <v>5.5335908619313187E-2</v>
      </c>
      <c r="AB2" s="78">
        <f t="shared" si="0"/>
        <v>5.5335908619313187E-2</v>
      </c>
      <c r="AC2" s="78">
        <f t="shared" si="0"/>
        <v>5.5335908619313187E-2</v>
      </c>
      <c r="AD2" s="78">
        <f t="shared" si="0"/>
        <v>5.5335908619313187E-2</v>
      </c>
      <c r="AE2" s="78">
        <f t="shared" si="0"/>
        <v>5.5335908619313187E-2</v>
      </c>
      <c r="AF2" s="78">
        <f t="shared" si="0"/>
        <v>5.5335908619313187E-2</v>
      </c>
      <c r="AG2" s="78">
        <f t="shared" si="0"/>
        <v>5.5335908619313187E-2</v>
      </c>
      <c r="AH2" s="78">
        <f t="shared" si="0"/>
        <v>5.5335908619313187E-2</v>
      </c>
      <c r="AI2" s="78">
        <f t="shared" si="0"/>
        <v>5.5335908619313187E-2</v>
      </c>
    </row>
    <row r="3" spans="1:35" x14ac:dyDescent="0.45">
      <c r="A3" s="12" t="s">
        <v>158</v>
      </c>
      <c r="B3" s="78">
        <f>'Start Year Taxes'!B2</f>
        <v>0.23271342827476171</v>
      </c>
      <c r="C3" s="78">
        <f t="shared" ref="C3:C9" si="1">B3</f>
        <v>0.23271342827476171</v>
      </c>
      <c r="D3" s="78">
        <f t="shared" si="0"/>
        <v>0.23271342827476171</v>
      </c>
      <c r="E3" s="78">
        <f t="shared" si="0"/>
        <v>0.23271342827476171</v>
      </c>
      <c r="F3" s="78">
        <f t="shared" si="0"/>
        <v>0.23271342827476171</v>
      </c>
      <c r="G3" s="78">
        <f t="shared" si="0"/>
        <v>0.23271342827476171</v>
      </c>
      <c r="H3" s="78">
        <f t="shared" si="0"/>
        <v>0.23271342827476171</v>
      </c>
      <c r="I3" s="78">
        <f t="shared" si="0"/>
        <v>0.23271342827476171</v>
      </c>
      <c r="J3" s="78">
        <f t="shared" si="0"/>
        <v>0.23271342827476171</v>
      </c>
      <c r="K3" s="78">
        <f t="shared" si="0"/>
        <v>0.23271342827476171</v>
      </c>
      <c r="L3" s="78">
        <f t="shared" si="0"/>
        <v>0.23271342827476171</v>
      </c>
      <c r="M3" s="78">
        <f t="shared" si="0"/>
        <v>0.23271342827476171</v>
      </c>
      <c r="N3" s="78">
        <f t="shared" si="0"/>
        <v>0.23271342827476171</v>
      </c>
      <c r="O3" s="78">
        <f t="shared" si="0"/>
        <v>0.23271342827476171</v>
      </c>
      <c r="P3" s="78">
        <f t="shared" si="0"/>
        <v>0.23271342827476171</v>
      </c>
      <c r="Q3" s="78">
        <f t="shared" si="0"/>
        <v>0.23271342827476171</v>
      </c>
      <c r="R3" s="78">
        <f t="shared" si="0"/>
        <v>0.23271342827476171</v>
      </c>
      <c r="S3" s="78">
        <f t="shared" si="0"/>
        <v>0.23271342827476171</v>
      </c>
      <c r="T3" s="78">
        <f t="shared" si="0"/>
        <v>0.23271342827476171</v>
      </c>
      <c r="U3" s="78">
        <f t="shared" si="0"/>
        <v>0.23271342827476171</v>
      </c>
      <c r="V3" s="78">
        <f t="shared" si="0"/>
        <v>0.23271342827476171</v>
      </c>
      <c r="W3" s="78">
        <f t="shared" si="0"/>
        <v>0.23271342827476171</v>
      </c>
      <c r="X3" s="78">
        <f t="shared" si="0"/>
        <v>0.23271342827476171</v>
      </c>
      <c r="Y3" s="78">
        <f t="shared" si="0"/>
        <v>0.23271342827476171</v>
      </c>
      <c r="Z3" s="78">
        <f t="shared" si="0"/>
        <v>0.23271342827476171</v>
      </c>
      <c r="AA3" s="78">
        <f t="shared" si="0"/>
        <v>0.23271342827476171</v>
      </c>
      <c r="AB3" s="78">
        <f t="shared" si="0"/>
        <v>0.23271342827476171</v>
      </c>
      <c r="AC3" s="78">
        <f t="shared" si="0"/>
        <v>0.23271342827476171</v>
      </c>
      <c r="AD3" s="78">
        <f t="shared" si="0"/>
        <v>0.23271342827476171</v>
      </c>
      <c r="AE3" s="78">
        <f t="shared" si="0"/>
        <v>0.23271342827476171</v>
      </c>
      <c r="AF3" s="78">
        <f t="shared" si="0"/>
        <v>0.23271342827476171</v>
      </c>
      <c r="AG3" s="78">
        <f t="shared" si="0"/>
        <v>0.23271342827476171</v>
      </c>
      <c r="AH3" s="78">
        <f t="shared" si="0"/>
        <v>0.23271342827476171</v>
      </c>
      <c r="AI3" s="78">
        <f t="shared" si="0"/>
        <v>0.23271342827476171</v>
      </c>
    </row>
    <row r="4" spans="1:35" x14ac:dyDescent="0.45">
      <c r="A4" s="12" t="s">
        <v>314</v>
      </c>
      <c r="B4" s="78">
        <f>'Start Year Taxes'!B3</f>
        <v>0.1206258820183351</v>
      </c>
      <c r="C4" s="78">
        <f t="shared" si="1"/>
        <v>0.1206258820183351</v>
      </c>
      <c r="D4" s="78">
        <f t="shared" si="0"/>
        <v>0.1206258820183351</v>
      </c>
      <c r="E4" s="78">
        <f t="shared" si="0"/>
        <v>0.1206258820183351</v>
      </c>
      <c r="F4" s="78">
        <f t="shared" si="0"/>
        <v>0.1206258820183351</v>
      </c>
      <c r="G4" s="78">
        <f t="shared" si="0"/>
        <v>0.1206258820183351</v>
      </c>
      <c r="H4" s="78">
        <f t="shared" si="0"/>
        <v>0.1206258820183351</v>
      </c>
      <c r="I4" s="78">
        <f t="shared" si="0"/>
        <v>0.1206258820183351</v>
      </c>
      <c r="J4" s="78">
        <f t="shared" si="0"/>
        <v>0.1206258820183351</v>
      </c>
      <c r="K4" s="78">
        <f t="shared" si="0"/>
        <v>0.1206258820183351</v>
      </c>
      <c r="L4" s="78">
        <f t="shared" si="0"/>
        <v>0.1206258820183351</v>
      </c>
      <c r="M4" s="78">
        <f t="shared" si="0"/>
        <v>0.1206258820183351</v>
      </c>
      <c r="N4" s="78">
        <f t="shared" si="0"/>
        <v>0.1206258820183351</v>
      </c>
      <c r="O4" s="78">
        <f t="shared" si="0"/>
        <v>0.1206258820183351</v>
      </c>
      <c r="P4" s="78">
        <f t="shared" si="0"/>
        <v>0.1206258820183351</v>
      </c>
      <c r="Q4" s="78">
        <f t="shared" si="0"/>
        <v>0.1206258820183351</v>
      </c>
      <c r="R4" s="78">
        <f t="shared" si="0"/>
        <v>0.1206258820183351</v>
      </c>
      <c r="S4" s="78">
        <f t="shared" si="0"/>
        <v>0.1206258820183351</v>
      </c>
      <c r="T4" s="78">
        <f t="shared" si="0"/>
        <v>0.1206258820183351</v>
      </c>
      <c r="U4" s="78">
        <f t="shared" si="0"/>
        <v>0.1206258820183351</v>
      </c>
      <c r="V4" s="78">
        <f t="shared" si="0"/>
        <v>0.1206258820183351</v>
      </c>
      <c r="W4" s="78">
        <f t="shared" si="0"/>
        <v>0.1206258820183351</v>
      </c>
      <c r="X4" s="78">
        <f t="shared" si="0"/>
        <v>0.1206258820183351</v>
      </c>
      <c r="Y4" s="78">
        <f t="shared" si="0"/>
        <v>0.1206258820183351</v>
      </c>
      <c r="Z4" s="78">
        <f t="shared" si="0"/>
        <v>0.1206258820183351</v>
      </c>
      <c r="AA4" s="78">
        <f t="shared" si="0"/>
        <v>0.1206258820183351</v>
      </c>
      <c r="AB4" s="78">
        <f t="shared" si="0"/>
        <v>0.1206258820183351</v>
      </c>
      <c r="AC4" s="78">
        <f t="shared" si="0"/>
        <v>0.1206258820183351</v>
      </c>
      <c r="AD4" s="78">
        <f t="shared" si="0"/>
        <v>0.1206258820183351</v>
      </c>
      <c r="AE4" s="78">
        <f t="shared" si="0"/>
        <v>0.1206258820183351</v>
      </c>
      <c r="AF4" s="78">
        <f t="shared" si="0"/>
        <v>0.1206258820183351</v>
      </c>
      <c r="AG4" s="78">
        <f t="shared" si="0"/>
        <v>0.1206258820183351</v>
      </c>
      <c r="AH4" s="78">
        <f t="shared" si="0"/>
        <v>0.1206258820183351</v>
      </c>
      <c r="AI4" s="78">
        <f t="shared" si="0"/>
        <v>0.1206258820183351</v>
      </c>
    </row>
    <row r="5" spans="1:35" x14ac:dyDescent="0.45">
      <c r="A5" s="12" t="s">
        <v>315</v>
      </c>
      <c r="B5" s="78">
        <f>About!$G$46</f>
        <v>0</v>
      </c>
      <c r="C5" s="78">
        <f t="shared" si="1"/>
        <v>0</v>
      </c>
      <c r="D5" s="78">
        <f t="shared" si="0"/>
        <v>0</v>
      </c>
      <c r="E5" s="78">
        <f t="shared" si="0"/>
        <v>0</v>
      </c>
      <c r="F5" s="78">
        <f t="shared" si="0"/>
        <v>0</v>
      </c>
      <c r="G5" s="78">
        <f t="shared" si="0"/>
        <v>0</v>
      </c>
      <c r="H5" s="78">
        <f t="shared" si="0"/>
        <v>0</v>
      </c>
      <c r="I5" s="78">
        <f t="shared" si="0"/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0</v>
      </c>
      <c r="O5" s="78">
        <f t="shared" si="0"/>
        <v>0</v>
      </c>
      <c r="P5" s="78">
        <f t="shared" si="0"/>
        <v>0</v>
      </c>
      <c r="Q5" s="78">
        <f t="shared" si="0"/>
        <v>0</v>
      </c>
      <c r="R5" s="78">
        <f t="shared" si="0"/>
        <v>0</v>
      </c>
      <c r="S5" s="78">
        <f t="shared" si="0"/>
        <v>0</v>
      </c>
      <c r="T5" s="78">
        <f t="shared" si="0"/>
        <v>0</v>
      </c>
      <c r="U5" s="78">
        <f t="shared" si="0"/>
        <v>0</v>
      </c>
      <c r="V5" s="78">
        <f t="shared" si="0"/>
        <v>0</v>
      </c>
      <c r="W5" s="78">
        <f t="shared" si="0"/>
        <v>0</v>
      </c>
      <c r="X5" s="78">
        <f t="shared" si="0"/>
        <v>0</v>
      </c>
      <c r="Y5" s="78">
        <f t="shared" si="0"/>
        <v>0</v>
      </c>
      <c r="Z5" s="78">
        <f t="shared" si="0"/>
        <v>0</v>
      </c>
      <c r="AA5" s="78">
        <f t="shared" si="0"/>
        <v>0</v>
      </c>
      <c r="AB5" s="78">
        <f t="shared" si="0"/>
        <v>0</v>
      </c>
      <c r="AC5" s="78">
        <f t="shared" si="0"/>
        <v>0</v>
      </c>
      <c r="AD5" s="78">
        <f t="shared" si="0"/>
        <v>0</v>
      </c>
      <c r="AE5" s="78">
        <f t="shared" si="0"/>
        <v>0</v>
      </c>
      <c r="AF5" s="78">
        <f t="shared" si="0"/>
        <v>0</v>
      </c>
      <c r="AG5" s="78">
        <f t="shared" si="0"/>
        <v>0</v>
      </c>
      <c r="AH5" s="78">
        <f t="shared" si="0"/>
        <v>0</v>
      </c>
      <c r="AI5" s="78">
        <f t="shared" si="0"/>
        <v>0</v>
      </c>
    </row>
    <row r="6" spans="1:35" x14ac:dyDescent="0.45">
      <c r="A6" s="12" t="s">
        <v>1216</v>
      </c>
      <c r="B6" s="78">
        <v>0</v>
      </c>
      <c r="C6" s="78">
        <f t="shared" si="1"/>
        <v>0</v>
      </c>
      <c r="D6" s="78">
        <f t="shared" si="0"/>
        <v>0</v>
      </c>
      <c r="E6" s="78">
        <f t="shared" si="0"/>
        <v>0</v>
      </c>
      <c r="F6" s="78">
        <f t="shared" si="0"/>
        <v>0</v>
      </c>
      <c r="G6" s="78">
        <f t="shared" si="0"/>
        <v>0</v>
      </c>
      <c r="H6" s="78">
        <f t="shared" si="0"/>
        <v>0</v>
      </c>
      <c r="I6" s="78">
        <f t="shared" si="0"/>
        <v>0</v>
      </c>
      <c r="J6" s="78">
        <f t="shared" si="0"/>
        <v>0</v>
      </c>
      <c r="K6" s="78">
        <f t="shared" si="0"/>
        <v>0</v>
      </c>
      <c r="L6" s="78">
        <f t="shared" si="0"/>
        <v>0</v>
      </c>
      <c r="M6" s="78">
        <f t="shared" si="0"/>
        <v>0</v>
      </c>
      <c r="N6" s="78">
        <f t="shared" si="0"/>
        <v>0</v>
      </c>
      <c r="O6" s="78">
        <f t="shared" si="0"/>
        <v>0</v>
      </c>
      <c r="P6" s="78">
        <f t="shared" si="0"/>
        <v>0</v>
      </c>
      <c r="Q6" s="78">
        <f t="shared" si="0"/>
        <v>0</v>
      </c>
      <c r="R6" s="78">
        <f t="shared" si="0"/>
        <v>0</v>
      </c>
      <c r="S6" s="78">
        <f t="shared" si="0"/>
        <v>0</v>
      </c>
      <c r="T6" s="78">
        <f t="shared" si="0"/>
        <v>0</v>
      </c>
      <c r="U6" s="78">
        <f t="shared" si="0"/>
        <v>0</v>
      </c>
      <c r="V6" s="78">
        <f t="shared" si="0"/>
        <v>0</v>
      </c>
      <c r="W6" s="78">
        <f t="shared" si="0"/>
        <v>0</v>
      </c>
      <c r="X6" s="78">
        <f t="shared" si="0"/>
        <v>0</v>
      </c>
      <c r="Y6" s="78">
        <f t="shared" si="0"/>
        <v>0</v>
      </c>
      <c r="Z6" s="78">
        <f t="shared" si="0"/>
        <v>0</v>
      </c>
      <c r="AA6" s="78">
        <f t="shared" si="0"/>
        <v>0</v>
      </c>
      <c r="AB6" s="78">
        <f t="shared" si="0"/>
        <v>0</v>
      </c>
      <c r="AC6" s="78">
        <f t="shared" si="0"/>
        <v>0</v>
      </c>
      <c r="AD6" s="78">
        <f t="shared" si="0"/>
        <v>0</v>
      </c>
      <c r="AE6" s="78">
        <f t="shared" si="0"/>
        <v>0</v>
      </c>
      <c r="AF6" s="78">
        <f t="shared" si="0"/>
        <v>0</v>
      </c>
      <c r="AG6" s="78">
        <f t="shared" si="0"/>
        <v>0</v>
      </c>
      <c r="AH6" s="78">
        <f t="shared" si="0"/>
        <v>0</v>
      </c>
      <c r="AI6" s="78">
        <f t="shared" si="0"/>
        <v>0</v>
      </c>
    </row>
    <row r="7" spans="1:35" x14ac:dyDescent="0.45">
      <c r="A7" s="12" t="s">
        <v>1217</v>
      </c>
      <c r="B7" s="78">
        <v>0</v>
      </c>
      <c r="C7" s="78">
        <f t="shared" si="1"/>
        <v>0</v>
      </c>
      <c r="D7" s="78">
        <f t="shared" si="0"/>
        <v>0</v>
      </c>
      <c r="E7" s="78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78">
        <f t="shared" si="0"/>
        <v>0</v>
      </c>
      <c r="V7" s="78">
        <f t="shared" si="0"/>
        <v>0</v>
      </c>
      <c r="W7" s="78">
        <f t="shared" si="0"/>
        <v>0</v>
      </c>
      <c r="X7" s="78">
        <f t="shared" si="0"/>
        <v>0</v>
      </c>
      <c r="Y7" s="78">
        <f t="shared" si="0"/>
        <v>0</v>
      </c>
      <c r="Z7" s="78">
        <f t="shared" si="0"/>
        <v>0</v>
      </c>
      <c r="AA7" s="78">
        <f t="shared" si="0"/>
        <v>0</v>
      </c>
      <c r="AB7" s="78">
        <f t="shared" si="0"/>
        <v>0</v>
      </c>
      <c r="AC7" s="78">
        <f t="shared" si="0"/>
        <v>0</v>
      </c>
      <c r="AD7" s="78">
        <f t="shared" si="0"/>
        <v>0</v>
      </c>
      <c r="AE7" s="78">
        <f t="shared" si="0"/>
        <v>0</v>
      </c>
      <c r="AF7" s="78">
        <f t="shared" si="0"/>
        <v>0</v>
      </c>
      <c r="AG7" s="78">
        <f t="shared" si="0"/>
        <v>0</v>
      </c>
      <c r="AH7" s="78">
        <f t="shared" si="0"/>
        <v>0</v>
      </c>
      <c r="AI7" s="78">
        <f t="shared" si="0"/>
        <v>0</v>
      </c>
    </row>
    <row r="8" spans="1:35" x14ac:dyDescent="0.45">
      <c r="A8" s="12" t="s">
        <v>1218</v>
      </c>
      <c r="B8" s="78">
        <v>0</v>
      </c>
      <c r="C8" s="78">
        <f t="shared" si="1"/>
        <v>0</v>
      </c>
      <c r="D8" s="78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78">
        <f t="shared" si="0"/>
        <v>0</v>
      </c>
      <c r="R8" s="78">
        <f t="shared" si="0"/>
        <v>0</v>
      </c>
      <c r="S8" s="78">
        <f t="shared" si="0"/>
        <v>0</v>
      </c>
      <c r="T8" s="78">
        <f t="shared" si="0"/>
        <v>0</v>
      </c>
      <c r="U8" s="78">
        <f t="shared" si="0"/>
        <v>0</v>
      </c>
      <c r="V8" s="78">
        <f t="shared" si="0"/>
        <v>0</v>
      </c>
      <c r="W8" s="78">
        <f t="shared" si="0"/>
        <v>0</v>
      </c>
      <c r="X8" s="78">
        <f t="shared" si="0"/>
        <v>0</v>
      </c>
      <c r="Y8" s="78">
        <f t="shared" si="0"/>
        <v>0</v>
      </c>
      <c r="Z8" s="78">
        <f t="shared" si="0"/>
        <v>0</v>
      </c>
      <c r="AA8" s="78">
        <f t="shared" si="0"/>
        <v>0</v>
      </c>
      <c r="AB8" s="78">
        <f t="shared" si="0"/>
        <v>0</v>
      </c>
      <c r="AC8" s="78">
        <f t="shared" si="0"/>
        <v>0</v>
      </c>
      <c r="AD8" s="78">
        <f t="shared" si="0"/>
        <v>0</v>
      </c>
      <c r="AE8" s="78">
        <f t="shared" si="0"/>
        <v>0</v>
      </c>
      <c r="AF8" s="78">
        <f t="shared" si="0"/>
        <v>0</v>
      </c>
      <c r="AG8" s="78">
        <f t="shared" si="0"/>
        <v>0</v>
      </c>
      <c r="AH8" s="78">
        <f t="shared" si="0"/>
        <v>0</v>
      </c>
      <c r="AI8" s="78">
        <f t="shared" si="0"/>
        <v>0</v>
      </c>
    </row>
    <row r="9" spans="1:35" x14ac:dyDescent="0.45">
      <c r="A9" s="12" t="s">
        <v>170</v>
      </c>
      <c r="B9" s="78">
        <f>'Start Year Taxes'!B10</f>
        <v>0.05</v>
      </c>
      <c r="C9" s="78">
        <f t="shared" si="1"/>
        <v>0.05</v>
      </c>
      <c r="D9" s="78">
        <f t="shared" si="0"/>
        <v>0.05</v>
      </c>
      <c r="E9" s="78">
        <f t="shared" si="0"/>
        <v>0.05</v>
      </c>
      <c r="F9" s="78">
        <f t="shared" si="0"/>
        <v>0.05</v>
      </c>
      <c r="G9" s="78">
        <f t="shared" si="0"/>
        <v>0.05</v>
      </c>
      <c r="H9" s="78">
        <f t="shared" si="0"/>
        <v>0.05</v>
      </c>
      <c r="I9" s="78">
        <f t="shared" si="0"/>
        <v>0.05</v>
      </c>
      <c r="J9" s="78">
        <f t="shared" si="0"/>
        <v>0.05</v>
      </c>
      <c r="K9" s="78">
        <f t="shared" si="0"/>
        <v>0.05</v>
      </c>
      <c r="L9" s="78">
        <f t="shared" si="0"/>
        <v>0.05</v>
      </c>
      <c r="M9" s="78">
        <f t="shared" si="0"/>
        <v>0.05</v>
      </c>
      <c r="N9" s="78">
        <f t="shared" si="0"/>
        <v>0.05</v>
      </c>
      <c r="O9" s="78">
        <f t="shared" si="0"/>
        <v>0.05</v>
      </c>
      <c r="P9" s="78">
        <f t="shared" si="0"/>
        <v>0.05</v>
      </c>
      <c r="Q9" s="78">
        <f t="shared" si="0"/>
        <v>0.05</v>
      </c>
      <c r="R9" s="78">
        <f t="shared" si="0"/>
        <v>0.05</v>
      </c>
      <c r="S9" s="78">
        <f t="shared" si="0"/>
        <v>0.05</v>
      </c>
      <c r="T9" s="78">
        <f t="shared" si="0"/>
        <v>0.05</v>
      </c>
      <c r="U9" s="78">
        <f t="shared" si="0"/>
        <v>0.05</v>
      </c>
      <c r="V9" s="78">
        <f t="shared" si="0"/>
        <v>0.05</v>
      </c>
      <c r="W9" s="78">
        <f t="shared" si="0"/>
        <v>0.05</v>
      </c>
      <c r="X9" s="78">
        <f t="shared" si="0"/>
        <v>0.05</v>
      </c>
      <c r="Y9" s="78">
        <f t="shared" si="0"/>
        <v>0.05</v>
      </c>
      <c r="Z9" s="78">
        <f t="shared" si="0"/>
        <v>0.05</v>
      </c>
      <c r="AA9" s="78">
        <f t="shared" si="0"/>
        <v>0.05</v>
      </c>
      <c r="AB9" s="78">
        <f t="shared" si="0"/>
        <v>0.05</v>
      </c>
      <c r="AC9" s="78">
        <f t="shared" si="0"/>
        <v>0.05</v>
      </c>
      <c r="AD9" s="78">
        <f t="shared" si="0"/>
        <v>0.05</v>
      </c>
      <c r="AE9" s="78">
        <f t="shared" si="0"/>
        <v>0.05</v>
      </c>
      <c r="AF9" s="78">
        <f t="shared" si="0"/>
        <v>0.05</v>
      </c>
      <c r="AG9" s="78">
        <f t="shared" si="0"/>
        <v>0.05</v>
      </c>
      <c r="AH9" s="78">
        <f t="shared" si="0"/>
        <v>0.05</v>
      </c>
      <c r="AI9" s="78">
        <f t="shared" ref="AI9" si="2">AH9</f>
        <v>0.05</v>
      </c>
    </row>
    <row r="10" spans="1:35" x14ac:dyDescent="0.45">
      <c r="A10" s="12" t="s">
        <v>316</v>
      </c>
      <c r="B10" s="78">
        <f>'Start Year Taxes'!B4</f>
        <v>0.49136152656008247</v>
      </c>
      <c r="C10" s="78">
        <f>B10</f>
        <v>0.49136152656008247</v>
      </c>
      <c r="D10" s="78">
        <f t="shared" ref="D10:AI17" si="3">C10</f>
        <v>0.49136152656008247</v>
      </c>
      <c r="E10" s="78">
        <f t="shared" si="3"/>
        <v>0.49136152656008247</v>
      </c>
      <c r="F10" s="78">
        <f t="shared" si="3"/>
        <v>0.49136152656008247</v>
      </c>
      <c r="G10" s="78">
        <f t="shared" si="3"/>
        <v>0.49136152656008247</v>
      </c>
      <c r="H10" s="78">
        <f t="shared" si="3"/>
        <v>0.49136152656008247</v>
      </c>
      <c r="I10" s="78">
        <f t="shared" si="3"/>
        <v>0.49136152656008247</v>
      </c>
      <c r="J10" s="78">
        <f t="shared" si="3"/>
        <v>0.49136152656008247</v>
      </c>
      <c r="K10" s="78">
        <f t="shared" si="3"/>
        <v>0.49136152656008247</v>
      </c>
      <c r="L10" s="78">
        <f t="shared" si="3"/>
        <v>0.49136152656008247</v>
      </c>
      <c r="M10" s="78">
        <f t="shared" si="3"/>
        <v>0.49136152656008247</v>
      </c>
      <c r="N10" s="78">
        <f t="shared" si="3"/>
        <v>0.49136152656008247</v>
      </c>
      <c r="O10" s="78">
        <f t="shared" si="3"/>
        <v>0.49136152656008247</v>
      </c>
      <c r="P10" s="78">
        <f t="shared" si="3"/>
        <v>0.49136152656008247</v>
      </c>
      <c r="Q10" s="78">
        <f t="shared" si="3"/>
        <v>0.49136152656008247</v>
      </c>
      <c r="R10" s="78">
        <f t="shared" si="3"/>
        <v>0.49136152656008247</v>
      </c>
      <c r="S10" s="78">
        <f t="shared" si="3"/>
        <v>0.49136152656008247</v>
      </c>
      <c r="T10" s="78">
        <f t="shared" si="3"/>
        <v>0.49136152656008247</v>
      </c>
      <c r="U10" s="78">
        <f t="shared" si="3"/>
        <v>0.49136152656008247</v>
      </c>
      <c r="V10" s="78">
        <f t="shared" si="3"/>
        <v>0.49136152656008247</v>
      </c>
      <c r="W10" s="78">
        <f t="shared" si="3"/>
        <v>0.49136152656008247</v>
      </c>
      <c r="X10" s="78">
        <f t="shared" si="3"/>
        <v>0.49136152656008247</v>
      </c>
      <c r="Y10" s="78">
        <f t="shared" si="3"/>
        <v>0.49136152656008247</v>
      </c>
      <c r="Z10" s="78">
        <f t="shared" si="3"/>
        <v>0.49136152656008247</v>
      </c>
      <c r="AA10" s="78">
        <f t="shared" si="3"/>
        <v>0.49136152656008247</v>
      </c>
      <c r="AB10" s="78">
        <f t="shared" si="3"/>
        <v>0.49136152656008247</v>
      </c>
      <c r="AC10" s="78">
        <f t="shared" si="3"/>
        <v>0.49136152656008247</v>
      </c>
      <c r="AD10" s="78">
        <f t="shared" si="3"/>
        <v>0.49136152656008247</v>
      </c>
      <c r="AE10" s="78">
        <f t="shared" si="3"/>
        <v>0.49136152656008247</v>
      </c>
      <c r="AF10" s="78">
        <f t="shared" si="3"/>
        <v>0.49136152656008247</v>
      </c>
      <c r="AG10" s="78">
        <f t="shared" si="3"/>
        <v>0.49136152656008247</v>
      </c>
      <c r="AH10" s="78">
        <f t="shared" si="3"/>
        <v>0.49136152656008247</v>
      </c>
      <c r="AI10" s="78">
        <f t="shared" si="3"/>
        <v>0.49136152656008247</v>
      </c>
    </row>
    <row r="11" spans="1:35" x14ac:dyDescent="0.45">
      <c r="A11" s="12" t="s">
        <v>317</v>
      </c>
      <c r="B11" s="78">
        <f>'Start Year Taxes'!B5</f>
        <v>0.37339233854238696</v>
      </c>
      <c r="C11" s="78">
        <f>B11</f>
        <v>0.37339233854238696</v>
      </c>
      <c r="D11" s="78">
        <f t="shared" si="3"/>
        <v>0.37339233854238696</v>
      </c>
      <c r="E11" s="78">
        <f t="shared" si="3"/>
        <v>0.37339233854238696</v>
      </c>
      <c r="F11" s="78">
        <f t="shared" si="3"/>
        <v>0.37339233854238696</v>
      </c>
      <c r="G11" s="78">
        <f t="shared" si="3"/>
        <v>0.37339233854238696</v>
      </c>
      <c r="H11" s="78">
        <f t="shared" si="3"/>
        <v>0.37339233854238696</v>
      </c>
      <c r="I11" s="78">
        <f t="shared" si="3"/>
        <v>0.37339233854238696</v>
      </c>
      <c r="J11" s="78">
        <f t="shared" si="3"/>
        <v>0.37339233854238696</v>
      </c>
      <c r="K11" s="78">
        <f t="shared" si="3"/>
        <v>0.37339233854238696</v>
      </c>
      <c r="L11" s="78">
        <f t="shared" si="3"/>
        <v>0.37339233854238696</v>
      </c>
      <c r="M11" s="78">
        <f t="shared" si="3"/>
        <v>0.37339233854238696</v>
      </c>
      <c r="N11" s="78">
        <f t="shared" si="3"/>
        <v>0.37339233854238696</v>
      </c>
      <c r="O11" s="78">
        <f t="shared" si="3"/>
        <v>0.37339233854238696</v>
      </c>
      <c r="P11" s="78">
        <f t="shared" si="3"/>
        <v>0.37339233854238696</v>
      </c>
      <c r="Q11" s="78">
        <f t="shared" si="3"/>
        <v>0.37339233854238696</v>
      </c>
      <c r="R11" s="78">
        <f t="shared" si="3"/>
        <v>0.37339233854238696</v>
      </c>
      <c r="S11" s="78">
        <f t="shared" si="3"/>
        <v>0.37339233854238696</v>
      </c>
      <c r="T11" s="78">
        <f t="shared" si="3"/>
        <v>0.37339233854238696</v>
      </c>
      <c r="U11" s="78">
        <f t="shared" si="3"/>
        <v>0.37339233854238696</v>
      </c>
      <c r="V11" s="78">
        <f t="shared" si="3"/>
        <v>0.37339233854238696</v>
      </c>
      <c r="W11" s="78">
        <f t="shared" si="3"/>
        <v>0.37339233854238696</v>
      </c>
      <c r="X11" s="78">
        <f t="shared" si="3"/>
        <v>0.37339233854238696</v>
      </c>
      <c r="Y11" s="78">
        <f t="shared" si="3"/>
        <v>0.37339233854238696</v>
      </c>
      <c r="Z11" s="78">
        <f t="shared" si="3"/>
        <v>0.37339233854238696</v>
      </c>
      <c r="AA11" s="78">
        <f t="shared" si="3"/>
        <v>0.37339233854238696</v>
      </c>
      <c r="AB11" s="78">
        <f t="shared" si="3"/>
        <v>0.37339233854238696</v>
      </c>
      <c r="AC11" s="78">
        <f t="shared" si="3"/>
        <v>0.37339233854238696</v>
      </c>
      <c r="AD11" s="78">
        <f t="shared" si="3"/>
        <v>0.37339233854238696</v>
      </c>
      <c r="AE11" s="78">
        <f t="shared" si="3"/>
        <v>0.37339233854238696</v>
      </c>
      <c r="AF11" s="78">
        <f t="shared" si="3"/>
        <v>0.37339233854238696</v>
      </c>
      <c r="AG11" s="78">
        <f t="shared" si="3"/>
        <v>0.37339233854238696</v>
      </c>
      <c r="AH11" s="78">
        <f t="shared" si="3"/>
        <v>0.37339233854238696</v>
      </c>
      <c r="AI11" s="78">
        <f t="shared" si="3"/>
        <v>0.37339233854238696</v>
      </c>
    </row>
    <row r="12" spans="1:35" x14ac:dyDescent="0.45">
      <c r="A12" s="12" t="s">
        <v>318</v>
      </c>
      <c r="B12" s="78">
        <f>'Start Year Taxes'!B7</f>
        <v>0.05</v>
      </c>
      <c r="C12" s="78">
        <f>B12</f>
        <v>0.05</v>
      </c>
      <c r="D12" s="78">
        <f t="shared" si="3"/>
        <v>0.05</v>
      </c>
      <c r="E12" s="78">
        <f t="shared" si="3"/>
        <v>0.05</v>
      </c>
      <c r="F12" s="78">
        <f t="shared" si="3"/>
        <v>0.05</v>
      </c>
      <c r="G12" s="78">
        <f t="shared" si="3"/>
        <v>0.05</v>
      </c>
      <c r="H12" s="78">
        <f t="shared" si="3"/>
        <v>0.05</v>
      </c>
      <c r="I12" s="78">
        <f t="shared" si="3"/>
        <v>0.05</v>
      </c>
      <c r="J12" s="78">
        <f t="shared" si="3"/>
        <v>0.05</v>
      </c>
      <c r="K12" s="78">
        <f t="shared" si="3"/>
        <v>0.05</v>
      </c>
      <c r="L12" s="78">
        <f t="shared" si="3"/>
        <v>0.05</v>
      </c>
      <c r="M12" s="78">
        <f t="shared" si="3"/>
        <v>0.05</v>
      </c>
      <c r="N12" s="78">
        <f t="shared" si="3"/>
        <v>0.05</v>
      </c>
      <c r="O12" s="78">
        <f t="shared" si="3"/>
        <v>0.05</v>
      </c>
      <c r="P12" s="78">
        <f t="shared" si="3"/>
        <v>0.05</v>
      </c>
      <c r="Q12" s="78">
        <f t="shared" si="3"/>
        <v>0.05</v>
      </c>
      <c r="R12" s="78">
        <f t="shared" si="3"/>
        <v>0.05</v>
      </c>
      <c r="S12" s="78">
        <f t="shared" si="3"/>
        <v>0.05</v>
      </c>
      <c r="T12" s="78">
        <f t="shared" si="3"/>
        <v>0.05</v>
      </c>
      <c r="U12" s="78">
        <f t="shared" si="3"/>
        <v>0.05</v>
      </c>
      <c r="V12" s="78">
        <f t="shared" si="3"/>
        <v>0.05</v>
      </c>
      <c r="W12" s="78">
        <f t="shared" si="3"/>
        <v>0.05</v>
      </c>
      <c r="X12" s="78">
        <f t="shared" si="3"/>
        <v>0.05</v>
      </c>
      <c r="Y12" s="78">
        <f t="shared" si="3"/>
        <v>0.05</v>
      </c>
      <c r="Z12" s="78">
        <f t="shared" si="3"/>
        <v>0.05</v>
      </c>
      <c r="AA12" s="78">
        <f t="shared" si="3"/>
        <v>0.05</v>
      </c>
      <c r="AB12" s="78">
        <f t="shared" si="3"/>
        <v>0.05</v>
      </c>
      <c r="AC12" s="78">
        <f t="shared" si="3"/>
        <v>0.05</v>
      </c>
      <c r="AD12" s="78">
        <f t="shared" si="3"/>
        <v>0.05</v>
      </c>
      <c r="AE12" s="78">
        <f t="shared" si="3"/>
        <v>0.05</v>
      </c>
      <c r="AF12" s="78">
        <f t="shared" si="3"/>
        <v>0.05</v>
      </c>
      <c r="AG12" s="78">
        <f t="shared" si="3"/>
        <v>0.05</v>
      </c>
      <c r="AH12" s="78">
        <f t="shared" si="3"/>
        <v>0.05</v>
      </c>
      <c r="AI12" s="78">
        <f t="shared" si="3"/>
        <v>0.05</v>
      </c>
    </row>
    <row r="13" spans="1:35" x14ac:dyDescent="0.45">
      <c r="A13" s="12" t="s">
        <v>49</v>
      </c>
      <c r="B13" s="78">
        <f>'Start Year Taxes'!B8</f>
        <v>0.05</v>
      </c>
      <c r="C13" s="78">
        <f>B13</f>
        <v>0.05</v>
      </c>
      <c r="D13" s="78">
        <f t="shared" si="3"/>
        <v>0.05</v>
      </c>
      <c r="E13" s="78">
        <f t="shared" si="3"/>
        <v>0.05</v>
      </c>
      <c r="F13" s="78">
        <f t="shared" si="3"/>
        <v>0.05</v>
      </c>
      <c r="G13" s="78">
        <f t="shared" si="3"/>
        <v>0.05</v>
      </c>
      <c r="H13" s="78">
        <f t="shared" si="3"/>
        <v>0.05</v>
      </c>
      <c r="I13" s="78">
        <f t="shared" si="3"/>
        <v>0.05</v>
      </c>
      <c r="J13" s="78">
        <f t="shared" si="3"/>
        <v>0.05</v>
      </c>
      <c r="K13" s="78">
        <f t="shared" si="3"/>
        <v>0.05</v>
      </c>
      <c r="L13" s="78">
        <f t="shared" si="3"/>
        <v>0.05</v>
      </c>
      <c r="M13" s="78">
        <f t="shared" si="3"/>
        <v>0.05</v>
      </c>
      <c r="N13" s="78">
        <f t="shared" si="3"/>
        <v>0.05</v>
      </c>
      <c r="O13" s="78">
        <f t="shared" si="3"/>
        <v>0.05</v>
      </c>
      <c r="P13" s="78">
        <f t="shared" si="3"/>
        <v>0.05</v>
      </c>
      <c r="Q13" s="78">
        <f t="shared" si="3"/>
        <v>0.05</v>
      </c>
      <c r="R13" s="78">
        <f t="shared" si="3"/>
        <v>0.05</v>
      </c>
      <c r="S13" s="78">
        <f t="shared" si="3"/>
        <v>0.05</v>
      </c>
      <c r="T13" s="78">
        <f t="shared" si="3"/>
        <v>0.05</v>
      </c>
      <c r="U13" s="78">
        <f t="shared" si="3"/>
        <v>0.05</v>
      </c>
      <c r="V13" s="78">
        <f t="shared" si="3"/>
        <v>0.05</v>
      </c>
      <c r="W13" s="78">
        <f t="shared" si="3"/>
        <v>0.05</v>
      </c>
      <c r="X13" s="78">
        <f t="shared" si="3"/>
        <v>0.05</v>
      </c>
      <c r="Y13" s="78">
        <f t="shared" si="3"/>
        <v>0.05</v>
      </c>
      <c r="Z13" s="78">
        <f t="shared" si="3"/>
        <v>0.05</v>
      </c>
      <c r="AA13" s="78">
        <f t="shared" si="3"/>
        <v>0.05</v>
      </c>
      <c r="AB13" s="78">
        <f t="shared" si="3"/>
        <v>0.05</v>
      </c>
      <c r="AC13" s="78">
        <f t="shared" si="3"/>
        <v>0.05</v>
      </c>
      <c r="AD13" s="78">
        <f t="shared" si="3"/>
        <v>0.05</v>
      </c>
      <c r="AE13" s="78">
        <f t="shared" si="3"/>
        <v>0.05</v>
      </c>
      <c r="AF13" s="78">
        <f t="shared" si="3"/>
        <v>0.05</v>
      </c>
      <c r="AG13" s="78">
        <f t="shared" si="3"/>
        <v>0.05</v>
      </c>
      <c r="AH13" s="78">
        <f t="shared" si="3"/>
        <v>0.05</v>
      </c>
      <c r="AI13" s="78">
        <f t="shared" si="3"/>
        <v>0.05</v>
      </c>
    </row>
    <row r="14" spans="1:35" x14ac:dyDescent="0.45">
      <c r="A14" s="12" t="s">
        <v>1222</v>
      </c>
      <c r="B14" s="78">
        <f>'Start Year Taxes'!B6</f>
        <v>0.10387508175277957</v>
      </c>
      <c r="C14" s="78">
        <f>B14</f>
        <v>0.10387508175277957</v>
      </c>
      <c r="D14" s="78">
        <f t="shared" si="3"/>
        <v>0.10387508175277957</v>
      </c>
      <c r="E14" s="78">
        <f t="shared" si="3"/>
        <v>0.10387508175277957</v>
      </c>
      <c r="F14" s="78">
        <f t="shared" si="3"/>
        <v>0.10387508175277957</v>
      </c>
      <c r="G14" s="78">
        <f t="shared" si="3"/>
        <v>0.10387508175277957</v>
      </c>
      <c r="H14" s="78">
        <f t="shared" si="3"/>
        <v>0.10387508175277957</v>
      </c>
      <c r="I14" s="78">
        <f t="shared" si="3"/>
        <v>0.10387508175277957</v>
      </c>
      <c r="J14" s="78">
        <f t="shared" si="3"/>
        <v>0.10387508175277957</v>
      </c>
      <c r="K14" s="78">
        <f t="shared" si="3"/>
        <v>0.10387508175277957</v>
      </c>
      <c r="L14" s="78">
        <f t="shared" si="3"/>
        <v>0.10387508175277957</v>
      </c>
      <c r="M14" s="78">
        <f t="shared" si="3"/>
        <v>0.10387508175277957</v>
      </c>
      <c r="N14" s="78">
        <f t="shared" si="3"/>
        <v>0.10387508175277957</v>
      </c>
      <c r="O14" s="78">
        <f t="shared" si="3"/>
        <v>0.10387508175277957</v>
      </c>
      <c r="P14" s="78">
        <f t="shared" si="3"/>
        <v>0.10387508175277957</v>
      </c>
      <c r="Q14" s="78">
        <f t="shared" si="3"/>
        <v>0.10387508175277957</v>
      </c>
      <c r="R14" s="78">
        <f t="shared" si="3"/>
        <v>0.10387508175277957</v>
      </c>
      <c r="S14" s="78">
        <f t="shared" si="3"/>
        <v>0.10387508175277957</v>
      </c>
      <c r="T14" s="78">
        <f t="shared" si="3"/>
        <v>0.10387508175277957</v>
      </c>
      <c r="U14" s="78">
        <f t="shared" si="3"/>
        <v>0.10387508175277957</v>
      </c>
      <c r="V14" s="78">
        <f t="shared" si="3"/>
        <v>0.10387508175277957</v>
      </c>
      <c r="W14" s="78">
        <f t="shared" si="3"/>
        <v>0.10387508175277957</v>
      </c>
      <c r="X14" s="78">
        <f t="shared" si="3"/>
        <v>0.10387508175277957</v>
      </c>
      <c r="Y14" s="78">
        <f t="shared" si="3"/>
        <v>0.10387508175277957</v>
      </c>
      <c r="Z14" s="78">
        <f t="shared" si="3"/>
        <v>0.10387508175277957</v>
      </c>
      <c r="AA14" s="78">
        <f t="shared" si="3"/>
        <v>0.10387508175277957</v>
      </c>
      <c r="AB14" s="78">
        <f t="shared" si="3"/>
        <v>0.10387508175277957</v>
      </c>
      <c r="AC14" s="78">
        <f t="shared" si="3"/>
        <v>0.10387508175277957</v>
      </c>
      <c r="AD14" s="78">
        <f t="shared" si="3"/>
        <v>0.10387508175277957</v>
      </c>
      <c r="AE14" s="78">
        <f t="shared" si="3"/>
        <v>0.10387508175277957</v>
      </c>
      <c r="AF14" s="78">
        <f t="shared" si="3"/>
        <v>0.10387508175277957</v>
      </c>
      <c r="AG14" s="78">
        <f t="shared" si="3"/>
        <v>0.10387508175277957</v>
      </c>
      <c r="AH14" s="78">
        <f t="shared" si="3"/>
        <v>0.10387508175277957</v>
      </c>
      <c r="AI14" s="78">
        <f t="shared" si="3"/>
        <v>0.10387508175277957</v>
      </c>
    </row>
    <row r="15" spans="1:35" x14ac:dyDescent="0.45">
      <c r="A15" s="12" t="s">
        <v>51</v>
      </c>
      <c r="B15" s="78">
        <v>0</v>
      </c>
      <c r="C15" s="78">
        <f t="shared" ref="C15:C17" si="4">B15</f>
        <v>0</v>
      </c>
      <c r="D15" s="78">
        <f t="shared" si="3"/>
        <v>0</v>
      </c>
      <c r="E15" s="78">
        <f t="shared" si="3"/>
        <v>0</v>
      </c>
      <c r="F15" s="78">
        <f t="shared" si="3"/>
        <v>0</v>
      </c>
      <c r="G15" s="78">
        <f t="shared" si="3"/>
        <v>0</v>
      </c>
      <c r="H15" s="78">
        <f t="shared" si="3"/>
        <v>0</v>
      </c>
      <c r="I15" s="78">
        <f t="shared" si="3"/>
        <v>0</v>
      </c>
      <c r="J15" s="78">
        <f t="shared" si="3"/>
        <v>0</v>
      </c>
      <c r="K15" s="78">
        <f t="shared" si="3"/>
        <v>0</v>
      </c>
      <c r="L15" s="78">
        <f t="shared" si="3"/>
        <v>0</v>
      </c>
      <c r="M15" s="78">
        <f t="shared" si="3"/>
        <v>0</v>
      </c>
      <c r="N15" s="78">
        <f t="shared" si="3"/>
        <v>0</v>
      </c>
      <c r="O15" s="78">
        <f t="shared" si="3"/>
        <v>0</v>
      </c>
      <c r="P15" s="78">
        <f t="shared" si="3"/>
        <v>0</v>
      </c>
      <c r="Q15" s="78">
        <f t="shared" si="3"/>
        <v>0</v>
      </c>
      <c r="R15" s="78">
        <f t="shared" si="3"/>
        <v>0</v>
      </c>
      <c r="S15" s="78">
        <f t="shared" si="3"/>
        <v>0</v>
      </c>
      <c r="T15" s="78">
        <f t="shared" si="3"/>
        <v>0</v>
      </c>
      <c r="U15" s="78">
        <f t="shared" si="3"/>
        <v>0</v>
      </c>
      <c r="V15" s="78">
        <f t="shared" si="3"/>
        <v>0</v>
      </c>
      <c r="W15" s="78">
        <f t="shared" si="3"/>
        <v>0</v>
      </c>
      <c r="X15" s="78">
        <f t="shared" si="3"/>
        <v>0</v>
      </c>
      <c r="Y15" s="78">
        <f t="shared" si="3"/>
        <v>0</v>
      </c>
      <c r="Z15" s="78">
        <f t="shared" si="3"/>
        <v>0</v>
      </c>
      <c r="AA15" s="78">
        <f t="shared" si="3"/>
        <v>0</v>
      </c>
      <c r="AB15" s="78">
        <f t="shared" si="3"/>
        <v>0</v>
      </c>
      <c r="AC15" s="78">
        <f t="shared" si="3"/>
        <v>0</v>
      </c>
      <c r="AD15" s="78">
        <f t="shared" si="3"/>
        <v>0</v>
      </c>
      <c r="AE15" s="78">
        <f t="shared" si="3"/>
        <v>0</v>
      </c>
      <c r="AF15" s="78">
        <f t="shared" si="3"/>
        <v>0</v>
      </c>
      <c r="AG15" s="78">
        <f t="shared" si="3"/>
        <v>0</v>
      </c>
      <c r="AH15" s="78">
        <f t="shared" si="3"/>
        <v>0</v>
      </c>
      <c r="AI15" s="78">
        <f t="shared" si="3"/>
        <v>0</v>
      </c>
    </row>
    <row r="16" spans="1:35" x14ac:dyDescent="0.45">
      <c r="A16" s="12" t="s">
        <v>1224</v>
      </c>
      <c r="B16" s="78">
        <f>0</f>
        <v>0</v>
      </c>
      <c r="C16" s="78">
        <f t="shared" si="4"/>
        <v>0</v>
      </c>
      <c r="D16" s="78">
        <f t="shared" si="3"/>
        <v>0</v>
      </c>
      <c r="E16" s="78">
        <f t="shared" si="3"/>
        <v>0</v>
      </c>
      <c r="F16" s="78">
        <f t="shared" si="3"/>
        <v>0</v>
      </c>
      <c r="G16" s="78">
        <f t="shared" si="3"/>
        <v>0</v>
      </c>
      <c r="H16" s="78">
        <f t="shared" si="3"/>
        <v>0</v>
      </c>
      <c r="I16" s="78">
        <f t="shared" si="3"/>
        <v>0</v>
      </c>
      <c r="J16" s="78">
        <f t="shared" si="3"/>
        <v>0</v>
      </c>
      <c r="K16" s="78">
        <f t="shared" si="3"/>
        <v>0</v>
      </c>
      <c r="L16" s="78">
        <f t="shared" si="3"/>
        <v>0</v>
      </c>
      <c r="M16" s="78">
        <f t="shared" si="3"/>
        <v>0</v>
      </c>
      <c r="N16" s="78">
        <f t="shared" si="3"/>
        <v>0</v>
      </c>
      <c r="O16" s="78">
        <f t="shared" si="3"/>
        <v>0</v>
      </c>
      <c r="P16" s="78">
        <f t="shared" si="3"/>
        <v>0</v>
      </c>
      <c r="Q16" s="78">
        <f t="shared" si="3"/>
        <v>0</v>
      </c>
      <c r="R16" s="78">
        <f t="shared" si="3"/>
        <v>0</v>
      </c>
      <c r="S16" s="78">
        <f t="shared" si="3"/>
        <v>0</v>
      </c>
      <c r="T16" s="78">
        <f t="shared" si="3"/>
        <v>0</v>
      </c>
      <c r="U16" s="78">
        <f t="shared" si="3"/>
        <v>0</v>
      </c>
      <c r="V16" s="78">
        <f t="shared" si="3"/>
        <v>0</v>
      </c>
      <c r="W16" s="78">
        <f t="shared" si="3"/>
        <v>0</v>
      </c>
      <c r="X16" s="78">
        <f t="shared" si="3"/>
        <v>0</v>
      </c>
      <c r="Y16" s="78">
        <f t="shared" si="3"/>
        <v>0</v>
      </c>
      <c r="Z16" s="78">
        <f t="shared" si="3"/>
        <v>0</v>
      </c>
      <c r="AA16" s="78">
        <f t="shared" si="3"/>
        <v>0</v>
      </c>
      <c r="AB16" s="78">
        <f t="shared" si="3"/>
        <v>0</v>
      </c>
      <c r="AC16" s="78">
        <f t="shared" si="3"/>
        <v>0</v>
      </c>
      <c r="AD16" s="78">
        <f t="shared" si="3"/>
        <v>0</v>
      </c>
      <c r="AE16" s="78">
        <f t="shared" si="3"/>
        <v>0</v>
      </c>
      <c r="AF16" s="78">
        <f t="shared" si="3"/>
        <v>0</v>
      </c>
      <c r="AG16" s="78">
        <f t="shared" si="3"/>
        <v>0</v>
      </c>
      <c r="AH16" s="78">
        <f t="shared" si="3"/>
        <v>0</v>
      </c>
      <c r="AI16" s="78">
        <f t="shared" si="3"/>
        <v>0</v>
      </c>
    </row>
    <row r="17" spans="1:35" x14ac:dyDescent="0.45">
      <c r="A17" s="12" t="s">
        <v>320</v>
      </c>
      <c r="B17" s="78">
        <f>'Start Year Taxes'!B11</f>
        <v>0.19727706611116066</v>
      </c>
      <c r="C17" s="78">
        <f t="shared" si="4"/>
        <v>0.19727706611116066</v>
      </c>
      <c r="D17" s="78">
        <f t="shared" si="3"/>
        <v>0.19727706611116066</v>
      </c>
      <c r="E17" s="78">
        <f t="shared" si="3"/>
        <v>0.19727706611116066</v>
      </c>
      <c r="F17" s="78">
        <f t="shared" si="3"/>
        <v>0.19727706611116066</v>
      </c>
      <c r="G17" s="78">
        <f t="shared" si="3"/>
        <v>0.19727706611116066</v>
      </c>
      <c r="H17" s="78">
        <f t="shared" si="3"/>
        <v>0.19727706611116066</v>
      </c>
      <c r="I17" s="78">
        <f t="shared" si="3"/>
        <v>0.19727706611116066</v>
      </c>
      <c r="J17" s="78">
        <f t="shared" si="3"/>
        <v>0.19727706611116066</v>
      </c>
      <c r="K17" s="78">
        <f t="shared" si="3"/>
        <v>0.19727706611116066</v>
      </c>
      <c r="L17" s="78">
        <f t="shared" si="3"/>
        <v>0.19727706611116066</v>
      </c>
      <c r="M17" s="78">
        <f t="shared" si="3"/>
        <v>0.19727706611116066</v>
      </c>
      <c r="N17" s="78">
        <f t="shared" si="3"/>
        <v>0.19727706611116066</v>
      </c>
      <c r="O17" s="78">
        <f t="shared" si="3"/>
        <v>0.19727706611116066</v>
      </c>
      <c r="P17" s="78">
        <f t="shared" si="3"/>
        <v>0.19727706611116066</v>
      </c>
      <c r="Q17" s="78">
        <f t="shared" si="3"/>
        <v>0.19727706611116066</v>
      </c>
      <c r="R17" s="78">
        <f t="shared" si="3"/>
        <v>0.19727706611116066</v>
      </c>
      <c r="S17" s="78">
        <f t="shared" si="3"/>
        <v>0.19727706611116066</v>
      </c>
      <c r="T17" s="78">
        <f t="shared" si="3"/>
        <v>0.19727706611116066</v>
      </c>
      <c r="U17" s="78">
        <f t="shared" si="3"/>
        <v>0.19727706611116066</v>
      </c>
      <c r="V17" s="78">
        <f t="shared" si="3"/>
        <v>0.19727706611116066</v>
      </c>
      <c r="W17" s="78">
        <f t="shared" si="3"/>
        <v>0.19727706611116066</v>
      </c>
      <c r="X17" s="78">
        <f t="shared" si="3"/>
        <v>0.19727706611116066</v>
      </c>
      <c r="Y17" s="78">
        <f t="shared" si="3"/>
        <v>0.19727706611116066</v>
      </c>
      <c r="Z17" s="78">
        <f t="shared" si="3"/>
        <v>0.19727706611116066</v>
      </c>
      <c r="AA17" s="78">
        <f t="shared" si="3"/>
        <v>0.19727706611116066</v>
      </c>
      <c r="AB17" s="78">
        <f t="shared" si="3"/>
        <v>0.19727706611116066</v>
      </c>
      <c r="AC17" s="78">
        <f t="shared" si="3"/>
        <v>0.19727706611116066</v>
      </c>
      <c r="AD17" s="78">
        <f t="shared" si="3"/>
        <v>0.19727706611116066</v>
      </c>
      <c r="AE17" s="78">
        <f t="shared" si="3"/>
        <v>0.19727706611116066</v>
      </c>
      <c r="AF17" s="78">
        <f t="shared" si="3"/>
        <v>0.19727706611116066</v>
      </c>
      <c r="AG17" s="78">
        <f t="shared" si="3"/>
        <v>0.19727706611116066</v>
      </c>
      <c r="AH17" s="78">
        <f t="shared" si="3"/>
        <v>0.19727706611116066</v>
      </c>
      <c r="AI17" s="78">
        <f t="shared" ref="D17:AI22" si="5">AH17</f>
        <v>0.19727706611116066</v>
      </c>
    </row>
    <row r="18" spans="1:35" x14ac:dyDescent="0.45">
      <c r="A18" s="12" t="s">
        <v>321</v>
      </c>
      <c r="B18" s="78">
        <f>'Start Year Taxes'!B12</f>
        <v>4.9553227013645E-2</v>
      </c>
      <c r="C18" s="78">
        <f>B18</f>
        <v>4.9553227013645E-2</v>
      </c>
      <c r="D18" s="78">
        <f t="shared" si="5"/>
        <v>4.9553227013645E-2</v>
      </c>
      <c r="E18" s="78">
        <f t="shared" si="5"/>
        <v>4.9553227013645E-2</v>
      </c>
      <c r="F18" s="78">
        <f t="shared" si="5"/>
        <v>4.9553227013645E-2</v>
      </c>
      <c r="G18" s="78">
        <f t="shared" si="5"/>
        <v>4.9553227013645E-2</v>
      </c>
      <c r="H18" s="78">
        <f t="shared" si="5"/>
        <v>4.9553227013645E-2</v>
      </c>
      <c r="I18" s="78">
        <f t="shared" si="5"/>
        <v>4.9553227013645E-2</v>
      </c>
      <c r="J18" s="78">
        <f t="shared" si="5"/>
        <v>4.9553227013645E-2</v>
      </c>
      <c r="K18" s="78">
        <f t="shared" si="5"/>
        <v>4.9553227013645E-2</v>
      </c>
      <c r="L18" s="78">
        <f t="shared" si="5"/>
        <v>4.9553227013645E-2</v>
      </c>
      <c r="M18" s="78">
        <f t="shared" si="5"/>
        <v>4.9553227013645E-2</v>
      </c>
      <c r="N18" s="78">
        <f t="shared" si="5"/>
        <v>4.9553227013645E-2</v>
      </c>
      <c r="O18" s="78">
        <f t="shared" si="5"/>
        <v>4.9553227013645E-2</v>
      </c>
      <c r="P18" s="78">
        <f t="shared" si="5"/>
        <v>4.9553227013645E-2</v>
      </c>
      <c r="Q18" s="78">
        <f t="shared" si="5"/>
        <v>4.9553227013645E-2</v>
      </c>
      <c r="R18" s="78">
        <f t="shared" si="5"/>
        <v>4.9553227013645E-2</v>
      </c>
      <c r="S18" s="78">
        <f t="shared" si="5"/>
        <v>4.9553227013645E-2</v>
      </c>
      <c r="T18" s="78">
        <f t="shared" si="5"/>
        <v>4.9553227013645E-2</v>
      </c>
      <c r="U18" s="78">
        <f t="shared" si="5"/>
        <v>4.9553227013645E-2</v>
      </c>
      <c r="V18" s="78">
        <f t="shared" si="5"/>
        <v>4.9553227013645E-2</v>
      </c>
      <c r="W18" s="78">
        <f t="shared" si="5"/>
        <v>4.9553227013645E-2</v>
      </c>
      <c r="X18" s="78">
        <f t="shared" si="5"/>
        <v>4.9553227013645E-2</v>
      </c>
      <c r="Y18" s="78">
        <f t="shared" si="5"/>
        <v>4.9553227013645E-2</v>
      </c>
      <c r="Z18" s="78">
        <f t="shared" si="5"/>
        <v>4.9553227013645E-2</v>
      </c>
      <c r="AA18" s="78">
        <f t="shared" si="5"/>
        <v>4.9553227013645E-2</v>
      </c>
      <c r="AB18" s="78">
        <f t="shared" si="5"/>
        <v>4.9553227013645E-2</v>
      </c>
      <c r="AC18" s="78">
        <f t="shared" si="5"/>
        <v>4.9553227013645E-2</v>
      </c>
      <c r="AD18" s="78">
        <f t="shared" si="5"/>
        <v>4.9553227013645E-2</v>
      </c>
      <c r="AE18" s="78">
        <f t="shared" si="5"/>
        <v>4.9553227013645E-2</v>
      </c>
      <c r="AF18" s="78">
        <f t="shared" si="5"/>
        <v>4.9553227013645E-2</v>
      </c>
      <c r="AG18" s="78">
        <f t="shared" si="5"/>
        <v>4.9553227013645E-2</v>
      </c>
      <c r="AH18" s="78">
        <f t="shared" si="5"/>
        <v>4.9553227013645E-2</v>
      </c>
      <c r="AI18" s="78">
        <f t="shared" si="5"/>
        <v>4.9553227013645E-2</v>
      </c>
    </row>
    <row r="19" spans="1:35" x14ac:dyDescent="0.45">
      <c r="A19" s="12" t="s">
        <v>322</v>
      </c>
      <c r="B19" s="78">
        <f>'Start Year Taxes'!B13</f>
        <v>0.18</v>
      </c>
      <c r="C19" s="78">
        <f>B19</f>
        <v>0.18</v>
      </c>
      <c r="D19" s="78">
        <f t="shared" si="5"/>
        <v>0.18</v>
      </c>
      <c r="E19" s="78">
        <f t="shared" si="5"/>
        <v>0.18</v>
      </c>
      <c r="F19" s="78">
        <f t="shared" si="5"/>
        <v>0.18</v>
      </c>
      <c r="G19" s="78">
        <f t="shared" si="5"/>
        <v>0.18</v>
      </c>
      <c r="H19" s="78">
        <f t="shared" si="5"/>
        <v>0.18</v>
      </c>
      <c r="I19" s="78">
        <f t="shared" si="5"/>
        <v>0.18</v>
      </c>
      <c r="J19" s="78">
        <f t="shared" si="5"/>
        <v>0.18</v>
      </c>
      <c r="K19" s="78">
        <f t="shared" si="5"/>
        <v>0.18</v>
      </c>
      <c r="L19" s="78">
        <f t="shared" si="5"/>
        <v>0.18</v>
      </c>
      <c r="M19" s="78">
        <f t="shared" si="5"/>
        <v>0.18</v>
      </c>
      <c r="N19" s="78">
        <f t="shared" si="5"/>
        <v>0.18</v>
      </c>
      <c r="O19" s="78">
        <f t="shared" si="5"/>
        <v>0.18</v>
      </c>
      <c r="P19" s="78">
        <f t="shared" si="5"/>
        <v>0.18</v>
      </c>
      <c r="Q19" s="78">
        <f t="shared" si="5"/>
        <v>0.18</v>
      </c>
      <c r="R19" s="78">
        <f t="shared" si="5"/>
        <v>0.18</v>
      </c>
      <c r="S19" s="78">
        <f t="shared" si="5"/>
        <v>0.18</v>
      </c>
      <c r="T19" s="78">
        <f t="shared" si="5"/>
        <v>0.18</v>
      </c>
      <c r="U19" s="78">
        <f t="shared" si="5"/>
        <v>0.18</v>
      </c>
      <c r="V19" s="78">
        <f t="shared" si="5"/>
        <v>0.18</v>
      </c>
      <c r="W19" s="78">
        <f t="shared" si="5"/>
        <v>0.18</v>
      </c>
      <c r="X19" s="78">
        <f t="shared" si="5"/>
        <v>0.18</v>
      </c>
      <c r="Y19" s="78">
        <f t="shared" si="5"/>
        <v>0.18</v>
      </c>
      <c r="Z19" s="78">
        <f t="shared" si="5"/>
        <v>0.18</v>
      </c>
      <c r="AA19" s="78">
        <f t="shared" si="5"/>
        <v>0.18</v>
      </c>
      <c r="AB19" s="78">
        <f t="shared" si="5"/>
        <v>0.18</v>
      </c>
      <c r="AC19" s="78">
        <f t="shared" si="5"/>
        <v>0.18</v>
      </c>
      <c r="AD19" s="78">
        <f t="shared" si="5"/>
        <v>0.18</v>
      </c>
      <c r="AE19" s="78">
        <f t="shared" si="5"/>
        <v>0.18</v>
      </c>
      <c r="AF19" s="78">
        <f t="shared" si="5"/>
        <v>0.18</v>
      </c>
      <c r="AG19" s="78">
        <f t="shared" si="5"/>
        <v>0.18</v>
      </c>
      <c r="AH19" s="78">
        <f t="shared" si="5"/>
        <v>0.18</v>
      </c>
      <c r="AI19" s="78">
        <f t="shared" si="5"/>
        <v>0.18</v>
      </c>
    </row>
    <row r="20" spans="1:35" x14ac:dyDescent="0.45">
      <c r="A20" s="12" t="s">
        <v>323</v>
      </c>
      <c r="B20" s="78">
        <f>'Start Year Taxes'!B14</f>
        <v>0.05</v>
      </c>
      <c r="C20" s="78">
        <f>B20</f>
        <v>0.05</v>
      </c>
      <c r="D20" s="78">
        <f t="shared" si="5"/>
        <v>0.05</v>
      </c>
      <c r="E20" s="78">
        <f t="shared" si="5"/>
        <v>0.05</v>
      </c>
      <c r="F20" s="78">
        <f t="shared" si="5"/>
        <v>0.05</v>
      </c>
      <c r="G20" s="78">
        <f t="shared" si="5"/>
        <v>0.05</v>
      </c>
      <c r="H20" s="78">
        <f t="shared" si="5"/>
        <v>0.05</v>
      </c>
      <c r="I20" s="78">
        <f t="shared" si="5"/>
        <v>0.05</v>
      </c>
      <c r="J20" s="78">
        <f t="shared" si="5"/>
        <v>0.05</v>
      </c>
      <c r="K20" s="78">
        <f t="shared" si="5"/>
        <v>0.05</v>
      </c>
      <c r="L20" s="78">
        <f t="shared" si="5"/>
        <v>0.05</v>
      </c>
      <c r="M20" s="78">
        <f t="shared" si="5"/>
        <v>0.05</v>
      </c>
      <c r="N20" s="78">
        <f t="shared" si="5"/>
        <v>0.05</v>
      </c>
      <c r="O20" s="78">
        <f t="shared" si="5"/>
        <v>0.05</v>
      </c>
      <c r="P20" s="78">
        <f t="shared" si="5"/>
        <v>0.05</v>
      </c>
      <c r="Q20" s="78">
        <f t="shared" si="5"/>
        <v>0.05</v>
      </c>
      <c r="R20" s="78">
        <f t="shared" si="5"/>
        <v>0.05</v>
      </c>
      <c r="S20" s="78">
        <f t="shared" si="5"/>
        <v>0.05</v>
      </c>
      <c r="T20" s="78">
        <f t="shared" si="5"/>
        <v>0.05</v>
      </c>
      <c r="U20" s="78">
        <f t="shared" si="5"/>
        <v>0.05</v>
      </c>
      <c r="V20" s="78">
        <f t="shared" si="5"/>
        <v>0.05</v>
      </c>
      <c r="W20" s="78">
        <f t="shared" si="5"/>
        <v>0.05</v>
      </c>
      <c r="X20" s="78">
        <f t="shared" si="5"/>
        <v>0.05</v>
      </c>
      <c r="Y20" s="78">
        <f t="shared" si="5"/>
        <v>0.05</v>
      </c>
      <c r="Z20" s="78">
        <f t="shared" si="5"/>
        <v>0.05</v>
      </c>
      <c r="AA20" s="78">
        <f t="shared" si="5"/>
        <v>0.05</v>
      </c>
      <c r="AB20" s="78">
        <f t="shared" si="5"/>
        <v>0.05</v>
      </c>
      <c r="AC20" s="78">
        <f t="shared" si="5"/>
        <v>0.05</v>
      </c>
      <c r="AD20" s="78">
        <f t="shared" si="5"/>
        <v>0.05</v>
      </c>
      <c r="AE20" s="78">
        <f t="shared" si="5"/>
        <v>0.05</v>
      </c>
      <c r="AF20" s="78">
        <f t="shared" si="5"/>
        <v>0.05</v>
      </c>
      <c r="AG20" s="78">
        <f t="shared" si="5"/>
        <v>0.05</v>
      </c>
      <c r="AH20" s="78">
        <f t="shared" si="5"/>
        <v>0.05</v>
      </c>
      <c r="AI20" s="78">
        <f t="shared" si="5"/>
        <v>0.05</v>
      </c>
    </row>
    <row r="21" spans="1:35" x14ac:dyDescent="0.45">
      <c r="A21" s="12" t="s">
        <v>734</v>
      </c>
      <c r="B21" s="78">
        <f>'Start Year Taxes'!B15</f>
        <v>0</v>
      </c>
      <c r="C21" s="78">
        <f>B21</f>
        <v>0</v>
      </c>
      <c r="D21" s="78">
        <f t="shared" si="5"/>
        <v>0</v>
      </c>
      <c r="E21" s="78">
        <f t="shared" si="5"/>
        <v>0</v>
      </c>
      <c r="F21" s="78">
        <f t="shared" si="5"/>
        <v>0</v>
      </c>
      <c r="G21" s="78">
        <f t="shared" si="5"/>
        <v>0</v>
      </c>
      <c r="H21" s="78">
        <f t="shared" si="5"/>
        <v>0</v>
      </c>
      <c r="I21" s="78">
        <f t="shared" si="5"/>
        <v>0</v>
      </c>
      <c r="J21" s="78">
        <f t="shared" si="5"/>
        <v>0</v>
      </c>
      <c r="K21" s="78">
        <f t="shared" si="5"/>
        <v>0</v>
      </c>
      <c r="L21" s="78">
        <f t="shared" si="5"/>
        <v>0</v>
      </c>
      <c r="M21" s="78">
        <f t="shared" si="5"/>
        <v>0</v>
      </c>
      <c r="N21" s="78">
        <f t="shared" si="5"/>
        <v>0</v>
      </c>
      <c r="O21" s="78">
        <f t="shared" si="5"/>
        <v>0</v>
      </c>
      <c r="P21" s="78">
        <f t="shared" si="5"/>
        <v>0</v>
      </c>
      <c r="Q21" s="78">
        <f t="shared" si="5"/>
        <v>0</v>
      </c>
      <c r="R21" s="78">
        <f t="shared" si="5"/>
        <v>0</v>
      </c>
      <c r="S21" s="78">
        <f t="shared" si="5"/>
        <v>0</v>
      </c>
      <c r="T21" s="78">
        <f t="shared" si="5"/>
        <v>0</v>
      </c>
      <c r="U21" s="78">
        <f t="shared" si="5"/>
        <v>0</v>
      </c>
      <c r="V21" s="78">
        <f t="shared" si="5"/>
        <v>0</v>
      </c>
      <c r="W21" s="78">
        <f t="shared" si="5"/>
        <v>0</v>
      </c>
      <c r="X21" s="78">
        <f t="shared" si="5"/>
        <v>0</v>
      </c>
      <c r="Y21" s="78">
        <f t="shared" si="5"/>
        <v>0</v>
      </c>
      <c r="Z21" s="78">
        <f t="shared" si="5"/>
        <v>0</v>
      </c>
      <c r="AA21" s="78">
        <f t="shared" si="5"/>
        <v>0</v>
      </c>
      <c r="AB21" s="78">
        <f t="shared" si="5"/>
        <v>0</v>
      </c>
      <c r="AC21" s="78">
        <f t="shared" si="5"/>
        <v>0</v>
      </c>
      <c r="AD21" s="78">
        <f t="shared" si="5"/>
        <v>0</v>
      </c>
      <c r="AE21" s="78">
        <f t="shared" si="5"/>
        <v>0</v>
      </c>
      <c r="AF21" s="78">
        <f t="shared" si="5"/>
        <v>0</v>
      </c>
      <c r="AG21" s="78">
        <f t="shared" si="5"/>
        <v>0</v>
      </c>
      <c r="AH21" s="78">
        <f t="shared" si="5"/>
        <v>0</v>
      </c>
      <c r="AI21" s="78">
        <f t="shared" si="5"/>
        <v>0</v>
      </c>
    </row>
    <row r="22" spans="1:35" x14ac:dyDescent="0.45">
      <c r="A22" s="12" t="s">
        <v>259</v>
      </c>
      <c r="B22" s="78">
        <f>'Start Year Taxes'!B16</f>
        <v>5.5335908619313187E-2</v>
      </c>
      <c r="C22" s="78">
        <f>B22</f>
        <v>5.5335908619313187E-2</v>
      </c>
      <c r="D22" s="78">
        <f t="shared" si="5"/>
        <v>5.5335908619313187E-2</v>
      </c>
      <c r="E22" s="78">
        <f t="shared" si="5"/>
        <v>5.5335908619313187E-2</v>
      </c>
      <c r="F22" s="78">
        <f t="shared" si="5"/>
        <v>5.5335908619313187E-2</v>
      </c>
      <c r="G22" s="78">
        <f t="shared" si="5"/>
        <v>5.5335908619313187E-2</v>
      </c>
      <c r="H22" s="78">
        <f t="shared" si="5"/>
        <v>5.5335908619313187E-2</v>
      </c>
      <c r="I22" s="78">
        <f t="shared" si="5"/>
        <v>5.5335908619313187E-2</v>
      </c>
      <c r="J22" s="78">
        <f t="shared" si="5"/>
        <v>5.5335908619313187E-2</v>
      </c>
      <c r="K22" s="78">
        <f t="shared" si="5"/>
        <v>5.5335908619313187E-2</v>
      </c>
      <c r="L22" s="78">
        <f t="shared" si="5"/>
        <v>5.5335908619313187E-2</v>
      </c>
      <c r="M22" s="78">
        <f t="shared" si="5"/>
        <v>5.5335908619313187E-2</v>
      </c>
      <c r="N22" s="78">
        <f t="shared" si="5"/>
        <v>5.5335908619313187E-2</v>
      </c>
      <c r="O22" s="78">
        <f t="shared" si="5"/>
        <v>5.5335908619313187E-2</v>
      </c>
      <c r="P22" s="78">
        <f t="shared" si="5"/>
        <v>5.5335908619313187E-2</v>
      </c>
      <c r="Q22" s="78">
        <f t="shared" si="5"/>
        <v>5.5335908619313187E-2</v>
      </c>
      <c r="R22" s="78">
        <f t="shared" si="5"/>
        <v>5.5335908619313187E-2</v>
      </c>
      <c r="S22" s="78">
        <f t="shared" si="5"/>
        <v>5.5335908619313187E-2</v>
      </c>
      <c r="T22" s="78">
        <f t="shared" si="5"/>
        <v>5.5335908619313187E-2</v>
      </c>
      <c r="U22" s="78">
        <f t="shared" si="5"/>
        <v>5.5335908619313187E-2</v>
      </c>
      <c r="V22" s="78">
        <f t="shared" si="5"/>
        <v>5.5335908619313187E-2</v>
      </c>
      <c r="W22" s="78">
        <f t="shared" si="5"/>
        <v>5.5335908619313187E-2</v>
      </c>
      <c r="X22" s="78">
        <f t="shared" si="5"/>
        <v>5.5335908619313187E-2</v>
      </c>
      <c r="Y22" s="78">
        <f t="shared" si="5"/>
        <v>5.5335908619313187E-2</v>
      </c>
      <c r="Z22" s="78">
        <f t="shared" si="5"/>
        <v>5.5335908619313187E-2</v>
      </c>
      <c r="AA22" s="78">
        <f t="shared" si="5"/>
        <v>5.5335908619313187E-2</v>
      </c>
      <c r="AB22" s="78">
        <f t="shared" si="5"/>
        <v>5.5335908619313187E-2</v>
      </c>
      <c r="AC22" s="78">
        <f t="shared" si="5"/>
        <v>5.5335908619313187E-2</v>
      </c>
      <c r="AD22" s="78">
        <f t="shared" si="5"/>
        <v>5.5335908619313187E-2</v>
      </c>
      <c r="AE22" s="78">
        <f t="shared" si="5"/>
        <v>5.5335908619313187E-2</v>
      </c>
      <c r="AF22" s="78">
        <f t="shared" si="5"/>
        <v>5.5335908619313187E-2</v>
      </c>
      <c r="AG22" s="78">
        <f t="shared" si="5"/>
        <v>5.5335908619313187E-2</v>
      </c>
      <c r="AH22" s="78">
        <f t="shared" si="5"/>
        <v>5.5335908619313187E-2</v>
      </c>
      <c r="AI22" s="78">
        <f t="shared" si="5"/>
        <v>5.5335908619313187E-2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77"/>
  <sheetViews>
    <sheetView workbookViewId="0"/>
    <sheetView workbookViewId="1"/>
  </sheetViews>
  <sheetFormatPr defaultColWidth="9.1328125" defaultRowHeight="14.25" x14ac:dyDescent="0.45"/>
  <cols>
    <col min="1" max="1" width="26" style="11" customWidth="1"/>
    <col min="2" max="2" width="21.265625" style="11" customWidth="1"/>
    <col min="3" max="3" width="22.59765625" style="11" customWidth="1"/>
    <col min="4" max="4" width="9.1328125" style="11"/>
    <col min="5" max="5" width="9.1328125" style="11" customWidth="1"/>
    <col min="6" max="16384" width="9.1328125" style="11"/>
  </cols>
  <sheetData>
    <row r="1" spans="1:14" x14ac:dyDescent="0.4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45">
      <c r="A2" s="12" t="s">
        <v>329</v>
      </c>
      <c r="B2" s="32" t="s">
        <v>330</v>
      </c>
      <c r="C2" s="6"/>
      <c r="E2" s="32" t="s">
        <v>331</v>
      </c>
    </row>
    <row r="3" spans="1:14" x14ac:dyDescent="0.45">
      <c r="A3" s="77" t="s">
        <v>332</v>
      </c>
      <c r="B3" s="77" t="s">
        <v>333</v>
      </c>
      <c r="C3" s="77" t="s">
        <v>334</v>
      </c>
      <c r="E3" s="11" t="s">
        <v>332</v>
      </c>
      <c r="F3" s="12" t="s">
        <v>335</v>
      </c>
    </row>
    <row r="4" spans="1:14" x14ac:dyDescent="0.45">
      <c r="A4" s="11">
        <v>2010</v>
      </c>
      <c r="B4" s="34">
        <v>9.4700000000000006E-2</v>
      </c>
      <c r="C4" s="78">
        <v>0.84470208721577789</v>
      </c>
      <c r="E4" s="11" t="s">
        <v>336</v>
      </c>
      <c r="F4" s="11">
        <v>1.0529130131709286</v>
      </c>
    </row>
    <row r="5" spans="1:14" x14ac:dyDescent="0.45">
      <c r="A5" s="11">
        <v>2011</v>
      </c>
      <c r="B5" s="34">
        <v>6.4899999999999999E-2</v>
      </c>
      <c r="C5" s="78">
        <v>0.8995232526760818</v>
      </c>
      <c r="E5" s="11" t="s">
        <v>337</v>
      </c>
      <c r="F5" s="11">
        <v>1.0206944993976144</v>
      </c>
    </row>
    <row r="6" spans="1:14" x14ac:dyDescent="0.4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45">
      <c r="A7" s="11">
        <v>2013</v>
      </c>
      <c r="B7" s="34">
        <v>9.1300000000000006E-2</v>
      </c>
      <c r="C7" s="78">
        <v>1.0912999999999999</v>
      </c>
      <c r="E7" s="11" t="s">
        <v>339</v>
      </c>
      <c r="F7" s="11">
        <v>0.98556385942470071</v>
      </c>
    </row>
    <row r="8" spans="1:14" x14ac:dyDescent="0.45">
      <c r="A8" s="11">
        <v>2014</v>
      </c>
      <c r="B8" s="34">
        <v>5.8599999999999999E-2</v>
      </c>
      <c r="C8" s="78">
        <v>1.1552501799999999</v>
      </c>
      <c r="E8" s="11" t="s">
        <v>340</v>
      </c>
      <c r="F8" s="11">
        <v>0.96983137334414704</v>
      </c>
    </row>
    <row r="9" spans="1:14" x14ac:dyDescent="0.45">
      <c r="A9" s="11">
        <v>2015</v>
      </c>
      <c r="B9" s="34">
        <v>6.3200000000000006E-2</v>
      </c>
      <c r="C9" s="78">
        <v>1.2282619913759998</v>
      </c>
      <c r="E9" s="11" t="s">
        <v>341</v>
      </c>
      <c r="F9" s="11">
        <v>0.9686815713640794</v>
      </c>
    </row>
    <row r="10" spans="1:14" x14ac:dyDescent="0.45">
      <c r="A10" s="11">
        <v>2016</v>
      </c>
      <c r="B10" s="34">
        <v>2.23E-2</v>
      </c>
      <c r="C10" s="78">
        <v>1.2556522337836846</v>
      </c>
      <c r="E10" s="11" t="s">
        <v>342</v>
      </c>
      <c r="F10" s="11">
        <v>0.95661376543184151</v>
      </c>
    </row>
    <row r="11" spans="1:14" x14ac:dyDescent="0.45">
      <c r="A11" s="11">
        <v>2017</v>
      </c>
      <c r="B11" s="33">
        <v>0.04</v>
      </c>
      <c r="C11" s="78">
        <v>1.3058783231350322</v>
      </c>
      <c r="E11" s="11" t="s">
        <v>343</v>
      </c>
      <c r="F11" s="11">
        <v>0.93665959530026111</v>
      </c>
    </row>
    <row r="12" spans="1:14" x14ac:dyDescent="0.45">
      <c r="A12" s="11">
        <v>2018</v>
      </c>
      <c r="B12" s="34">
        <v>5.2400000000000002E-2</v>
      </c>
      <c r="C12" s="78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45">
      <c r="A13" s="11">
        <v>2019</v>
      </c>
      <c r="B13" s="34">
        <v>7.6600000000000001E-2</v>
      </c>
      <c r="C13" s="78">
        <f t="shared" si="0"/>
        <v>1.4795782134679836</v>
      </c>
    </row>
    <row r="14" spans="1:14" x14ac:dyDescent="0.45">
      <c r="A14" s="12" t="s">
        <v>345</v>
      </c>
      <c r="B14" s="32" t="s">
        <v>330</v>
      </c>
    </row>
    <row r="15" spans="1:14" x14ac:dyDescent="0.45">
      <c r="A15" s="11">
        <v>2010</v>
      </c>
      <c r="B15" s="11">
        <v>44.81</v>
      </c>
    </row>
    <row r="16" spans="1:14" x14ac:dyDescent="0.45">
      <c r="A16" s="11">
        <v>2011</v>
      </c>
      <c r="B16" s="11">
        <v>53.26</v>
      </c>
    </row>
    <row r="17" spans="1:3" x14ac:dyDescent="0.45">
      <c r="A17" s="11">
        <v>2012</v>
      </c>
      <c r="B17" s="11">
        <v>54.77</v>
      </c>
    </row>
    <row r="18" spans="1:3" x14ac:dyDescent="0.45">
      <c r="A18" s="11">
        <v>2013</v>
      </c>
      <c r="B18" s="11">
        <v>61.89</v>
      </c>
    </row>
    <row r="19" spans="1:3" x14ac:dyDescent="0.45">
      <c r="A19" s="11">
        <v>2014</v>
      </c>
      <c r="B19" s="11">
        <v>63.33</v>
      </c>
    </row>
    <row r="20" spans="1:3" x14ac:dyDescent="0.45">
      <c r="A20" s="11">
        <v>2015</v>
      </c>
      <c r="B20" s="11">
        <v>66.319999999999993</v>
      </c>
    </row>
    <row r="21" spans="1:3" x14ac:dyDescent="0.45">
      <c r="A21" s="11">
        <v>2016</v>
      </c>
      <c r="B21" s="11">
        <v>67.95</v>
      </c>
    </row>
    <row r="22" spans="1:3" x14ac:dyDescent="0.45">
      <c r="A22" s="11">
        <v>2017</v>
      </c>
      <c r="B22" s="11">
        <v>63.92</v>
      </c>
    </row>
    <row r="23" spans="1:3" x14ac:dyDescent="0.45">
      <c r="A23" s="11">
        <v>2018</v>
      </c>
      <c r="B23" s="11">
        <v>68.66</v>
      </c>
    </row>
    <row r="24" spans="1:3" x14ac:dyDescent="0.45">
      <c r="A24" s="30" t="s">
        <v>346</v>
      </c>
      <c r="B24" s="29"/>
      <c r="C24" s="29"/>
    </row>
    <row r="25" spans="1:3" x14ac:dyDescent="0.45">
      <c r="A25" s="11" t="s">
        <v>347</v>
      </c>
      <c r="B25" s="11">
        <v>158.9873</v>
      </c>
    </row>
    <row r="26" spans="1:3" x14ac:dyDescent="0.45">
      <c r="A26" s="11" t="s">
        <v>348</v>
      </c>
      <c r="B26" s="11">
        <v>3.9656699999999998</v>
      </c>
    </row>
    <row r="27" spans="1:3" ht="28.5" x14ac:dyDescent="0.45">
      <c r="A27" s="79" t="s">
        <v>349</v>
      </c>
      <c r="B27" s="11">
        <v>3412.14</v>
      </c>
    </row>
    <row r="29" spans="1:3" x14ac:dyDescent="0.45">
      <c r="A29" s="30" t="s">
        <v>350</v>
      </c>
      <c r="B29" s="29"/>
      <c r="C29" s="29"/>
    </row>
    <row r="30" spans="1:3" x14ac:dyDescent="0.45">
      <c r="A30" s="11" t="s">
        <v>351</v>
      </c>
      <c r="B30" s="11">
        <f>AVERAGE(2500,3850)</f>
        <v>3175</v>
      </c>
      <c r="C30" s="11" t="s">
        <v>352</v>
      </c>
    </row>
    <row r="31" spans="1:3" x14ac:dyDescent="0.45">
      <c r="A31" s="11" t="s">
        <v>353</v>
      </c>
      <c r="B31" s="11">
        <f>AVERAGE(3140,3290)</f>
        <v>3215</v>
      </c>
      <c r="C31" s="11" t="s">
        <v>352</v>
      </c>
    </row>
    <row r="32" spans="1:3" x14ac:dyDescent="0.45">
      <c r="A32" s="11" t="s">
        <v>354</v>
      </c>
      <c r="B32" s="11">
        <f>AVERAGE(B30:B31)</f>
        <v>3195</v>
      </c>
      <c r="C32" s="11" t="s">
        <v>352</v>
      </c>
    </row>
    <row r="33" spans="1:3" x14ac:dyDescent="0.45">
      <c r="B33" s="78">
        <v>3.9656699999999998</v>
      </c>
      <c r="C33" s="11" t="s">
        <v>348</v>
      </c>
    </row>
    <row r="34" spans="1:3" x14ac:dyDescent="0.45">
      <c r="B34" s="80">
        <f>B32*B33</f>
        <v>12670.315649999999</v>
      </c>
      <c r="C34" s="11" t="s">
        <v>355</v>
      </c>
    </row>
    <row r="35" spans="1:3" x14ac:dyDescent="0.45">
      <c r="B35" s="9">
        <f>B34*1000</f>
        <v>12670315.649999999</v>
      </c>
      <c r="C35" s="11" t="s">
        <v>356</v>
      </c>
    </row>
    <row r="37" spans="1:3" x14ac:dyDescent="0.45">
      <c r="A37" s="30" t="s">
        <v>357</v>
      </c>
      <c r="B37" s="29"/>
      <c r="C37" s="29"/>
    </row>
    <row r="38" spans="1:3" x14ac:dyDescent="0.45">
      <c r="B38" s="11">
        <v>5670000</v>
      </c>
      <c r="C38" s="11" t="s">
        <v>358</v>
      </c>
    </row>
    <row r="39" spans="1:3" x14ac:dyDescent="0.45">
      <c r="B39" s="80">
        <f>B38/B25</f>
        <v>35663.225930624649</v>
      </c>
      <c r="C39" s="11" t="s">
        <v>359</v>
      </c>
    </row>
    <row r="41" spans="1:3" x14ac:dyDescent="0.45">
      <c r="A41" s="30" t="s">
        <v>360</v>
      </c>
      <c r="B41" s="29"/>
      <c r="C41" s="29"/>
    </row>
    <row r="42" spans="1:3" x14ac:dyDescent="0.45">
      <c r="B42" s="11">
        <v>10700</v>
      </c>
      <c r="C42" s="11" t="s">
        <v>352</v>
      </c>
    </row>
    <row r="43" spans="1:3" x14ac:dyDescent="0.45">
      <c r="B43" s="11">
        <v>8.5299999999999994</v>
      </c>
      <c r="C43" s="11" t="s">
        <v>361</v>
      </c>
    </row>
    <row r="44" spans="1:3" x14ac:dyDescent="0.45">
      <c r="B44" s="9">
        <f>B42*1000/B43</f>
        <v>1254396.248534584</v>
      </c>
      <c r="C44" s="11" t="s">
        <v>362</v>
      </c>
    </row>
    <row r="45" spans="1:3" x14ac:dyDescent="0.45">
      <c r="B45" s="9">
        <f>B44*B26</f>
        <v>4974521.5709261429</v>
      </c>
      <c r="C45" s="11" t="s">
        <v>358</v>
      </c>
    </row>
    <row r="46" spans="1:3" x14ac:dyDescent="0.45">
      <c r="B46" s="9">
        <f>B45/B25</f>
        <v>31288.798356385338</v>
      </c>
      <c r="C46" s="11" t="s">
        <v>359</v>
      </c>
    </row>
    <row r="48" spans="1:3" x14ac:dyDescent="0.45">
      <c r="A48" s="30" t="s">
        <v>363</v>
      </c>
      <c r="B48" s="29"/>
      <c r="C48" s="29"/>
    </row>
    <row r="49" spans="1:3" x14ac:dyDescent="0.45">
      <c r="B49" s="11">
        <v>5.8170000000000002</v>
      </c>
      <c r="C49" s="11" t="s">
        <v>364</v>
      </c>
    </row>
    <row r="50" spans="1:3" x14ac:dyDescent="0.45">
      <c r="B50" s="11">
        <f>B49/B25</f>
        <v>3.6587828084381581E-2</v>
      </c>
      <c r="C50" s="11" t="s">
        <v>365</v>
      </c>
    </row>
    <row r="51" spans="1:3" x14ac:dyDescent="0.45">
      <c r="B51" s="9">
        <f>B50*10^6</f>
        <v>36587.828084381581</v>
      </c>
      <c r="C51" s="11" t="s">
        <v>366</v>
      </c>
    </row>
    <row r="52" spans="1:3" x14ac:dyDescent="0.45">
      <c r="B52" s="9"/>
    </row>
    <row r="53" spans="1:3" x14ac:dyDescent="0.45">
      <c r="A53" s="30" t="s">
        <v>367</v>
      </c>
      <c r="B53" s="81"/>
      <c r="C53" s="29"/>
    </row>
    <row r="54" spans="1:3" x14ac:dyDescent="0.45">
      <c r="B54" s="11">
        <v>14.2</v>
      </c>
      <c r="C54" s="11" t="s">
        <v>368</v>
      </c>
    </row>
    <row r="55" spans="1:3" x14ac:dyDescent="0.45">
      <c r="B55" s="11">
        <v>11300</v>
      </c>
      <c r="C55" s="11" t="s">
        <v>352</v>
      </c>
    </row>
    <row r="56" spans="1:3" x14ac:dyDescent="0.45">
      <c r="B56" s="11">
        <f>B54*B55</f>
        <v>160460</v>
      </c>
      <c r="C56" s="11" t="s">
        <v>369</v>
      </c>
    </row>
    <row r="57" spans="1:3" x14ac:dyDescent="0.45">
      <c r="B57" s="9">
        <f>B56*B26</f>
        <v>636331.40819999995</v>
      </c>
      <c r="C57" s="11" t="s">
        <v>370</v>
      </c>
    </row>
    <row r="59" spans="1:3" x14ac:dyDescent="0.45">
      <c r="A59" s="30" t="s">
        <v>292</v>
      </c>
      <c r="B59" s="29"/>
      <c r="C59" s="29"/>
    </row>
    <row r="60" spans="1:3" x14ac:dyDescent="0.45">
      <c r="B60" s="11">
        <v>36</v>
      </c>
      <c r="C60" s="11" t="s">
        <v>371</v>
      </c>
    </row>
    <row r="61" spans="1:3" x14ac:dyDescent="0.45">
      <c r="B61" s="11">
        <f>B60*10^6</f>
        <v>36000000</v>
      </c>
      <c r="C61" s="11" t="s">
        <v>372</v>
      </c>
    </row>
    <row r="63" spans="1:3" x14ac:dyDescent="0.45">
      <c r="A63" s="30" t="s">
        <v>158</v>
      </c>
      <c r="B63" s="29"/>
      <c r="C63" s="29"/>
    </row>
    <row r="64" spans="1:3" x14ac:dyDescent="0.45">
      <c r="B64" s="11">
        <v>6500</v>
      </c>
      <c r="C64" s="11" t="s">
        <v>352</v>
      </c>
    </row>
    <row r="65" spans="1:4" x14ac:dyDescent="0.45">
      <c r="B65" s="11">
        <f>B26*B64</f>
        <v>25776.855</v>
      </c>
      <c r="C65" s="11" t="s">
        <v>355</v>
      </c>
    </row>
    <row r="66" spans="1:4" x14ac:dyDescent="0.45">
      <c r="B66" s="11">
        <f>B65*1000</f>
        <v>25776855</v>
      </c>
      <c r="C66" s="11" t="s">
        <v>356</v>
      </c>
    </row>
    <row r="68" spans="1:4" x14ac:dyDescent="0.45">
      <c r="A68" s="30" t="s">
        <v>373</v>
      </c>
      <c r="B68" s="29"/>
      <c r="C68" s="29"/>
    </row>
    <row r="69" spans="1:4" x14ac:dyDescent="0.45">
      <c r="B69" s="11">
        <v>5.8</v>
      </c>
      <c r="C69" s="11" t="s">
        <v>374</v>
      </c>
    </row>
    <row r="70" spans="1:4" x14ac:dyDescent="0.45">
      <c r="B70" s="11">
        <f>B69*10^6</f>
        <v>5800000</v>
      </c>
      <c r="C70" s="11" t="s">
        <v>375</v>
      </c>
    </row>
    <row r="72" spans="1:4" x14ac:dyDescent="0.45">
      <c r="A72" s="30" t="s">
        <v>376</v>
      </c>
      <c r="B72" s="29"/>
      <c r="C72" s="29"/>
    </row>
    <row r="73" spans="1:4" x14ac:dyDescent="0.45">
      <c r="A73" s="11" t="s">
        <v>377</v>
      </c>
      <c r="B73" s="82">
        <v>76330</v>
      </c>
      <c r="C73" s="11" t="s">
        <v>378</v>
      </c>
      <c r="D73" s="11" t="s">
        <v>379</v>
      </c>
    </row>
    <row r="74" spans="1:4" x14ac:dyDescent="0.45">
      <c r="A74" s="11" t="s">
        <v>380</v>
      </c>
      <c r="B74" s="82">
        <v>84530</v>
      </c>
      <c r="C74" s="11" t="s">
        <v>378</v>
      </c>
    </row>
    <row r="75" spans="1:4" x14ac:dyDescent="0.45">
      <c r="A75" s="11" t="s">
        <v>381</v>
      </c>
      <c r="B75" s="82">
        <f>AVERAGE(B73:B74)</f>
        <v>80430</v>
      </c>
      <c r="C75" s="11" t="s">
        <v>378</v>
      </c>
    </row>
    <row r="76" spans="1:4" x14ac:dyDescent="0.45">
      <c r="B76" s="11">
        <v>3.7854100000000002</v>
      </c>
      <c r="C76" s="11" t="s">
        <v>382</v>
      </c>
    </row>
    <row r="77" spans="1:4" x14ac:dyDescent="0.45">
      <c r="B77" s="80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83"/>
  <sheetViews>
    <sheetView topLeftCell="B1" workbookViewId="0"/>
    <sheetView topLeftCell="B1" workbookViewId="1"/>
  </sheetViews>
  <sheetFormatPr defaultColWidth="9.265625" defaultRowHeight="15" customHeight="1" x14ac:dyDescent="0.35"/>
  <cols>
    <col min="1" max="1" width="20.73046875" style="60" hidden="1" customWidth="1"/>
    <col min="2" max="2" width="45.73046875" style="60" customWidth="1"/>
    <col min="3" max="31" width="9.265625" style="60"/>
    <col min="32" max="32" width="8" style="60" customWidth="1"/>
    <col min="33" max="16384" width="9.265625" style="60"/>
  </cols>
  <sheetData>
    <row r="1" spans="1:30" ht="15" customHeight="1" thickBot="1" x14ac:dyDescent="0.4">
      <c r="B1" s="40" t="s">
        <v>383</v>
      </c>
      <c r="C1" s="41">
        <v>2014</v>
      </c>
      <c r="D1" s="41">
        <v>2015</v>
      </c>
      <c r="E1" s="41">
        <v>2016</v>
      </c>
      <c r="F1" s="41">
        <v>2017</v>
      </c>
      <c r="G1" s="41">
        <v>2018</v>
      </c>
      <c r="H1" s="41">
        <v>2019</v>
      </c>
      <c r="I1" s="41">
        <v>2020</v>
      </c>
      <c r="J1" s="41">
        <v>2021</v>
      </c>
      <c r="K1" s="41">
        <v>2022</v>
      </c>
      <c r="L1" s="41">
        <v>2023</v>
      </c>
      <c r="M1" s="41">
        <v>2024</v>
      </c>
      <c r="N1" s="41">
        <v>2025</v>
      </c>
      <c r="O1" s="41">
        <v>2026</v>
      </c>
      <c r="P1" s="41">
        <v>2027</v>
      </c>
      <c r="Q1" s="41">
        <v>2028</v>
      </c>
      <c r="R1" s="41">
        <v>2029</v>
      </c>
      <c r="S1" s="41">
        <v>2030</v>
      </c>
      <c r="T1" s="41">
        <v>2031</v>
      </c>
      <c r="U1" s="41">
        <v>2032</v>
      </c>
      <c r="V1" s="41">
        <v>2033</v>
      </c>
      <c r="W1" s="41">
        <v>2034</v>
      </c>
      <c r="X1" s="41">
        <v>2035</v>
      </c>
      <c r="Y1" s="41">
        <v>2036</v>
      </c>
      <c r="Z1" s="41">
        <v>2037</v>
      </c>
      <c r="AA1" s="41">
        <v>2038</v>
      </c>
      <c r="AB1" s="41">
        <v>2039</v>
      </c>
      <c r="AC1" s="41">
        <v>2040</v>
      </c>
    </row>
    <row r="2" spans="1:30" ht="15" customHeight="1" thickTop="1" x14ac:dyDescent="0.35"/>
    <row r="3" spans="1:30" ht="15" customHeight="1" x14ac:dyDescent="0.35">
      <c r="C3" s="74" t="s">
        <v>60</v>
      </c>
      <c r="D3" s="74" t="s">
        <v>384</v>
      </c>
      <c r="E3" s="74"/>
      <c r="F3" s="74"/>
      <c r="G3" s="74"/>
    </row>
    <row r="4" spans="1:30" ht="15" customHeight="1" x14ac:dyDescent="0.35">
      <c r="C4" s="74" t="s">
        <v>59</v>
      </c>
      <c r="D4" s="74" t="s">
        <v>385</v>
      </c>
      <c r="E4" s="74"/>
      <c r="F4" s="74"/>
      <c r="G4" s="74" t="s">
        <v>58</v>
      </c>
    </row>
    <row r="5" spans="1:30" ht="15" customHeight="1" x14ac:dyDescent="0.35">
      <c r="C5" s="74" t="s">
        <v>57</v>
      </c>
      <c r="D5" s="74" t="s">
        <v>386</v>
      </c>
      <c r="E5" s="74"/>
      <c r="F5" s="74"/>
      <c r="G5" s="74"/>
    </row>
    <row r="6" spans="1:30" ht="15" customHeight="1" x14ac:dyDescent="0.35">
      <c r="C6" s="74" t="s">
        <v>56</v>
      </c>
      <c r="D6" s="74"/>
      <c r="E6" s="74" t="s">
        <v>387</v>
      </c>
      <c r="F6" s="74"/>
      <c r="G6" s="74"/>
    </row>
    <row r="10" spans="1:30" ht="15" customHeight="1" x14ac:dyDescent="0.5">
      <c r="A10" s="63" t="s">
        <v>388</v>
      </c>
      <c r="B10" s="42" t="s">
        <v>389</v>
      </c>
    </row>
    <row r="11" spans="1:30" ht="15" customHeight="1" x14ac:dyDescent="0.35">
      <c r="B11" s="40" t="s">
        <v>390</v>
      </c>
    </row>
    <row r="12" spans="1:30" ht="15" customHeight="1" x14ac:dyDescent="0.35">
      <c r="B12" s="40" t="s">
        <v>1</v>
      </c>
      <c r="C12" s="75" t="s">
        <v>1</v>
      </c>
      <c r="D12" s="75" t="s">
        <v>1</v>
      </c>
      <c r="E12" s="75" t="s">
        <v>1</v>
      </c>
      <c r="F12" s="75" t="s">
        <v>1</v>
      </c>
      <c r="G12" s="75" t="s">
        <v>1</v>
      </c>
      <c r="H12" s="75" t="s">
        <v>1</v>
      </c>
      <c r="I12" s="75" t="s">
        <v>1</v>
      </c>
      <c r="J12" s="75" t="s">
        <v>1</v>
      </c>
      <c r="K12" s="75" t="s">
        <v>1</v>
      </c>
      <c r="L12" s="75" t="s">
        <v>1</v>
      </c>
      <c r="M12" s="75" t="s">
        <v>1</v>
      </c>
      <c r="N12" s="75" t="s">
        <v>1</v>
      </c>
      <c r="O12" s="75" t="s">
        <v>1</v>
      </c>
      <c r="P12" s="75" t="s">
        <v>1</v>
      </c>
      <c r="Q12" s="75" t="s">
        <v>1</v>
      </c>
      <c r="R12" s="75" t="s">
        <v>1</v>
      </c>
      <c r="S12" s="75" t="s">
        <v>1</v>
      </c>
      <c r="T12" s="75" t="s">
        <v>1</v>
      </c>
      <c r="U12" s="75" t="s">
        <v>1</v>
      </c>
      <c r="V12" s="75" t="s">
        <v>1</v>
      </c>
      <c r="W12" s="75" t="s">
        <v>1</v>
      </c>
      <c r="X12" s="75" t="s">
        <v>1</v>
      </c>
      <c r="Y12" s="75" t="s">
        <v>1</v>
      </c>
      <c r="Z12" s="75" t="s">
        <v>1</v>
      </c>
      <c r="AA12" s="75" t="s">
        <v>1</v>
      </c>
      <c r="AB12" s="75" t="s">
        <v>1</v>
      </c>
      <c r="AC12" s="75" t="s">
        <v>1</v>
      </c>
      <c r="AD12" s="75" t="s">
        <v>391</v>
      </c>
    </row>
    <row r="13" spans="1:30" ht="15" customHeight="1" thickBot="1" x14ac:dyDescent="0.4">
      <c r="B13" s="41" t="s">
        <v>1</v>
      </c>
      <c r="C13" s="41">
        <v>2014</v>
      </c>
      <c r="D13" s="41">
        <v>2015</v>
      </c>
      <c r="E13" s="41">
        <v>2016</v>
      </c>
      <c r="F13" s="41">
        <v>2017</v>
      </c>
      <c r="G13" s="41">
        <v>2018</v>
      </c>
      <c r="H13" s="41">
        <v>2019</v>
      </c>
      <c r="I13" s="41">
        <v>2020</v>
      </c>
      <c r="J13" s="41">
        <v>2021</v>
      </c>
      <c r="K13" s="41">
        <v>2022</v>
      </c>
      <c r="L13" s="41">
        <v>2023</v>
      </c>
      <c r="M13" s="41">
        <v>2024</v>
      </c>
      <c r="N13" s="41">
        <v>2025</v>
      </c>
      <c r="O13" s="41">
        <v>2026</v>
      </c>
      <c r="P13" s="41">
        <v>2027</v>
      </c>
      <c r="Q13" s="41">
        <v>2028</v>
      </c>
      <c r="R13" s="41">
        <v>2029</v>
      </c>
      <c r="S13" s="41">
        <v>2030</v>
      </c>
      <c r="T13" s="41">
        <v>2031</v>
      </c>
      <c r="U13" s="41">
        <v>2032</v>
      </c>
      <c r="V13" s="41">
        <v>2033</v>
      </c>
      <c r="W13" s="41">
        <v>2034</v>
      </c>
      <c r="X13" s="41">
        <v>2035</v>
      </c>
      <c r="Y13" s="41">
        <v>2036</v>
      </c>
      <c r="Z13" s="41">
        <v>2037</v>
      </c>
      <c r="AA13" s="41">
        <v>2038</v>
      </c>
      <c r="AB13" s="41">
        <v>2039</v>
      </c>
      <c r="AC13" s="41">
        <v>2040</v>
      </c>
      <c r="AD13" s="41">
        <v>2040</v>
      </c>
    </row>
    <row r="14" spans="1:30" ht="15" customHeight="1" thickTop="1" x14ac:dyDescent="0.35">
      <c r="B14" s="43" t="s">
        <v>392</v>
      </c>
    </row>
    <row r="15" spans="1:30" ht="15" customHeight="1" x14ac:dyDescent="0.35">
      <c r="B15" s="43" t="s">
        <v>393</v>
      </c>
    </row>
    <row r="16" spans="1:30" ht="15" customHeight="1" x14ac:dyDescent="0.45">
      <c r="A16" s="63" t="s">
        <v>394</v>
      </c>
      <c r="B16" s="44" t="s">
        <v>395</v>
      </c>
      <c r="C16" s="83">
        <v>6.6360000000000001</v>
      </c>
      <c r="D16" s="83">
        <v>6.6360000000000001</v>
      </c>
      <c r="E16" s="83">
        <v>6.6360000000000001</v>
      </c>
      <c r="F16" s="83">
        <v>6.6360000000000001</v>
      </c>
      <c r="G16" s="83">
        <v>6.6360000000000001</v>
      </c>
      <c r="H16" s="83">
        <v>6.6360000000000001</v>
      </c>
      <c r="I16" s="83">
        <v>6.6360000000000001</v>
      </c>
      <c r="J16" s="83">
        <v>6.6360000000000001</v>
      </c>
      <c r="K16" s="83">
        <v>6.6360000000000001</v>
      </c>
      <c r="L16" s="83">
        <v>6.6360000000000001</v>
      </c>
      <c r="M16" s="83">
        <v>6.6360000000000001</v>
      </c>
      <c r="N16" s="83">
        <v>6.6360000000000001</v>
      </c>
      <c r="O16" s="83">
        <v>6.6360000000000001</v>
      </c>
      <c r="P16" s="83">
        <v>6.6360000000000001</v>
      </c>
      <c r="Q16" s="83">
        <v>6.6360000000000001</v>
      </c>
      <c r="R16" s="83">
        <v>6.6360000000000001</v>
      </c>
      <c r="S16" s="83">
        <v>6.6360000000000001</v>
      </c>
      <c r="T16" s="83">
        <v>6.6360000000000001</v>
      </c>
      <c r="U16" s="83">
        <v>6.6360000000000001</v>
      </c>
      <c r="V16" s="83">
        <v>6.6360000000000001</v>
      </c>
      <c r="W16" s="83">
        <v>6.6360000000000001</v>
      </c>
      <c r="X16" s="83">
        <v>6.6360000000000001</v>
      </c>
      <c r="Y16" s="83">
        <v>6.6360000000000001</v>
      </c>
      <c r="Z16" s="83">
        <v>6.6360000000000001</v>
      </c>
      <c r="AA16" s="83">
        <v>6.6360000000000001</v>
      </c>
      <c r="AB16" s="83">
        <v>6.6360000000000001</v>
      </c>
      <c r="AC16" s="83">
        <v>6.6360000000000001</v>
      </c>
      <c r="AD16" s="46">
        <v>0</v>
      </c>
    </row>
    <row r="17" spans="1:30" ht="15" customHeight="1" x14ac:dyDescent="0.45">
      <c r="A17" s="63" t="s">
        <v>396</v>
      </c>
      <c r="B17" s="44" t="s">
        <v>397</v>
      </c>
      <c r="C17" s="83">
        <v>5.048</v>
      </c>
      <c r="D17" s="83">
        <v>5.048</v>
      </c>
      <c r="E17" s="83">
        <v>5.048</v>
      </c>
      <c r="F17" s="83">
        <v>5.048</v>
      </c>
      <c r="G17" s="83">
        <v>5.048</v>
      </c>
      <c r="H17" s="83">
        <v>5.048</v>
      </c>
      <c r="I17" s="83">
        <v>5.048</v>
      </c>
      <c r="J17" s="83">
        <v>5.048</v>
      </c>
      <c r="K17" s="83">
        <v>5.048</v>
      </c>
      <c r="L17" s="83">
        <v>5.048</v>
      </c>
      <c r="M17" s="83">
        <v>5.048</v>
      </c>
      <c r="N17" s="83">
        <v>5.048</v>
      </c>
      <c r="O17" s="83">
        <v>5.048</v>
      </c>
      <c r="P17" s="83">
        <v>5.048</v>
      </c>
      <c r="Q17" s="83">
        <v>5.048</v>
      </c>
      <c r="R17" s="83">
        <v>5.048</v>
      </c>
      <c r="S17" s="83">
        <v>5.048</v>
      </c>
      <c r="T17" s="83">
        <v>5.048</v>
      </c>
      <c r="U17" s="83">
        <v>5.048</v>
      </c>
      <c r="V17" s="83">
        <v>5.048</v>
      </c>
      <c r="W17" s="83">
        <v>5.048</v>
      </c>
      <c r="X17" s="83">
        <v>5.048</v>
      </c>
      <c r="Y17" s="83">
        <v>5.048</v>
      </c>
      <c r="Z17" s="83">
        <v>5.048</v>
      </c>
      <c r="AA17" s="83">
        <v>5.048</v>
      </c>
      <c r="AB17" s="83">
        <v>5.048</v>
      </c>
      <c r="AC17" s="83">
        <v>5.048</v>
      </c>
      <c r="AD17" s="46">
        <v>0</v>
      </c>
    </row>
    <row r="18" spans="1:30" ht="15" customHeight="1" x14ac:dyDescent="0.45">
      <c r="A18" s="63" t="s">
        <v>398</v>
      </c>
      <c r="B18" s="44" t="s">
        <v>399</v>
      </c>
      <c r="C18" s="83">
        <v>5.359</v>
      </c>
      <c r="D18" s="83">
        <v>5.359</v>
      </c>
      <c r="E18" s="83">
        <v>5.359</v>
      </c>
      <c r="F18" s="83">
        <v>5.359</v>
      </c>
      <c r="G18" s="83">
        <v>5.359</v>
      </c>
      <c r="H18" s="83">
        <v>5.359</v>
      </c>
      <c r="I18" s="83">
        <v>5.359</v>
      </c>
      <c r="J18" s="83">
        <v>5.359</v>
      </c>
      <c r="K18" s="83">
        <v>5.359</v>
      </c>
      <c r="L18" s="83">
        <v>5.359</v>
      </c>
      <c r="M18" s="83">
        <v>5.359</v>
      </c>
      <c r="N18" s="83">
        <v>5.359</v>
      </c>
      <c r="O18" s="83">
        <v>5.359</v>
      </c>
      <c r="P18" s="83">
        <v>5.359</v>
      </c>
      <c r="Q18" s="83">
        <v>5.359</v>
      </c>
      <c r="R18" s="83">
        <v>5.359</v>
      </c>
      <c r="S18" s="83">
        <v>5.359</v>
      </c>
      <c r="T18" s="83">
        <v>5.359</v>
      </c>
      <c r="U18" s="83">
        <v>5.359</v>
      </c>
      <c r="V18" s="83">
        <v>5.359</v>
      </c>
      <c r="W18" s="83">
        <v>5.359</v>
      </c>
      <c r="X18" s="83">
        <v>5.359</v>
      </c>
      <c r="Y18" s="83">
        <v>5.359</v>
      </c>
      <c r="Z18" s="83">
        <v>5.359</v>
      </c>
      <c r="AA18" s="83">
        <v>5.359</v>
      </c>
      <c r="AB18" s="83">
        <v>5.359</v>
      </c>
      <c r="AC18" s="83">
        <v>5.359</v>
      </c>
      <c r="AD18" s="46">
        <v>0</v>
      </c>
    </row>
    <row r="19" spans="1:30" ht="15" customHeight="1" x14ac:dyDescent="0.45">
      <c r="A19" s="63" t="s">
        <v>400</v>
      </c>
      <c r="B19" s="44" t="s">
        <v>401</v>
      </c>
      <c r="C19" s="83">
        <v>5.8250000000000002</v>
      </c>
      <c r="D19" s="83">
        <v>5.8250000000000002</v>
      </c>
      <c r="E19" s="83">
        <v>5.8250000000000002</v>
      </c>
      <c r="F19" s="83">
        <v>5.8250000000000002</v>
      </c>
      <c r="G19" s="83">
        <v>5.8250000000000002</v>
      </c>
      <c r="H19" s="83">
        <v>5.8250000000000002</v>
      </c>
      <c r="I19" s="83">
        <v>5.8250000000000002</v>
      </c>
      <c r="J19" s="83">
        <v>5.8250000000000002</v>
      </c>
      <c r="K19" s="83">
        <v>5.8250000000000002</v>
      </c>
      <c r="L19" s="83">
        <v>5.8250000000000002</v>
      </c>
      <c r="M19" s="83">
        <v>5.8250000000000002</v>
      </c>
      <c r="N19" s="83">
        <v>5.8250000000000002</v>
      </c>
      <c r="O19" s="83">
        <v>5.8250000000000002</v>
      </c>
      <c r="P19" s="83">
        <v>5.8250000000000002</v>
      </c>
      <c r="Q19" s="83">
        <v>5.8250000000000002</v>
      </c>
      <c r="R19" s="83">
        <v>5.8250000000000002</v>
      </c>
      <c r="S19" s="83">
        <v>5.8250000000000002</v>
      </c>
      <c r="T19" s="83">
        <v>5.8250000000000002</v>
      </c>
      <c r="U19" s="83">
        <v>5.8250000000000002</v>
      </c>
      <c r="V19" s="83">
        <v>5.8250000000000002</v>
      </c>
      <c r="W19" s="83">
        <v>5.8250000000000002</v>
      </c>
      <c r="X19" s="83">
        <v>5.8250000000000002</v>
      </c>
      <c r="Y19" s="83">
        <v>5.8250000000000002</v>
      </c>
      <c r="Z19" s="83">
        <v>5.8250000000000002</v>
      </c>
      <c r="AA19" s="83">
        <v>5.8250000000000002</v>
      </c>
      <c r="AB19" s="83">
        <v>5.8250000000000002</v>
      </c>
      <c r="AC19" s="83">
        <v>5.8250000000000002</v>
      </c>
      <c r="AD19" s="46">
        <v>0</v>
      </c>
    </row>
    <row r="20" spans="1:30" ht="15" customHeight="1" x14ac:dyDescent="0.45">
      <c r="A20" s="63" t="s">
        <v>402</v>
      </c>
      <c r="B20" s="44" t="s">
        <v>403</v>
      </c>
      <c r="C20" s="83">
        <v>5.777863</v>
      </c>
      <c r="D20" s="83">
        <v>5.7776040000000002</v>
      </c>
      <c r="E20" s="83">
        <v>5.7768470000000001</v>
      </c>
      <c r="F20" s="83">
        <v>5.7763229999999997</v>
      </c>
      <c r="G20" s="83">
        <v>5.7749090000000001</v>
      </c>
      <c r="H20" s="83">
        <v>5.7742389999999997</v>
      </c>
      <c r="I20" s="83">
        <v>5.7735060000000002</v>
      </c>
      <c r="J20" s="83">
        <v>5.7727560000000002</v>
      </c>
      <c r="K20" s="83">
        <v>5.7718249999999998</v>
      </c>
      <c r="L20" s="83">
        <v>5.7708659999999998</v>
      </c>
      <c r="M20" s="83">
        <v>5.7718049999999996</v>
      </c>
      <c r="N20" s="83">
        <v>5.7717939999999999</v>
      </c>
      <c r="O20" s="83">
        <v>5.7729109999999997</v>
      </c>
      <c r="P20" s="83">
        <v>5.7734620000000003</v>
      </c>
      <c r="Q20" s="83">
        <v>5.7726959999999998</v>
      </c>
      <c r="R20" s="83">
        <v>5.7737030000000003</v>
      </c>
      <c r="S20" s="83">
        <v>5.773695</v>
      </c>
      <c r="T20" s="83">
        <v>5.7735760000000003</v>
      </c>
      <c r="U20" s="83">
        <v>5.7734540000000001</v>
      </c>
      <c r="V20" s="83">
        <v>5.7732770000000002</v>
      </c>
      <c r="W20" s="83">
        <v>5.7731890000000003</v>
      </c>
      <c r="X20" s="83">
        <v>5.7730040000000002</v>
      </c>
      <c r="Y20" s="83">
        <v>5.7730819999999996</v>
      </c>
      <c r="Z20" s="83">
        <v>5.772767</v>
      </c>
      <c r="AA20" s="83">
        <v>5.7722980000000002</v>
      </c>
      <c r="AB20" s="83">
        <v>5.7723940000000002</v>
      </c>
      <c r="AC20" s="83">
        <v>5.7724089999999997</v>
      </c>
      <c r="AD20" s="46">
        <v>-3.6000000000000001E-5</v>
      </c>
    </row>
    <row r="21" spans="1:30" ht="15" customHeight="1" x14ac:dyDescent="0.45">
      <c r="A21" s="63" t="s">
        <v>404</v>
      </c>
      <c r="B21" s="44" t="s">
        <v>405</v>
      </c>
      <c r="C21" s="83">
        <v>5.777863</v>
      </c>
      <c r="D21" s="83">
        <v>5.7776040000000002</v>
      </c>
      <c r="E21" s="83">
        <v>5.7768470000000001</v>
      </c>
      <c r="F21" s="83">
        <v>5.7763229999999997</v>
      </c>
      <c r="G21" s="83">
        <v>5.7749090000000001</v>
      </c>
      <c r="H21" s="83">
        <v>5.7742389999999997</v>
      </c>
      <c r="I21" s="83">
        <v>5.7735060000000002</v>
      </c>
      <c r="J21" s="83">
        <v>5.7727560000000002</v>
      </c>
      <c r="K21" s="83">
        <v>5.7718249999999998</v>
      </c>
      <c r="L21" s="83">
        <v>5.7708659999999998</v>
      </c>
      <c r="M21" s="83">
        <v>5.7718049999999996</v>
      </c>
      <c r="N21" s="83">
        <v>5.7717939999999999</v>
      </c>
      <c r="O21" s="83">
        <v>5.7729109999999997</v>
      </c>
      <c r="P21" s="83">
        <v>5.7734620000000003</v>
      </c>
      <c r="Q21" s="83">
        <v>5.7726959999999998</v>
      </c>
      <c r="R21" s="83">
        <v>5.7737030000000003</v>
      </c>
      <c r="S21" s="83">
        <v>5.773695</v>
      </c>
      <c r="T21" s="83">
        <v>5.7735760000000003</v>
      </c>
      <c r="U21" s="83">
        <v>5.7734540000000001</v>
      </c>
      <c r="V21" s="83">
        <v>5.7732770000000002</v>
      </c>
      <c r="W21" s="83">
        <v>5.7731890000000003</v>
      </c>
      <c r="X21" s="83">
        <v>5.7730040000000002</v>
      </c>
      <c r="Y21" s="83">
        <v>5.7730819999999996</v>
      </c>
      <c r="Z21" s="83">
        <v>5.772767</v>
      </c>
      <c r="AA21" s="83">
        <v>5.7722980000000002</v>
      </c>
      <c r="AB21" s="83">
        <v>5.7723940000000002</v>
      </c>
      <c r="AC21" s="83">
        <v>5.7724089999999997</v>
      </c>
      <c r="AD21" s="46">
        <v>-3.6000000000000001E-5</v>
      </c>
    </row>
    <row r="22" spans="1:30" ht="15" customHeight="1" x14ac:dyDescent="0.45">
      <c r="A22" s="63" t="s">
        <v>406</v>
      </c>
      <c r="B22" s="44" t="s">
        <v>407</v>
      </c>
      <c r="C22" s="83">
        <v>5.777863</v>
      </c>
      <c r="D22" s="83">
        <v>5.7776040000000002</v>
      </c>
      <c r="E22" s="83">
        <v>5.7768470000000001</v>
      </c>
      <c r="F22" s="83">
        <v>5.7763229999999997</v>
      </c>
      <c r="G22" s="83">
        <v>5.7749090000000001</v>
      </c>
      <c r="H22" s="83">
        <v>5.7742389999999997</v>
      </c>
      <c r="I22" s="83">
        <v>5.7735060000000002</v>
      </c>
      <c r="J22" s="83">
        <v>5.7727560000000002</v>
      </c>
      <c r="K22" s="83">
        <v>5.7718249999999998</v>
      </c>
      <c r="L22" s="83">
        <v>5.7708659999999998</v>
      </c>
      <c r="M22" s="83">
        <v>5.7718049999999996</v>
      </c>
      <c r="N22" s="83">
        <v>5.7717939999999999</v>
      </c>
      <c r="O22" s="83">
        <v>5.7729109999999997</v>
      </c>
      <c r="P22" s="83">
        <v>5.7734620000000003</v>
      </c>
      <c r="Q22" s="83">
        <v>5.7726959999999998</v>
      </c>
      <c r="R22" s="83">
        <v>5.7737030000000003</v>
      </c>
      <c r="S22" s="83">
        <v>5.773695</v>
      </c>
      <c r="T22" s="83">
        <v>5.7735760000000003</v>
      </c>
      <c r="U22" s="83">
        <v>5.7734540000000001</v>
      </c>
      <c r="V22" s="83">
        <v>5.7732770000000002</v>
      </c>
      <c r="W22" s="83">
        <v>5.7731890000000003</v>
      </c>
      <c r="X22" s="83">
        <v>5.7730040000000002</v>
      </c>
      <c r="Y22" s="83">
        <v>5.7730819999999996</v>
      </c>
      <c r="Z22" s="83">
        <v>5.772767</v>
      </c>
      <c r="AA22" s="83">
        <v>5.7722980000000002</v>
      </c>
      <c r="AB22" s="83">
        <v>5.7723940000000002</v>
      </c>
      <c r="AC22" s="83">
        <v>5.7724089999999997</v>
      </c>
      <c r="AD22" s="46">
        <v>-3.6000000000000001E-5</v>
      </c>
    </row>
    <row r="23" spans="1:30" ht="15" customHeight="1" x14ac:dyDescent="0.45">
      <c r="A23" s="63" t="s">
        <v>408</v>
      </c>
      <c r="B23" s="44" t="s">
        <v>409</v>
      </c>
      <c r="C23" s="83">
        <v>5.777863</v>
      </c>
      <c r="D23" s="83">
        <v>5.7776040000000002</v>
      </c>
      <c r="E23" s="83">
        <v>5.7768470000000001</v>
      </c>
      <c r="F23" s="83">
        <v>5.7763229999999997</v>
      </c>
      <c r="G23" s="83">
        <v>5.7749090000000001</v>
      </c>
      <c r="H23" s="83">
        <v>5.7742389999999997</v>
      </c>
      <c r="I23" s="83">
        <v>5.7735060000000002</v>
      </c>
      <c r="J23" s="83">
        <v>5.7727560000000002</v>
      </c>
      <c r="K23" s="83">
        <v>5.7718249999999998</v>
      </c>
      <c r="L23" s="83">
        <v>5.7708659999999998</v>
      </c>
      <c r="M23" s="83">
        <v>5.7718049999999996</v>
      </c>
      <c r="N23" s="83">
        <v>5.7717939999999999</v>
      </c>
      <c r="O23" s="83">
        <v>5.7729109999999997</v>
      </c>
      <c r="P23" s="83">
        <v>5.7734620000000003</v>
      </c>
      <c r="Q23" s="83">
        <v>5.7726959999999998</v>
      </c>
      <c r="R23" s="83">
        <v>5.7737030000000003</v>
      </c>
      <c r="S23" s="83">
        <v>5.773695</v>
      </c>
      <c r="T23" s="83">
        <v>5.7735760000000003</v>
      </c>
      <c r="U23" s="83">
        <v>5.7734540000000001</v>
      </c>
      <c r="V23" s="83">
        <v>5.7732770000000002</v>
      </c>
      <c r="W23" s="83">
        <v>5.7731890000000003</v>
      </c>
      <c r="X23" s="83">
        <v>5.7730040000000002</v>
      </c>
      <c r="Y23" s="83">
        <v>5.7730819999999996</v>
      </c>
      <c r="Z23" s="83">
        <v>5.772767</v>
      </c>
      <c r="AA23" s="83">
        <v>5.7722980000000002</v>
      </c>
      <c r="AB23" s="83">
        <v>5.7723940000000002</v>
      </c>
      <c r="AC23" s="83">
        <v>5.7724089999999997</v>
      </c>
      <c r="AD23" s="46">
        <v>-3.6000000000000001E-5</v>
      </c>
    </row>
    <row r="24" spans="1:30" ht="15" customHeight="1" x14ac:dyDescent="0.45">
      <c r="A24" s="63" t="s">
        <v>410</v>
      </c>
      <c r="B24" s="44" t="s">
        <v>411</v>
      </c>
      <c r="C24" s="83">
        <v>5.777863</v>
      </c>
      <c r="D24" s="83">
        <v>5.7776040000000002</v>
      </c>
      <c r="E24" s="83">
        <v>5.7768470000000001</v>
      </c>
      <c r="F24" s="83">
        <v>5.7763229999999997</v>
      </c>
      <c r="G24" s="83">
        <v>5.7749090000000001</v>
      </c>
      <c r="H24" s="83">
        <v>5.7742389999999997</v>
      </c>
      <c r="I24" s="83">
        <v>5.7735060000000002</v>
      </c>
      <c r="J24" s="83">
        <v>5.7727560000000002</v>
      </c>
      <c r="K24" s="83">
        <v>5.7718249999999998</v>
      </c>
      <c r="L24" s="83">
        <v>5.7708659999999998</v>
      </c>
      <c r="M24" s="83">
        <v>5.7718049999999996</v>
      </c>
      <c r="N24" s="83">
        <v>5.7717939999999999</v>
      </c>
      <c r="O24" s="83">
        <v>5.7729109999999997</v>
      </c>
      <c r="P24" s="83">
        <v>5.7734620000000003</v>
      </c>
      <c r="Q24" s="83">
        <v>5.7726959999999998</v>
      </c>
      <c r="R24" s="83">
        <v>5.7737030000000003</v>
      </c>
      <c r="S24" s="83">
        <v>5.773695</v>
      </c>
      <c r="T24" s="83">
        <v>5.7735760000000003</v>
      </c>
      <c r="U24" s="83">
        <v>5.7734540000000001</v>
      </c>
      <c r="V24" s="83">
        <v>5.7732770000000002</v>
      </c>
      <c r="W24" s="83">
        <v>5.7731890000000003</v>
      </c>
      <c r="X24" s="83">
        <v>5.7730040000000002</v>
      </c>
      <c r="Y24" s="83">
        <v>5.7730819999999996</v>
      </c>
      <c r="Z24" s="83">
        <v>5.772767</v>
      </c>
      <c r="AA24" s="83">
        <v>5.7722980000000002</v>
      </c>
      <c r="AB24" s="83">
        <v>5.7723940000000002</v>
      </c>
      <c r="AC24" s="83">
        <v>5.7724089999999997</v>
      </c>
      <c r="AD24" s="46">
        <v>-3.6000000000000001E-5</v>
      </c>
    </row>
    <row r="25" spans="1:30" ht="15" customHeight="1" x14ac:dyDescent="0.45">
      <c r="A25" s="63" t="s">
        <v>412</v>
      </c>
      <c r="B25" s="44" t="s">
        <v>413</v>
      </c>
      <c r="C25" s="83">
        <v>5.777863</v>
      </c>
      <c r="D25" s="83">
        <v>5.7776050000000003</v>
      </c>
      <c r="E25" s="83">
        <v>5.7768470000000001</v>
      </c>
      <c r="F25" s="83">
        <v>5.7763229999999997</v>
      </c>
      <c r="G25" s="83">
        <v>5.7749090000000001</v>
      </c>
      <c r="H25" s="83">
        <v>5.7742389999999997</v>
      </c>
      <c r="I25" s="83">
        <v>5.7735050000000001</v>
      </c>
      <c r="J25" s="83">
        <v>5.7727550000000001</v>
      </c>
      <c r="K25" s="83">
        <v>5.7718249999999998</v>
      </c>
      <c r="L25" s="83">
        <v>5.770867</v>
      </c>
      <c r="M25" s="83">
        <v>5.7718049999999996</v>
      </c>
      <c r="N25" s="83">
        <v>5.7717939999999999</v>
      </c>
      <c r="O25" s="83">
        <v>5.7729109999999997</v>
      </c>
      <c r="P25" s="83">
        <v>5.7734620000000003</v>
      </c>
      <c r="Q25" s="83">
        <v>5.7726959999999998</v>
      </c>
      <c r="R25" s="83">
        <v>5.7737030000000003</v>
      </c>
      <c r="S25" s="83">
        <v>5.773695</v>
      </c>
      <c r="T25" s="83">
        <v>5.7735750000000001</v>
      </c>
      <c r="U25" s="83">
        <v>5.7734529999999999</v>
      </c>
      <c r="V25" s="83">
        <v>5.7732770000000002</v>
      </c>
      <c r="W25" s="83">
        <v>5.7731890000000003</v>
      </c>
      <c r="X25" s="83">
        <v>5.7730030000000001</v>
      </c>
      <c r="Y25" s="83">
        <v>5.7730819999999996</v>
      </c>
      <c r="Z25" s="83">
        <v>5.772767</v>
      </c>
      <c r="AA25" s="83">
        <v>5.7722980000000002</v>
      </c>
      <c r="AB25" s="83">
        <v>5.7723940000000002</v>
      </c>
      <c r="AC25" s="83">
        <v>5.7724089999999997</v>
      </c>
      <c r="AD25" s="46">
        <v>-3.6000000000000001E-5</v>
      </c>
    </row>
    <row r="26" spans="1:30" ht="15" customHeight="1" x14ac:dyDescent="0.45">
      <c r="A26" s="63" t="s">
        <v>414</v>
      </c>
      <c r="B26" s="44" t="s">
        <v>415</v>
      </c>
      <c r="C26" s="83">
        <v>5.8170000000000002</v>
      </c>
      <c r="D26" s="83">
        <v>5.8170000000000002</v>
      </c>
      <c r="E26" s="83">
        <v>5.8170000000000002</v>
      </c>
      <c r="F26" s="83">
        <v>5.8170000000000002</v>
      </c>
      <c r="G26" s="83">
        <v>5.8170000000000002</v>
      </c>
      <c r="H26" s="83">
        <v>5.8170000000000002</v>
      </c>
      <c r="I26" s="83">
        <v>5.8170000000000002</v>
      </c>
      <c r="J26" s="83">
        <v>5.8170000000000002</v>
      </c>
      <c r="K26" s="83">
        <v>5.8170000000000002</v>
      </c>
      <c r="L26" s="83">
        <v>5.8170000000000002</v>
      </c>
      <c r="M26" s="83">
        <v>5.8170000000000002</v>
      </c>
      <c r="N26" s="83">
        <v>5.8170000000000002</v>
      </c>
      <c r="O26" s="83">
        <v>5.8170000000000002</v>
      </c>
      <c r="P26" s="83">
        <v>5.8170000000000002</v>
      </c>
      <c r="Q26" s="83">
        <v>5.8170000000000002</v>
      </c>
      <c r="R26" s="83">
        <v>5.8170000000000002</v>
      </c>
      <c r="S26" s="83">
        <v>5.8170000000000002</v>
      </c>
      <c r="T26" s="83">
        <v>5.8170000000000002</v>
      </c>
      <c r="U26" s="83">
        <v>5.8170000000000002</v>
      </c>
      <c r="V26" s="83">
        <v>5.8170000000000002</v>
      </c>
      <c r="W26" s="83">
        <v>5.8170000000000002</v>
      </c>
      <c r="X26" s="83">
        <v>5.8170000000000002</v>
      </c>
      <c r="Y26" s="83">
        <v>5.8170000000000002</v>
      </c>
      <c r="Z26" s="83">
        <v>5.8170000000000002</v>
      </c>
      <c r="AA26" s="83">
        <v>5.8170000000000002</v>
      </c>
      <c r="AB26" s="83">
        <v>5.8170000000000002</v>
      </c>
      <c r="AC26" s="83">
        <v>5.8170000000000002</v>
      </c>
      <c r="AD26" s="46">
        <v>0</v>
      </c>
    </row>
    <row r="27" spans="1:30" ht="15" customHeight="1" x14ac:dyDescent="0.45">
      <c r="A27" s="63" t="s">
        <v>416</v>
      </c>
      <c r="B27" s="44" t="s">
        <v>417</v>
      </c>
      <c r="C27" s="83">
        <v>5.77</v>
      </c>
      <c r="D27" s="83">
        <v>5.77</v>
      </c>
      <c r="E27" s="83">
        <v>5.77</v>
      </c>
      <c r="F27" s="83">
        <v>5.77</v>
      </c>
      <c r="G27" s="83">
        <v>5.77</v>
      </c>
      <c r="H27" s="83">
        <v>5.77</v>
      </c>
      <c r="I27" s="83">
        <v>5.77</v>
      </c>
      <c r="J27" s="83">
        <v>5.77</v>
      </c>
      <c r="K27" s="83">
        <v>5.77</v>
      </c>
      <c r="L27" s="83">
        <v>5.77</v>
      </c>
      <c r="M27" s="83">
        <v>5.77</v>
      </c>
      <c r="N27" s="83">
        <v>5.77</v>
      </c>
      <c r="O27" s="83">
        <v>5.77</v>
      </c>
      <c r="P27" s="83">
        <v>5.77</v>
      </c>
      <c r="Q27" s="83">
        <v>5.77</v>
      </c>
      <c r="R27" s="83">
        <v>5.77</v>
      </c>
      <c r="S27" s="83">
        <v>5.77</v>
      </c>
      <c r="T27" s="83">
        <v>5.77</v>
      </c>
      <c r="U27" s="83">
        <v>5.77</v>
      </c>
      <c r="V27" s="83">
        <v>5.77</v>
      </c>
      <c r="W27" s="83">
        <v>5.77</v>
      </c>
      <c r="X27" s="83">
        <v>5.77</v>
      </c>
      <c r="Y27" s="83">
        <v>5.77</v>
      </c>
      <c r="Z27" s="83">
        <v>5.77</v>
      </c>
      <c r="AA27" s="83">
        <v>5.77</v>
      </c>
      <c r="AB27" s="83">
        <v>5.77</v>
      </c>
      <c r="AC27" s="83">
        <v>5.77</v>
      </c>
      <c r="AD27" s="46">
        <v>0</v>
      </c>
    </row>
    <row r="28" spans="1:30" ht="15" customHeight="1" x14ac:dyDescent="0.45">
      <c r="A28" s="63" t="s">
        <v>418</v>
      </c>
      <c r="B28" s="44" t="s">
        <v>419</v>
      </c>
      <c r="C28" s="83">
        <v>3.5579999999999998</v>
      </c>
      <c r="D28" s="83">
        <v>3.5579999999999998</v>
      </c>
      <c r="E28" s="83">
        <v>3.5579999999999998</v>
      </c>
      <c r="F28" s="83">
        <v>3.5579999999999998</v>
      </c>
      <c r="G28" s="83">
        <v>3.5579999999999998</v>
      </c>
      <c r="H28" s="83">
        <v>3.5579999999999998</v>
      </c>
      <c r="I28" s="83">
        <v>3.5579999999999998</v>
      </c>
      <c r="J28" s="83">
        <v>3.5579999999999998</v>
      </c>
      <c r="K28" s="83">
        <v>3.5579999999999998</v>
      </c>
      <c r="L28" s="83">
        <v>3.5579999999999998</v>
      </c>
      <c r="M28" s="83">
        <v>3.5579999999999998</v>
      </c>
      <c r="N28" s="83">
        <v>3.5579999999999998</v>
      </c>
      <c r="O28" s="83">
        <v>3.5579999999999998</v>
      </c>
      <c r="P28" s="83">
        <v>3.5579999999999998</v>
      </c>
      <c r="Q28" s="83">
        <v>3.5579999999999998</v>
      </c>
      <c r="R28" s="83">
        <v>3.5579999999999998</v>
      </c>
      <c r="S28" s="83">
        <v>3.5579999999999998</v>
      </c>
      <c r="T28" s="83">
        <v>3.5579999999999998</v>
      </c>
      <c r="U28" s="83">
        <v>3.5579999999999998</v>
      </c>
      <c r="V28" s="83">
        <v>3.5579999999999998</v>
      </c>
      <c r="W28" s="83">
        <v>3.5579999999999998</v>
      </c>
      <c r="X28" s="83">
        <v>3.5579999999999998</v>
      </c>
      <c r="Y28" s="83">
        <v>3.5579999999999998</v>
      </c>
      <c r="Z28" s="83">
        <v>3.5579999999999998</v>
      </c>
      <c r="AA28" s="83">
        <v>3.5579999999999998</v>
      </c>
      <c r="AB28" s="83">
        <v>3.5579999999999998</v>
      </c>
      <c r="AC28" s="83">
        <v>3.5579999999999998</v>
      </c>
      <c r="AD28" s="46">
        <v>0</v>
      </c>
    </row>
    <row r="29" spans="1:30" ht="15" customHeight="1" x14ac:dyDescent="0.45">
      <c r="A29" s="63" t="s">
        <v>420</v>
      </c>
      <c r="B29" s="44" t="s">
        <v>421</v>
      </c>
      <c r="C29" s="83">
        <v>3.9849999999999999</v>
      </c>
      <c r="D29" s="83">
        <v>3.9965709999999999</v>
      </c>
      <c r="E29" s="83">
        <v>3.9965709999999999</v>
      </c>
      <c r="F29" s="83">
        <v>3.9965709999999999</v>
      </c>
      <c r="G29" s="83">
        <v>3.9965709999999999</v>
      </c>
      <c r="H29" s="83">
        <v>3.9965709999999999</v>
      </c>
      <c r="I29" s="83">
        <v>3.9965709999999999</v>
      </c>
      <c r="J29" s="83">
        <v>3.9965709999999999</v>
      </c>
      <c r="K29" s="83">
        <v>3.9965709999999999</v>
      </c>
      <c r="L29" s="83">
        <v>3.9965709999999999</v>
      </c>
      <c r="M29" s="83">
        <v>3.9965709999999999</v>
      </c>
      <c r="N29" s="83">
        <v>3.9965709999999999</v>
      </c>
      <c r="O29" s="83">
        <v>3.9965709999999999</v>
      </c>
      <c r="P29" s="83">
        <v>3.9965709999999999</v>
      </c>
      <c r="Q29" s="83">
        <v>3.9965709999999999</v>
      </c>
      <c r="R29" s="83">
        <v>3.9965709999999999</v>
      </c>
      <c r="S29" s="83">
        <v>3.9965709999999999</v>
      </c>
      <c r="T29" s="83">
        <v>3.9965709999999999</v>
      </c>
      <c r="U29" s="83">
        <v>3.9965709999999999</v>
      </c>
      <c r="V29" s="83">
        <v>3.9965709999999999</v>
      </c>
      <c r="W29" s="83">
        <v>3.9965709999999999</v>
      </c>
      <c r="X29" s="83">
        <v>3.9965709999999999</v>
      </c>
      <c r="Y29" s="83">
        <v>3.9965709999999999</v>
      </c>
      <c r="Z29" s="83">
        <v>3.9965709999999999</v>
      </c>
      <c r="AA29" s="83">
        <v>3.9965709999999999</v>
      </c>
      <c r="AB29" s="83">
        <v>3.9965709999999999</v>
      </c>
      <c r="AC29" s="83">
        <v>3.9965709999999999</v>
      </c>
      <c r="AD29" s="46">
        <v>0</v>
      </c>
    </row>
    <row r="30" spans="1:30" ht="15" customHeight="1" x14ac:dyDescent="0.45">
      <c r="A30" s="63" t="s">
        <v>422</v>
      </c>
      <c r="B30" s="44" t="s">
        <v>423</v>
      </c>
      <c r="C30" s="83">
        <v>5.67</v>
      </c>
      <c r="D30" s="83">
        <v>5.67</v>
      </c>
      <c r="E30" s="83">
        <v>5.67</v>
      </c>
      <c r="F30" s="83">
        <v>5.67</v>
      </c>
      <c r="G30" s="83">
        <v>5.67</v>
      </c>
      <c r="H30" s="83">
        <v>5.67</v>
      </c>
      <c r="I30" s="83">
        <v>5.67</v>
      </c>
      <c r="J30" s="83">
        <v>5.67</v>
      </c>
      <c r="K30" s="83">
        <v>5.67</v>
      </c>
      <c r="L30" s="83">
        <v>5.67</v>
      </c>
      <c r="M30" s="83">
        <v>5.67</v>
      </c>
      <c r="N30" s="83">
        <v>5.67</v>
      </c>
      <c r="O30" s="83">
        <v>5.67</v>
      </c>
      <c r="P30" s="83">
        <v>5.67</v>
      </c>
      <c r="Q30" s="83">
        <v>5.67</v>
      </c>
      <c r="R30" s="83">
        <v>5.67</v>
      </c>
      <c r="S30" s="83">
        <v>5.67</v>
      </c>
      <c r="T30" s="83">
        <v>5.67</v>
      </c>
      <c r="U30" s="83">
        <v>5.67</v>
      </c>
      <c r="V30" s="83">
        <v>5.67</v>
      </c>
      <c r="W30" s="83">
        <v>5.67</v>
      </c>
      <c r="X30" s="83">
        <v>5.67</v>
      </c>
      <c r="Y30" s="83">
        <v>5.67</v>
      </c>
      <c r="Z30" s="83">
        <v>5.67</v>
      </c>
      <c r="AA30" s="83">
        <v>5.67</v>
      </c>
      <c r="AB30" s="83">
        <v>5.67</v>
      </c>
      <c r="AC30" s="83">
        <v>5.67</v>
      </c>
      <c r="AD30" s="46">
        <v>0</v>
      </c>
    </row>
    <row r="31" spans="1:30" ht="15" customHeight="1" x14ac:dyDescent="0.45">
      <c r="A31" s="63" t="s">
        <v>424</v>
      </c>
      <c r="B31" s="44" t="s">
        <v>425</v>
      </c>
      <c r="C31" s="83">
        <v>6.0650000000000004</v>
      </c>
      <c r="D31" s="83">
        <v>6.0650000000000004</v>
      </c>
      <c r="E31" s="83">
        <v>6.0650000000000004</v>
      </c>
      <c r="F31" s="83">
        <v>6.0650000000000004</v>
      </c>
      <c r="G31" s="83">
        <v>6.0650000000000004</v>
      </c>
      <c r="H31" s="83">
        <v>6.0650000000000004</v>
      </c>
      <c r="I31" s="83">
        <v>6.0650000000000004</v>
      </c>
      <c r="J31" s="83">
        <v>6.0650000000000004</v>
      </c>
      <c r="K31" s="83">
        <v>6.0650000000000004</v>
      </c>
      <c r="L31" s="83">
        <v>6.0650000000000004</v>
      </c>
      <c r="M31" s="83">
        <v>6.0650000000000004</v>
      </c>
      <c r="N31" s="83">
        <v>6.0650000000000004</v>
      </c>
      <c r="O31" s="83">
        <v>6.0650000000000004</v>
      </c>
      <c r="P31" s="83">
        <v>6.0650000000000004</v>
      </c>
      <c r="Q31" s="83">
        <v>6.0650000000000004</v>
      </c>
      <c r="R31" s="83">
        <v>6.0650000000000004</v>
      </c>
      <c r="S31" s="83">
        <v>6.0650000000000004</v>
      </c>
      <c r="T31" s="83">
        <v>6.0650000000000004</v>
      </c>
      <c r="U31" s="83">
        <v>6.0650000000000004</v>
      </c>
      <c r="V31" s="83">
        <v>6.0650000000000004</v>
      </c>
      <c r="W31" s="83">
        <v>6.0650000000000004</v>
      </c>
      <c r="X31" s="83">
        <v>6.0650000000000004</v>
      </c>
      <c r="Y31" s="83">
        <v>6.0650000000000004</v>
      </c>
      <c r="Z31" s="83">
        <v>6.0650000000000004</v>
      </c>
      <c r="AA31" s="83">
        <v>6.0650000000000004</v>
      </c>
      <c r="AB31" s="83">
        <v>6.0650000000000004</v>
      </c>
      <c r="AC31" s="83">
        <v>6.0650000000000004</v>
      </c>
      <c r="AD31" s="46">
        <v>0</v>
      </c>
    </row>
    <row r="32" spans="1:30" ht="15" customHeight="1" x14ac:dyDescent="0.45">
      <c r="A32" s="63" t="s">
        <v>426</v>
      </c>
      <c r="B32" s="44" t="s">
        <v>427</v>
      </c>
      <c r="C32" s="83">
        <v>5.0566430000000002</v>
      </c>
      <c r="D32" s="83">
        <v>5.0566430000000002</v>
      </c>
      <c r="E32" s="83">
        <v>5.0566430000000002</v>
      </c>
      <c r="F32" s="83">
        <v>5.0566430000000002</v>
      </c>
      <c r="G32" s="83">
        <v>5.0566430000000002</v>
      </c>
      <c r="H32" s="83">
        <v>5.0566430000000002</v>
      </c>
      <c r="I32" s="83">
        <v>5.0566430000000002</v>
      </c>
      <c r="J32" s="83">
        <v>5.0566430000000002</v>
      </c>
      <c r="K32" s="83">
        <v>5.0566430000000002</v>
      </c>
      <c r="L32" s="83">
        <v>5.0566430000000002</v>
      </c>
      <c r="M32" s="83">
        <v>5.0566430000000002</v>
      </c>
      <c r="N32" s="83">
        <v>5.0553489999999996</v>
      </c>
      <c r="O32" s="83">
        <v>5.0538280000000002</v>
      </c>
      <c r="P32" s="83">
        <v>5.0522629999999999</v>
      </c>
      <c r="Q32" s="83">
        <v>5.0514979999999996</v>
      </c>
      <c r="R32" s="83">
        <v>5.0506010000000003</v>
      </c>
      <c r="S32" s="83">
        <v>5.0495460000000003</v>
      </c>
      <c r="T32" s="83">
        <v>5.0483070000000003</v>
      </c>
      <c r="U32" s="83">
        <v>5.0468520000000003</v>
      </c>
      <c r="V32" s="83">
        <v>5.0451430000000004</v>
      </c>
      <c r="W32" s="83">
        <v>5.0431350000000004</v>
      </c>
      <c r="X32" s="83">
        <v>5.0407760000000001</v>
      </c>
      <c r="Y32" s="83">
        <v>5.0380039999999999</v>
      </c>
      <c r="Z32" s="83">
        <v>5.0347499999999998</v>
      </c>
      <c r="AA32" s="83">
        <v>5.0309280000000003</v>
      </c>
      <c r="AB32" s="83">
        <v>5.0264369999999996</v>
      </c>
      <c r="AC32" s="83">
        <v>5.0211629999999996</v>
      </c>
      <c r="AD32" s="46">
        <v>-2.8200000000000002E-4</v>
      </c>
    </row>
    <row r="33" spans="1:30" ht="15" customHeight="1" x14ac:dyDescent="0.45">
      <c r="A33" s="63" t="s">
        <v>428</v>
      </c>
      <c r="B33" s="44" t="s">
        <v>429</v>
      </c>
      <c r="C33" s="83">
        <v>5.0566430000000002</v>
      </c>
      <c r="D33" s="83">
        <v>5.0566430000000002</v>
      </c>
      <c r="E33" s="83">
        <v>5.0566430000000002</v>
      </c>
      <c r="F33" s="83">
        <v>5.0566430000000002</v>
      </c>
      <c r="G33" s="83">
        <v>5.0566430000000002</v>
      </c>
      <c r="H33" s="83">
        <v>5.0566430000000002</v>
      </c>
      <c r="I33" s="83">
        <v>5.0566430000000002</v>
      </c>
      <c r="J33" s="83">
        <v>5.0566430000000002</v>
      </c>
      <c r="K33" s="83">
        <v>5.0566430000000002</v>
      </c>
      <c r="L33" s="83">
        <v>5.0566430000000002</v>
      </c>
      <c r="M33" s="83">
        <v>5.0566430000000002</v>
      </c>
      <c r="N33" s="83">
        <v>5.0550179999999996</v>
      </c>
      <c r="O33" s="83">
        <v>5.0536269999999996</v>
      </c>
      <c r="P33" s="83">
        <v>5.0518049999999999</v>
      </c>
      <c r="Q33" s="83">
        <v>5.050961</v>
      </c>
      <c r="R33" s="83">
        <v>5.0499679999999998</v>
      </c>
      <c r="S33" s="83">
        <v>5.0488020000000002</v>
      </c>
      <c r="T33" s="83">
        <v>5.0474329999999998</v>
      </c>
      <c r="U33" s="83">
        <v>5.0458249999999998</v>
      </c>
      <c r="V33" s="83">
        <v>5.0439350000000003</v>
      </c>
      <c r="W33" s="83">
        <v>5.0417160000000001</v>
      </c>
      <c r="X33" s="83">
        <v>5.0391089999999998</v>
      </c>
      <c r="Y33" s="83">
        <v>5.0360469999999999</v>
      </c>
      <c r="Z33" s="83">
        <v>5.0324489999999997</v>
      </c>
      <c r="AA33" s="83">
        <v>5.0282239999999998</v>
      </c>
      <c r="AB33" s="83">
        <v>5.0232599999999996</v>
      </c>
      <c r="AC33" s="83">
        <v>5.0174300000000001</v>
      </c>
      <c r="AD33" s="46">
        <v>-3.1100000000000002E-4</v>
      </c>
    </row>
    <row r="34" spans="1:30" ht="15" customHeight="1" x14ac:dyDescent="0.45">
      <c r="A34" s="63" t="s">
        <v>430</v>
      </c>
      <c r="B34" s="44" t="s">
        <v>431</v>
      </c>
      <c r="C34" s="83">
        <v>5.0566430000000002</v>
      </c>
      <c r="D34" s="83">
        <v>5.0566430000000002</v>
      </c>
      <c r="E34" s="83">
        <v>5.0566430000000002</v>
      </c>
      <c r="F34" s="83">
        <v>5.0566430000000002</v>
      </c>
      <c r="G34" s="83">
        <v>5.0566430000000002</v>
      </c>
      <c r="H34" s="83">
        <v>5.0566430000000002</v>
      </c>
      <c r="I34" s="83">
        <v>5.0566430000000002</v>
      </c>
      <c r="J34" s="83">
        <v>5.0566430000000002</v>
      </c>
      <c r="K34" s="83">
        <v>5.0566430000000002</v>
      </c>
      <c r="L34" s="83">
        <v>5.0566430000000002</v>
      </c>
      <c r="M34" s="83">
        <v>5.0566430000000002</v>
      </c>
      <c r="N34" s="83">
        <v>5.0557109999999996</v>
      </c>
      <c r="O34" s="83">
        <v>5.0530799999999996</v>
      </c>
      <c r="P34" s="83">
        <v>5.0515340000000002</v>
      </c>
      <c r="Q34" s="83">
        <v>5.0506409999999997</v>
      </c>
      <c r="R34" s="83">
        <v>5.0495929999999998</v>
      </c>
      <c r="S34" s="83">
        <v>5.048362</v>
      </c>
      <c r="T34" s="83">
        <v>5.0469160000000004</v>
      </c>
      <c r="U34" s="83">
        <v>5.0452170000000001</v>
      </c>
      <c r="V34" s="83">
        <v>5.0432220000000001</v>
      </c>
      <c r="W34" s="83">
        <v>5.0408780000000002</v>
      </c>
      <c r="X34" s="83">
        <v>5.038125</v>
      </c>
      <c r="Y34" s="83">
        <v>5.034891</v>
      </c>
      <c r="Z34" s="83">
        <v>5.0310930000000003</v>
      </c>
      <c r="AA34" s="83">
        <v>5.0266310000000001</v>
      </c>
      <c r="AB34" s="83">
        <v>5.0213900000000002</v>
      </c>
      <c r="AC34" s="83">
        <v>5.0152340000000004</v>
      </c>
      <c r="AD34" s="46">
        <v>-3.2899999999999997E-4</v>
      </c>
    </row>
    <row r="35" spans="1:30" ht="15" customHeight="1" x14ac:dyDescent="0.45">
      <c r="A35" s="63" t="s">
        <v>432</v>
      </c>
      <c r="B35" s="44" t="s">
        <v>433</v>
      </c>
      <c r="C35" s="83">
        <v>5.2530000000000001</v>
      </c>
      <c r="D35" s="83">
        <v>5.2530000000000001</v>
      </c>
      <c r="E35" s="83">
        <v>5.2530000000000001</v>
      </c>
      <c r="F35" s="83">
        <v>5.2530000000000001</v>
      </c>
      <c r="G35" s="83">
        <v>5.2530000000000001</v>
      </c>
      <c r="H35" s="83">
        <v>5.2530000000000001</v>
      </c>
      <c r="I35" s="83">
        <v>5.2530000000000001</v>
      </c>
      <c r="J35" s="83">
        <v>5.2530000000000001</v>
      </c>
      <c r="K35" s="83">
        <v>5.2530000000000001</v>
      </c>
      <c r="L35" s="83">
        <v>5.2530000000000001</v>
      </c>
      <c r="M35" s="83">
        <v>5.2530000000000001</v>
      </c>
      <c r="N35" s="83">
        <v>5.2530000000000001</v>
      </c>
      <c r="O35" s="83">
        <v>5.2530000000000001</v>
      </c>
      <c r="P35" s="83">
        <v>5.2530000000000001</v>
      </c>
      <c r="Q35" s="83">
        <v>5.2530000000000001</v>
      </c>
      <c r="R35" s="83">
        <v>5.2530000000000001</v>
      </c>
      <c r="S35" s="83">
        <v>5.2530000000000001</v>
      </c>
      <c r="T35" s="83">
        <v>5.2530000000000001</v>
      </c>
      <c r="U35" s="83">
        <v>5.2530000000000001</v>
      </c>
      <c r="V35" s="83">
        <v>5.2530000000000001</v>
      </c>
      <c r="W35" s="83">
        <v>5.2530000000000001</v>
      </c>
      <c r="X35" s="83">
        <v>5.2530000000000001</v>
      </c>
      <c r="Y35" s="83">
        <v>5.2530000000000001</v>
      </c>
      <c r="Z35" s="83">
        <v>5.2530000000000001</v>
      </c>
      <c r="AA35" s="83">
        <v>5.2530000000000001</v>
      </c>
      <c r="AB35" s="83">
        <v>5.2530000000000001</v>
      </c>
      <c r="AC35" s="83">
        <v>5.2530000000000001</v>
      </c>
      <c r="AD35" s="46">
        <v>0</v>
      </c>
    </row>
    <row r="36" spans="1:30" ht="15" customHeight="1" x14ac:dyDescent="0.45">
      <c r="A36" s="63" t="s">
        <v>434</v>
      </c>
      <c r="B36" s="44" t="s">
        <v>435</v>
      </c>
      <c r="C36" s="83">
        <v>4.62</v>
      </c>
      <c r="D36" s="83">
        <v>4.62</v>
      </c>
      <c r="E36" s="83">
        <v>4.62</v>
      </c>
      <c r="F36" s="83">
        <v>4.62</v>
      </c>
      <c r="G36" s="83">
        <v>4.62</v>
      </c>
      <c r="H36" s="83">
        <v>4.62</v>
      </c>
      <c r="I36" s="83">
        <v>4.62</v>
      </c>
      <c r="J36" s="83">
        <v>4.62</v>
      </c>
      <c r="K36" s="83">
        <v>4.62</v>
      </c>
      <c r="L36" s="83">
        <v>4.62</v>
      </c>
      <c r="M36" s="83">
        <v>4.62</v>
      </c>
      <c r="N36" s="83">
        <v>4.62</v>
      </c>
      <c r="O36" s="83">
        <v>4.62</v>
      </c>
      <c r="P36" s="83">
        <v>4.62</v>
      </c>
      <c r="Q36" s="83">
        <v>4.62</v>
      </c>
      <c r="R36" s="83">
        <v>4.62</v>
      </c>
      <c r="S36" s="83">
        <v>4.62</v>
      </c>
      <c r="T36" s="83">
        <v>4.62</v>
      </c>
      <c r="U36" s="83">
        <v>4.62</v>
      </c>
      <c r="V36" s="83">
        <v>4.62</v>
      </c>
      <c r="W36" s="83">
        <v>4.62</v>
      </c>
      <c r="X36" s="83">
        <v>4.62</v>
      </c>
      <c r="Y36" s="83">
        <v>4.62</v>
      </c>
      <c r="Z36" s="83">
        <v>4.62</v>
      </c>
      <c r="AA36" s="83">
        <v>4.62</v>
      </c>
      <c r="AB36" s="83">
        <v>4.62</v>
      </c>
      <c r="AC36" s="83">
        <v>4.62</v>
      </c>
      <c r="AD36" s="46">
        <v>0</v>
      </c>
    </row>
    <row r="37" spans="1:30" ht="15" customHeight="1" x14ac:dyDescent="0.45">
      <c r="A37" s="63" t="s">
        <v>436</v>
      </c>
      <c r="B37" s="44" t="s">
        <v>437</v>
      </c>
      <c r="C37" s="83">
        <v>5.8</v>
      </c>
      <c r="D37" s="83">
        <v>5.8</v>
      </c>
      <c r="E37" s="83">
        <v>5.8</v>
      </c>
      <c r="F37" s="83">
        <v>5.8</v>
      </c>
      <c r="G37" s="83">
        <v>5.8</v>
      </c>
      <c r="H37" s="83">
        <v>5.8</v>
      </c>
      <c r="I37" s="83">
        <v>5.8</v>
      </c>
      <c r="J37" s="83">
        <v>5.8</v>
      </c>
      <c r="K37" s="83">
        <v>5.8</v>
      </c>
      <c r="L37" s="83">
        <v>5.8</v>
      </c>
      <c r="M37" s="83">
        <v>5.8</v>
      </c>
      <c r="N37" s="83">
        <v>5.8</v>
      </c>
      <c r="O37" s="83">
        <v>5.8</v>
      </c>
      <c r="P37" s="83">
        <v>5.8</v>
      </c>
      <c r="Q37" s="83">
        <v>5.8</v>
      </c>
      <c r="R37" s="83">
        <v>5.8</v>
      </c>
      <c r="S37" s="83">
        <v>5.8</v>
      </c>
      <c r="T37" s="83">
        <v>5.8</v>
      </c>
      <c r="U37" s="83">
        <v>5.8</v>
      </c>
      <c r="V37" s="83">
        <v>5.8</v>
      </c>
      <c r="W37" s="83">
        <v>5.8</v>
      </c>
      <c r="X37" s="83">
        <v>5.8</v>
      </c>
      <c r="Y37" s="83">
        <v>5.8</v>
      </c>
      <c r="Z37" s="83">
        <v>5.8</v>
      </c>
      <c r="AA37" s="83">
        <v>5.8</v>
      </c>
      <c r="AB37" s="83">
        <v>5.8</v>
      </c>
      <c r="AC37" s="83">
        <v>5.8</v>
      </c>
      <c r="AD37" s="46">
        <v>0</v>
      </c>
    </row>
    <row r="38" spans="1:30" ht="15" customHeight="1" x14ac:dyDescent="0.45">
      <c r="A38" s="63" t="s">
        <v>438</v>
      </c>
      <c r="B38" s="44" t="s">
        <v>439</v>
      </c>
      <c r="C38" s="83">
        <v>5.4411620000000003</v>
      </c>
      <c r="D38" s="83">
        <v>5.4411620000000003</v>
      </c>
      <c r="E38" s="83">
        <v>5.4411620000000003</v>
      </c>
      <c r="F38" s="83">
        <v>5.4411620000000003</v>
      </c>
      <c r="G38" s="83">
        <v>5.4411620000000003</v>
      </c>
      <c r="H38" s="83">
        <v>5.4411620000000003</v>
      </c>
      <c r="I38" s="83">
        <v>5.4411620000000003</v>
      </c>
      <c r="J38" s="83">
        <v>5.4411620000000003</v>
      </c>
      <c r="K38" s="83">
        <v>5.4411620000000003</v>
      </c>
      <c r="L38" s="83">
        <v>5.4411620000000003</v>
      </c>
      <c r="M38" s="83">
        <v>5.4411620000000003</v>
      </c>
      <c r="N38" s="83">
        <v>5.4411620000000003</v>
      </c>
      <c r="O38" s="83">
        <v>5.4411620000000003</v>
      </c>
      <c r="P38" s="83">
        <v>5.4411620000000003</v>
      </c>
      <c r="Q38" s="83">
        <v>5.4411620000000003</v>
      </c>
      <c r="R38" s="83">
        <v>5.4411620000000003</v>
      </c>
      <c r="S38" s="83">
        <v>5.4411620000000003</v>
      </c>
      <c r="T38" s="83">
        <v>5.4411620000000003</v>
      </c>
      <c r="U38" s="83">
        <v>5.4411620000000003</v>
      </c>
      <c r="V38" s="83">
        <v>5.4411620000000003</v>
      </c>
      <c r="W38" s="83">
        <v>5.4411620000000003</v>
      </c>
      <c r="X38" s="83">
        <v>5.4411620000000003</v>
      </c>
      <c r="Y38" s="83">
        <v>5.4411620000000003</v>
      </c>
      <c r="Z38" s="83">
        <v>5.4411620000000003</v>
      </c>
      <c r="AA38" s="83">
        <v>5.4411620000000003</v>
      </c>
      <c r="AB38" s="83">
        <v>5.4411620000000003</v>
      </c>
      <c r="AC38" s="83">
        <v>5.4411620000000003</v>
      </c>
      <c r="AD38" s="46">
        <v>0</v>
      </c>
    </row>
    <row r="39" spans="1:30" ht="15" customHeight="1" x14ac:dyDescent="0.45">
      <c r="A39" s="63" t="s">
        <v>440</v>
      </c>
      <c r="B39" s="44" t="s">
        <v>441</v>
      </c>
      <c r="C39" s="83">
        <v>6.2869999999999999</v>
      </c>
      <c r="D39" s="83">
        <v>6.2869999999999999</v>
      </c>
      <c r="E39" s="83">
        <v>6.2869999999999999</v>
      </c>
      <c r="F39" s="83">
        <v>6.2869999999999999</v>
      </c>
      <c r="G39" s="83">
        <v>6.2869999999999999</v>
      </c>
      <c r="H39" s="83">
        <v>6.2869999999999999</v>
      </c>
      <c r="I39" s="83">
        <v>6.2869999999999999</v>
      </c>
      <c r="J39" s="83">
        <v>6.2869999999999999</v>
      </c>
      <c r="K39" s="83">
        <v>6.2869999999999999</v>
      </c>
      <c r="L39" s="83">
        <v>6.2869999999999999</v>
      </c>
      <c r="M39" s="83">
        <v>6.2869999999999999</v>
      </c>
      <c r="N39" s="83">
        <v>6.2869999999999999</v>
      </c>
      <c r="O39" s="83">
        <v>6.2869999999999999</v>
      </c>
      <c r="P39" s="83">
        <v>6.2869999999999999</v>
      </c>
      <c r="Q39" s="83">
        <v>6.2869999999999999</v>
      </c>
      <c r="R39" s="83">
        <v>6.2869999999999999</v>
      </c>
      <c r="S39" s="83">
        <v>6.2869999999999999</v>
      </c>
      <c r="T39" s="83">
        <v>6.2869999999999999</v>
      </c>
      <c r="U39" s="83">
        <v>6.2869999999999999</v>
      </c>
      <c r="V39" s="83">
        <v>6.2869999999999999</v>
      </c>
      <c r="W39" s="83">
        <v>6.2869999999999999</v>
      </c>
      <c r="X39" s="83">
        <v>6.2869999999999999</v>
      </c>
      <c r="Y39" s="83">
        <v>6.2869999999999999</v>
      </c>
      <c r="Z39" s="83">
        <v>6.2869999999999999</v>
      </c>
      <c r="AA39" s="83">
        <v>6.2869999999999999</v>
      </c>
      <c r="AB39" s="83">
        <v>6.2869999999999999</v>
      </c>
      <c r="AC39" s="83">
        <v>6.2869999999999999</v>
      </c>
      <c r="AD39" s="46">
        <v>0</v>
      </c>
    </row>
    <row r="40" spans="1:30" ht="15" customHeight="1" x14ac:dyDescent="0.45">
      <c r="A40" s="63" t="s">
        <v>442</v>
      </c>
      <c r="B40" s="44" t="s">
        <v>443</v>
      </c>
      <c r="C40" s="83">
        <v>6.2869999999999999</v>
      </c>
      <c r="D40" s="83">
        <v>6.2869999999999999</v>
      </c>
      <c r="E40" s="83">
        <v>6.2869999999999999</v>
      </c>
      <c r="F40" s="83">
        <v>6.2869999999999999</v>
      </c>
      <c r="G40" s="83">
        <v>6.2869999999999999</v>
      </c>
      <c r="H40" s="83">
        <v>6.2869999999999999</v>
      </c>
      <c r="I40" s="83">
        <v>6.2869999999999999</v>
      </c>
      <c r="J40" s="83">
        <v>6.2869999999999999</v>
      </c>
      <c r="K40" s="83">
        <v>6.2869999999999999</v>
      </c>
      <c r="L40" s="83">
        <v>6.2869999999999999</v>
      </c>
      <c r="M40" s="83">
        <v>6.2869999999999999</v>
      </c>
      <c r="N40" s="83">
        <v>6.2869999999999999</v>
      </c>
      <c r="O40" s="83">
        <v>6.2869999999999999</v>
      </c>
      <c r="P40" s="83">
        <v>6.2869999999999999</v>
      </c>
      <c r="Q40" s="83">
        <v>6.2869999999999999</v>
      </c>
      <c r="R40" s="83">
        <v>6.2869999999999999</v>
      </c>
      <c r="S40" s="83">
        <v>6.2869999999999999</v>
      </c>
      <c r="T40" s="83">
        <v>6.2869999999999999</v>
      </c>
      <c r="U40" s="83">
        <v>6.2869999999999999</v>
      </c>
      <c r="V40" s="83">
        <v>6.2869999999999999</v>
      </c>
      <c r="W40" s="83">
        <v>6.2869999999999999</v>
      </c>
      <c r="X40" s="83">
        <v>6.2869999999999999</v>
      </c>
      <c r="Y40" s="83">
        <v>6.2869999999999999</v>
      </c>
      <c r="Z40" s="83">
        <v>6.2869999999999999</v>
      </c>
      <c r="AA40" s="83">
        <v>6.2869999999999999</v>
      </c>
      <c r="AB40" s="83">
        <v>6.2869999999999999</v>
      </c>
      <c r="AC40" s="83">
        <v>6.2869999999999999</v>
      </c>
      <c r="AD40" s="46">
        <v>0</v>
      </c>
    </row>
    <row r="41" spans="1:30" ht="15" customHeight="1" x14ac:dyDescent="0.45">
      <c r="A41" s="63" t="s">
        <v>444</v>
      </c>
      <c r="B41" s="44" t="s">
        <v>445</v>
      </c>
      <c r="C41" s="83">
        <v>6.2869999999999999</v>
      </c>
      <c r="D41" s="83">
        <v>6.2869999999999999</v>
      </c>
      <c r="E41" s="83">
        <v>6.2869999999999999</v>
      </c>
      <c r="F41" s="83">
        <v>6.2869999999999999</v>
      </c>
      <c r="G41" s="83">
        <v>6.2869999999999999</v>
      </c>
      <c r="H41" s="83">
        <v>6.2869999999999999</v>
      </c>
      <c r="I41" s="83">
        <v>6.2869999999999999</v>
      </c>
      <c r="J41" s="83">
        <v>6.2869999999999999</v>
      </c>
      <c r="K41" s="83">
        <v>6.2869999999999999</v>
      </c>
      <c r="L41" s="83">
        <v>6.2869999999999999</v>
      </c>
      <c r="M41" s="83">
        <v>6.2869999999999999</v>
      </c>
      <c r="N41" s="83">
        <v>6.2869999999999999</v>
      </c>
      <c r="O41" s="83">
        <v>6.2869999999999999</v>
      </c>
      <c r="P41" s="83">
        <v>6.2869999999999999</v>
      </c>
      <c r="Q41" s="83">
        <v>6.2869999999999999</v>
      </c>
      <c r="R41" s="83">
        <v>6.2869999999999999</v>
      </c>
      <c r="S41" s="83">
        <v>6.2869999999999999</v>
      </c>
      <c r="T41" s="83">
        <v>6.2869999999999999</v>
      </c>
      <c r="U41" s="83">
        <v>6.2869999999999999</v>
      </c>
      <c r="V41" s="83">
        <v>6.2869999999999999</v>
      </c>
      <c r="W41" s="83">
        <v>6.2869999999999999</v>
      </c>
      <c r="X41" s="83">
        <v>6.2869999999999999</v>
      </c>
      <c r="Y41" s="83">
        <v>6.2869999999999999</v>
      </c>
      <c r="Z41" s="83">
        <v>6.2869999999999999</v>
      </c>
      <c r="AA41" s="83">
        <v>6.2869999999999999</v>
      </c>
      <c r="AB41" s="83">
        <v>6.2869999999999999</v>
      </c>
      <c r="AC41" s="83">
        <v>6.2869999999999999</v>
      </c>
      <c r="AD41" s="46">
        <v>0</v>
      </c>
    </row>
    <row r="42" spans="1:30" ht="15" customHeight="1" x14ac:dyDescent="0.45">
      <c r="A42" s="63" t="s">
        <v>446</v>
      </c>
      <c r="B42" s="44" t="s">
        <v>447</v>
      </c>
      <c r="C42" s="83">
        <v>6.0975380000000001</v>
      </c>
      <c r="D42" s="83">
        <v>6.1105450000000001</v>
      </c>
      <c r="E42" s="83">
        <v>6.1078970000000004</v>
      </c>
      <c r="F42" s="83">
        <v>6.1129179999999996</v>
      </c>
      <c r="G42" s="83">
        <v>6.1085560000000001</v>
      </c>
      <c r="H42" s="83">
        <v>6.1092560000000002</v>
      </c>
      <c r="I42" s="83">
        <v>6.1089130000000003</v>
      </c>
      <c r="J42" s="83">
        <v>6.1085580000000004</v>
      </c>
      <c r="K42" s="83">
        <v>6.1081960000000004</v>
      </c>
      <c r="L42" s="83">
        <v>6.1078210000000004</v>
      </c>
      <c r="M42" s="83">
        <v>6.1074359999999999</v>
      </c>
      <c r="N42" s="83">
        <v>6.1070399999999996</v>
      </c>
      <c r="O42" s="83">
        <v>6.1066330000000004</v>
      </c>
      <c r="P42" s="83">
        <v>6.1062130000000003</v>
      </c>
      <c r="Q42" s="83">
        <v>6.1057800000000002</v>
      </c>
      <c r="R42" s="83">
        <v>6.1053329999999999</v>
      </c>
      <c r="S42" s="83">
        <v>6.1048720000000003</v>
      </c>
      <c r="T42" s="83">
        <v>6.1043960000000004</v>
      </c>
      <c r="U42" s="83">
        <v>6.1039060000000003</v>
      </c>
      <c r="V42" s="83">
        <v>6.1033980000000003</v>
      </c>
      <c r="W42" s="83">
        <v>6.1028729999999998</v>
      </c>
      <c r="X42" s="83">
        <v>6.1023310000000004</v>
      </c>
      <c r="Y42" s="83">
        <v>6.1022509999999999</v>
      </c>
      <c r="Z42" s="83">
        <v>6.1011879999999996</v>
      </c>
      <c r="AA42" s="83">
        <v>6.1005849999999997</v>
      </c>
      <c r="AB42" s="83">
        <v>6.0999610000000004</v>
      </c>
      <c r="AC42" s="83">
        <v>6.0997760000000003</v>
      </c>
      <c r="AD42" s="46">
        <v>-7.1000000000000005E-5</v>
      </c>
    </row>
    <row r="43" spans="1:30" ht="15" customHeight="1" x14ac:dyDescent="0.45">
      <c r="A43" s="63" t="s">
        <v>448</v>
      </c>
      <c r="B43" s="44" t="s">
        <v>449</v>
      </c>
      <c r="C43" s="83">
        <v>5.1417510000000002</v>
      </c>
      <c r="D43" s="83">
        <v>5.1478799999999998</v>
      </c>
      <c r="E43" s="83">
        <v>5.1704879999999998</v>
      </c>
      <c r="F43" s="83">
        <v>5.1513</v>
      </c>
      <c r="G43" s="83">
        <v>5.1785410000000001</v>
      </c>
      <c r="H43" s="83">
        <v>5.1647489999999996</v>
      </c>
      <c r="I43" s="83">
        <v>5.1569799999999999</v>
      </c>
      <c r="J43" s="83">
        <v>5.1508399999999996</v>
      </c>
      <c r="K43" s="83">
        <v>5.1465909999999999</v>
      </c>
      <c r="L43" s="83">
        <v>5.1443719999999997</v>
      </c>
      <c r="M43" s="83">
        <v>5.1418010000000001</v>
      </c>
      <c r="N43" s="83">
        <v>5.1379599999999996</v>
      </c>
      <c r="O43" s="83">
        <v>5.1348250000000002</v>
      </c>
      <c r="P43" s="83">
        <v>5.1342939999999997</v>
      </c>
      <c r="Q43" s="83">
        <v>5.1339290000000002</v>
      </c>
      <c r="R43" s="83">
        <v>5.1331829999999998</v>
      </c>
      <c r="S43" s="83">
        <v>5.1326539999999996</v>
      </c>
      <c r="T43" s="83">
        <v>5.1310690000000001</v>
      </c>
      <c r="U43" s="83">
        <v>5.1285319999999999</v>
      </c>
      <c r="V43" s="83">
        <v>5.1257479999999997</v>
      </c>
      <c r="W43" s="83">
        <v>5.122954</v>
      </c>
      <c r="X43" s="83">
        <v>5.1210230000000001</v>
      </c>
      <c r="Y43" s="83">
        <v>5.1177950000000001</v>
      </c>
      <c r="Z43" s="83">
        <v>5.114414</v>
      </c>
      <c r="AA43" s="83">
        <v>5.1103459999999998</v>
      </c>
      <c r="AB43" s="83">
        <v>5.1072939999999996</v>
      </c>
      <c r="AC43" s="83">
        <v>5.1040419999999997</v>
      </c>
      <c r="AD43" s="46">
        <v>-3.4200000000000002E-4</v>
      </c>
    </row>
    <row r="44" spans="1:30" ht="15" customHeight="1" x14ac:dyDescent="0.45">
      <c r="A44" s="63" t="s">
        <v>450</v>
      </c>
      <c r="B44" s="44" t="s">
        <v>451</v>
      </c>
      <c r="C44" s="83">
        <v>5.5918049999999999</v>
      </c>
      <c r="D44" s="83">
        <v>5.5175729999999996</v>
      </c>
      <c r="E44" s="83">
        <v>5.5210980000000003</v>
      </c>
      <c r="F44" s="83">
        <v>5.465814</v>
      </c>
      <c r="G44" s="83">
        <v>5.375591</v>
      </c>
      <c r="H44" s="83">
        <v>5.3618040000000002</v>
      </c>
      <c r="I44" s="83">
        <v>5.3507110000000004</v>
      </c>
      <c r="J44" s="83">
        <v>5.346603</v>
      </c>
      <c r="K44" s="83">
        <v>5.3310279999999999</v>
      </c>
      <c r="L44" s="83">
        <v>5.2768110000000004</v>
      </c>
      <c r="M44" s="83">
        <v>5.2560849999999997</v>
      </c>
      <c r="N44" s="83">
        <v>5.2141320000000002</v>
      </c>
      <c r="O44" s="83">
        <v>5.1887480000000004</v>
      </c>
      <c r="P44" s="83">
        <v>5.1824649999999997</v>
      </c>
      <c r="Q44" s="83">
        <v>5.1673109999999998</v>
      </c>
      <c r="R44" s="83">
        <v>5.1520049999999999</v>
      </c>
      <c r="S44" s="83">
        <v>5.1463400000000004</v>
      </c>
      <c r="T44" s="83">
        <v>5.1226989999999999</v>
      </c>
      <c r="U44" s="83">
        <v>5.08826</v>
      </c>
      <c r="V44" s="83">
        <v>5.0572229999999996</v>
      </c>
      <c r="W44" s="83">
        <v>5.0293659999999996</v>
      </c>
      <c r="X44" s="83">
        <v>5.0090539999999999</v>
      </c>
      <c r="Y44" s="83">
        <v>4.9793710000000004</v>
      </c>
      <c r="Z44" s="83">
        <v>4.9400899999999996</v>
      </c>
      <c r="AA44" s="83">
        <v>4.8954060000000004</v>
      </c>
      <c r="AB44" s="83">
        <v>4.861332</v>
      </c>
      <c r="AC44" s="83">
        <v>4.833539</v>
      </c>
      <c r="AD44" s="46">
        <v>-5.28E-3</v>
      </c>
    </row>
    <row r="45" spans="1:30" ht="15" customHeight="1" x14ac:dyDescent="0.45">
      <c r="A45" s="63" t="s">
        <v>452</v>
      </c>
      <c r="B45" s="44" t="s">
        <v>453</v>
      </c>
      <c r="C45" s="83">
        <v>5.3650000000000002</v>
      </c>
      <c r="D45" s="83">
        <v>5.3979419999999996</v>
      </c>
      <c r="E45" s="83">
        <v>5.3383430000000001</v>
      </c>
      <c r="F45" s="83">
        <v>5.2375829999999999</v>
      </c>
      <c r="G45" s="83">
        <v>5.1244560000000003</v>
      </c>
      <c r="H45" s="83">
        <v>5.1068410000000002</v>
      </c>
      <c r="I45" s="83">
        <v>5.1130599999999999</v>
      </c>
      <c r="J45" s="83">
        <v>5.1204729999999996</v>
      </c>
      <c r="K45" s="83">
        <v>5.1298199999999996</v>
      </c>
      <c r="L45" s="83">
        <v>5.1253330000000004</v>
      </c>
      <c r="M45" s="83">
        <v>5.1150549999999999</v>
      </c>
      <c r="N45" s="83">
        <v>5.1100279999999998</v>
      </c>
      <c r="O45" s="83">
        <v>5.1130019999999998</v>
      </c>
      <c r="P45" s="83">
        <v>5.114554</v>
      </c>
      <c r="Q45" s="83">
        <v>5.111809</v>
      </c>
      <c r="R45" s="83">
        <v>5.1093080000000004</v>
      </c>
      <c r="S45" s="83">
        <v>5.1086840000000002</v>
      </c>
      <c r="T45" s="83">
        <v>5.1113119999999999</v>
      </c>
      <c r="U45" s="83">
        <v>5.1197499999999998</v>
      </c>
      <c r="V45" s="83">
        <v>5.1222659999999998</v>
      </c>
      <c r="W45" s="83">
        <v>5.1273999999999997</v>
      </c>
      <c r="X45" s="83">
        <v>5.1282759999999996</v>
      </c>
      <c r="Y45" s="83">
        <v>5.1265549999999998</v>
      </c>
      <c r="Z45" s="83">
        <v>5.1280210000000004</v>
      </c>
      <c r="AA45" s="83">
        <v>5.1324449999999997</v>
      </c>
      <c r="AB45" s="83">
        <v>5.1398720000000004</v>
      </c>
      <c r="AC45" s="83">
        <v>5.1397680000000001</v>
      </c>
      <c r="AD45" s="46">
        <v>-1.9580000000000001E-3</v>
      </c>
    </row>
    <row r="46" spans="1:30" ht="15" customHeight="1" x14ac:dyDescent="0.35">
      <c r="B46" s="84" t="s">
        <v>454</v>
      </c>
    </row>
    <row r="47" spans="1:30" ht="15" customHeight="1" x14ac:dyDescent="0.45">
      <c r="A47" s="63" t="s">
        <v>455</v>
      </c>
      <c r="B47" s="44" t="s">
        <v>456</v>
      </c>
      <c r="C47" s="83">
        <v>5.8</v>
      </c>
      <c r="D47" s="83">
        <v>5.7187770000000002</v>
      </c>
      <c r="E47" s="83">
        <v>5.7347659999999996</v>
      </c>
      <c r="F47" s="83">
        <v>5.7384000000000004</v>
      </c>
      <c r="G47" s="83">
        <v>5.7260939999999998</v>
      </c>
      <c r="H47" s="83">
        <v>5.7253970000000001</v>
      </c>
      <c r="I47" s="83">
        <v>5.7248849999999996</v>
      </c>
      <c r="J47" s="83">
        <v>5.7245819999999998</v>
      </c>
      <c r="K47" s="83">
        <v>5.7226059999999999</v>
      </c>
      <c r="L47" s="83">
        <v>5.7222410000000004</v>
      </c>
      <c r="M47" s="83">
        <v>5.7223620000000004</v>
      </c>
      <c r="N47" s="83">
        <v>5.7216509999999996</v>
      </c>
      <c r="O47" s="83">
        <v>5.7200829999999998</v>
      </c>
      <c r="P47" s="83">
        <v>5.7180569999999999</v>
      </c>
      <c r="Q47" s="83">
        <v>5.7179859999999998</v>
      </c>
      <c r="R47" s="83">
        <v>5.7168850000000004</v>
      </c>
      <c r="S47" s="83">
        <v>5.7160219999999997</v>
      </c>
      <c r="T47" s="83">
        <v>5.7167820000000003</v>
      </c>
      <c r="U47" s="83">
        <v>5.7170949999999996</v>
      </c>
      <c r="V47" s="83">
        <v>5.7161350000000004</v>
      </c>
      <c r="W47" s="83">
        <v>5.7195859999999996</v>
      </c>
      <c r="X47" s="83">
        <v>5.7207080000000001</v>
      </c>
      <c r="Y47" s="83">
        <v>5.7225460000000004</v>
      </c>
      <c r="Z47" s="83">
        <v>5.7244149999999996</v>
      </c>
      <c r="AA47" s="83">
        <v>5.7255779999999996</v>
      </c>
      <c r="AB47" s="83">
        <v>5.7251919999999998</v>
      </c>
      <c r="AC47" s="83">
        <v>5.7252369999999999</v>
      </c>
      <c r="AD47" s="46">
        <v>4.5000000000000003E-5</v>
      </c>
    </row>
    <row r="48" spans="1:30" ht="15" customHeight="1" x14ac:dyDescent="0.45">
      <c r="A48" s="63" t="s">
        <v>457</v>
      </c>
      <c r="B48" s="44" t="s">
        <v>458</v>
      </c>
      <c r="C48" s="83">
        <v>6.0860000000000003</v>
      </c>
      <c r="D48" s="83">
        <v>6.0633790000000003</v>
      </c>
      <c r="E48" s="83">
        <v>6.0282910000000003</v>
      </c>
      <c r="F48" s="83">
        <v>6.037852</v>
      </c>
      <c r="G48" s="83">
        <v>6.0537049999999999</v>
      </c>
      <c r="H48" s="83">
        <v>6.0581100000000001</v>
      </c>
      <c r="I48" s="83">
        <v>6.060791</v>
      </c>
      <c r="J48" s="83">
        <v>6.0587970000000002</v>
      </c>
      <c r="K48" s="83">
        <v>6.0554519999999998</v>
      </c>
      <c r="L48" s="83">
        <v>6.0556330000000003</v>
      </c>
      <c r="M48" s="83">
        <v>6.0576889999999999</v>
      </c>
      <c r="N48" s="83">
        <v>6.0590590000000004</v>
      </c>
      <c r="O48" s="83">
        <v>6.055993</v>
      </c>
      <c r="P48" s="83">
        <v>6.0620500000000002</v>
      </c>
      <c r="Q48" s="83">
        <v>6.0782920000000003</v>
      </c>
      <c r="R48" s="83">
        <v>6.0902539999999998</v>
      </c>
      <c r="S48" s="83">
        <v>6.0952390000000003</v>
      </c>
      <c r="T48" s="83">
        <v>6.1003730000000003</v>
      </c>
      <c r="U48" s="83">
        <v>6.1012969999999997</v>
      </c>
      <c r="V48" s="83">
        <v>6.1043500000000002</v>
      </c>
      <c r="W48" s="83">
        <v>6.1023329999999998</v>
      </c>
      <c r="X48" s="83">
        <v>6.107761</v>
      </c>
      <c r="Y48" s="83">
        <v>6.1101960000000002</v>
      </c>
      <c r="Z48" s="83">
        <v>6.1149769999999997</v>
      </c>
      <c r="AA48" s="83">
        <v>6.1142580000000004</v>
      </c>
      <c r="AB48" s="83">
        <v>6.1134700000000004</v>
      </c>
      <c r="AC48" s="83">
        <v>6.1115019999999998</v>
      </c>
      <c r="AD48" s="46">
        <v>3.1599999999999998E-4</v>
      </c>
    </row>
    <row r="49" spans="1:30" ht="15" customHeight="1" x14ac:dyDescent="0.45">
      <c r="A49" s="63" t="s">
        <v>459</v>
      </c>
      <c r="B49" s="44" t="s">
        <v>460</v>
      </c>
      <c r="C49" s="83">
        <v>5.8</v>
      </c>
      <c r="D49" s="83">
        <v>5.6432310000000001</v>
      </c>
      <c r="E49" s="83">
        <v>5.6432830000000003</v>
      </c>
      <c r="F49" s="83">
        <v>5.6430899999999999</v>
      </c>
      <c r="G49" s="83">
        <v>5.6429239999999998</v>
      </c>
      <c r="H49" s="83">
        <v>5.6427849999999999</v>
      </c>
      <c r="I49" s="83">
        <v>5.6426629999999998</v>
      </c>
      <c r="J49" s="83">
        <v>5.6426369999999997</v>
      </c>
      <c r="K49" s="83">
        <v>5.6426119999999997</v>
      </c>
      <c r="L49" s="83">
        <v>5.6425879999999999</v>
      </c>
      <c r="M49" s="83">
        <v>5.642563</v>
      </c>
      <c r="N49" s="83">
        <v>5.6425390000000002</v>
      </c>
      <c r="O49" s="83">
        <v>5.6425159999999996</v>
      </c>
      <c r="P49" s="83">
        <v>5.6424940000000001</v>
      </c>
      <c r="Q49" s="83">
        <v>5.6424709999999996</v>
      </c>
      <c r="R49" s="83">
        <v>5.6424500000000002</v>
      </c>
      <c r="S49" s="83">
        <v>5.6424269999999996</v>
      </c>
      <c r="T49" s="83">
        <v>5.6424070000000004</v>
      </c>
      <c r="U49" s="83">
        <v>5.6276020000000004</v>
      </c>
      <c r="V49" s="83">
        <v>5.620215</v>
      </c>
      <c r="W49" s="83">
        <v>5.6145680000000002</v>
      </c>
      <c r="X49" s="83">
        <v>5.5869140000000002</v>
      </c>
      <c r="Y49" s="83">
        <v>5.5788289999999998</v>
      </c>
      <c r="Z49" s="83">
        <v>5.5770390000000001</v>
      </c>
      <c r="AA49" s="83">
        <v>5.5711259999999996</v>
      </c>
      <c r="AB49" s="83">
        <v>5.5670299999999999</v>
      </c>
      <c r="AC49" s="83">
        <v>5.5576150000000002</v>
      </c>
      <c r="AD49" s="46">
        <v>-6.11E-4</v>
      </c>
    </row>
    <row r="50" spans="1:30" ht="15" customHeight="1" x14ac:dyDescent="0.45">
      <c r="A50" s="63" t="s">
        <v>461</v>
      </c>
      <c r="B50" s="44" t="s">
        <v>462</v>
      </c>
      <c r="C50" s="83">
        <v>3.723112</v>
      </c>
      <c r="D50" s="83">
        <v>3.7453189999999998</v>
      </c>
      <c r="E50" s="83">
        <v>3.719398</v>
      </c>
      <c r="F50" s="83">
        <v>3.6971780000000001</v>
      </c>
      <c r="G50" s="83">
        <v>3.6662089999999998</v>
      </c>
      <c r="H50" s="83">
        <v>3.655983</v>
      </c>
      <c r="I50" s="83">
        <v>3.6530269999999998</v>
      </c>
      <c r="J50" s="83">
        <v>3.6508129999999999</v>
      </c>
      <c r="K50" s="83">
        <v>3.6504219999999998</v>
      </c>
      <c r="L50" s="83">
        <v>3.6502699999999999</v>
      </c>
      <c r="M50" s="83">
        <v>3.650296</v>
      </c>
      <c r="N50" s="83">
        <v>3.6504340000000002</v>
      </c>
      <c r="O50" s="83">
        <v>3.6514000000000002</v>
      </c>
      <c r="P50" s="83">
        <v>3.652072</v>
      </c>
      <c r="Q50" s="83">
        <v>3.6527150000000002</v>
      </c>
      <c r="R50" s="83">
        <v>3.6538059999999999</v>
      </c>
      <c r="S50" s="83">
        <v>3.6539459999999999</v>
      </c>
      <c r="T50" s="83">
        <v>3.6552549999999999</v>
      </c>
      <c r="U50" s="83">
        <v>3.6566350000000001</v>
      </c>
      <c r="V50" s="83">
        <v>3.6583109999999999</v>
      </c>
      <c r="W50" s="83">
        <v>3.6592009999999999</v>
      </c>
      <c r="X50" s="83">
        <v>3.6601590000000002</v>
      </c>
      <c r="Y50" s="83">
        <v>3.6613370000000001</v>
      </c>
      <c r="Z50" s="83">
        <v>3.661673</v>
      </c>
      <c r="AA50" s="83">
        <v>3.661667</v>
      </c>
      <c r="AB50" s="83">
        <v>3.6620010000000001</v>
      </c>
      <c r="AC50" s="83">
        <v>3.6623260000000002</v>
      </c>
      <c r="AD50" s="46">
        <v>-8.9599999999999999E-4</v>
      </c>
    </row>
    <row r="52" spans="1:30" ht="15" customHeight="1" x14ac:dyDescent="0.35">
      <c r="B52" s="43" t="s">
        <v>463</v>
      </c>
    </row>
    <row r="53" spans="1:30" ht="15" customHeight="1" x14ac:dyDescent="0.45">
      <c r="A53" s="63" t="s">
        <v>464</v>
      </c>
      <c r="B53" s="44" t="s">
        <v>465</v>
      </c>
      <c r="C53" s="83">
        <v>1.0309999999999999</v>
      </c>
      <c r="D53" s="83">
        <v>1.0309999999999999</v>
      </c>
      <c r="E53" s="83">
        <v>1.0309999999999999</v>
      </c>
      <c r="F53" s="83">
        <v>1.0309999999999999</v>
      </c>
      <c r="G53" s="83">
        <v>1.0309999999999999</v>
      </c>
      <c r="H53" s="83">
        <v>1.0309999999999999</v>
      </c>
      <c r="I53" s="83">
        <v>1.0309999999999999</v>
      </c>
      <c r="J53" s="83">
        <v>1.0309999999999999</v>
      </c>
      <c r="K53" s="83">
        <v>1.0309999999999999</v>
      </c>
      <c r="L53" s="83">
        <v>1.0309999999999999</v>
      </c>
      <c r="M53" s="83">
        <v>1.0309999999999999</v>
      </c>
      <c r="N53" s="83">
        <v>1.0309999999999999</v>
      </c>
      <c r="O53" s="83">
        <v>1.0309999999999999</v>
      </c>
      <c r="P53" s="83">
        <v>1.0309999999999999</v>
      </c>
      <c r="Q53" s="83">
        <v>1.0309999999999999</v>
      </c>
      <c r="R53" s="83">
        <v>1.0309999999999999</v>
      </c>
      <c r="S53" s="83">
        <v>1.0309999999999999</v>
      </c>
      <c r="T53" s="83">
        <v>1.0309999999999999</v>
      </c>
      <c r="U53" s="83">
        <v>1.0309999999999999</v>
      </c>
      <c r="V53" s="83">
        <v>1.0309999999999999</v>
      </c>
      <c r="W53" s="83">
        <v>1.0309999999999999</v>
      </c>
      <c r="X53" s="83">
        <v>1.0309999999999999</v>
      </c>
      <c r="Y53" s="83">
        <v>1.0309999999999999</v>
      </c>
      <c r="Z53" s="83">
        <v>1.0309999999999999</v>
      </c>
      <c r="AA53" s="83">
        <v>1.0309999999999999</v>
      </c>
      <c r="AB53" s="83">
        <v>1.0309999999999999</v>
      </c>
      <c r="AC53" s="83">
        <v>1.0309999999999999</v>
      </c>
      <c r="AD53" s="46">
        <v>0</v>
      </c>
    </row>
    <row r="54" spans="1:30" ht="15" customHeight="1" x14ac:dyDescent="0.45">
      <c r="A54" s="63" t="s">
        <v>466</v>
      </c>
      <c r="B54" s="44" t="s">
        <v>467</v>
      </c>
      <c r="C54" s="83">
        <v>1.0289999999999999</v>
      </c>
      <c r="D54" s="83">
        <v>1.0289999999999999</v>
      </c>
      <c r="E54" s="83">
        <v>1.0289999999999999</v>
      </c>
      <c r="F54" s="83">
        <v>1.0289999999999999</v>
      </c>
      <c r="G54" s="83">
        <v>1.0289999999999999</v>
      </c>
      <c r="H54" s="83">
        <v>1.0289999999999999</v>
      </c>
      <c r="I54" s="83">
        <v>1.0289999999999999</v>
      </c>
      <c r="J54" s="83">
        <v>1.0289999999999999</v>
      </c>
      <c r="K54" s="83">
        <v>1.0289999999999999</v>
      </c>
      <c r="L54" s="83">
        <v>1.0289999999999999</v>
      </c>
      <c r="M54" s="83">
        <v>1.0289999999999999</v>
      </c>
      <c r="N54" s="83">
        <v>1.0289999999999999</v>
      </c>
      <c r="O54" s="83">
        <v>1.0289999999999999</v>
      </c>
      <c r="P54" s="83">
        <v>1.0289999999999999</v>
      </c>
      <c r="Q54" s="83">
        <v>1.0289999999999999</v>
      </c>
      <c r="R54" s="83">
        <v>1.0289999999999999</v>
      </c>
      <c r="S54" s="83">
        <v>1.0289999999999999</v>
      </c>
      <c r="T54" s="83">
        <v>1.0289999999999999</v>
      </c>
      <c r="U54" s="83">
        <v>1.0289999999999999</v>
      </c>
      <c r="V54" s="83">
        <v>1.0289999999999999</v>
      </c>
      <c r="W54" s="83">
        <v>1.0289999999999999</v>
      </c>
      <c r="X54" s="83">
        <v>1.0289999999999999</v>
      </c>
      <c r="Y54" s="83">
        <v>1.0289999999999999</v>
      </c>
      <c r="Z54" s="83">
        <v>1.0289999999999999</v>
      </c>
      <c r="AA54" s="83">
        <v>1.0289999999999999</v>
      </c>
      <c r="AB54" s="83">
        <v>1.0289999999999999</v>
      </c>
      <c r="AC54" s="83">
        <v>1.0289999999999999</v>
      </c>
      <c r="AD54" s="46">
        <v>0</v>
      </c>
    </row>
    <row r="55" spans="1:30" ht="15" customHeight="1" x14ac:dyDescent="0.45">
      <c r="A55" s="63" t="s">
        <v>468</v>
      </c>
      <c r="B55" s="44" t="s">
        <v>469</v>
      </c>
      <c r="C55" s="83">
        <v>1.032</v>
      </c>
      <c r="D55" s="83">
        <v>1.032</v>
      </c>
      <c r="E55" s="83">
        <v>1.032</v>
      </c>
      <c r="F55" s="83">
        <v>1.032</v>
      </c>
      <c r="G55" s="83">
        <v>1.032</v>
      </c>
      <c r="H55" s="83">
        <v>1.032</v>
      </c>
      <c r="I55" s="83">
        <v>1.032</v>
      </c>
      <c r="J55" s="83">
        <v>1.032</v>
      </c>
      <c r="K55" s="83">
        <v>1.032</v>
      </c>
      <c r="L55" s="83">
        <v>1.032</v>
      </c>
      <c r="M55" s="83">
        <v>1.032</v>
      </c>
      <c r="N55" s="83">
        <v>1.032</v>
      </c>
      <c r="O55" s="83">
        <v>1.032</v>
      </c>
      <c r="P55" s="83">
        <v>1.032</v>
      </c>
      <c r="Q55" s="83">
        <v>1.032</v>
      </c>
      <c r="R55" s="83">
        <v>1.032</v>
      </c>
      <c r="S55" s="83">
        <v>1.032</v>
      </c>
      <c r="T55" s="83">
        <v>1.032</v>
      </c>
      <c r="U55" s="83">
        <v>1.032</v>
      </c>
      <c r="V55" s="83">
        <v>1.032</v>
      </c>
      <c r="W55" s="83">
        <v>1.032</v>
      </c>
      <c r="X55" s="83">
        <v>1.032</v>
      </c>
      <c r="Y55" s="83">
        <v>1.032</v>
      </c>
      <c r="Z55" s="83">
        <v>1.032</v>
      </c>
      <c r="AA55" s="83">
        <v>1.032</v>
      </c>
      <c r="AB55" s="83">
        <v>1.032</v>
      </c>
      <c r="AC55" s="83">
        <v>1.032</v>
      </c>
      <c r="AD55" s="46">
        <v>0</v>
      </c>
    </row>
    <row r="56" spans="1:30" ht="15" customHeight="1" x14ac:dyDescent="0.45">
      <c r="A56" s="63" t="s">
        <v>470</v>
      </c>
      <c r="B56" s="44" t="s">
        <v>471</v>
      </c>
      <c r="C56" s="83">
        <v>1.0309999999999999</v>
      </c>
      <c r="D56" s="83">
        <v>1.0309999999999999</v>
      </c>
      <c r="E56" s="83">
        <v>1.0309999999999999</v>
      </c>
      <c r="F56" s="83">
        <v>1.0309999999999999</v>
      </c>
      <c r="G56" s="83">
        <v>1.0309999999999999</v>
      </c>
      <c r="H56" s="83">
        <v>1.0309999999999999</v>
      </c>
      <c r="I56" s="83">
        <v>1.0309999999999999</v>
      </c>
      <c r="J56" s="83">
        <v>1.0309999999999999</v>
      </c>
      <c r="K56" s="83">
        <v>1.0309999999999999</v>
      </c>
      <c r="L56" s="83">
        <v>1.0309999999999999</v>
      </c>
      <c r="M56" s="83">
        <v>1.0309999999999999</v>
      </c>
      <c r="N56" s="83">
        <v>1.0309999999999999</v>
      </c>
      <c r="O56" s="83">
        <v>1.0309999999999999</v>
      </c>
      <c r="P56" s="83">
        <v>1.0309999999999999</v>
      </c>
      <c r="Q56" s="83">
        <v>1.0309999999999999</v>
      </c>
      <c r="R56" s="83">
        <v>1.0309999999999999</v>
      </c>
      <c r="S56" s="83">
        <v>1.0309999999999999</v>
      </c>
      <c r="T56" s="83">
        <v>1.0309999999999999</v>
      </c>
      <c r="U56" s="83">
        <v>1.0309999999999999</v>
      </c>
      <c r="V56" s="83">
        <v>1.0309999999999999</v>
      </c>
      <c r="W56" s="83">
        <v>1.0309999999999999</v>
      </c>
      <c r="X56" s="83">
        <v>1.0309999999999999</v>
      </c>
      <c r="Y56" s="83">
        <v>1.0309999999999999</v>
      </c>
      <c r="Z56" s="83">
        <v>1.0309999999999999</v>
      </c>
      <c r="AA56" s="83">
        <v>1.0309999999999999</v>
      </c>
      <c r="AB56" s="83">
        <v>1.0309999999999999</v>
      </c>
      <c r="AC56" s="83">
        <v>1.0309999999999999</v>
      </c>
      <c r="AD56" s="46">
        <v>0</v>
      </c>
    </row>
    <row r="57" spans="1:30" ht="15" customHeight="1" x14ac:dyDescent="0.45">
      <c r="A57" s="63" t="s">
        <v>472</v>
      </c>
      <c r="B57" s="44" t="s">
        <v>473</v>
      </c>
      <c r="C57" s="83">
        <v>1.0249999999999999</v>
      </c>
      <c r="D57" s="83">
        <v>1.0249999999999999</v>
      </c>
      <c r="E57" s="83">
        <v>1.0249999999999999</v>
      </c>
      <c r="F57" s="83">
        <v>1.0249999999999999</v>
      </c>
      <c r="G57" s="83">
        <v>1.0249999999999999</v>
      </c>
      <c r="H57" s="83">
        <v>1.0249999999999999</v>
      </c>
      <c r="I57" s="83">
        <v>1.0249999999999999</v>
      </c>
      <c r="J57" s="83">
        <v>1.0249999999999999</v>
      </c>
      <c r="K57" s="83">
        <v>1.0249999999999999</v>
      </c>
      <c r="L57" s="83">
        <v>1.0249999999999999</v>
      </c>
      <c r="M57" s="83">
        <v>1.0249999999999999</v>
      </c>
      <c r="N57" s="83">
        <v>1.0249999999999999</v>
      </c>
      <c r="O57" s="83">
        <v>1.0249999999999999</v>
      </c>
      <c r="P57" s="83">
        <v>1.0249999999999999</v>
      </c>
      <c r="Q57" s="83">
        <v>1.0249999999999999</v>
      </c>
      <c r="R57" s="83">
        <v>1.0249999999999999</v>
      </c>
      <c r="S57" s="83">
        <v>1.0249999999999999</v>
      </c>
      <c r="T57" s="83">
        <v>1.0249999999999999</v>
      </c>
      <c r="U57" s="83">
        <v>1.0249999999999999</v>
      </c>
      <c r="V57" s="83">
        <v>1.0249999999999999</v>
      </c>
      <c r="W57" s="83">
        <v>1.0249999999999999</v>
      </c>
      <c r="X57" s="83">
        <v>1.0249999999999999</v>
      </c>
      <c r="Y57" s="83">
        <v>1.0249999999999999</v>
      </c>
      <c r="Z57" s="83">
        <v>1.0249999999999999</v>
      </c>
      <c r="AA57" s="83">
        <v>1.0249999999999999</v>
      </c>
      <c r="AB57" s="83">
        <v>1.0249999999999999</v>
      </c>
      <c r="AC57" s="83">
        <v>1.0249999999999999</v>
      </c>
      <c r="AD57" s="46">
        <v>0</v>
      </c>
    </row>
    <row r="58" spans="1:30" ht="15" customHeight="1" x14ac:dyDescent="0.45">
      <c r="A58" s="63" t="s">
        <v>474</v>
      </c>
      <c r="B58" s="44" t="s">
        <v>475</v>
      </c>
      <c r="C58" s="83">
        <v>1.0089999999999999</v>
      </c>
      <c r="D58" s="83">
        <v>1.0089999999999999</v>
      </c>
      <c r="E58" s="83">
        <v>1.0089999999999999</v>
      </c>
      <c r="F58" s="83">
        <v>1.0089999999999999</v>
      </c>
      <c r="G58" s="83">
        <v>1.0089999999999999</v>
      </c>
      <c r="H58" s="83">
        <v>1.0089999999999999</v>
      </c>
      <c r="I58" s="83">
        <v>1.0089999999999999</v>
      </c>
      <c r="J58" s="83">
        <v>1.0089999999999999</v>
      </c>
      <c r="K58" s="83">
        <v>1.0089999999999999</v>
      </c>
      <c r="L58" s="83">
        <v>1.0089999999999999</v>
      </c>
      <c r="M58" s="83">
        <v>1.0089999999999999</v>
      </c>
      <c r="N58" s="83">
        <v>1.0089999999999999</v>
      </c>
      <c r="O58" s="83">
        <v>1.0089999999999999</v>
      </c>
      <c r="P58" s="83">
        <v>1.0089999999999999</v>
      </c>
      <c r="Q58" s="83">
        <v>1.0089999999999999</v>
      </c>
      <c r="R58" s="83">
        <v>1.0089999999999999</v>
      </c>
      <c r="S58" s="83">
        <v>1.0089999999999999</v>
      </c>
      <c r="T58" s="83">
        <v>1.0089999999999999</v>
      </c>
      <c r="U58" s="83">
        <v>1.0089999999999999</v>
      </c>
      <c r="V58" s="83">
        <v>1.0089999999999999</v>
      </c>
      <c r="W58" s="83">
        <v>1.0089999999999999</v>
      </c>
      <c r="X58" s="83">
        <v>1.0089999999999999</v>
      </c>
      <c r="Y58" s="83">
        <v>1.0089999999999999</v>
      </c>
      <c r="Z58" s="83">
        <v>1.0089999999999999</v>
      </c>
      <c r="AA58" s="83">
        <v>1.0089999999999999</v>
      </c>
      <c r="AB58" s="83">
        <v>1.0089999999999999</v>
      </c>
      <c r="AC58" s="83">
        <v>1.0089999999999999</v>
      </c>
      <c r="AD58" s="46">
        <v>0</v>
      </c>
    </row>
    <row r="59" spans="1:30" ht="15" customHeight="1" x14ac:dyDescent="0.45">
      <c r="A59" s="63" t="s">
        <v>476</v>
      </c>
      <c r="B59" s="44" t="s">
        <v>477</v>
      </c>
      <c r="C59" s="83">
        <v>0.96</v>
      </c>
      <c r="D59" s="83">
        <v>0.96</v>
      </c>
      <c r="E59" s="83">
        <v>0.96</v>
      </c>
      <c r="F59" s="83">
        <v>0.96</v>
      </c>
      <c r="G59" s="83">
        <v>0.96</v>
      </c>
      <c r="H59" s="83">
        <v>0.96</v>
      </c>
      <c r="I59" s="83">
        <v>0.96</v>
      </c>
      <c r="J59" s="83">
        <v>0.96</v>
      </c>
      <c r="K59" s="83">
        <v>0.96</v>
      </c>
      <c r="L59" s="83">
        <v>0.96</v>
      </c>
      <c r="M59" s="83">
        <v>0.96</v>
      </c>
      <c r="N59" s="83">
        <v>0.96</v>
      </c>
      <c r="O59" s="83">
        <v>0.96</v>
      </c>
      <c r="P59" s="83">
        <v>0.96</v>
      </c>
      <c r="Q59" s="83">
        <v>0.96</v>
      </c>
      <c r="R59" s="83">
        <v>0.96</v>
      </c>
      <c r="S59" s="83">
        <v>0.96</v>
      </c>
      <c r="T59" s="83">
        <v>0.96</v>
      </c>
      <c r="U59" s="83">
        <v>0.96</v>
      </c>
      <c r="V59" s="83">
        <v>0.96</v>
      </c>
      <c r="W59" s="83">
        <v>0.96</v>
      </c>
      <c r="X59" s="83">
        <v>0.96</v>
      </c>
      <c r="Y59" s="83">
        <v>0.96</v>
      </c>
      <c r="Z59" s="83">
        <v>0.96</v>
      </c>
      <c r="AA59" s="83">
        <v>0.96</v>
      </c>
      <c r="AB59" s="83">
        <v>0.96</v>
      </c>
      <c r="AC59" s="83">
        <v>0.96</v>
      </c>
      <c r="AD59" s="46">
        <v>0</v>
      </c>
    </row>
    <row r="61" spans="1:30" ht="15" customHeight="1" x14ac:dyDescent="0.35">
      <c r="B61" s="43" t="s">
        <v>478</v>
      </c>
    </row>
    <row r="62" spans="1:30" ht="15" customHeight="1" x14ac:dyDescent="0.45">
      <c r="A62" s="63" t="s">
        <v>479</v>
      </c>
      <c r="B62" s="44" t="s">
        <v>471</v>
      </c>
      <c r="C62" s="45">
        <v>20.546782</v>
      </c>
      <c r="D62" s="45">
        <v>20.017552999999999</v>
      </c>
      <c r="E62" s="45">
        <v>19.945554999999999</v>
      </c>
      <c r="F62" s="45">
        <v>19.789207000000001</v>
      </c>
      <c r="G62" s="45">
        <v>19.732267</v>
      </c>
      <c r="H62" s="45">
        <v>19.730547000000001</v>
      </c>
      <c r="I62" s="45">
        <v>19.985742999999999</v>
      </c>
      <c r="J62" s="45">
        <v>19.979469000000002</v>
      </c>
      <c r="K62" s="45">
        <v>20.001135000000001</v>
      </c>
      <c r="L62" s="45">
        <v>19.987636999999999</v>
      </c>
      <c r="M62" s="45">
        <v>19.944527000000001</v>
      </c>
      <c r="N62" s="45">
        <v>19.909984999999999</v>
      </c>
      <c r="O62" s="45">
        <v>19.896563</v>
      </c>
      <c r="P62" s="45">
        <v>19.886492000000001</v>
      </c>
      <c r="Q62" s="45">
        <v>19.870794</v>
      </c>
      <c r="R62" s="45">
        <v>19.856766</v>
      </c>
      <c r="S62" s="45">
        <v>19.81794</v>
      </c>
      <c r="T62" s="45">
        <v>19.955249999999999</v>
      </c>
      <c r="U62" s="45">
        <v>20.134809000000001</v>
      </c>
      <c r="V62" s="45">
        <v>20.197821000000001</v>
      </c>
      <c r="W62" s="45">
        <v>20.223606</v>
      </c>
      <c r="X62" s="45">
        <v>20.199667000000002</v>
      </c>
      <c r="Y62" s="45">
        <v>20.196009</v>
      </c>
      <c r="Z62" s="45">
        <v>20.191931</v>
      </c>
      <c r="AA62" s="45">
        <v>20.216885000000001</v>
      </c>
      <c r="AB62" s="45">
        <v>20.255329</v>
      </c>
      <c r="AC62" s="45">
        <v>20.265633000000001</v>
      </c>
      <c r="AD62" s="46">
        <v>4.9299999999999995E-4</v>
      </c>
    </row>
    <row r="63" spans="1:30" ht="15" customHeight="1" x14ac:dyDescent="0.45">
      <c r="A63" s="63" t="s">
        <v>480</v>
      </c>
      <c r="B63" s="44" t="s">
        <v>481</v>
      </c>
      <c r="C63" s="45">
        <v>24.750941999999998</v>
      </c>
      <c r="D63" s="45">
        <v>24.508413000000001</v>
      </c>
      <c r="E63" s="45">
        <v>24.489640999999999</v>
      </c>
      <c r="F63" s="45">
        <v>24.436803999999999</v>
      </c>
      <c r="G63" s="45">
        <v>24.212833</v>
      </c>
      <c r="H63" s="45">
        <v>24.204908</v>
      </c>
      <c r="I63" s="45">
        <v>24.245358</v>
      </c>
      <c r="J63" s="45">
        <v>24.306328000000001</v>
      </c>
      <c r="K63" s="45">
        <v>24.289370999999999</v>
      </c>
      <c r="L63" s="45">
        <v>24.239661999999999</v>
      </c>
      <c r="M63" s="45">
        <v>24.271232999999999</v>
      </c>
      <c r="N63" s="45">
        <v>24.310614000000001</v>
      </c>
      <c r="O63" s="45">
        <v>24.375084000000001</v>
      </c>
      <c r="P63" s="45">
        <v>24.451134</v>
      </c>
      <c r="Q63" s="45">
        <v>24.525877000000001</v>
      </c>
      <c r="R63" s="45">
        <v>24.607603000000001</v>
      </c>
      <c r="S63" s="45">
        <v>24.677374</v>
      </c>
      <c r="T63" s="45">
        <v>24.603292</v>
      </c>
      <c r="U63" s="45">
        <v>24.557552000000001</v>
      </c>
      <c r="V63" s="45">
        <v>24.586417999999998</v>
      </c>
      <c r="W63" s="45">
        <v>24.587147000000002</v>
      </c>
      <c r="X63" s="45">
        <v>24.557219</v>
      </c>
      <c r="Y63" s="45">
        <v>24.539107999999999</v>
      </c>
      <c r="Z63" s="45">
        <v>24.513408999999999</v>
      </c>
      <c r="AA63" s="45">
        <v>24.479984000000002</v>
      </c>
      <c r="AB63" s="45">
        <v>24.462161999999999</v>
      </c>
      <c r="AC63" s="45">
        <v>24.434926999999998</v>
      </c>
      <c r="AD63" s="46">
        <v>-1.2E-4</v>
      </c>
    </row>
    <row r="64" spans="1:30" ht="15" customHeight="1" x14ac:dyDescent="0.45">
      <c r="A64" s="63" t="s">
        <v>482</v>
      </c>
      <c r="B64" s="44" t="s">
        <v>483</v>
      </c>
      <c r="C64" s="45">
        <v>17.503388999999999</v>
      </c>
      <c r="D64" s="45">
        <v>17.199857999999999</v>
      </c>
      <c r="E64" s="45">
        <v>17.128494</v>
      </c>
      <c r="F64" s="45">
        <v>17.066008</v>
      </c>
      <c r="G64" s="45">
        <v>17.085999000000001</v>
      </c>
      <c r="H64" s="45">
        <v>17.029385000000001</v>
      </c>
      <c r="I64" s="45">
        <v>17.121866000000001</v>
      </c>
      <c r="J64" s="45">
        <v>17.143345</v>
      </c>
      <c r="K64" s="45">
        <v>17.110132</v>
      </c>
      <c r="L64" s="45">
        <v>17.107735000000002</v>
      </c>
      <c r="M64" s="45">
        <v>17.022763999999999</v>
      </c>
      <c r="N64" s="45">
        <v>16.972470999999999</v>
      </c>
      <c r="O64" s="45">
        <v>16.973938</v>
      </c>
      <c r="P64" s="45">
        <v>16.970746999999999</v>
      </c>
      <c r="Q64" s="45">
        <v>16.993141000000001</v>
      </c>
      <c r="R64" s="45">
        <v>17.027866</v>
      </c>
      <c r="S64" s="45">
        <v>17.021892999999999</v>
      </c>
      <c r="T64" s="45">
        <v>16.993227000000001</v>
      </c>
      <c r="U64" s="45">
        <v>16.946459000000001</v>
      </c>
      <c r="V64" s="45">
        <v>16.961233</v>
      </c>
      <c r="W64" s="45">
        <v>16.970934</v>
      </c>
      <c r="X64" s="45">
        <v>16.972847000000002</v>
      </c>
      <c r="Y64" s="45">
        <v>16.989706000000002</v>
      </c>
      <c r="Z64" s="45">
        <v>17.006226999999999</v>
      </c>
      <c r="AA64" s="45">
        <v>17.031321999999999</v>
      </c>
      <c r="AB64" s="45">
        <v>17.097902000000001</v>
      </c>
      <c r="AC64" s="45">
        <v>17.125944</v>
      </c>
      <c r="AD64" s="46">
        <v>-1.7200000000000001E-4</v>
      </c>
    </row>
    <row r="65" spans="1:30" ht="15" customHeight="1" x14ac:dyDescent="0.45">
      <c r="A65" s="63" t="s">
        <v>484</v>
      </c>
      <c r="B65" s="44" t="s">
        <v>465</v>
      </c>
      <c r="C65" s="45">
        <v>19.708914</v>
      </c>
      <c r="D65" s="45">
        <v>19.487677000000001</v>
      </c>
      <c r="E65" s="45">
        <v>19.471087000000001</v>
      </c>
      <c r="F65" s="45">
        <v>19.328623</v>
      </c>
      <c r="G65" s="45">
        <v>19.204224</v>
      </c>
      <c r="H65" s="45">
        <v>19.179859</v>
      </c>
      <c r="I65" s="45">
        <v>19.400303000000001</v>
      </c>
      <c r="J65" s="45">
        <v>19.360610999999999</v>
      </c>
      <c r="K65" s="45">
        <v>19.396339000000001</v>
      </c>
      <c r="L65" s="45">
        <v>19.416988</v>
      </c>
      <c r="M65" s="45">
        <v>19.366198000000001</v>
      </c>
      <c r="N65" s="45">
        <v>19.332066000000001</v>
      </c>
      <c r="O65" s="45">
        <v>19.312370000000001</v>
      </c>
      <c r="P65" s="45">
        <v>19.276178000000002</v>
      </c>
      <c r="Q65" s="45">
        <v>19.243832000000001</v>
      </c>
      <c r="R65" s="45">
        <v>19.210739</v>
      </c>
      <c r="S65" s="45">
        <v>19.151665000000001</v>
      </c>
      <c r="T65" s="45">
        <v>19.281292000000001</v>
      </c>
      <c r="U65" s="45">
        <v>19.453402000000001</v>
      </c>
      <c r="V65" s="45">
        <v>19.47006</v>
      </c>
      <c r="W65" s="45">
        <v>19.473199999999999</v>
      </c>
      <c r="X65" s="45">
        <v>19.457369</v>
      </c>
      <c r="Y65" s="45">
        <v>19.448553</v>
      </c>
      <c r="Z65" s="45">
        <v>19.444700000000001</v>
      </c>
      <c r="AA65" s="45">
        <v>19.473761</v>
      </c>
      <c r="AB65" s="45">
        <v>19.505586999999998</v>
      </c>
      <c r="AC65" s="45">
        <v>19.513538</v>
      </c>
      <c r="AD65" s="46">
        <v>5.3000000000000001E-5</v>
      </c>
    </row>
    <row r="66" spans="1:30" ht="15" customHeight="1" x14ac:dyDescent="0.45">
      <c r="A66" s="63" t="s">
        <v>485</v>
      </c>
      <c r="B66" s="44" t="s">
        <v>486</v>
      </c>
      <c r="C66" s="45">
        <v>21.653051000000001</v>
      </c>
      <c r="D66" s="45">
        <v>23.109563999999999</v>
      </c>
      <c r="E66" s="45">
        <v>23.089400999999999</v>
      </c>
      <c r="F66" s="45">
        <v>23.06823</v>
      </c>
      <c r="G66" s="45">
        <v>22.975125999999999</v>
      </c>
      <c r="H66" s="45">
        <v>22.975037</v>
      </c>
      <c r="I66" s="45">
        <v>22.974723999999998</v>
      </c>
      <c r="J66" s="45">
        <v>22.974333000000001</v>
      </c>
      <c r="K66" s="45">
        <v>22.974066000000001</v>
      </c>
      <c r="L66" s="45">
        <v>22.973927</v>
      </c>
      <c r="M66" s="45">
        <v>22.973814000000001</v>
      </c>
      <c r="N66" s="45">
        <v>22.973721999999999</v>
      </c>
      <c r="O66" s="45">
        <v>22.973628999999999</v>
      </c>
      <c r="P66" s="45">
        <v>22.973686000000001</v>
      </c>
      <c r="Q66" s="45">
        <v>22.973683999999999</v>
      </c>
      <c r="R66" s="45">
        <v>22.973918999999999</v>
      </c>
      <c r="S66" s="45">
        <v>22.971867</v>
      </c>
      <c r="T66" s="45">
        <v>22.970589</v>
      </c>
      <c r="U66" s="45">
        <v>23.042363999999999</v>
      </c>
      <c r="V66" s="45">
        <v>23.043081000000001</v>
      </c>
      <c r="W66" s="45">
        <v>23.040987000000001</v>
      </c>
      <c r="X66" s="45">
        <v>23.042171</v>
      </c>
      <c r="Y66" s="45">
        <v>23.044107</v>
      </c>
      <c r="Z66" s="45">
        <v>23.043980000000001</v>
      </c>
      <c r="AA66" s="45">
        <v>23.04365</v>
      </c>
      <c r="AB66" s="45">
        <v>23.043447</v>
      </c>
      <c r="AC66" s="45">
        <v>23.043163</v>
      </c>
      <c r="AD66" s="46">
        <v>-1.15E-4</v>
      </c>
    </row>
    <row r="67" spans="1:30" ht="15" customHeight="1" x14ac:dyDescent="0.45">
      <c r="A67" s="63" t="s">
        <v>487</v>
      </c>
      <c r="B67" s="44" t="s">
        <v>488</v>
      </c>
      <c r="C67" s="45">
        <v>21.50902</v>
      </c>
      <c r="D67" s="45">
        <v>20.733450000000001</v>
      </c>
      <c r="E67" s="45">
        <v>20.741576999999999</v>
      </c>
      <c r="F67" s="45">
        <v>20.736522999999998</v>
      </c>
      <c r="G67" s="45">
        <v>20.804200999999999</v>
      </c>
      <c r="H67" s="45">
        <v>20.806467000000001</v>
      </c>
      <c r="I67" s="45">
        <v>20.812287999999999</v>
      </c>
      <c r="J67" s="45">
        <v>20.816407999999999</v>
      </c>
      <c r="K67" s="45">
        <v>20.857154999999999</v>
      </c>
      <c r="L67" s="45">
        <v>20.859062000000002</v>
      </c>
      <c r="M67" s="45">
        <v>20.862010999999999</v>
      </c>
      <c r="N67" s="45">
        <v>20.865310999999998</v>
      </c>
      <c r="O67" s="45">
        <v>20.892652999999999</v>
      </c>
      <c r="P67" s="45">
        <v>20.890633000000001</v>
      </c>
      <c r="Q67" s="45">
        <v>20.892285999999999</v>
      </c>
      <c r="R67" s="45">
        <v>20.894590000000001</v>
      </c>
      <c r="S67" s="45">
        <v>20.897264</v>
      </c>
      <c r="T67" s="45">
        <v>20.899729000000001</v>
      </c>
      <c r="U67" s="45">
        <v>20.903212</v>
      </c>
      <c r="V67" s="45">
        <v>20.907506999999999</v>
      </c>
      <c r="W67" s="45">
        <v>20.912872</v>
      </c>
      <c r="X67" s="45">
        <v>20.918585</v>
      </c>
      <c r="Y67" s="45">
        <v>20.925007000000001</v>
      </c>
      <c r="Z67" s="45">
        <v>20.932224000000001</v>
      </c>
      <c r="AA67" s="45">
        <v>20.940010000000001</v>
      </c>
      <c r="AB67" s="45">
        <v>20.948578000000001</v>
      </c>
      <c r="AC67" s="45">
        <v>20.958888999999999</v>
      </c>
      <c r="AD67" s="46">
        <v>4.3300000000000001E-4</v>
      </c>
    </row>
    <row r="68" spans="1:30" ht="15" customHeight="1" x14ac:dyDescent="0.45">
      <c r="A68" s="63" t="s">
        <v>489</v>
      </c>
      <c r="B68" s="44" t="s">
        <v>490</v>
      </c>
      <c r="C68" s="45">
        <v>28.613444999999999</v>
      </c>
      <c r="D68" s="45">
        <v>28.685873000000001</v>
      </c>
      <c r="E68" s="45">
        <v>28.685870999999999</v>
      </c>
      <c r="F68" s="45">
        <v>28.685870999999999</v>
      </c>
      <c r="G68" s="45">
        <v>28.685870999999999</v>
      </c>
      <c r="H68" s="45">
        <v>28.685873000000001</v>
      </c>
      <c r="I68" s="45">
        <v>28.685870999999999</v>
      </c>
      <c r="J68" s="45">
        <v>28.685870999999999</v>
      </c>
      <c r="K68" s="45">
        <v>28.685870999999999</v>
      </c>
      <c r="L68" s="45">
        <v>28.685870999999999</v>
      </c>
      <c r="M68" s="45">
        <v>28.685870999999999</v>
      </c>
      <c r="N68" s="45">
        <v>28.685870999999999</v>
      </c>
      <c r="O68" s="45">
        <v>28.685870999999999</v>
      </c>
      <c r="P68" s="45">
        <v>28.685870999999999</v>
      </c>
      <c r="Q68" s="45">
        <v>28.685870999999999</v>
      </c>
      <c r="R68" s="45">
        <v>28.685873000000001</v>
      </c>
      <c r="S68" s="45">
        <v>28.685870999999999</v>
      </c>
      <c r="T68" s="45">
        <v>28.685870999999999</v>
      </c>
      <c r="U68" s="45">
        <v>28.685873000000001</v>
      </c>
      <c r="V68" s="45">
        <v>28.685874999999999</v>
      </c>
      <c r="W68" s="45">
        <v>28.685869</v>
      </c>
      <c r="X68" s="45">
        <v>28.685870999999999</v>
      </c>
      <c r="Y68" s="45">
        <v>28.685870999999999</v>
      </c>
      <c r="Z68" s="45">
        <v>28.685870999999999</v>
      </c>
      <c r="AA68" s="45">
        <v>28.685870999999999</v>
      </c>
      <c r="AB68" s="45">
        <v>28.685870999999999</v>
      </c>
      <c r="AC68" s="45">
        <v>28.685870999999999</v>
      </c>
      <c r="AD68" s="46">
        <v>0</v>
      </c>
    </row>
    <row r="69" spans="1:30" ht="15" customHeight="1" x14ac:dyDescent="0.45">
      <c r="A69" s="63" t="s">
        <v>491</v>
      </c>
      <c r="B69" s="44" t="s">
        <v>492</v>
      </c>
      <c r="C69" s="45">
        <v>19.285844999999998</v>
      </c>
      <c r="D69" s="45">
        <v>19.044066999999998</v>
      </c>
      <c r="E69" s="45">
        <v>19.058865000000001</v>
      </c>
      <c r="F69" s="45">
        <v>18.919758000000002</v>
      </c>
      <c r="G69" s="45">
        <v>18.799503000000001</v>
      </c>
      <c r="H69" s="45">
        <v>18.772376999999999</v>
      </c>
      <c r="I69" s="45">
        <v>19.032232</v>
      </c>
      <c r="J69" s="45">
        <v>18.964504000000002</v>
      </c>
      <c r="K69" s="45">
        <v>18.976559000000002</v>
      </c>
      <c r="L69" s="45">
        <v>18.99081</v>
      </c>
      <c r="M69" s="45">
        <v>18.917760999999999</v>
      </c>
      <c r="N69" s="45">
        <v>18.852188000000002</v>
      </c>
      <c r="O69" s="45">
        <v>18.805031</v>
      </c>
      <c r="P69" s="45">
        <v>18.748857000000001</v>
      </c>
      <c r="Q69" s="45">
        <v>18.693707</v>
      </c>
      <c r="R69" s="45">
        <v>18.612843000000002</v>
      </c>
      <c r="S69" s="45">
        <v>18.518539000000001</v>
      </c>
      <c r="T69" s="45">
        <v>18.673615999999999</v>
      </c>
      <c r="U69" s="45">
        <v>18.881717999999999</v>
      </c>
      <c r="V69" s="45">
        <v>18.900632999999999</v>
      </c>
      <c r="W69" s="45">
        <v>18.905194999999999</v>
      </c>
      <c r="X69" s="45">
        <v>18.889956999999999</v>
      </c>
      <c r="Y69" s="45">
        <v>18.880223999999998</v>
      </c>
      <c r="Z69" s="45">
        <v>18.875568000000001</v>
      </c>
      <c r="AA69" s="45">
        <v>18.904968</v>
      </c>
      <c r="AB69" s="45">
        <v>18.945854000000001</v>
      </c>
      <c r="AC69" s="45">
        <v>18.954556</v>
      </c>
      <c r="AD69" s="46">
        <v>-1.8799999999999999E-4</v>
      </c>
    </row>
    <row r="70" spans="1:30" ht="15" customHeight="1" x14ac:dyDescent="0.45">
      <c r="A70" s="63" t="s">
        <v>493</v>
      </c>
      <c r="B70" s="44" t="s">
        <v>473</v>
      </c>
      <c r="C70" s="45">
        <v>22.026432</v>
      </c>
      <c r="D70" s="45">
        <v>22.728527</v>
      </c>
      <c r="E70" s="45">
        <v>23.737219</v>
      </c>
      <c r="F70" s="45">
        <v>23.740417000000001</v>
      </c>
      <c r="G70" s="45">
        <v>25</v>
      </c>
      <c r="H70" s="45">
        <v>25</v>
      </c>
      <c r="I70" s="45">
        <v>25</v>
      </c>
      <c r="J70" s="45">
        <v>25</v>
      </c>
      <c r="K70" s="45">
        <v>25</v>
      </c>
      <c r="L70" s="45">
        <v>25</v>
      </c>
      <c r="M70" s="45">
        <v>25</v>
      </c>
      <c r="N70" s="45">
        <v>25</v>
      </c>
      <c r="O70" s="45">
        <v>25</v>
      </c>
      <c r="P70" s="45">
        <v>25</v>
      </c>
      <c r="Q70" s="45">
        <v>25</v>
      </c>
      <c r="R70" s="45">
        <v>25</v>
      </c>
      <c r="S70" s="45">
        <v>25</v>
      </c>
      <c r="T70" s="45">
        <v>25</v>
      </c>
      <c r="U70" s="45">
        <v>25</v>
      </c>
      <c r="V70" s="45">
        <v>25</v>
      </c>
      <c r="W70" s="45">
        <v>25</v>
      </c>
      <c r="X70" s="45">
        <v>25</v>
      </c>
      <c r="Y70" s="45">
        <v>25</v>
      </c>
      <c r="Z70" s="45">
        <v>25</v>
      </c>
      <c r="AA70" s="45">
        <v>25</v>
      </c>
      <c r="AB70" s="45">
        <v>25</v>
      </c>
      <c r="AC70" s="45">
        <v>25</v>
      </c>
      <c r="AD70" s="46">
        <v>3.8170000000000001E-3</v>
      </c>
    </row>
    <row r="71" spans="1:30" ht="15" customHeight="1" x14ac:dyDescent="0.45">
      <c r="A71" s="63" t="s">
        <v>494</v>
      </c>
      <c r="B71" s="44" t="s">
        <v>475</v>
      </c>
      <c r="C71" s="45">
        <v>25.395845000000001</v>
      </c>
      <c r="D71" s="45">
        <v>26.207944999999999</v>
      </c>
      <c r="E71" s="45">
        <v>26.224329000000001</v>
      </c>
      <c r="F71" s="45">
        <v>26.293924000000001</v>
      </c>
      <c r="G71" s="45">
        <v>26.301344</v>
      </c>
      <c r="H71" s="45">
        <v>26.317816000000001</v>
      </c>
      <c r="I71" s="45">
        <v>26.318556000000001</v>
      </c>
      <c r="J71" s="45">
        <v>26.332820999999999</v>
      </c>
      <c r="K71" s="45">
        <v>26.238844</v>
      </c>
      <c r="L71" s="45">
        <v>26.038919</v>
      </c>
      <c r="M71" s="45">
        <v>25.954287000000001</v>
      </c>
      <c r="N71" s="45">
        <v>25.851853999999999</v>
      </c>
      <c r="O71" s="45">
        <v>25.765066000000001</v>
      </c>
      <c r="P71" s="45">
        <v>25.696791000000001</v>
      </c>
      <c r="Q71" s="45">
        <v>25.624115</v>
      </c>
      <c r="R71" s="45">
        <v>25.516024000000002</v>
      </c>
      <c r="S71" s="45">
        <v>25.472111000000002</v>
      </c>
      <c r="T71" s="45">
        <v>25.407532</v>
      </c>
      <c r="U71" s="45">
        <v>25.31439</v>
      </c>
      <c r="V71" s="45">
        <v>25.358727999999999</v>
      </c>
      <c r="W71" s="45">
        <v>25.326415999999998</v>
      </c>
      <c r="X71" s="45">
        <v>25.189838000000002</v>
      </c>
      <c r="Y71" s="45">
        <v>25.068681999999999</v>
      </c>
      <c r="Z71" s="45">
        <v>24.959811999999999</v>
      </c>
      <c r="AA71" s="45">
        <v>24.840862000000001</v>
      </c>
      <c r="AB71" s="45">
        <v>24.718992</v>
      </c>
      <c r="AC71" s="45">
        <v>24.597601000000001</v>
      </c>
      <c r="AD71" s="46">
        <v>-2.5330000000000001E-3</v>
      </c>
    </row>
    <row r="72" spans="1:30" ht="15" customHeight="1" x14ac:dyDescent="0.45">
      <c r="A72" s="63" t="s">
        <v>495</v>
      </c>
      <c r="B72" s="44" t="s">
        <v>496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0</v>
      </c>
      <c r="AB72" s="45">
        <v>0</v>
      </c>
      <c r="AC72" s="45">
        <v>0</v>
      </c>
      <c r="AD72" s="46" t="s">
        <v>15</v>
      </c>
    </row>
    <row r="73" spans="1:30" ht="15" customHeight="1" x14ac:dyDescent="0.45">
      <c r="A73" s="63" t="s">
        <v>497</v>
      </c>
      <c r="B73" s="44" t="s">
        <v>498</v>
      </c>
      <c r="C73" s="45">
        <v>13.304736</v>
      </c>
      <c r="D73" s="45">
        <v>10.700692999999999</v>
      </c>
      <c r="E73" s="45">
        <v>10.700692999999999</v>
      </c>
      <c r="F73" s="45">
        <v>10.700692999999999</v>
      </c>
      <c r="G73" s="45">
        <v>10.700692999999999</v>
      </c>
      <c r="H73" s="45">
        <v>10.700692999999999</v>
      </c>
      <c r="I73" s="45">
        <v>10.700692999999999</v>
      </c>
      <c r="J73" s="45">
        <v>10.700694</v>
      </c>
      <c r="K73" s="45">
        <v>10.700692999999999</v>
      </c>
      <c r="L73" s="45">
        <v>10.700694</v>
      </c>
      <c r="M73" s="45">
        <v>10.700692999999999</v>
      </c>
      <c r="N73" s="45">
        <v>10.700692999999999</v>
      </c>
      <c r="O73" s="45">
        <v>10.700694</v>
      </c>
      <c r="P73" s="45">
        <v>10.700692999999999</v>
      </c>
      <c r="Q73" s="45">
        <v>10.700692999999999</v>
      </c>
      <c r="R73" s="45">
        <v>10.700692999999999</v>
      </c>
      <c r="S73" s="45">
        <v>10.700692999999999</v>
      </c>
      <c r="T73" s="45">
        <v>10.700692999999999</v>
      </c>
      <c r="U73" s="45">
        <v>10.700692999999999</v>
      </c>
      <c r="V73" s="45">
        <v>10.700692999999999</v>
      </c>
      <c r="W73" s="45">
        <v>10.700692999999999</v>
      </c>
      <c r="X73" s="45">
        <v>10.700692</v>
      </c>
      <c r="Y73" s="45">
        <v>10.700694</v>
      </c>
      <c r="Z73" s="45">
        <v>10.700692999999999</v>
      </c>
      <c r="AA73" s="45">
        <v>10.700694</v>
      </c>
      <c r="AB73" s="45">
        <v>10.700694</v>
      </c>
      <c r="AC73" s="45">
        <v>10.700692999999999</v>
      </c>
      <c r="AD73" s="46">
        <v>0</v>
      </c>
    </row>
    <row r="75" spans="1:30" ht="15" customHeight="1" x14ac:dyDescent="0.45">
      <c r="A75" s="63" t="s">
        <v>499</v>
      </c>
      <c r="B75" s="85" t="s">
        <v>500</v>
      </c>
      <c r="C75" s="86">
        <v>3412</v>
      </c>
      <c r="D75" s="86">
        <v>3412</v>
      </c>
      <c r="E75" s="86">
        <v>3412</v>
      </c>
      <c r="F75" s="86">
        <v>3412</v>
      </c>
      <c r="G75" s="86">
        <v>3412</v>
      </c>
      <c r="H75" s="86">
        <v>3412</v>
      </c>
      <c r="I75" s="86">
        <v>3412</v>
      </c>
      <c r="J75" s="86">
        <v>3412</v>
      </c>
      <c r="K75" s="86">
        <v>3412</v>
      </c>
      <c r="L75" s="86">
        <v>3412</v>
      </c>
      <c r="M75" s="86">
        <v>3412</v>
      </c>
      <c r="N75" s="86">
        <v>3412</v>
      </c>
      <c r="O75" s="86">
        <v>3412</v>
      </c>
      <c r="P75" s="86">
        <v>3412</v>
      </c>
      <c r="Q75" s="86">
        <v>3412</v>
      </c>
      <c r="R75" s="86">
        <v>3412</v>
      </c>
      <c r="S75" s="86">
        <v>3412</v>
      </c>
      <c r="T75" s="86">
        <v>3412</v>
      </c>
      <c r="U75" s="86">
        <v>3412</v>
      </c>
      <c r="V75" s="86">
        <v>3412</v>
      </c>
      <c r="W75" s="86">
        <v>3412</v>
      </c>
      <c r="X75" s="86">
        <v>3412</v>
      </c>
      <c r="Y75" s="86">
        <v>3412</v>
      </c>
      <c r="Z75" s="86">
        <v>3412</v>
      </c>
      <c r="AA75" s="86">
        <v>3412</v>
      </c>
      <c r="AB75" s="86">
        <v>3412</v>
      </c>
      <c r="AC75" s="86">
        <v>3412</v>
      </c>
      <c r="AD75" s="87">
        <v>0</v>
      </c>
    </row>
    <row r="76" spans="1:30" ht="15" customHeight="1" thickBot="1" x14ac:dyDescent="0.4"/>
    <row r="77" spans="1:30" ht="15" customHeight="1" x14ac:dyDescent="0.35">
      <c r="B77" s="331" t="s">
        <v>501</v>
      </c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331"/>
      <c r="Y77" s="331"/>
      <c r="Z77" s="331"/>
      <c r="AA77" s="331"/>
      <c r="AB77" s="331"/>
      <c r="AC77" s="331"/>
      <c r="AD77" s="331"/>
    </row>
    <row r="78" spans="1:30" ht="15" customHeight="1" x14ac:dyDescent="0.35">
      <c r="B78" s="73" t="s">
        <v>502</v>
      </c>
    </row>
    <row r="79" spans="1:30" ht="15" customHeight="1" x14ac:dyDescent="0.35">
      <c r="B79" s="73" t="s">
        <v>503</v>
      </c>
    </row>
    <row r="80" spans="1:30" ht="15" customHeight="1" x14ac:dyDescent="0.35">
      <c r="B80" s="73" t="s">
        <v>40</v>
      </c>
    </row>
    <row r="81" spans="2:2" ht="15" customHeight="1" x14ac:dyDescent="0.35">
      <c r="B81" s="73" t="s">
        <v>504</v>
      </c>
    </row>
    <row r="82" spans="2:2" ht="15" customHeight="1" x14ac:dyDescent="0.35">
      <c r="B82" s="73" t="s">
        <v>505</v>
      </c>
    </row>
    <row r="83" spans="2:2" ht="15" customHeight="1" x14ac:dyDescent="0.35">
      <c r="B83" s="73" t="s">
        <v>506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1"/>
  <sheetViews>
    <sheetView workbookViewId="0"/>
    <sheetView workbookViewId="1"/>
  </sheetViews>
  <sheetFormatPr defaultColWidth="9.1328125" defaultRowHeight="14.25" x14ac:dyDescent="0.45"/>
  <cols>
    <col min="1" max="1" width="20.3984375" style="11" customWidth="1"/>
    <col min="2" max="2" width="20" style="11" customWidth="1"/>
    <col min="3" max="3" width="16.59765625" style="11" customWidth="1"/>
    <col min="4" max="4" width="9.1328125" style="11" customWidth="1"/>
    <col min="5" max="5" width="12" style="11" bestFit="1" customWidth="1"/>
    <col min="6" max="6" width="11.86328125" style="11" customWidth="1"/>
    <col min="7" max="7" width="11" style="11" customWidth="1"/>
    <col min="8" max="8" width="9.1328125" style="11"/>
    <col min="9" max="9" width="11.59765625" style="11" customWidth="1"/>
    <col min="10" max="10" width="12.86328125" style="11" bestFit="1" customWidth="1"/>
    <col min="11" max="11" width="11.73046875" style="11" bestFit="1" customWidth="1"/>
    <col min="12" max="16384" width="9.1328125" style="11"/>
  </cols>
  <sheetData>
    <row r="1" spans="1:12" x14ac:dyDescent="0.45">
      <c r="A1" s="30" t="s">
        <v>167</v>
      </c>
      <c r="B1" s="29"/>
      <c r="C1" s="29"/>
    </row>
    <row r="2" spans="1:12" x14ac:dyDescent="0.45">
      <c r="E2" s="11" t="s">
        <v>507</v>
      </c>
    </row>
    <row r="3" spans="1:12" ht="28.5" x14ac:dyDescent="0.45">
      <c r="A3" s="88" t="s">
        <v>508</v>
      </c>
      <c r="B3" s="89" t="s">
        <v>509</v>
      </c>
      <c r="E3" s="90" t="s">
        <v>510</v>
      </c>
      <c r="F3" s="90" t="s">
        <v>511</v>
      </c>
      <c r="G3" s="90" t="s">
        <v>512</v>
      </c>
      <c r="H3" s="90" t="s">
        <v>513</v>
      </c>
      <c r="I3" s="90" t="s">
        <v>514</v>
      </c>
      <c r="J3" s="90" t="s">
        <v>515</v>
      </c>
      <c r="K3" s="90" t="s">
        <v>516</v>
      </c>
    </row>
    <row r="4" spans="1:12" x14ac:dyDescent="0.45">
      <c r="A4" s="11">
        <v>479.84</v>
      </c>
      <c r="B4" s="11">
        <v>625.89</v>
      </c>
      <c r="C4" s="11" t="s">
        <v>517</v>
      </c>
      <c r="E4" s="91">
        <v>407.84</v>
      </c>
      <c r="F4" s="91">
        <v>764</v>
      </c>
      <c r="G4" s="91">
        <v>183.06</v>
      </c>
      <c r="H4" s="91">
        <v>625.89</v>
      </c>
      <c r="I4" s="91">
        <v>663.85</v>
      </c>
      <c r="J4" s="91">
        <v>325.01</v>
      </c>
      <c r="K4" s="91">
        <v>479.84</v>
      </c>
      <c r="L4" s="11" t="s">
        <v>517</v>
      </c>
    </row>
    <row r="5" spans="1:12" x14ac:dyDescent="0.45">
      <c r="A5" s="11">
        <f>A4/100</f>
        <v>4.7984</v>
      </c>
      <c r="B5" s="11">
        <f>B4/100</f>
        <v>6.2588999999999997</v>
      </c>
      <c r="C5" s="11" t="s">
        <v>518</v>
      </c>
      <c r="E5" s="91">
        <f>E4/100</f>
        <v>4.0783999999999994</v>
      </c>
      <c r="F5" s="91">
        <f t="shared" ref="F5:K5" si="0">F4/100</f>
        <v>7.64</v>
      </c>
      <c r="G5" s="91">
        <f t="shared" si="0"/>
        <v>1.8306</v>
      </c>
      <c r="H5" s="91">
        <f t="shared" si="0"/>
        <v>6.2588999999999997</v>
      </c>
      <c r="I5" s="91">
        <f t="shared" si="0"/>
        <v>6.6385000000000005</v>
      </c>
      <c r="J5" s="91">
        <f t="shared" si="0"/>
        <v>3.2500999999999998</v>
      </c>
      <c r="K5" s="91">
        <f t="shared" si="0"/>
        <v>4.7984</v>
      </c>
      <c r="L5" s="11" t="s">
        <v>518</v>
      </c>
    </row>
    <row r="6" spans="1:12" x14ac:dyDescent="0.45">
      <c r="A6" s="166">
        <f>A5/'Conversion Factors'!$B$27</f>
        <v>1.4062728961883159E-3</v>
      </c>
      <c r="B6" s="166">
        <f>B5/'Conversion Factors'!$B$27</f>
        <v>1.8343033990398988E-3</v>
      </c>
      <c r="C6" s="11" t="s">
        <v>519</v>
      </c>
      <c r="E6" s="167">
        <f>E5/'Conversion Factors'!$B$27</f>
        <v>1.1952616246695622E-3</v>
      </c>
      <c r="F6" s="167">
        <f>F5/'Conversion Factors'!$B$27</f>
        <v>2.23906404778233E-3</v>
      </c>
      <c r="G6" s="167">
        <f>G5/'Conversion Factors'!$B$27</f>
        <v>5.3649615783643112E-4</v>
      </c>
      <c r="H6" s="167">
        <f>H5/'Conversion Factors'!$B$27</f>
        <v>1.8343033990398988E-3</v>
      </c>
      <c r="I6" s="167">
        <f>I5/'Conversion Factors'!$B$27</f>
        <v>1.9455532305239528E-3</v>
      </c>
      <c r="J6" s="167">
        <f>J5/'Conversion Factors'!$B$27</f>
        <v>9.5251074105986273E-4</v>
      </c>
      <c r="K6" s="167">
        <f>K5/'Conversion Factors'!$B$27</f>
        <v>1.4062728961883159E-3</v>
      </c>
      <c r="L6" s="11" t="s">
        <v>519</v>
      </c>
    </row>
    <row r="7" spans="1:12" x14ac:dyDescent="0.45">
      <c r="A7" s="166">
        <f>A6/'Conversion Factors'!$C$8</f>
        <v>1.2172886189797574E-3</v>
      </c>
      <c r="B7" s="166">
        <f>B6/'Conversion Factors'!$C$8</f>
        <v>1.5877975444590702E-3</v>
      </c>
      <c r="C7" s="11" t="s">
        <v>520</v>
      </c>
      <c r="E7" s="167">
        <f>E6/'Conversion Factors'!$C$8</f>
        <v>1.0346344414069359E-3</v>
      </c>
      <c r="F7" s="167">
        <f>F6/'Conversion Factors'!$C$8</f>
        <v>1.9381637731338247E-3</v>
      </c>
      <c r="G7" s="167">
        <f>G6/'Conversion Factors'!$C$8</f>
        <v>4.6439824647889787E-4</v>
      </c>
      <c r="H7" s="167">
        <f>H6/'Conversion Factors'!$C$8</f>
        <v>1.5877975444590702E-3</v>
      </c>
      <c r="I7" s="167">
        <f>I6/'Conversion Factors'!$C$8</f>
        <v>1.6840968858571855E-3</v>
      </c>
      <c r="J7" s="167">
        <f>J6/'Conversion Factors'!$C$8</f>
        <v>8.2450603129086966E-4</v>
      </c>
      <c r="K7" s="167">
        <f>K6/'Conversion Factors'!$C$8</f>
        <v>1.2172886189797574E-3</v>
      </c>
      <c r="L7" s="11" t="s">
        <v>520</v>
      </c>
    </row>
    <row r="8" spans="1:12" x14ac:dyDescent="0.45">
      <c r="A8" s="166">
        <f>A7/'Conversion Factors'!$B$19</f>
        <v>1.9221358265904903E-5</v>
      </c>
      <c r="B8" s="166">
        <f>B7/'Conversion Factors'!$B$19</f>
        <v>2.5071807112885997E-5</v>
      </c>
      <c r="C8" s="11" t="s">
        <v>521</v>
      </c>
      <c r="E8" s="167">
        <f>E7/'Conversion Factors'!$B$19</f>
        <v>1.6337193137643075E-5</v>
      </c>
      <c r="F8" s="167">
        <f>F7/'Conversion Factors'!$B$19</f>
        <v>3.0604196638778218E-5</v>
      </c>
      <c r="G8" s="167">
        <f>G7/'Conversion Factors'!$B$19</f>
        <v>7.3329898386056825E-6</v>
      </c>
      <c r="H8" s="167">
        <f>H7/'Conversion Factors'!$B$19</f>
        <v>2.5071807112885997E-5</v>
      </c>
      <c r="I8" s="167">
        <f>I7/'Conversion Factors'!$B$19</f>
        <v>2.659240306106404E-5</v>
      </c>
      <c r="J8" s="167">
        <f>J7/'Conversion Factors'!$B$19</f>
        <v>1.3019201504671873E-5</v>
      </c>
      <c r="K8" s="167">
        <f>K7/'Conversion Factors'!$B$19</f>
        <v>1.9221358265904903E-5</v>
      </c>
      <c r="L8" s="11" t="s">
        <v>521</v>
      </c>
    </row>
    <row r="10" spans="1:12" x14ac:dyDescent="0.45">
      <c r="E10" s="92" t="s">
        <v>522</v>
      </c>
      <c r="H10" s="9"/>
      <c r="K10" s="9"/>
    </row>
    <row r="11" spans="1:12" x14ac:dyDescent="0.45">
      <c r="E11" s="92" t="s">
        <v>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28"/>
  <sheetViews>
    <sheetView workbookViewId="0"/>
    <sheetView workbookViewId="1"/>
  </sheetViews>
  <sheetFormatPr defaultColWidth="9.1328125" defaultRowHeight="14.25" x14ac:dyDescent="0.45"/>
  <cols>
    <col min="1" max="1" width="27.265625" style="11" customWidth="1"/>
    <col min="2" max="2" width="11.3984375" style="11" customWidth="1"/>
    <col min="3" max="3" width="16.3984375" style="11" customWidth="1"/>
    <col min="4" max="16384" width="9.1328125" style="11"/>
  </cols>
  <sheetData>
    <row r="1" spans="1:3" x14ac:dyDescent="0.45">
      <c r="A1" s="30" t="s">
        <v>158</v>
      </c>
      <c r="B1" s="29"/>
      <c r="C1" s="29"/>
    </row>
    <row r="3" spans="1:3" x14ac:dyDescent="0.45">
      <c r="A3" s="11" t="s">
        <v>524</v>
      </c>
      <c r="B3" s="11">
        <v>0.75</v>
      </c>
      <c r="C3" s="11" t="s">
        <v>525</v>
      </c>
    </row>
    <row r="4" spans="1:3" x14ac:dyDescent="0.45">
      <c r="A4" s="11" t="s">
        <v>526</v>
      </c>
      <c r="B4" s="11">
        <v>225.35</v>
      </c>
      <c r="C4" s="11" t="s">
        <v>517</v>
      </c>
    </row>
    <row r="5" spans="1:3" x14ac:dyDescent="0.45">
      <c r="B5" s="11">
        <f>B4/100</f>
        <v>2.2534999999999998</v>
      </c>
      <c r="C5" s="11" t="s">
        <v>518</v>
      </c>
    </row>
    <row r="6" spans="1:3" x14ac:dyDescent="0.45">
      <c r="B6" s="18">
        <f>B5/B3</f>
        <v>3.0046666666666666</v>
      </c>
      <c r="C6" s="11" t="s">
        <v>527</v>
      </c>
    </row>
    <row r="7" spans="1:3" x14ac:dyDescent="0.45">
      <c r="B7" s="9">
        <f>B6/'Conversion Factors'!B65</f>
        <v>1.1656451753585403E-4</v>
      </c>
      <c r="C7" s="11" t="s">
        <v>519</v>
      </c>
    </row>
    <row r="8" spans="1:3" x14ac:dyDescent="0.45">
      <c r="B8" s="9">
        <f>B7/'Conversion Factors'!$C$8</f>
        <v>1.0089980469499174E-4</v>
      </c>
      <c r="C8" s="11" t="s">
        <v>520</v>
      </c>
    </row>
    <row r="9" spans="1:3" x14ac:dyDescent="0.45">
      <c r="B9" s="9">
        <f>B8/'Conversion Factors'!$B$19</f>
        <v>1.5932386656401663E-6</v>
      </c>
      <c r="C9" s="11" t="s">
        <v>521</v>
      </c>
    </row>
    <row r="11" spans="1:3" x14ac:dyDescent="0.45">
      <c r="A11" s="11" t="s">
        <v>528</v>
      </c>
    </row>
    <row r="12" spans="1:3" x14ac:dyDescent="0.45">
      <c r="A12" s="11" t="s">
        <v>529</v>
      </c>
    </row>
    <row r="13" spans="1:3" x14ac:dyDescent="0.45">
      <c r="A13" s="11" t="s">
        <v>530</v>
      </c>
    </row>
    <row r="15" spans="1:3" x14ac:dyDescent="0.45">
      <c r="A15" s="11" t="s">
        <v>158</v>
      </c>
      <c r="B15" s="11">
        <v>2014</v>
      </c>
      <c r="C15" s="11">
        <v>2018</v>
      </c>
    </row>
    <row r="16" spans="1:3" x14ac:dyDescent="0.45">
      <c r="A16" s="11" t="s">
        <v>531</v>
      </c>
      <c r="B16" s="93">
        <v>565.76499999999999</v>
      </c>
      <c r="C16" s="93">
        <v>675.4</v>
      </c>
    </row>
    <row r="17" spans="1:3" x14ac:dyDescent="0.45">
      <c r="A17" s="11" t="s">
        <v>532</v>
      </c>
      <c r="B17" s="80">
        <v>825347.5</v>
      </c>
      <c r="C17" s="80">
        <v>975724.7</v>
      </c>
    </row>
    <row r="18" spans="1:3" x14ac:dyDescent="0.45">
      <c r="A18" s="11" t="s">
        <v>533</v>
      </c>
      <c r="B18" s="80">
        <f>B17/B16</f>
        <v>1458.8168232393309</v>
      </c>
      <c r="C18" s="80">
        <f>C17/C16</f>
        <v>1444.6619780870594</v>
      </c>
    </row>
    <row r="20" spans="1:3" x14ac:dyDescent="0.45">
      <c r="A20" s="11" t="s">
        <v>159</v>
      </c>
      <c r="B20" s="11">
        <v>2014</v>
      </c>
      <c r="C20" s="11">
        <v>2018</v>
      </c>
    </row>
    <row r="21" spans="1:3" x14ac:dyDescent="0.45">
      <c r="A21" s="11" t="s">
        <v>531</v>
      </c>
      <c r="B21" s="11">
        <v>44.3</v>
      </c>
      <c r="C21" s="93">
        <v>46.64</v>
      </c>
    </row>
    <row r="22" spans="1:3" x14ac:dyDescent="0.45">
      <c r="A22" s="11" t="s">
        <v>532</v>
      </c>
      <c r="B22" s="11">
        <v>59675.3</v>
      </c>
      <c r="C22" s="80">
        <v>79416.7</v>
      </c>
    </row>
    <row r="23" spans="1:3" x14ac:dyDescent="0.45">
      <c r="A23" s="11" t="s">
        <v>533</v>
      </c>
      <c r="B23" s="93">
        <f>B22/B21</f>
        <v>1347.0722347629799</v>
      </c>
      <c r="C23" s="80">
        <f>C22/C21</f>
        <v>1702.759433962264</v>
      </c>
    </row>
    <row r="26" spans="1:3" x14ac:dyDescent="0.45">
      <c r="A26" s="12" t="s">
        <v>534</v>
      </c>
    </row>
    <row r="27" spans="1:3" x14ac:dyDescent="0.45">
      <c r="A27" s="11" t="s">
        <v>535</v>
      </c>
      <c r="B27" s="37">
        <f>B9*(C18/B18)</f>
        <v>1.5777795303714415E-6</v>
      </c>
      <c r="C27" s="11" t="s">
        <v>521</v>
      </c>
    </row>
    <row r="28" spans="1:3" x14ac:dyDescent="0.45">
      <c r="A28" s="11" t="s">
        <v>320</v>
      </c>
      <c r="B28" s="37">
        <f>B9*(C23/B23)</f>
        <v>2.0139247907144217E-6</v>
      </c>
      <c r="C28" s="11" t="s">
        <v>521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23"/>
  <sheetViews>
    <sheetView workbookViewId="0">
      <selection sqref="A1:K1"/>
    </sheetView>
    <sheetView workbookViewId="1">
      <selection sqref="A1:K1"/>
    </sheetView>
  </sheetViews>
  <sheetFormatPr defaultColWidth="9.1328125" defaultRowHeight="14.25" x14ac:dyDescent="0.45"/>
  <cols>
    <col min="1" max="16384" width="9.1328125" style="11"/>
  </cols>
  <sheetData>
    <row r="1" spans="1:20" ht="19.899999999999999" x14ac:dyDescent="0.45">
      <c r="A1" s="332" t="s">
        <v>536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M1" s="332" t="s">
        <v>537</v>
      </c>
      <c r="N1" s="332"/>
      <c r="O1" s="332"/>
      <c r="P1" s="332"/>
      <c r="Q1" s="332"/>
      <c r="R1" s="332"/>
      <c r="S1" s="332"/>
      <c r="T1" s="332"/>
    </row>
    <row r="2" spans="1:20" x14ac:dyDescent="0.45">
      <c r="A2" s="94"/>
      <c r="B2" s="95"/>
      <c r="C2" s="95"/>
      <c r="D2" s="95"/>
      <c r="E2" s="95"/>
      <c r="F2" s="95"/>
      <c r="G2" s="95"/>
      <c r="H2" s="95"/>
      <c r="I2" s="95"/>
      <c r="J2" s="95"/>
      <c r="K2" s="95" t="s">
        <v>538</v>
      </c>
      <c r="M2" s="94"/>
      <c r="N2" s="95"/>
      <c r="O2" s="95"/>
      <c r="P2" s="95"/>
      <c r="Q2" s="95"/>
      <c r="R2" s="95"/>
      <c r="S2" s="95"/>
      <c r="T2" s="95" t="s">
        <v>539</v>
      </c>
    </row>
    <row r="3" spans="1:20" ht="38.25" x14ac:dyDescent="0.45">
      <c r="A3" s="96" t="s">
        <v>332</v>
      </c>
      <c r="B3" s="96" t="s">
        <v>167</v>
      </c>
      <c r="C3" s="96" t="s">
        <v>540</v>
      </c>
      <c r="D3" s="96" t="s">
        <v>541</v>
      </c>
      <c r="E3" s="96" t="s">
        <v>542</v>
      </c>
      <c r="F3" s="97" t="s">
        <v>543</v>
      </c>
      <c r="G3" s="97" t="s">
        <v>544</v>
      </c>
      <c r="H3" s="97" t="s">
        <v>545</v>
      </c>
      <c r="I3" s="97" t="s">
        <v>546</v>
      </c>
      <c r="J3" s="96" t="s">
        <v>547</v>
      </c>
      <c r="K3" s="96" t="s">
        <v>548</v>
      </c>
      <c r="M3" s="98" t="s">
        <v>332</v>
      </c>
      <c r="N3" s="98" t="s">
        <v>167</v>
      </c>
      <c r="O3" s="98" t="s">
        <v>540</v>
      </c>
      <c r="P3" s="98" t="s">
        <v>541</v>
      </c>
      <c r="Q3" s="98" t="s">
        <v>542</v>
      </c>
      <c r="R3" s="97" t="s">
        <v>543</v>
      </c>
      <c r="S3" s="98" t="s">
        <v>547</v>
      </c>
      <c r="T3" s="99" t="s">
        <v>548</v>
      </c>
    </row>
    <row r="4" spans="1:20" x14ac:dyDescent="0.45">
      <c r="A4" s="100">
        <v>1</v>
      </c>
      <c r="B4" s="100">
        <v>2</v>
      </c>
      <c r="C4" s="100">
        <v>3</v>
      </c>
      <c r="D4" s="100">
        <v>4</v>
      </c>
      <c r="E4" s="100">
        <v>5</v>
      </c>
      <c r="F4" s="100">
        <v>6</v>
      </c>
      <c r="G4" s="100">
        <v>7</v>
      </c>
      <c r="H4" s="100">
        <v>8</v>
      </c>
      <c r="I4" s="100">
        <v>9</v>
      </c>
      <c r="J4" s="100">
        <v>10</v>
      </c>
      <c r="K4" s="100" t="s">
        <v>549</v>
      </c>
      <c r="M4" s="100">
        <v>1</v>
      </c>
      <c r="N4" s="100">
        <v>2</v>
      </c>
      <c r="O4" s="100">
        <v>3</v>
      </c>
      <c r="P4" s="100">
        <v>4</v>
      </c>
      <c r="Q4" s="100">
        <v>5</v>
      </c>
      <c r="R4" s="100">
        <v>6</v>
      </c>
      <c r="S4" s="100">
        <v>7</v>
      </c>
      <c r="T4" s="101" t="s">
        <v>550</v>
      </c>
    </row>
    <row r="5" spans="1:20" x14ac:dyDescent="0.45">
      <c r="A5" s="102" t="s">
        <v>551</v>
      </c>
      <c r="B5" s="103">
        <v>377.267</v>
      </c>
      <c r="C5" s="104">
        <v>16.576000000000001</v>
      </c>
      <c r="D5" s="105">
        <v>13.116</v>
      </c>
      <c r="E5" s="105">
        <v>2.1579999999999999</v>
      </c>
      <c r="F5" s="106">
        <v>2.5340000000000003</v>
      </c>
      <c r="G5" s="106" t="s">
        <v>552</v>
      </c>
      <c r="H5" s="106" t="s">
        <v>552</v>
      </c>
      <c r="I5" s="106" t="s">
        <v>552</v>
      </c>
      <c r="J5" s="105">
        <v>77.521000000000015</v>
      </c>
      <c r="K5" s="105">
        <v>489.17200000000003</v>
      </c>
      <c r="M5" s="107" t="s">
        <v>551</v>
      </c>
      <c r="N5" s="108">
        <v>25.712</v>
      </c>
      <c r="O5" s="109" t="s">
        <v>553</v>
      </c>
      <c r="P5" s="108">
        <v>0.34200000000000003</v>
      </c>
      <c r="Q5" s="108">
        <v>0.35599999999999998</v>
      </c>
      <c r="R5" s="108" t="s">
        <v>552</v>
      </c>
      <c r="S5" s="110">
        <v>6.01</v>
      </c>
      <c r="T5" s="111">
        <v>32.42</v>
      </c>
    </row>
    <row r="6" spans="1:20" x14ac:dyDescent="0.45">
      <c r="A6" s="102" t="s">
        <v>554</v>
      </c>
      <c r="B6" s="103">
        <v>390.57599999999991</v>
      </c>
      <c r="C6" s="104">
        <v>16.448999999999998</v>
      </c>
      <c r="D6" s="105">
        <v>14.663</v>
      </c>
      <c r="E6" s="105">
        <v>2.335</v>
      </c>
      <c r="F6" s="106">
        <v>0.27200000000000002</v>
      </c>
      <c r="G6" s="106" t="s">
        <v>552</v>
      </c>
      <c r="H6" s="106" t="s">
        <v>552</v>
      </c>
      <c r="I6" s="106" t="s">
        <v>552</v>
      </c>
      <c r="J6" s="105">
        <v>89.497000000000014</v>
      </c>
      <c r="K6" s="105">
        <v>513.79199999999992</v>
      </c>
      <c r="M6" s="107" t="s">
        <v>554</v>
      </c>
      <c r="N6" s="104">
        <v>28.141999999999999</v>
      </c>
      <c r="O6" s="104" t="s">
        <v>552</v>
      </c>
      <c r="P6" s="104">
        <v>0.38</v>
      </c>
      <c r="Q6" s="104">
        <v>0.81799999999999995</v>
      </c>
      <c r="R6" s="108" t="s">
        <v>552</v>
      </c>
      <c r="S6" s="104">
        <v>4.09</v>
      </c>
      <c r="T6" s="111">
        <v>33.43</v>
      </c>
    </row>
    <row r="7" spans="1:20" x14ac:dyDescent="0.45">
      <c r="A7" s="102" t="s">
        <v>555</v>
      </c>
      <c r="B7" s="103">
        <v>395.8359999999999</v>
      </c>
      <c r="C7" s="104">
        <v>17.260999999999999</v>
      </c>
      <c r="D7" s="105">
        <v>15.079000000000001</v>
      </c>
      <c r="E7" s="105">
        <v>2.4319999999999999</v>
      </c>
      <c r="F7" s="106">
        <v>0.27500000000000002</v>
      </c>
      <c r="G7" s="106" t="s">
        <v>552</v>
      </c>
      <c r="H7" s="106" t="s">
        <v>552</v>
      </c>
      <c r="I7" s="106" t="s">
        <v>552</v>
      </c>
      <c r="J7" s="105">
        <v>92.581999999999994</v>
      </c>
      <c r="K7" s="105">
        <v>523.46499999999992</v>
      </c>
      <c r="M7" s="107" t="s">
        <v>555</v>
      </c>
      <c r="N7" s="104">
        <v>29.899000000000001</v>
      </c>
      <c r="O7" s="104" t="s">
        <v>552</v>
      </c>
      <c r="P7" s="104">
        <v>0.36099999999999999</v>
      </c>
      <c r="Q7" s="104">
        <v>0.84319999999999995</v>
      </c>
      <c r="R7" s="108">
        <v>1.175</v>
      </c>
      <c r="S7" s="104">
        <v>6.25</v>
      </c>
      <c r="T7" s="111">
        <v>38.528199999999998</v>
      </c>
    </row>
    <row r="8" spans="1:20" x14ac:dyDescent="0.45">
      <c r="A8" s="102" t="s">
        <v>556</v>
      </c>
      <c r="B8" s="105">
        <v>437.673</v>
      </c>
      <c r="C8" s="105">
        <v>47.854999999999997</v>
      </c>
      <c r="D8" s="105">
        <v>26.358000000000001</v>
      </c>
      <c r="E8" s="105">
        <v>2.0259999999999998</v>
      </c>
      <c r="F8" s="106">
        <v>0.25800000000000001</v>
      </c>
      <c r="G8" s="106">
        <v>21.686</v>
      </c>
      <c r="H8" s="106">
        <v>2.823</v>
      </c>
      <c r="I8" s="106">
        <v>0.129</v>
      </c>
      <c r="J8" s="105">
        <v>69.36</v>
      </c>
      <c r="K8" s="105">
        <v>608.16800000000012</v>
      </c>
      <c r="M8" s="107" t="s">
        <v>556</v>
      </c>
      <c r="N8" s="104">
        <v>32.063000000000002</v>
      </c>
      <c r="O8" s="104">
        <v>3.2000000000000001E-2</v>
      </c>
      <c r="P8" s="104">
        <v>1.0137</v>
      </c>
      <c r="Q8" s="104">
        <v>0.63100000000000001</v>
      </c>
      <c r="R8" s="104">
        <v>3.6684999999999999</v>
      </c>
      <c r="S8" s="104">
        <v>4.4755399999999996</v>
      </c>
      <c r="T8" s="111">
        <v>41.883740000000003</v>
      </c>
    </row>
    <row r="9" spans="1:20" x14ac:dyDescent="0.45">
      <c r="A9" s="107" t="s">
        <v>557</v>
      </c>
      <c r="B9" s="105">
        <v>485.46600000000001</v>
      </c>
      <c r="C9" s="105">
        <v>51.701999999999998</v>
      </c>
      <c r="D9" s="105">
        <v>31.792999999999999</v>
      </c>
      <c r="E9" s="105">
        <v>2.1179999999999999</v>
      </c>
      <c r="F9" s="106">
        <v>0.30399999999999999</v>
      </c>
      <c r="G9" s="106">
        <v>20.902999999999999</v>
      </c>
      <c r="H9" s="106">
        <v>2.8610000000000002</v>
      </c>
      <c r="I9" s="106">
        <v>2.0059999999999998</v>
      </c>
      <c r="J9" s="105">
        <v>116.236</v>
      </c>
      <c r="K9" s="105">
        <v>713.38900000000001</v>
      </c>
      <c r="M9" s="112" t="s">
        <v>557</v>
      </c>
      <c r="N9" s="104">
        <v>37.198999999999998</v>
      </c>
      <c r="O9" s="104">
        <v>4.9000000000000002E-2</v>
      </c>
      <c r="P9" s="104">
        <v>1.097</v>
      </c>
      <c r="Q9" s="104">
        <v>0.69399999999999995</v>
      </c>
      <c r="R9" s="104">
        <v>0.30399999999999999</v>
      </c>
      <c r="S9" s="111">
        <v>3.806</v>
      </c>
      <c r="T9" s="111">
        <v>43.149000000000001</v>
      </c>
    </row>
    <row r="10" spans="1:20" x14ac:dyDescent="0.45">
      <c r="A10" s="107" t="s">
        <v>558</v>
      </c>
      <c r="B10" s="105">
        <v>493.24799999999999</v>
      </c>
      <c r="C10" s="105">
        <v>53.046999999999997</v>
      </c>
      <c r="D10" s="105">
        <v>32.456000000000003</v>
      </c>
      <c r="E10" s="105">
        <v>1.9059999999999999</v>
      </c>
      <c r="F10" s="106">
        <v>0.36</v>
      </c>
      <c r="G10" s="106">
        <v>18.492999999999999</v>
      </c>
      <c r="H10" s="106">
        <v>2.6389999999999998</v>
      </c>
      <c r="I10" s="106">
        <v>4.0069999999999997</v>
      </c>
      <c r="J10" s="105">
        <v>133.18600000000001</v>
      </c>
      <c r="K10" s="105">
        <v>739.34199999999998</v>
      </c>
      <c r="M10" s="112" t="s">
        <v>558</v>
      </c>
      <c r="N10" s="104">
        <v>36.335999999999999</v>
      </c>
      <c r="O10" s="104">
        <v>0.03</v>
      </c>
      <c r="P10" s="104">
        <v>1.4890000000000001</v>
      </c>
      <c r="Q10" s="104">
        <v>1.29</v>
      </c>
      <c r="R10" s="104">
        <v>0.73299999999999998</v>
      </c>
      <c r="S10" s="111">
        <v>4.0190000000000001</v>
      </c>
      <c r="T10" s="111">
        <v>43.896999999999991</v>
      </c>
    </row>
    <row r="11" spans="1:20" x14ac:dyDescent="0.45">
      <c r="A11" s="107" t="s">
        <v>559</v>
      </c>
      <c r="B11" s="105">
        <v>497.70100000000002</v>
      </c>
      <c r="C11" s="105">
        <v>56.237000000000002</v>
      </c>
      <c r="D11" s="105">
        <v>11.356999999999999</v>
      </c>
      <c r="E11" s="105">
        <v>1.6479999999999999</v>
      </c>
      <c r="F11" s="106">
        <v>0.41899999999999998</v>
      </c>
      <c r="G11" s="106">
        <v>17.765999999999998</v>
      </c>
      <c r="H11" s="106">
        <v>2.2930000000000001</v>
      </c>
      <c r="I11" s="106">
        <v>9.0999999999999998E-2</v>
      </c>
      <c r="J11" s="105">
        <v>216.93299999999996</v>
      </c>
      <c r="K11" s="105">
        <v>804.44499999999994</v>
      </c>
      <c r="M11" s="112" t="s">
        <v>559</v>
      </c>
      <c r="N11" s="104">
        <v>39.472999999999999</v>
      </c>
      <c r="O11" s="104">
        <v>2.3E-2</v>
      </c>
      <c r="P11" s="104">
        <v>1.2689999999999999</v>
      </c>
      <c r="Q11" s="104">
        <v>0.65</v>
      </c>
      <c r="R11" s="104">
        <v>2.887</v>
      </c>
      <c r="S11" s="113">
        <v>2.6469999999999998</v>
      </c>
      <c r="T11" s="108">
        <v>46.948999999999998</v>
      </c>
    </row>
    <row r="12" spans="1:20" x14ac:dyDescent="0.45">
      <c r="A12" s="114" t="s">
        <v>560</v>
      </c>
      <c r="B12" s="105">
        <v>517.76900000000001</v>
      </c>
      <c r="C12" s="104">
        <v>56.834000000000003</v>
      </c>
      <c r="D12" s="105">
        <v>8.9849999999999994</v>
      </c>
      <c r="E12" s="105">
        <v>1.2110000000000001</v>
      </c>
      <c r="F12" s="106">
        <v>0.26700000000000002</v>
      </c>
      <c r="G12" s="106">
        <v>7.7629999999999999</v>
      </c>
      <c r="H12" s="106">
        <v>2.7360000000000002</v>
      </c>
      <c r="I12" s="106">
        <v>7.3999999999999996E-2</v>
      </c>
      <c r="J12" s="115">
        <v>241.08800000000002</v>
      </c>
      <c r="K12" s="115">
        <v>836.72700000000009</v>
      </c>
      <c r="M12" s="114" t="s">
        <v>560</v>
      </c>
      <c r="N12" s="104">
        <v>37.555</v>
      </c>
      <c r="O12" s="104">
        <v>1.2E-2</v>
      </c>
      <c r="P12" s="104">
        <v>0.22500000000000001</v>
      </c>
      <c r="Q12" s="104">
        <v>0.42699999999999999</v>
      </c>
      <c r="R12" s="104">
        <v>1.728</v>
      </c>
      <c r="S12" s="104">
        <v>2.2640000000000002</v>
      </c>
      <c r="T12" s="108">
        <v>42.211000000000006</v>
      </c>
    </row>
    <row r="13" spans="1:20" x14ac:dyDescent="0.45">
      <c r="A13" s="114" t="s">
        <v>561</v>
      </c>
      <c r="B13" s="105">
        <v>535.04399999999998</v>
      </c>
      <c r="C13" s="104">
        <v>51.98</v>
      </c>
      <c r="D13" s="105">
        <v>6.3559999999999999</v>
      </c>
      <c r="E13" s="105">
        <v>1.181</v>
      </c>
      <c r="F13" s="116">
        <v>0.24299999999999999</v>
      </c>
      <c r="G13" s="116">
        <v>5.5570000000000004</v>
      </c>
      <c r="H13" s="116">
        <v>2.4470000000000001</v>
      </c>
      <c r="I13" s="116">
        <v>9.9000000000000005E-2</v>
      </c>
      <c r="J13" s="117">
        <f>K13-SUM(B13:I13)</f>
        <v>234.31299999999987</v>
      </c>
      <c r="K13" s="115">
        <v>837.22</v>
      </c>
      <c r="M13" s="114" t="s">
        <v>561</v>
      </c>
      <c r="N13" s="104">
        <v>38.823999999999998</v>
      </c>
      <c r="O13" s="104">
        <v>3.5000000000000003E-2</v>
      </c>
      <c r="P13" s="104">
        <v>0.29099999999999998</v>
      </c>
      <c r="Q13" s="104">
        <v>0.52600000000000002</v>
      </c>
      <c r="R13" s="104">
        <v>1.292</v>
      </c>
      <c r="S13" s="104">
        <v>2.1869999999999976</v>
      </c>
      <c r="T13" s="118">
        <v>43.154999999999994</v>
      </c>
    </row>
    <row r="14" spans="1:20" x14ac:dyDescent="0.45">
      <c r="A14" s="114" t="s">
        <v>562</v>
      </c>
      <c r="B14" s="105">
        <v>576.19000000000005</v>
      </c>
      <c r="C14" s="104">
        <v>58.497999999999998</v>
      </c>
      <c r="D14" s="105">
        <v>7.6980000000000004</v>
      </c>
      <c r="E14" s="105">
        <v>1.51</v>
      </c>
      <c r="F14" s="106">
        <v>0.23599999999999999</v>
      </c>
      <c r="G14" s="106">
        <v>8.5069999999999997</v>
      </c>
      <c r="H14" s="106">
        <v>2.16</v>
      </c>
      <c r="I14" s="106">
        <v>0.114</v>
      </c>
      <c r="J14" s="117">
        <f>K14-SUM(B14:I14)</f>
        <v>241.42700000000002</v>
      </c>
      <c r="K14" s="115">
        <v>896.34</v>
      </c>
      <c r="M14" s="114" t="s">
        <v>562</v>
      </c>
      <c r="N14" s="104">
        <v>38.341999999999999</v>
      </c>
      <c r="O14" s="104">
        <v>0.21299999999999999</v>
      </c>
      <c r="P14" s="104">
        <v>1.421</v>
      </c>
      <c r="Q14" s="104">
        <v>0.83099999999999996</v>
      </c>
      <c r="R14" s="104">
        <v>2.4569999999999999</v>
      </c>
      <c r="S14" s="104">
        <v>2.5539999999999949</v>
      </c>
      <c r="T14" s="108">
        <v>45.817999999999998</v>
      </c>
    </row>
    <row r="15" spans="1:20" ht="25.5" x14ac:dyDescent="0.45">
      <c r="A15" s="119" t="s">
        <v>563</v>
      </c>
      <c r="B15" s="120">
        <f>B14/$K$14</f>
        <v>0.64282526719771516</v>
      </c>
      <c r="C15" s="120">
        <f t="shared" ref="C15:K15" si="0">C14/$K$14</f>
        <v>6.5263181382064842E-2</v>
      </c>
      <c r="D15" s="121">
        <f t="shared" si="0"/>
        <v>8.5882589196063994E-3</v>
      </c>
      <c r="E15" s="121">
        <f t="shared" si="0"/>
        <v>1.684628600754178E-3</v>
      </c>
      <c r="F15" s="121">
        <f t="shared" si="0"/>
        <v>2.6329294687283842E-4</v>
      </c>
      <c r="G15" s="121">
        <f t="shared" si="0"/>
        <v>9.4908182163018495E-3</v>
      </c>
      <c r="H15" s="121">
        <f t="shared" si="0"/>
        <v>2.4097998527344536E-3</v>
      </c>
      <c r="I15" s="121">
        <f t="shared" si="0"/>
        <v>1.271838811165406E-4</v>
      </c>
      <c r="J15" s="120">
        <f t="shared" si="0"/>
        <v>0.26934756900283374</v>
      </c>
      <c r="K15" s="121">
        <f t="shared" si="0"/>
        <v>1</v>
      </c>
      <c r="M15" s="119" t="s">
        <v>563</v>
      </c>
      <c r="N15" s="120">
        <v>0.83683268584399151</v>
      </c>
      <c r="O15" s="121">
        <v>4.6488279715395696E-3</v>
      </c>
      <c r="P15" s="120">
        <v>3.1014011960364924E-2</v>
      </c>
      <c r="Q15" s="121">
        <v>1.8136976734034659E-2</v>
      </c>
      <c r="R15" s="120">
        <v>5.3625212798463488E-2</v>
      </c>
      <c r="S15" s="120">
        <v>5.574228469160581E-2</v>
      </c>
      <c r="T15" s="121">
        <v>1</v>
      </c>
    </row>
    <row r="16" spans="1:20" ht="63.75" x14ac:dyDescent="0.45">
      <c r="A16" s="122" t="s">
        <v>564</v>
      </c>
      <c r="B16" s="123">
        <f>B14/B13*100-100</f>
        <v>7.6902086557367255</v>
      </c>
      <c r="C16" s="123">
        <f t="shared" ref="C16:K16" si="1">C14/C13*100-100</f>
        <v>12.539438245479033</v>
      </c>
      <c r="D16" s="123">
        <f t="shared" si="1"/>
        <v>21.113908118313418</v>
      </c>
      <c r="E16" s="123">
        <f t="shared" si="1"/>
        <v>27.85774767146485</v>
      </c>
      <c r="F16" s="123">
        <f t="shared" si="1"/>
        <v>-2.8806584362139915</v>
      </c>
      <c r="G16" s="123">
        <f t="shared" si="1"/>
        <v>53.086197588626931</v>
      </c>
      <c r="H16" s="123">
        <f t="shared" si="1"/>
        <v>-11.728647323252957</v>
      </c>
      <c r="I16" s="123">
        <f t="shared" si="1"/>
        <v>15.151515151515156</v>
      </c>
      <c r="J16" s="123">
        <f t="shared" si="1"/>
        <v>3.0361098189174811</v>
      </c>
      <c r="K16" s="123">
        <f t="shared" si="1"/>
        <v>7.0614653257208317</v>
      </c>
      <c r="M16" s="122" t="s">
        <v>564</v>
      </c>
      <c r="N16" s="124">
        <v>-1.241500103029054</v>
      </c>
      <c r="O16" s="124">
        <v>508.57142857142856</v>
      </c>
      <c r="P16" s="124">
        <v>388.31615120274921</v>
      </c>
      <c r="Q16" s="124">
        <v>57.98479087452472</v>
      </c>
      <c r="R16" s="124">
        <v>90.170278637770878</v>
      </c>
      <c r="S16" s="124">
        <v>16.780978509373455</v>
      </c>
      <c r="T16" s="124">
        <v>6.1707797474220882</v>
      </c>
    </row>
    <row r="17" spans="1:20" ht="51" x14ac:dyDescent="0.45">
      <c r="A17" s="125" t="s">
        <v>565</v>
      </c>
      <c r="B17" s="126">
        <f>((B14/B5)^(1/10)-1)*100</f>
        <v>4.325791860335837</v>
      </c>
      <c r="C17" s="126">
        <f t="shared" ref="C17:K17" si="2">((C14/C5)^(1/10)-1)*100</f>
        <v>13.439976535901144</v>
      </c>
      <c r="D17" s="126">
        <f t="shared" si="2"/>
        <v>-5.1892351981948863</v>
      </c>
      <c r="E17" s="126">
        <f t="shared" si="2"/>
        <v>-3.507723932792628</v>
      </c>
      <c r="F17" s="126">
        <f t="shared" si="2"/>
        <v>-21.130236373615929</v>
      </c>
      <c r="G17" s="126"/>
      <c r="H17" s="126"/>
      <c r="I17" s="126"/>
      <c r="J17" s="126">
        <f t="shared" si="2"/>
        <v>12.030596188762321</v>
      </c>
      <c r="K17" s="126">
        <f t="shared" si="2"/>
        <v>6.2431940687399878</v>
      </c>
      <c r="M17" s="125" t="s">
        <v>565</v>
      </c>
      <c r="N17" s="127">
        <v>4.0767903257589833</v>
      </c>
      <c r="O17" s="127"/>
      <c r="P17" s="127">
        <v>15.307298469231778</v>
      </c>
      <c r="Q17" s="127">
        <v>8.8466588687311507</v>
      </c>
      <c r="R17" s="127"/>
      <c r="S17" s="127">
        <v>-8.201699269472984</v>
      </c>
      <c r="T17" s="127">
        <v>3.5195348138282068</v>
      </c>
    </row>
    <row r="18" spans="1:20" x14ac:dyDescent="0.45">
      <c r="A18" s="92" t="s">
        <v>566</v>
      </c>
    </row>
    <row r="19" spans="1:20" x14ac:dyDescent="0.45">
      <c r="A19" s="92" t="s">
        <v>567</v>
      </c>
    </row>
    <row r="20" spans="1:20" x14ac:dyDescent="0.45">
      <c r="A20" s="128" t="s">
        <v>568</v>
      </c>
      <c r="M20" s="333" t="s">
        <v>568</v>
      </c>
      <c r="N20" s="333"/>
      <c r="O20" s="333"/>
      <c r="P20" s="333"/>
      <c r="Q20" s="333"/>
      <c r="R20" s="333"/>
      <c r="S20" s="333"/>
      <c r="T20" s="333"/>
    </row>
    <row r="21" spans="1:20" ht="48" customHeight="1" x14ac:dyDescent="0.45">
      <c r="A21" s="129" t="s">
        <v>569</v>
      </c>
      <c r="B21" s="130"/>
      <c r="C21" s="130"/>
      <c r="D21" s="130"/>
      <c r="E21" s="130"/>
      <c r="F21" s="130"/>
      <c r="G21" s="130"/>
      <c r="H21" s="130"/>
      <c r="I21" s="130"/>
      <c r="J21" s="130"/>
      <c r="M21" s="334" t="s">
        <v>570</v>
      </c>
      <c r="N21" s="334"/>
      <c r="O21" s="334"/>
      <c r="P21" s="334"/>
      <c r="Q21" s="334"/>
      <c r="R21" s="334"/>
      <c r="S21" s="334"/>
      <c r="T21" s="334"/>
    </row>
    <row r="22" spans="1:20" x14ac:dyDescent="0.45">
      <c r="A22" s="131" t="s">
        <v>571</v>
      </c>
      <c r="M22" s="132" t="s">
        <v>572</v>
      </c>
      <c r="N22" s="133"/>
      <c r="O22" s="133"/>
      <c r="P22" s="133"/>
      <c r="Q22" s="133"/>
      <c r="R22" s="133"/>
      <c r="S22" s="133"/>
      <c r="T22" s="133"/>
    </row>
    <row r="23" spans="1:20" x14ac:dyDescent="0.45">
      <c r="M23" s="335" t="s">
        <v>573</v>
      </c>
      <c r="N23" s="335"/>
      <c r="O23" s="335"/>
      <c r="P23" s="335"/>
      <c r="Q23" s="335"/>
      <c r="R23" s="335"/>
      <c r="S23" s="335"/>
      <c r="T23" s="335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selection sqref="A1:J1"/>
    </sheetView>
    <sheetView workbookViewId="1">
      <selection sqref="A1:J1"/>
    </sheetView>
  </sheetViews>
  <sheetFormatPr defaultColWidth="9.1328125" defaultRowHeight="14.25" x14ac:dyDescent="0.45"/>
  <cols>
    <col min="1" max="1" width="30" style="11" customWidth="1"/>
    <col min="2" max="2" width="15.86328125" style="11" customWidth="1"/>
    <col min="3" max="10" width="14" style="11" customWidth="1"/>
    <col min="11" max="16384" width="9.1328125" style="11"/>
  </cols>
  <sheetData>
    <row r="1" spans="1:10" ht="15" customHeight="1" x14ac:dyDescent="0.45">
      <c r="A1" s="337" t="s">
        <v>574</v>
      </c>
      <c r="B1" s="338"/>
      <c r="C1" s="338"/>
      <c r="D1" s="338"/>
      <c r="E1" s="338"/>
      <c r="F1" s="338"/>
      <c r="G1" s="338"/>
      <c r="H1" s="338"/>
      <c r="I1" s="338"/>
      <c r="J1" s="339"/>
    </row>
    <row r="2" spans="1:10" ht="15" customHeight="1" thickBot="1" x14ac:dyDescent="0.5">
      <c r="A2" s="340" t="s">
        <v>575</v>
      </c>
      <c r="B2" s="341"/>
      <c r="C2" s="341"/>
      <c r="D2" s="341"/>
      <c r="E2" s="341"/>
      <c r="F2" s="341"/>
      <c r="G2" s="341"/>
      <c r="H2" s="341"/>
      <c r="I2" s="341"/>
      <c r="J2" s="342"/>
    </row>
    <row r="3" spans="1:10" ht="13.5" customHeight="1" thickBot="1" x14ac:dyDescent="0.5">
      <c r="A3" s="343" t="s">
        <v>576</v>
      </c>
      <c r="B3" s="345" t="s">
        <v>548</v>
      </c>
      <c r="C3" s="346"/>
      <c r="D3" s="347"/>
      <c r="E3" s="345" t="s">
        <v>577</v>
      </c>
      <c r="F3" s="346"/>
      <c r="G3" s="347"/>
      <c r="H3" s="345" t="s">
        <v>578</v>
      </c>
      <c r="I3" s="346"/>
      <c r="J3" s="347"/>
    </row>
    <row r="4" spans="1:10" ht="13.5" customHeight="1" thickBot="1" x14ac:dyDescent="0.5">
      <c r="A4" s="344"/>
      <c r="B4" s="134" t="s">
        <v>579</v>
      </c>
      <c r="C4" s="134" t="s">
        <v>580</v>
      </c>
      <c r="D4" s="134" t="s">
        <v>581</v>
      </c>
      <c r="E4" s="134" t="s">
        <v>579</v>
      </c>
      <c r="F4" s="134" t="s">
        <v>580</v>
      </c>
      <c r="G4" s="134" t="s">
        <v>581</v>
      </c>
      <c r="H4" s="134" t="s">
        <v>579</v>
      </c>
      <c r="I4" s="134" t="s">
        <v>580</v>
      </c>
      <c r="J4" s="134" t="s">
        <v>581</v>
      </c>
    </row>
    <row r="5" spans="1:10" ht="14.65" thickBot="1" x14ac:dyDescent="0.5">
      <c r="A5" s="135" t="s">
        <v>582</v>
      </c>
      <c r="B5" s="136">
        <v>380581</v>
      </c>
      <c r="C5" s="137">
        <v>202871</v>
      </c>
      <c r="D5" s="136">
        <v>177710</v>
      </c>
      <c r="E5" s="137">
        <v>237093</v>
      </c>
      <c r="F5" s="136">
        <v>126287</v>
      </c>
      <c r="G5" s="137">
        <v>110806</v>
      </c>
      <c r="H5" s="136">
        <v>143488</v>
      </c>
      <c r="I5" s="137">
        <v>76584</v>
      </c>
      <c r="J5" s="136">
        <v>66904</v>
      </c>
    </row>
    <row r="6" spans="1:10" ht="14.65" thickBot="1" x14ac:dyDescent="0.5">
      <c r="A6" s="135" t="s">
        <v>583</v>
      </c>
      <c r="B6" s="136">
        <v>49386799</v>
      </c>
      <c r="C6" s="137">
        <v>24738068</v>
      </c>
      <c r="D6" s="136">
        <v>24648731</v>
      </c>
      <c r="E6" s="137">
        <v>34776389</v>
      </c>
      <c r="F6" s="136">
        <v>17445803</v>
      </c>
      <c r="G6" s="137">
        <v>17330586</v>
      </c>
      <c r="H6" s="136">
        <v>14610410</v>
      </c>
      <c r="I6" s="137">
        <v>7292265</v>
      </c>
      <c r="J6" s="136">
        <v>7318145</v>
      </c>
    </row>
    <row r="7" spans="1:10" ht="14.65" thickBot="1" x14ac:dyDescent="0.5">
      <c r="A7" s="135" t="s">
        <v>584</v>
      </c>
      <c r="B7" s="136">
        <v>84580777</v>
      </c>
      <c r="C7" s="137">
        <v>42442146</v>
      </c>
      <c r="D7" s="136">
        <v>42138631</v>
      </c>
      <c r="E7" s="137">
        <v>56361702</v>
      </c>
      <c r="F7" s="136">
        <v>28243241</v>
      </c>
      <c r="G7" s="137">
        <v>28118461</v>
      </c>
      <c r="H7" s="136">
        <v>28219075</v>
      </c>
      <c r="I7" s="137">
        <v>14198905</v>
      </c>
      <c r="J7" s="136">
        <v>14020170</v>
      </c>
    </row>
    <row r="8" spans="1:10" ht="14.65" thickBot="1" x14ac:dyDescent="0.5">
      <c r="A8" s="138" t="s">
        <v>585</v>
      </c>
      <c r="B8" s="139">
        <v>1383727</v>
      </c>
      <c r="C8" s="137">
        <v>713912</v>
      </c>
      <c r="D8" s="136">
        <v>669815</v>
      </c>
      <c r="E8" s="137">
        <v>1066358</v>
      </c>
      <c r="F8" s="136">
        <v>546011</v>
      </c>
      <c r="G8" s="137">
        <v>520347</v>
      </c>
      <c r="H8" s="136">
        <v>317369</v>
      </c>
      <c r="I8" s="137">
        <v>167901</v>
      </c>
      <c r="J8" s="136">
        <v>149468</v>
      </c>
    </row>
    <row r="9" spans="1:10" ht="14.65" thickBot="1" x14ac:dyDescent="0.5">
      <c r="A9" s="138" t="s">
        <v>586</v>
      </c>
      <c r="B9" s="139">
        <v>31205576</v>
      </c>
      <c r="C9" s="137">
        <v>15939443</v>
      </c>
      <c r="D9" s="136">
        <v>15266133</v>
      </c>
      <c r="E9" s="137">
        <v>26807034</v>
      </c>
      <c r="F9" s="136">
        <v>13678989</v>
      </c>
      <c r="G9" s="137">
        <v>13128045</v>
      </c>
      <c r="H9" s="136">
        <v>4398542</v>
      </c>
      <c r="I9" s="137">
        <v>2260454</v>
      </c>
      <c r="J9" s="136">
        <v>2138088</v>
      </c>
    </row>
    <row r="10" spans="1:10" ht="12.75" customHeight="1" thickBot="1" x14ac:dyDescent="0.5">
      <c r="A10" s="135" t="s">
        <v>587</v>
      </c>
      <c r="B10" s="136">
        <v>104099452</v>
      </c>
      <c r="C10" s="137">
        <v>54278157</v>
      </c>
      <c r="D10" s="136">
        <v>49821295</v>
      </c>
      <c r="E10" s="137">
        <v>92341436</v>
      </c>
      <c r="F10" s="136">
        <v>48073850</v>
      </c>
      <c r="G10" s="137">
        <v>44267586</v>
      </c>
      <c r="H10" s="136">
        <v>11758016</v>
      </c>
      <c r="I10" s="137">
        <v>6204307</v>
      </c>
      <c r="J10" s="136">
        <v>5553709</v>
      </c>
    </row>
    <row r="11" spans="1:10" ht="12.75" customHeight="1" thickBot="1" x14ac:dyDescent="0.5">
      <c r="A11" s="135" t="s">
        <v>588</v>
      </c>
      <c r="B11" s="136">
        <v>1055450</v>
      </c>
      <c r="C11" s="137">
        <v>580663</v>
      </c>
      <c r="D11" s="136">
        <v>474787</v>
      </c>
      <c r="E11" s="137">
        <v>28991</v>
      </c>
      <c r="F11" s="136">
        <v>17150</v>
      </c>
      <c r="G11" s="137">
        <v>11841</v>
      </c>
      <c r="H11" s="136">
        <v>1026459</v>
      </c>
      <c r="I11" s="137">
        <v>563513</v>
      </c>
      <c r="J11" s="136">
        <v>462946</v>
      </c>
    </row>
    <row r="12" spans="1:10" ht="12.75" customHeight="1" thickBot="1" x14ac:dyDescent="0.5">
      <c r="A12" s="135" t="s">
        <v>589</v>
      </c>
      <c r="B12" s="136">
        <v>25545198</v>
      </c>
      <c r="C12" s="137">
        <v>12832895</v>
      </c>
      <c r="D12" s="136">
        <v>12712303</v>
      </c>
      <c r="E12" s="137">
        <v>19607961</v>
      </c>
      <c r="F12" s="136">
        <v>9797426</v>
      </c>
      <c r="G12" s="137">
        <v>9810535</v>
      </c>
      <c r="H12" s="136">
        <v>5937237</v>
      </c>
      <c r="I12" s="137">
        <v>3035469</v>
      </c>
      <c r="J12" s="136">
        <v>2901768</v>
      </c>
    </row>
    <row r="13" spans="1:10" ht="12.75" customHeight="1" thickBot="1" x14ac:dyDescent="0.5">
      <c r="A13" s="135" t="s">
        <v>590</v>
      </c>
      <c r="B13" s="136">
        <v>343709</v>
      </c>
      <c r="C13" s="137">
        <v>193760</v>
      </c>
      <c r="D13" s="136">
        <v>149949</v>
      </c>
      <c r="E13" s="137">
        <v>183114</v>
      </c>
      <c r="F13" s="136">
        <v>98305</v>
      </c>
      <c r="G13" s="137">
        <v>84809</v>
      </c>
      <c r="H13" s="136">
        <v>160595</v>
      </c>
      <c r="I13" s="137">
        <v>95455</v>
      </c>
      <c r="J13" s="136">
        <v>65140</v>
      </c>
    </row>
    <row r="14" spans="1:10" ht="12.75" customHeight="1" thickBot="1" x14ac:dyDescent="0.5">
      <c r="A14" s="135" t="s">
        <v>591</v>
      </c>
      <c r="B14" s="136">
        <v>243247</v>
      </c>
      <c r="C14" s="137">
        <v>150301</v>
      </c>
      <c r="D14" s="136">
        <v>92946</v>
      </c>
      <c r="E14" s="137">
        <v>60396</v>
      </c>
      <c r="F14" s="136">
        <v>32395</v>
      </c>
      <c r="G14" s="137">
        <v>28001</v>
      </c>
      <c r="H14" s="136">
        <v>182851</v>
      </c>
      <c r="I14" s="137">
        <v>117906</v>
      </c>
      <c r="J14" s="136">
        <v>64945</v>
      </c>
    </row>
    <row r="15" spans="1:10" ht="12.75" customHeight="1" thickBot="1" x14ac:dyDescent="0.5">
      <c r="A15" s="135" t="s">
        <v>592</v>
      </c>
      <c r="B15" s="136">
        <v>16787941</v>
      </c>
      <c r="C15" s="137">
        <v>8987326</v>
      </c>
      <c r="D15" s="136">
        <v>7800615</v>
      </c>
      <c r="E15" s="137">
        <v>419042</v>
      </c>
      <c r="F15" s="136">
        <v>226321</v>
      </c>
      <c r="G15" s="137">
        <v>192721</v>
      </c>
      <c r="H15" s="136">
        <v>16368899</v>
      </c>
      <c r="I15" s="137">
        <v>8761005</v>
      </c>
      <c r="J15" s="136">
        <v>7607894</v>
      </c>
    </row>
    <row r="16" spans="1:10" ht="12.75" customHeight="1" thickBot="1" x14ac:dyDescent="0.5">
      <c r="A16" s="135" t="s">
        <v>593</v>
      </c>
      <c r="B16" s="136">
        <v>1458545</v>
      </c>
      <c r="C16" s="137">
        <v>739140</v>
      </c>
      <c r="D16" s="136">
        <v>719405</v>
      </c>
      <c r="E16" s="137">
        <v>551731</v>
      </c>
      <c r="F16" s="136">
        <v>275436</v>
      </c>
      <c r="G16" s="137">
        <v>276295</v>
      </c>
      <c r="H16" s="136">
        <v>906814</v>
      </c>
      <c r="I16" s="137">
        <v>463704</v>
      </c>
      <c r="J16" s="136">
        <v>443110</v>
      </c>
    </row>
    <row r="17" spans="1:10" ht="12.75" customHeight="1" thickBot="1" x14ac:dyDescent="0.5">
      <c r="A17" s="135" t="s">
        <v>594</v>
      </c>
      <c r="B17" s="136">
        <v>60439692</v>
      </c>
      <c r="C17" s="137">
        <v>31491260</v>
      </c>
      <c r="D17" s="136">
        <v>28948432</v>
      </c>
      <c r="E17" s="137">
        <v>34694609</v>
      </c>
      <c r="F17" s="136">
        <v>17799159</v>
      </c>
      <c r="G17" s="137">
        <v>16895450</v>
      </c>
      <c r="H17" s="136">
        <v>25745083</v>
      </c>
      <c r="I17" s="137">
        <v>13692101</v>
      </c>
      <c r="J17" s="136">
        <v>12052982</v>
      </c>
    </row>
    <row r="18" spans="1:10" ht="12.75" customHeight="1" thickBot="1" x14ac:dyDescent="0.5">
      <c r="A18" s="135" t="s">
        <v>595</v>
      </c>
      <c r="B18" s="136">
        <v>25351462</v>
      </c>
      <c r="C18" s="137">
        <v>13494734</v>
      </c>
      <c r="D18" s="136">
        <v>11856728</v>
      </c>
      <c r="E18" s="137">
        <v>16509359</v>
      </c>
      <c r="F18" s="136">
        <v>8774006</v>
      </c>
      <c r="G18" s="137">
        <v>7735353</v>
      </c>
      <c r="H18" s="136">
        <v>8842103</v>
      </c>
      <c r="I18" s="137">
        <v>4720728</v>
      </c>
      <c r="J18" s="136">
        <v>4121375</v>
      </c>
    </row>
    <row r="19" spans="1:10" ht="12.75" customHeight="1" thickBot="1" x14ac:dyDescent="0.5">
      <c r="A19" s="135" t="s">
        <v>596</v>
      </c>
      <c r="B19" s="136">
        <v>6864602</v>
      </c>
      <c r="C19" s="137">
        <v>3481873</v>
      </c>
      <c r="D19" s="136">
        <v>3382729</v>
      </c>
      <c r="E19" s="137">
        <v>6176050</v>
      </c>
      <c r="F19" s="136">
        <v>3110345</v>
      </c>
      <c r="G19" s="137">
        <v>3065705</v>
      </c>
      <c r="H19" s="136">
        <v>688552</v>
      </c>
      <c r="I19" s="137">
        <v>371528</v>
      </c>
      <c r="J19" s="136">
        <v>317024</v>
      </c>
    </row>
    <row r="20" spans="1:10" ht="12.75" customHeight="1" thickBot="1" x14ac:dyDescent="0.5">
      <c r="A20" s="135" t="s">
        <v>597</v>
      </c>
      <c r="B20" s="136">
        <v>12541302</v>
      </c>
      <c r="C20" s="137">
        <v>6640662</v>
      </c>
      <c r="D20" s="136">
        <v>5900640</v>
      </c>
      <c r="E20" s="137">
        <v>9108060</v>
      </c>
      <c r="F20" s="136">
        <v>4774477</v>
      </c>
      <c r="G20" s="137">
        <v>4333583</v>
      </c>
      <c r="H20" s="136">
        <v>3433242</v>
      </c>
      <c r="I20" s="137">
        <v>1866185</v>
      </c>
      <c r="J20" s="136">
        <v>1567057</v>
      </c>
    </row>
    <row r="21" spans="1:10" ht="12.75" customHeight="1" thickBot="1" x14ac:dyDescent="0.5">
      <c r="A21" s="135" t="s">
        <v>598</v>
      </c>
      <c r="B21" s="136">
        <v>32988134</v>
      </c>
      <c r="C21" s="137">
        <v>16930315</v>
      </c>
      <c r="D21" s="136">
        <v>16057819</v>
      </c>
      <c r="E21" s="137">
        <v>25055073</v>
      </c>
      <c r="F21" s="136">
        <v>12776486</v>
      </c>
      <c r="G21" s="137">
        <v>12278587</v>
      </c>
      <c r="H21" s="136">
        <v>7933061</v>
      </c>
      <c r="I21" s="137">
        <v>4153829</v>
      </c>
      <c r="J21" s="136">
        <v>3779232</v>
      </c>
    </row>
    <row r="22" spans="1:10" ht="12.75" customHeight="1" thickBot="1" x14ac:dyDescent="0.5">
      <c r="A22" s="135" t="s">
        <v>599</v>
      </c>
      <c r="B22" s="136">
        <v>61095297</v>
      </c>
      <c r="C22" s="137">
        <v>30966657</v>
      </c>
      <c r="D22" s="136">
        <v>30128640</v>
      </c>
      <c r="E22" s="137">
        <v>37469335</v>
      </c>
      <c r="F22" s="136">
        <v>18929354</v>
      </c>
      <c r="G22" s="137">
        <v>18539981</v>
      </c>
      <c r="H22" s="136">
        <v>23625962</v>
      </c>
      <c r="I22" s="137">
        <v>12037303</v>
      </c>
      <c r="J22" s="136">
        <v>11588659</v>
      </c>
    </row>
    <row r="23" spans="1:10" ht="12.75" customHeight="1" thickBot="1" x14ac:dyDescent="0.5">
      <c r="A23" s="135" t="s">
        <v>600</v>
      </c>
      <c r="B23" s="136">
        <v>33406061</v>
      </c>
      <c r="C23" s="137">
        <v>16027412</v>
      </c>
      <c r="D23" s="136">
        <v>17378649</v>
      </c>
      <c r="E23" s="137">
        <v>17471135</v>
      </c>
      <c r="F23" s="136">
        <v>8408054</v>
      </c>
      <c r="G23" s="137">
        <v>9063081</v>
      </c>
      <c r="H23" s="136">
        <v>15934926</v>
      </c>
      <c r="I23" s="137">
        <v>7619358</v>
      </c>
      <c r="J23" s="136">
        <v>8315568</v>
      </c>
    </row>
    <row r="24" spans="1:10" ht="12.75" customHeight="1" thickBot="1" x14ac:dyDescent="0.5">
      <c r="A24" s="135" t="s">
        <v>601</v>
      </c>
      <c r="B24" s="136">
        <v>64473</v>
      </c>
      <c r="C24" s="137">
        <v>33123</v>
      </c>
      <c r="D24" s="136">
        <v>31350</v>
      </c>
      <c r="E24" s="137">
        <v>14141</v>
      </c>
      <c r="F24" s="136">
        <v>7243</v>
      </c>
      <c r="G24" s="137">
        <v>6898</v>
      </c>
      <c r="H24" s="136">
        <v>50332</v>
      </c>
      <c r="I24" s="137">
        <v>25880</v>
      </c>
      <c r="J24" s="136">
        <v>24452</v>
      </c>
    </row>
    <row r="25" spans="1:10" ht="12.75" customHeight="1" thickBot="1" x14ac:dyDescent="0.5">
      <c r="A25" s="135" t="s">
        <v>602</v>
      </c>
      <c r="B25" s="136">
        <v>72626809</v>
      </c>
      <c r="C25" s="137">
        <v>37612306</v>
      </c>
      <c r="D25" s="136">
        <v>35014503</v>
      </c>
      <c r="E25" s="137">
        <v>52557404</v>
      </c>
      <c r="F25" s="136">
        <v>27149388</v>
      </c>
      <c r="G25" s="137">
        <v>25408016</v>
      </c>
      <c r="H25" s="136">
        <v>20069405</v>
      </c>
      <c r="I25" s="137">
        <v>10462918</v>
      </c>
      <c r="J25" s="136">
        <v>9606487</v>
      </c>
    </row>
    <row r="26" spans="1:10" ht="12.75" customHeight="1" thickBot="1" x14ac:dyDescent="0.5">
      <c r="A26" s="135" t="s">
        <v>603</v>
      </c>
      <c r="B26" s="136">
        <v>112374333</v>
      </c>
      <c r="C26" s="137">
        <v>58243056</v>
      </c>
      <c r="D26" s="136">
        <v>54131277</v>
      </c>
      <c r="E26" s="137">
        <v>61556074</v>
      </c>
      <c r="F26" s="136">
        <v>31539034</v>
      </c>
      <c r="G26" s="137">
        <v>30017040</v>
      </c>
      <c r="H26" s="136">
        <v>50818259</v>
      </c>
      <c r="I26" s="137">
        <v>26704022</v>
      </c>
      <c r="J26" s="136">
        <v>24114237</v>
      </c>
    </row>
    <row r="27" spans="1:10" ht="14.65" thickBot="1" x14ac:dyDescent="0.5">
      <c r="A27" s="138" t="s">
        <v>604</v>
      </c>
      <c r="B27" s="139">
        <v>2855794</v>
      </c>
      <c r="C27" s="137">
        <v>1438586</v>
      </c>
      <c r="D27" s="136">
        <v>1417208</v>
      </c>
      <c r="E27" s="137">
        <v>2021640</v>
      </c>
      <c r="F27" s="136">
        <v>1026884</v>
      </c>
      <c r="G27" s="137">
        <v>994756</v>
      </c>
      <c r="H27" s="136">
        <v>834154</v>
      </c>
      <c r="I27" s="137">
        <v>411702</v>
      </c>
      <c r="J27" s="136">
        <v>422452</v>
      </c>
    </row>
    <row r="28" spans="1:10" ht="14.65" thickBot="1" x14ac:dyDescent="0.5">
      <c r="A28" s="138" t="s">
        <v>605</v>
      </c>
      <c r="B28" s="139">
        <v>2966889</v>
      </c>
      <c r="C28" s="137">
        <v>1491832</v>
      </c>
      <c r="D28" s="136">
        <v>1475057</v>
      </c>
      <c r="E28" s="137">
        <v>2371439</v>
      </c>
      <c r="F28" s="136">
        <v>1194260</v>
      </c>
      <c r="G28" s="137">
        <v>1177179</v>
      </c>
      <c r="H28" s="136">
        <v>595450</v>
      </c>
      <c r="I28" s="137">
        <v>297572</v>
      </c>
      <c r="J28" s="136">
        <v>297878</v>
      </c>
    </row>
    <row r="29" spans="1:10" ht="14.65" thickBot="1" x14ac:dyDescent="0.5">
      <c r="A29" s="138" t="s">
        <v>606</v>
      </c>
      <c r="B29" s="139">
        <v>1097206</v>
      </c>
      <c r="C29" s="137">
        <v>555339</v>
      </c>
      <c r="D29" s="136">
        <v>541867</v>
      </c>
      <c r="E29" s="137">
        <v>525435</v>
      </c>
      <c r="F29" s="136">
        <v>269135</v>
      </c>
      <c r="G29" s="137">
        <v>256300</v>
      </c>
      <c r="H29" s="136">
        <v>571771</v>
      </c>
      <c r="I29" s="137">
        <v>286204</v>
      </c>
      <c r="J29" s="136">
        <v>285567</v>
      </c>
    </row>
    <row r="30" spans="1:10" ht="14.65" thickBot="1" x14ac:dyDescent="0.5">
      <c r="A30" s="138" t="s">
        <v>607</v>
      </c>
      <c r="B30" s="139">
        <v>1978502</v>
      </c>
      <c r="C30" s="137">
        <v>1024649</v>
      </c>
      <c r="D30" s="136">
        <v>953853</v>
      </c>
      <c r="E30" s="137">
        <v>1407536</v>
      </c>
      <c r="F30" s="136">
        <v>725472</v>
      </c>
      <c r="G30" s="137">
        <v>682064</v>
      </c>
      <c r="H30" s="136">
        <v>570966</v>
      </c>
      <c r="I30" s="137">
        <v>299177</v>
      </c>
      <c r="J30" s="136">
        <v>271789</v>
      </c>
    </row>
    <row r="31" spans="1:10" ht="12.75" customHeight="1" thickBot="1" x14ac:dyDescent="0.5">
      <c r="A31" s="135" t="s">
        <v>608</v>
      </c>
      <c r="B31" s="136">
        <v>41974218</v>
      </c>
      <c r="C31" s="137">
        <v>21212136</v>
      </c>
      <c r="D31" s="136">
        <v>20762082</v>
      </c>
      <c r="E31" s="137">
        <v>34970562</v>
      </c>
      <c r="F31" s="136">
        <v>17586203</v>
      </c>
      <c r="G31" s="137">
        <v>17384359</v>
      </c>
      <c r="H31" s="136">
        <v>7003656</v>
      </c>
      <c r="I31" s="137">
        <v>3625933</v>
      </c>
      <c r="J31" s="136">
        <v>3377723</v>
      </c>
    </row>
    <row r="32" spans="1:10" ht="12.75" customHeight="1" thickBot="1" x14ac:dyDescent="0.5">
      <c r="A32" s="135" t="s">
        <v>609</v>
      </c>
      <c r="B32" s="136">
        <v>1247953</v>
      </c>
      <c r="C32" s="137">
        <v>612511</v>
      </c>
      <c r="D32" s="136">
        <v>635442</v>
      </c>
      <c r="E32" s="137">
        <v>395200</v>
      </c>
      <c r="F32" s="136">
        <v>194907</v>
      </c>
      <c r="G32" s="137">
        <v>200293</v>
      </c>
      <c r="H32" s="136">
        <v>852753</v>
      </c>
      <c r="I32" s="137">
        <v>417604</v>
      </c>
      <c r="J32" s="136">
        <v>435149</v>
      </c>
    </row>
    <row r="33" spans="1:10" ht="12.75" customHeight="1" thickBot="1" x14ac:dyDescent="0.5">
      <c r="A33" s="135" t="s">
        <v>610</v>
      </c>
      <c r="B33" s="136">
        <v>27743338</v>
      </c>
      <c r="C33" s="137">
        <v>14639465</v>
      </c>
      <c r="D33" s="136">
        <v>13103873</v>
      </c>
      <c r="E33" s="137">
        <v>17344192</v>
      </c>
      <c r="F33" s="136">
        <v>9093476</v>
      </c>
      <c r="G33" s="137">
        <v>8250716</v>
      </c>
      <c r="H33" s="136">
        <v>10399146</v>
      </c>
      <c r="I33" s="137">
        <v>5545989</v>
      </c>
      <c r="J33" s="136">
        <v>4853157</v>
      </c>
    </row>
    <row r="34" spans="1:10" ht="12.75" customHeight="1" thickBot="1" x14ac:dyDescent="0.5">
      <c r="A34" s="135" t="s">
        <v>611</v>
      </c>
      <c r="B34" s="136">
        <v>68548437</v>
      </c>
      <c r="C34" s="137">
        <v>35550997</v>
      </c>
      <c r="D34" s="136">
        <v>32997440</v>
      </c>
      <c r="E34" s="137">
        <v>51500352</v>
      </c>
      <c r="F34" s="136">
        <v>26641747</v>
      </c>
      <c r="G34" s="137">
        <v>24858605</v>
      </c>
      <c r="H34" s="136">
        <v>17048085</v>
      </c>
      <c r="I34" s="137">
        <v>8909250</v>
      </c>
      <c r="J34" s="136">
        <v>8138835</v>
      </c>
    </row>
    <row r="35" spans="1:10" ht="14.65" thickBot="1" x14ac:dyDescent="0.5">
      <c r="A35" s="138" t="s">
        <v>612</v>
      </c>
      <c r="B35" s="139">
        <v>610577</v>
      </c>
      <c r="C35" s="137">
        <v>323070</v>
      </c>
      <c r="D35" s="136">
        <v>287507</v>
      </c>
      <c r="E35" s="137">
        <v>456999</v>
      </c>
      <c r="F35" s="136">
        <v>242797</v>
      </c>
      <c r="G35" s="137">
        <v>214202</v>
      </c>
      <c r="H35" s="136">
        <v>153578</v>
      </c>
      <c r="I35" s="137">
        <v>80273</v>
      </c>
      <c r="J35" s="136">
        <v>73305</v>
      </c>
    </row>
    <row r="36" spans="1:10" ht="12.75" customHeight="1" thickBot="1" x14ac:dyDescent="0.5">
      <c r="A36" s="135" t="s">
        <v>613</v>
      </c>
      <c r="B36" s="136">
        <v>72147030</v>
      </c>
      <c r="C36" s="137">
        <v>36137975</v>
      </c>
      <c r="D36" s="136">
        <v>36009055</v>
      </c>
      <c r="E36" s="137">
        <v>37229590</v>
      </c>
      <c r="F36" s="136">
        <v>18679065</v>
      </c>
      <c r="G36" s="137">
        <v>18550525</v>
      </c>
      <c r="H36" s="136">
        <v>34917440</v>
      </c>
      <c r="I36" s="137">
        <v>17458910</v>
      </c>
      <c r="J36" s="136">
        <v>17458530</v>
      </c>
    </row>
    <row r="37" spans="1:10" ht="12.75" customHeight="1" thickBot="1" x14ac:dyDescent="0.5">
      <c r="A37" s="135" t="s">
        <v>614</v>
      </c>
      <c r="B37" s="136">
        <v>35193978</v>
      </c>
      <c r="C37" s="137">
        <v>17704078</v>
      </c>
      <c r="D37" s="136">
        <v>17489900</v>
      </c>
      <c r="E37" s="137">
        <v>21585313</v>
      </c>
      <c r="F37" s="136">
        <v>10797438</v>
      </c>
      <c r="G37" s="137">
        <v>10787875</v>
      </c>
      <c r="H37" s="136">
        <v>13608665</v>
      </c>
      <c r="I37" s="137">
        <v>6906640</v>
      </c>
      <c r="J37" s="136">
        <v>6702025</v>
      </c>
    </row>
    <row r="38" spans="1:10" ht="14.65" thickBot="1" x14ac:dyDescent="0.5">
      <c r="A38" s="138" t="s">
        <v>615</v>
      </c>
      <c r="B38" s="139">
        <v>3673917</v>
      </c>
      <c r="C38" s="137">
        <v>1874376</v>
      </c>
      <c r="D38" s="136">
        <v>1799541</v>
      </c>
      <c r="E38" s="137">
        <v>2712464</v>
      </c>
      <c r="F38" s="136">
        <v>1387173</v>
      </c>
      <c r="G38" s="137">
        <v>1325291</v>
      </c>
      <c r="H38" s="136">
        <v>961453</v>
      </c>
      <c r="I38" s="137">
        <v>487203</v>
      </c>
      <c r="J38" s="136">
        <v>474250</v>
      </c>
    </row>
    <row r="39" spans="1:10" ht="12.75" customHeight="1" thickBot="1" x14ac:dyDescent="0.5">
      <c r="A39" s="135" t="s">
        <v>616</v>
      </c>
      <c r="B39" s="136">
        <v>199812341</v>
      </c>
      <c r="C39" s="137">
        <v>104480510</v>
      </c>
      <c r="D39" s="136">
        <v>95331831</v>
      </c>
      <c r="E39" s="137">
        <v>155317278</v>
      </c>
      <c r="F39" s="136">
        <v>80992995</v>
      </c>
      <c r="G39" s="137">
        <v>74324283</v>
      </c>
      <c r="H39" s="136">
        <v>44495063</v>
      </c>
      <c r="I39" s="137">
        <v>23487515</v>
      </c>
      <c r="J39" s="136">
        <v>21007548</v>
      </c>
    </row>
    <row r="40" spans="1:10" ht="12.75" customHeight="1" thickBot="1" x14ac:dyDescent="0.5">
      <c r="A40" s="135" t="s">
        <v>617</v>
      </c>
      <c r="B40" s="136">
        <v>10086292</v>
      </c>
      <c r="C40" s="137">
        <v>5137773</v>
      </c>
      <c r="D40" s="136">
        <v>4948519</v>
      </c>
      <c r="E40" s="137">
        <v>7036954</v>
      </c>
      <c r="F40" s="136">
        <v>3519042</v>
      </c>
      <c r="G40" s="137">
        <v>3517912</v>
      </c>
      <c r="H40" s="136">
        <v>3049338</v>
      </c>
      <c r="I40" s="137">
        <v>1618731</v>
      </c>
      <c r="J40" s="136">
        <v>1430607</v>
      </c>
    </row>
    <row r="41" spans="1:10" ht="12.75" customHeight="1" thickBot="1" x14ac:dyDescent="0.5">
      <c r="A41" s="135" t="s">
        <v>618</v>
      </c>
      <c r="B41" s="136">
        <v>91276115</v>
      </c>
      <c r="C41" s="137">
        <v>46809027</v>
      </c>
      <c r="D41" s="136">
        <v>44467088</v>
      </c>
      <c r="E41" s="137">
        <v>62183113</v>
      </c>
      <c r="F41" s="136">
        <v>31844945</v>
      </c>
      <c r="G41" s="137">
        <v>30338168</v>
      </c>
      <c r="H41" s="136">
        <v>29093002</v>
      </c>
      <c r="I41" s="137">
        <v>14964082</v>
      </c>
      <c r="J41" s="136">
        <v>14128920</v>
      </c>
    </row>
    <row r="42" spans="1:10" ht="12.75" customHeight="1" thickBot="1" x14ac:dyDescent="0.5">
      <c r="A42" s="140" t="s">
        <v>619</v>
      </c>
      <c r="B42" s="141">
        <v>1210854977</v>
      </c>
      <c r="C42" s="142">
        <v>623270258</v>
      </c>
      <c r="D42" s="141">
        <v>587584719</v>
      </c>
      <c r="E42" s="142">
        <v>833748852</v>
      </c>
      <c r="F42" s="141">
        <v>427781058</v>
      </c>
      <c r="G42" s="142">
        <v>405967794</v>
      </c>
      <c r="H42" s="141">
        <v>377106125</v>
      </c>
      <c r="I42" s="142">
        <v>195489200</v>
      </c>
      <c r="J42" s="141">
        <v>181616925</v>
      </c>
    </row>
    <row r="43" spans="1:10" ht="12.75" customHeight="1" x14ac:dyDescent="0.45">
      <c r="A43" s="143"/>
      <c r="B43" s="143"/>
      <c r="C43" s="143"/>
      <c r="D43" s="143"/>
      <c r="E43" s="143"/>
      <c r="F43" s="143"/>
      <c r="G43" s="143"/>
      <c r="H43" s="143"/>
      <c r="I43" s="143"/>
      <c r="J43" s="143"/>
    </row>
    <row r="44" spans="1:10" ht="12.75" customHeight="1" x14ac:dyDescent="0.45">
      <c r="A44" s="336" t="s">
        <v>620</v>
      </c>
      <c r="B44" s="336"/>
      <c r="C44" s="336"/>
      <c r="D44" s="144"/>
      <c r="E44" s="144"/>
      <c r="F44" s="144"/>
      <c r="G44" s="144"/>
      <c r="H44" s="144"/>
      <c r="I44" s="144"/>
      <c r="J44" s="144"/>
    </row>
    <row r="45" spans="1:10" ht="12.75" customHeight="1" x14ac:dyDescent="0.45">
      <c r="A45" s="144"/>
      <c r="B45" s="144"/>
      <c r="C45" s="144"/>
      <c r="D45" s="144"/>
      <c r="E45" s="144"/>
      <c r="F45" s="144"/>
      <c r="G45" s="144"/>
      <c r="H45" s="144"/>
      <c r="I45" s="144"/>
      <c r="J45" s="144"/>
    </row>
    <row r="47" spans="1:10" x14ac:dyDescent="0.45">
      <c r="A47" s="92" t="s">
        <v>621</v>
      </c>
      <c r="F47" s="11" t="s">
        <v>622</v>
      </c>
      <c r="G47" s="11">
        <f>SUM(B8,B9,B27:B30,B35,B38)</f>
        <v>45772188</v>
      </c>
    </row>
    <row r="48" spans="1:10" x14ac:dyDescent="0.45">
      <c r="A48" s="92" t="s">
        <v>623</v>
      </c>
      <c r="F48" s="11" t="s">
        <v>624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27"/>
  <sheetViews>
    <sheetView workbookViewId="0"/>
    <sheetView workbookViewId="1"/>
  </sheetViews>
  <sheetFormatPr defaultColWidth="9.1328125" defaultRowHeight="14.25" x14ac:dyDescent="0.45"/>
  <cols>
    <col min="1" max="1" width="9.1328125" style="11"/>
    <col min="2" max="2" width="24.1328125" style="11" customWidth="1"/>
    <col min="3" max="3" width="19.265625" style="11" customWidth="1"/>
    <col min="4" max="4" width="19.59765625" style="11" bestFit="1" customWidth="1"/>
    <col min="5" max="16384" width="9.1328125" style="11"/>
  </cols>
  <sheetData>
    <row r="1" spans="1:4" x14ac:dyDescent="0.45">
      <c r="A1" s="29" t="s">
        <v>625</v>
      </c>
      <c r="B1" s="29"/>
      <c r="C1" s="29"/>
    </row>
    <row r="2" spans="1:4" ht="28.5" x14ac:dyDescent="0.45">
      <c r="B2" s="145" t="s">
        <v>626</v>
      </c>
      <c r="C2" s="145" t="s">
        <v>627</v>
      </c>
    </row>
    <row r="3" spans="1:4" x14ac:dyDescent="0.45">
      <c r="A3" s="11">
        <v>2018</v>
      </c>
      <c r="B3" s="11">
        <v>7895</v>
      </c>
      <c r="C3" s="11">
        <v>4737</v>
      </c>
    </row>
    <row r="4" spans="1:4" x14ac:dyDescent="0.45">
      <c r="A4" s="92" t="s">
        <v>628</v>
      </c>
    </row>
    <row r="5" spans="1:4" x14ac:dyDescent="0.45">
      <c r="A5" s="92" t="s">
        <v>629</v>
      </c>
    </row>
    <row r="6" spans="1:4" x14ac:dyDescent="0.45">
      <c r="A6" s="11" t="s">
        <v>630</v>
      </c>
    </row>
    <row r="7" spans="1:4" x14ac:dyDescent="0.45">
      <c r="A7" s="11" t="s">
        <v>631</v>
      </c>
    </row>
    <row r="9" spans="1:4" x14ac:dyDescent="0.45">
      <c r="B9" s="12" t="s">
        <v>632</v>
      </c>
      <c r="C9" s="12" t="s">
        <v>633</v>
      </c>
    </row>
    <row r="10" spans="1:4" x14ac:dyDescent="0.45">
      <c r="B10" s="11" t="s">
        <v>612</v>
      </c>
      <c r="C10" s="82">
        <f>'NE Population'!B35</f>
        <v>610577</v>
      </c>
    </row>
    <row r="11" spans="1:4" x14ac:dyDescent="0.45">
      <c r="B11" s="11" t="s">
        <v>634</v>
      </c>
      <c r="C11" s="82">
        <f>'NE Population'!B8</f>
        <v>1383727</v>
      </c>
      <c r="D11" s="82"/>
    </row>
    <row r="12" spans="1:4" x14ac:dyDescent="0.45">
      <c r="B12" s="11" t="s">
        <v>586</v>
      </c>
      <c r="C12" s="82">
        <f>'NE Population'!B9</f>
        <v>31205576</v>
      </c>
      <c r="D12" s="82"/>
    </row>
    <row r="13" spans="1:4" x14ac:dyDescent="0.45">
      <c r="B13" s="11" t="s">
        <v>607</v>
      </c>
      <c r="C13" s="82">
        <f>'NE Population'!B30</f>
        <v>1978502</v>
      </c>
      <c r="D13" s="82"/>
    </row>
    <row r="14" spans="1:4" x14ac:dyDescent="0.45">
      <c r="B14" s="11" t="s">
        <v>604</v>
      </c>
      <c r="C14" s="82">
        <f>'NE Population'!B27</f>
        <v>2855794</v>
      </c>
      <c r="D14" s="82"/>
    </row>
    <row r="15" spans="1:4" x14ac:dyDescent="0.45">
      <c r="B15" s="11" t="s">
        <v>606</v>
      </c>
      <c r="C15" s="82">
        <f>'NE Population'!B29</f>
        <v>1097206</v>
      </c>
      <c r="D15" s="82"/>
    </row>
    <row r="16" spans="1:4" x14ac:dyDescent="0.45">
      <c r="B16" s="11" t="s">
        <v>615</v>
      </c>
      <c r="C16" s="82">
        <f>'NE Population'!B38</f>
        <v>3673917</v>
      </c>
      <c r="D16" s="82"/>
    </row>
    <row r="17" spans="2:4" x14ac:dyDescent="0.45">
      <c r="B17" s="11" t="s">
        <v>605</v>
      </c>
      <c r="C17" s="82">
        <f>'NE Population'!B28</f>
        <v>2966889</v>
      </c>
      <c r="D17" s="82"/>
    </row>
    <row r="19" spans="2:4" x14ac:dyDescent="0.45">
      <c r="B19" s="11" t="s">
        <v>635</v>
      </c>
      <c r="C19" s="82">
        <f>'NE Population'!B42</f>
        <v>1210854977</v>
      </c>
    </row>
    <row r="21" spans="2:4" x14ac:dyDescent="0.45">
      <c r="B21" s="11" t="s">
        <v>636</v>
      </c>
      <c r="C21" s="82">
        <f>C19-SUM(C10:C17)</f>
        <v>1165082789</v>
      </c>
      <c r="D21" s="82"/>
    </row>
    <row r="24" spans="2:4" x14ac:dyDescent="0.45">
      <c r="B24" s="12" t="s">
        <v>637</v>
      </c>
      <c r="C24" s="18">
        <f>(B3*C21+C3*SUM(C10:C17))/C19</f>
        <v>7775.6227232412821</v>
      </c>
      <c r="D24" s="11" t="s">
        <v>638</v>
      </c>
    </row>
    <row r="25" spans="2:4" x14ac:dyDescent="0.45">
      <c r="C25" s="9">
        <f>C24/'Conversion Factors'!B61</f>
        <v>2.1598952009003561E-4</v>
      </c>
      <c r="D25" s="11" t="s">
        <v>639</v>
      </c>
    </row>
    <row r="26" spans="2:4" x14ac:dyDescent="0.45">
      <c r="C26" s="9">
        <f>C25/'Conversion Factors'!$C$12</f>
        <v>1.5716257188181699E-4</v>
      </c>
      <c r="D26" s="11" t="s">
        <v>520</v>
      </c>
    </row>
    <row r="27" spans="2:4" x14ac:dyDescent="0.45">
      <c r="C27" s="9">
        <f>C26/'Conversion Factors'!$B$17</f>
        <v>2.8695010385579147E-6</v>
      </c>
      <c r="D27" s="11" t="s">
        <v>521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2"/>
  <sheetViews>
    <sheetView workbookViewId="0"/>
    <sheetView workbookViewId="1"/>
  </sheetViews>
  <sheetFormatPr defaultColWidth="9.1328125" defaultRowHeight="14.25" x14ac:dyDescent="0.45"/>
  <cols>
    <col min="1" max="1" width="59.1328125" style="11" bestFit="1" customWidth="1"/>
    <col min="2" max="16384" width="9.1328125" style="11"/>
  </cols>
  <sheetData>
    <row r="1" spans="1:7" x14ac:dyDescent="0.45">
      <c r="A1" s="30" t="s">
        <v>640</v>
      </c>
      <c r="B1" s="29"/>
      <c r="C1" s="29"/>
      <c r="D1" s="29"/>
      <c r="E1" s="29"/>
    </row>
    <row r="2" spans="1:7" x14ac:dyDescent="0.45">
      <c r="A2" s="3">
        <v>2018</v>
      </c>
      <c r="B2" s="77" t="s">
        <v>592</v>
      </c>
      <c r="C2" s="77" t="s">
        <v>641</v>
      </c>
      <c r="D2" s="77" t="s">
        <v>642</v>
      </c>
      <c r="E2" s="77" t="s">
        <v>643</v>
      </c>
    </row>
    <row r="3" spans="1:7" x14ac:dyDescent="0.45">
      <c r="A3" s="11" t="s">
        <v>644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28.5" x14ac:dyDescent="0.45">
      <c r="A4" s="145" t="s">
        <v>645</v>
      </c>
    </row>
    <row r="5" spans="1:7" x14ac:dyDescent="0.45">
      <c r="A5" s="11" t="s">
        <v>646</v>
      </c>
      <c r="B5" s="11">
        <f>AVERAGE(B3:E3)</f>
        <v>654.70500000000004</v>
      </c>
      <c r="C5" s="11" t="s">
        <v>647</v>
      </c>
    </row>
    <row r="6" spans="1:7" x14ac:dyDescent="0.45">
      <c r="B6" s="9">
        <f>B5/'Conversion Factors'!B57</f>
        <v>1.0288742494291988E-3</v>
      </c>
      <c r="C6" s="11" t="s">
        <v>648</v>
      </c>
    </row>
    <row r="7" spans="1:7" x14ac:dyDescent="0.45">
      <c r="B7" s="9">
        <f>B6/'Conversion Factors'!$C$12</f>
        <v>7.4864985632572267E-4</v>
      </c>
      <c r="C7" s="11" t="s">
        <v>520</v>
      </c>
    </row>
    <row r="8" spans="1:7" x14ac:dyDescent="0.45">
      <c r="B8" s="9">
        <f>B7/'Conversion Factors'!$B$17</f>
        <v>1.3668976745037843E-5</v>
      </c>
      <c r="C8" s="11" t="s">
        <v>521</v>
      </c>
    </row>
    <row r="11" spans="1:7" x14ac:dyDescent="0.45">
      <c r="A11" s="92" t="s">
        <v>628</v>
      </c>
    </row>
    <row r="12" spans="1:7" x14ac:dyDescent="0.45">
      <c r="A12" s="92" t="s">
        <v>649</v>
      </c>
    </row>
    <row r="16" spans="1:7" x14ac:dyDescent="0.45">
      <c r="G16" s="92" t="s">
        <v>628</v>
      </c>
    </row>
    <row r="17" spans="2:7" x14ac:dyDescent="0.45">
      <c r="G17" s="92" t="s">
        <v>650</v>
      </c>
    </row>
    <row r="20" spans="2:7" x14ac:dyDescent="0.45">
      <c r="B20" s="9"/>
    </row>
    <row r="21" spans="2:7" x14ac:dyDescent="0.45">
      <c r="B21" s="9"/>
    </row>
    <row r="22" spans="2:7" x14ac:dyDescent="0.45">
      <c r="B22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9.1328125" style="11" customWidth="1"/>
    <col min="2" max="2" width="9.1328125" style="11"/>
    <col min="3" max="3" width="19.265625" style="11" customWidth="1"/>
    <col min="4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651</v>
      </c>
      <c r="B2" s="8">
        <v>0.74</v>
      </c>
      <c r="C2" s="11" t="s">
        <v>652</v>
      </c>
    </row>
    <row r="3" spans="1:3" x14ac:dyDescent="0.45">
      <c r="B3" s="9">
        <f>B2/10^6</f>
        <v>7.4000000000000001E-7</v>
      </c>
      <c r="C3" s="11" t="s">
        <v>653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18"/>
  <sheetViews>
    <sheetView workbookViewId="0"/>
    <sheetView workbookViewId="1"/>
  </sheetViews>
  <sheetFormatPr defaultColWidth="9.1328125" defaultRowHeight="14.25" x14ac:dyDescent="0.45"/>
  <cols>
    <col min="1" max="1" width="24.73046875" style="11" customWidth="1"/>
    <col min="2" max="2" width="17.3984375" style="11" customWidth="1"/>
    <col min="3" max="3" width="14.3984375" style="11" customWidth="1"/>
    <col min="4" max="16384" width="9.1328125" style="11"/>
  </cols>
  <sheetData>
    <row r="1" spans="1:3" x14ac:dyDescent="0.45">
      <c r="A1" s="30" t="s">
        <v>654</v>
      </c>
      <c r="B1" s="30"/>
      <c r="C1" s="30"/>
    </row>
    <row r="2" spans="1:3" x14ac:dyDescent="0.45">
      <c r="A2" s="11" t="s">
        <v>655</v>
      </c>
      <c r="B2" s="11" t="s">
        <v>656</v>
      </c>
    </row>
    <row r="3" spans="1:3" x14ac:dyDescent="0.45">
      <c r="A3" s="11" t="s">
        <v>657</v>
      </c>
      <c r="B3" s="11">
        <v>2873.22</v>
      </c>
    </row>
    <row r="4" spans="1:3" x14ac:dyDescent="0.45">
      <c r="A4" s="11" t="s">
        <v>595</v>
      </c>
      <c r="B4" s="11">
        <v>3270.39</v>
      </c>
    </row>
    <row r="5" spans="1:3" x14ac:dyDescent="0.45">
      <c r="A5" s="11" t="s">
        <v>603</v>
      </c>
      <c r="B5" s="11">
        <v>3344.85</v>
      </c>
    </row>
    <row r="6" spans="1:3" x14ac:dyDescent="0.45">
      <c r="A6" s="11" t="s">
        <v>610</v>
      </c>
      <c r="B6" s="11">
        <v>3420.56</v>
      </c>
    </row>
    <row r="7" spans="1:3" x14ac:dyDescent="0.45">
      <c r="A7" s="11" t="s">
        <v>611</v>
      </c>
      <c r="B7" s="11">
        <v>2854.6</v>
      </c>
    </row>
    <row r="8" spans="1:3" x14ac:dyDescent="0.45">
      <c r="A8" s="11" t="s">
        <v>658</v>
      </c>
      <c r="B8" s="11">
        <v>2826.05</v>
      </c>
    </row>
    <row r="9" spans="1:3" x14ac:dyDescent="0.45">
      <c r="A9" s="11" t="s">
        <v>659</v>
      </c>
      <c r="B9" s="11">
        <v>2922.86</v>
      </c>
    </row>
    <row r="10" spans="1:3" x14ac:dyDescent="0.45">
      <c r="A10" s="11" t="s">
        <v>660</v>
      </c>
      <c r="B10" s="11">
        <v>3073.05</v>
      </c>
    </row>
    <row r="12" spans="1:3" x14ac:dyDescent="0.45">
      <c r="A12" s="11" t="s">
        <v>661</v>
      </c>
      <c r="B12" s="18">
        <f>AVERAGE(B3:B10)</f>
        <v>3073.1974999999998</v>
      </c>
      <c r="C12" s="11" t="s">
        <v>662</v>
      </c>
    </row>
    <row r="13" spans="1:3" x14ac:dyDescent="0.45">
      <c r="B13" s="9">
        <f>B12/'Conversion Factors'!$B$35</f>
        <v>2.4255098175079799E-4</v>
      </c>
      <c r="C13" s="11" t="s">
        <v>648</v>
      </c>
    </row>
    <row r="14" spans="1:3" x14ac:dyDescent="0.45">
      <c r="B14" s="9">
        <f>B13/'Conversion Factors'!$C$12</f>
        <v>1.7648974861615837E-4</v>
      </c>
      <c r="C14" s="11" t="s">
        <v>520</v>
      </c>
    </row>
    <row r="15" spans="1:3" x14ac:dyDescent="0.45">
      <c r="B15" s="9">
        <f>B14/'Conversion Factors'!$B$17</f>
        <v>3.2223799272623401E-6</v>
      </c>
      <c r="C15" s="11" t="s">
        <v>521</v>
      </c>
    </row>
    <row r="17" spans="1:1" x14ac:dyDescent="0.45">
      <c r="A17" s="92" t="s">
        <v>663</v>
      </c>
    </row>
    <row r="18" spans="1:1" x14ac:dyDescent="0.45">
      <c r="A18" s="92" t="s">
        <v>664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7"/>
  <sheetViews>
    <sheetView workbookViewId="0"/>
    <sheetView workbookViewId="1"/>
  </sheetViews>
  <sheetFormatPr defaultColWidth="9.1328125" defaultRowHeight="14.25" x14ac:dyDescent="0.45"/>
  <cols>
    <col min="1" max="1" width="12.86328125" style="11" customWidth="1"/>
    <col min="2" max="2" width="9.1328125" style="11"/>
    <col min="3" max="3" width="17.3984375" style="11" customWidth="1"/>
    <col min="4" max="16384" width="9.1328125" style="11"/>
  </cols>
  <sheetData>
    <row r="1" spans="1:6" x14ac:dyDescent="0.45">
      <c r="A1" s="30" t="s">
        <v>671</v>
      </c>
      <c r="B1" s="29"/>
      <c r="C1" s="29"/>
    </row>
    <row r="2" spans="1:6" x14ac:dyDescent="0.45">
      <c r="A2" s="11" t="s">
        <v>669</v>
      </c>
    </row>
    <row r="3" spans="1:6" x14ac:dyDescent="0.45">
      <c r="A3" s="11" t="s">
        <v>668</v>
      </c>
      <c r="B3" s="11">
        <v>77.56</v>
      </c>
      <c r="C3" s="11" t="s">
        <v>667</v>
      </c>
    </row>
    <row r="4" spans="1:6" x14ac:dyDescent="0.45">
      <c r="B4" s="9">
        <f>B3/'Conversion Factors'!B46</f>
        <v>2.4788423996529659E-3</v>
      </c>
      <c r="C4" s="11" t="s">
        <v>648</v>
      </c>
    </row>
    <row r="5" spans="1:6" x14ac:dyDescent="0.45">
      <c r="B5" s="9">
        <f>B4/'Conversion Factors'!$C$12</f>
        <v>1.8037043957352993E-3</v>
      </c>
      <c r="C5" s="11" t="s">
        <v>520</v>
      </c>
    </row>
    <row r="6" spans="1:6" x14ac:dyDescent="0.45">
      <c r="B6" s="9">
        <f>B5/'Conversion Factors'!$B$17</f>
        <v>3.2932342445413534E-5</v>
      </c>
      <c r="C6" s="11" t="s">
        <v>521</v>
      </c>
    </row>
    <row r="9" spans="1:6" x14ac:dyDescent="0.45">
      <c r="A9" s="30" t="s">
        <v>670</v>
      </c>
      <c r="B9" s="29"/>
      <c r="C9" s="29"/>
    </row>
    <row r="10" spans="1:6" x14ac:dyDescent="0.45">
      <c r="A10" s="11" t="s">
        <v>669</v>
      </c>
    </row>
    <row r="11" spans="1:6" x14ac:dyDescent="0.45">
      <c r="A11" s="11" t="s">
        <v>668</v>
      </c>
      <c r="B11" s="11">
        <v>72.31</v>
      </c>
      <c r="C11" s="11" t="s">
        <v>667</v>
      </c>
    </row>
    <row r="12" spans="1:6" x14ac:dyDescent="0.45">
      <c r="B12" s="9">
        <f>B11/'Conversion Factors'!B51</f>
        <v>1.9763403237063781E-3</v>
      </c>
      <c r="C12" s="11" t="s">
        <v>648</v>
      </c>
    </row>
    <row r="13" spans="1:6" x14ac:dyDescent="0.45">
      <c r="B13" s="9">
        <f>B12/'Conversion Factors'!$C$12</f>
        <v>1.4380638841086371E-3</v>
      </c>
      <c r="C13" s="11" t="s">
        <v>520</v>
      </c>
    </row>
    <row r="14" spans="1:6" x14ac:dyDescent="0.45">
      <c r="B14" s="9">
        <f>B13/'Conversion Factors'!$B$17</f>
        <v>2.6256415630977488E-5</v>
      </c>
      <c r="C14" s="11" t="s">
        <v>521</v>
      </c>
    </row>
    <row r="16" spans="1:6" x14ac:dyDescent="0.45">
      <c r="F16" s="92" t="s">
        <v>666</v>
      </c>
    </row>
    <row r="17" spans="6:6" x14ac:dyDescent="0.45">
      <c r="F17" s="92" t="s">
        <v>665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workbookViewId="0"/>
    <sheetView workbookViewId="1"/>
  </sheetViews>
  <sheetFormatPr defaultColWidth="9.1328125" defaultRowHeight="14.25" x14ac:dyDescent="0.45"/>
  <cols>
    <col min="1" max="1" width="31.59765625" style="11" customWidth="1"/>
    <col min="2" max="5" width="9.1328125" style="11"/>
    <col min="6" max="6" width="11.1328125" style="11" customWidth="1"/>
    <col min="7" max="16384" width="9.1328125" style="11"/>
  </cols>
  <sheetData>
    <row r="1" spans="1:7" x14ac:dyDescent="0.45">
      <c r="A1" s="30" t="s">
        <v>672</v>
      </c>
      <c r="E1" s="12" t="s">
        <v>673</v>
      </c>
    </row>
    <row r="2" spans="1:7" x14ac:dyDescent="0.45">
      <c r="E2" s="146" t="s">
        <v>332</v>
      </c>
      <c r="F2" s="147" t="s">
        <v>674</v>
      </c>
    </row>
    <row r="3" spans="1:7" x14ac:dyDescent="0.45">
      <c r="A3" s="11" t="s">
        <v>675</v>
      </c>
      <c r="B3" s="11">
        <v>43.46</v>
      </c>
      <c r="C3" s="11" t="s">
        <v>676</v>
      </c>
      <c r="E3" s="148">
        <v>2013</v>
      </c>
      <c r="F3" s="149">
        <v>0.67</v>
      </c>
    </row>
    <row r="4" spans="1:7" x14ac:dyDescent="0.45">
      <c r="A4" s="11" t="s">
        <v>677</v>
      </c>
      <c r="B4" s="11">
        <v>52.43</v>
      </c>
      <c r="C4" s="11" t="s">
        <v>676</v>
      </c>
      <c r="E4" s="148">
        <f>E3+1</f>
        <v>2014</v>
      </c>
      <c r="F4" s="149">
        <v>1.53</v>
      </c>
    </row>
    <row r="5" spans="1:7" x14ac:dyDescent="0.45">
      <c r="A5" s="11" t="s">
        <v>381</v>
      </c>
      <c r="B5" s="150">
        <f>AVERAGE(B3:B4)</f>
        <v>47.945</v>
      </c>
      <c r="C5" s="11" t="s">
        <v>678</v>
      </c>
      <c r="E5" s="148">
        <f t="shared" ref="E5:E6" si="0">E4+1</f>
        <v>2015</v>
      </c>
      <c r="F5" s="149">
        <v>2.33</v>
      </c>
    </row>
    <row r="6" spans="1:7" x14ac:dyDescent="0.45">
      <c r="B6" s="9">
        <f>B5/'Conversion Factors'!B77</f>
        <v>2.2565147637697378E-3</v>
      </c>
      <c r="C6" s="11" t="s">
        <v>679</v>
      </c>
      <c r="E6" s="148">
        <f t="shared" si="0"/>
        <v>2016</v>
      </c>
      <c r="F6" s="149">
        <v>3.51</v>
      </c>
    </row>
    <row r="7" spans="1:7" x14ac:dyDescent="0.45">
      <c r="B7" s="9">
        <f>B6/'Conversion Factors'!C13</f>
        <v>1.5251067792358827E-3</v>
      </c>
      <c r="C7" s="11" t="s">
        <v>520</v>
      </c>
      <c r="E7" s="148">
        <f>E6+1</f>
        <v>2017</v>
      </c>
      <c r="F7" s="149">
        <v>2.0699999999999998</v>
      </c>
    </row>
    <row r="8" spans="1:7" x14ac:dyDescent="0.45">
      <c r="A8" s="11" t="s">
        <v>680</v>
      </c>
      <c r="B8" s="18">
        <f>F9</f>
        <v>6.1</v>
      </c>
      <c r="C8" s="11" t="s">
        <v>268</v>
      </c>
      <c r="E8" s="148">
        <f>E7+1</f>
        <v>2018</v>
      </c>
      <c r="F8" s="149">
        <v>4.22</v>
      </c>
    </row>
    <row r="9" spans="1:7" x14ac:dyDescent="0.45">
      <c r="E9" s="151">
        <f>E8+1</f>
        <v>2019</v>
      </c>
      <c r="F9" s="152">
        <v>6.1</v>
      </c>
      <c r="G9" s="11" t="s">
        <v>681</v>
      </c>
    </row>
    <row r="10" spans="1:7" x14ac:dyDescent="0.45">
      <c r="A10" s="11" t="s">
        <v>682</v>
      </c>
      <c r="B10" s="9">
        <f>(B8/100)*B7+(1-B8/100)*'Petro Gasoline &amp; Diesel'!B5</f>
        <v>1.7867099411288351E-3</v>
      </c>
      <c r="C10" s="11" t="s">
        <v>520</v>
      </c>
    </row>
    <row r="11" spans="1:7" x14ac:dyDescent="0.45">
      <c r="B11" s="9">
        <f>B10/'Conversion Factors'!B17</f>
        <v>3.2622054795122053E-5</v>
      </c>
      <c r="C11" s="11" t="s">
        <v>521</v>
      </c>
    </row>
    <row r="12" spans="1:7" x14ac:dyDescent="0.45">
      <c r="B12" s="18"/>
    </row>
    <row r="14" spans="1:7" x14ac:dyDescent="0.45">
      <c r="A14" s="153" t="s">
        <v>683</v>
      </c>
    </row>
    <row r="15" spans="1:7" x14ac:dyDescent="0.45">
      <c r="A15" s="6" t="s">
        <v>684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3"/>
  <sheetViews>
    <sheetView workbookViewId="0"/>
    <sheetView workbookViewId="1"/>
  </sheetViews>
  <sheetFormatPr defaultColWidth="9.1328125" defaultRowHeight="14.25" x14ac:dyDescent="0.45"/>
  <cols>
    <col min="1" max="1" width="28" style="11" customWidth="1"/>
    <col min="2" max="2" width="18.265625" style="11" customWidth="1"/>
    <col min="3" max="16384" width="9.1328125" style="11"/>
  </cols>
  <sheetData>
    <row r="1" spans="1:7" x14ac:dyDescent="0.45">
      <c r="A1" s="11" t="s">
        <v>685</v>
      </c>
      <c r="B1" s="12"/>
      <c r="C1" s="12"/>
      <c r="D1" s="12"/>
      <c r="E1" s="12"/>
    </row>
    <row r="2" spans="1:7" x14ac:dyDescent="0.45">
      <c r="A2" s="11" t="s">
        <v>686</v>
      </c>
    </row>
    <row r="3" spans="1:7" x14ac:dyDescent="0.45">
      <c r="A3" s="91" t="s">
        <v>687</v>
      </c>
      <c r="B3" s="91" t="s">
        <v>592</v>
      </c>
      <c r="C3" s="91" t="s">
        <v>642</v>
      </c>
      <c r="D3" s="91" t="s">
        <v>641</v>
      </c>
      <c r="E3" s="91" t="s">
        <v>643</v>
      </c>
    </row>
    <row r="4" spans="1:7" x14ac:dyDescent="0.45">
      <c r="A4" s="154" t="s">
        <v>688</v>
      </c>
      <c r="B4" s="154"/>
      <c r="C4" s="154"/>
      <c r="D4" s="154"/>
      <c r="E4" s="154"/>
    </row>
    <row r="5" spans="1:7" x14ac:dyDescent="0.45">
      <c r="A5" s="91" t="s">
        <v>689</v>
      </c>
      <c r="B5" s="348" t="s">
        <v>690</v>
      </c>
      <c r="C5" s="91">
        <v>20802</v>
      </c>
      <c r="D5" s="91">
        <v>20802</v>
      </c>
      <c r="E5" s="91">
        <v>20802</v>
      </c>
    </row>
    <row r="6" spans="1:7" x14ac:dyDescent="0.45">
      <c r="A6" s="91" t="s">
        <v>691</v>
      </c>
      <c r="B6" s="348"/>
      <c r="C6" s="91">
        <v>0</v>
      </c>
      <c r="D6" s="91">
        <v>0</v>
      </c>
      <c r="E6" s="91">
        <v>-1668</v>
      </c>
    </row>
    <row r="7" spans="1:7" x14ac:dyDescent="0.45">
      <c r="A7" s="91" t="s">
        <v>692</v>
      </c>
      <c r="B7" s="348"/>
      <c r="C7" s="91">
        <v>0</v>
      </c>
      <c r="D7" s="91">
        <v>19.37</v>
      </c>
      <c r="E7" s="91">
        <v>0</v>
      </c>
    </row>
    <row r="8" spans="1:7" x14ac:dyDescent="0.45">
      <c r="A8" s="91" t="s">
        <v>693</v>
      </c>
      <c r="B8" s="348"/>
      <c r="C8" s="91">
        <f>SUM(C5:C7)</f>
        <v>20802</v>
      </c>
      <c r="D8" s="91">
        <f t="shared" ref="D8:E8" si="0">SUM(D5:D7)</f>
        <v>20821.37</v>
      </c>
      <c r="E8" s="91">
        <f t="shared" si="0"/>
        <v>19134</v>
      </c>
    </row>
    <row r="9" spans="1:7" x14ac:dyDescent="0.45">
      <c r="A9" s="91" t="s">
        <v>694</v>
      </c>
      <c r="B9" s="348"/>
      <c r="C9" s="91">
        <v>0.05</v>
      </c>
      <c r="D9" s="91">
        <v>0.05</v>
      </c>
      <c r="E9" s="91">
        <v>-6888</v>
      </c>
    </row>
    <row r="10" spans="1:7" x14ac:dyDescent="0.45">
      <c r="A10" s="91" t="s">
        <v>695</v>
      </c>
      <c r="B10" s="348"/>
      <c r="C10" s="91">
        <f>SUM(C8:C9)</f>
        <v>20802.05</v>
      </c>
      <c r="D10" s="91">
        <f t="shared" ref="D10:E10" si="1">SUM(D8:D9)</f>
        <v>20821.419999999998</v>
      </c>
      <c r="E10" s="91">
        <f t="shared" si="1"/>
        <v>12246</v>
      </c>
    </row>
    <row r="11" spans="1:7" x14ac:dyDescent="0.45">
      <c r="A11" s="91" t="s">
        <v>696</v>
      </c>
      <c r="B11" s="348"/>
      <c r="C11" s="91">
        <v>5</v>
      </c>
      <c r="D11" s="91">
        <v>5</v>
      </c>
      <c r="E11" s="91">
        <v>5</v>
      </c>
    </row>
    <row r="12" spans="1:7" x14ac:dyDescent="0.45">
      <c r="A12" s="91" t="s">
        <v>697</v>
      </c>
      <c r="B12" s="348"/>
      <c r="C12" s="155">
        <f>C11*C10/100</f>
        <v>1040.1025</v>
      </c>
      <c r="D12" s="155">
        <f t="shared" ref="D12:E12" si="2">D11*D10/100</f>
        <v>1041.0709999999999</v>
      </c>
      <c r="E12" s="155">
        <f t="shared" si="2"/>
        <v>612.29999999999995</v>
      </c>
      <c r="G12" s="92" t="s">
        <v>628</v>
      </c>
    </row>
    <row r="13" spans="1:7" x14ac:dyDescent="0.45">
      <c r="A13" s="156" t="s">
        <v>695</v>
      </c>
      <c r="B13" s="348"/>
      <c r="C13" s="157">
        <f>C10+C12</f>
        <v>21842.1525</v>
      </c>
      <c r="D13" s="157">
        <f t="shared" ref="D13:E13" si="3">D10+D12</f>
        <v>21862.490999999998</v>
      </c>
      <c r="E13" s="157">
        <f t="shared" si="3"/>
        <v>12858.3</v>
      </c>
      <c r="G13" s="92" t="s">
        <v>698</v>
      </c>
    </row>
    <row r="14" spans="1:7" x14ac:dyDescent="0.45">
      <c r="A14" s="91" t="s">
        <v>699</v>
      </c>
      <c r="B14" s="348"/>
      <c r="C14" s="155">
        <f>C13</f>
        <v>21842.1525</v>
      </c>
      <c r="D14" s="155">
        <f t="shared" ref="D14:E15" si="4">D13</f>
        <v>21862.490999999998</v>
      </c>
      <c r="E14" s="155">
        <f t="shared" si="4"/>
        <v>12858.3</v>
      </c>
    </row>
    <row r="15" spans="1:7" x14ac:dyDescent="0.45">
      <c r="A15" s="91" t="s">
        <v>700</v>
      </c>
      <c r="B15" s="348"/>
      <c r="C15" s="155">
        <f>C14</f>
        <v>21842.1525</v>
      </c>
      <c r="D15" s="155">
        <f t="shared" si="4"/>
        <v>21862.490999999998</v>
      </c>
      <c r="E15" s="155">
        <f t="shared" si="4"/>
        <v>12858.3</v>
      </c>
    </row>
    <row r="16" spans="1:7" x14ac:dyDescent="0.45">
      <c r="A16" s="91" t="s">
        <v>701</v>
      </c>
      <c r="B16" s="348"/>
      <c r="C16" s="91">
        <v>1008.83</v>
      </c>
      <c r="D16" s="91">
        <v>1008.83</v>
      </c>
      <c r="E16" s="91">
        <v>170</v>
      </c>
    </row>
    <row r="17" spans="1:5" x14ac:dyDescent="0.45">
      <c r="A17" s="91" t="s">
        <v>702</v>
      </c>
      <c r="B17" s="348"/>
      <c r="C17" s="91">
        <v>456.8</v>
      </c>
      <c r="D17" s="91">
        <v>816.6</v>
      </c>
      <c r="E17" s="91">
        <v>119.17</v>
      </c>
    </row>
    <row r="18" spans="1:5" x14ac:dyDescent="0.45">
      <c r="A18" s="91" t="s">
        <v>703</v>
      </c>
      <c r="B18" s="348"/>
      <c r="C18" s="91">
        <v>78.23</v>
      </c>
      <c r="D18" s="91">
        <v>104.18</v>
      </c>
      <c r="E18" s="91">
        <v>8.5</v>
      </c>
    </row>
    <row r="19" spans="1:5" x14ac:dyDescent="0.45">
      <c r="A19" s="91" t="s">
        <v>704</v>
      </c>
      <c r="B19" s="348"/>
      <c r="C19" s="91">
        <v>99</v>
      </c>
      <c r="D19" s="91">
        <v>258.20999999999998</v>
      </c>
      <c r="E19" s="91">
        <v>0</v>
      </c>
    </row>
    <row r="20" spans="1:5" x14ac:dyDescent="0.45">
      <c r="A20" s="91" t="s">
        <v>705</v>
      </c>
      <c r="B20" s="348"/>
      <c r="C20" s="155">
        <f>SUM(C15:C19)</f>
        <v>23485.012500000001</v>
      </c>
      <c r="D20" s="155">
        <f t="shared" ref="D20:E20" si="5">SUM(D15:D19)</f>
        <v>24050.310999999998</v>
      </c>
      <c r="E20" s="155">
        <f t="shared" si="5"/>
        <v>13155.97</v>
      </c>
    </row>
    <row r="21" spans="1:5" x14ac:dyDescent="0.45">
      <c r="A21" s="91" t="s">
        <v>706</v>
      </c>
      <c r="B21" s="348"/>
      <c r="C21" s="91">
        <v>450</v>
      </c>
      <c r="D21" s="91">
        <v>1048.3</v>
      </c>
      <c r="E21" s="91">
        <v>360</v>
      </c>
    </row>
    <row r="22" spans="1:5" x14ac:dyDescent="0.45">
      <c r="A22" s="91" t="s">
        <v>704</v>
      </c>
      <c r="B22" s="348"/>
      <c r="C22" s="91">
        <v>0</v>
      </c>
      <c r="D22" s="91">
        <v>708.1</v>
      </c>
      <c r="E22" s="91">
        <v>0</v>
      </c>
    </row>
    <row r="23" spans="1:5" x14ac:dyDescent="0.45">
      <c r="A23" s="91" t="s">
        <v>707</v>
      </c>
      <c r="B23" s="348"/>
      <c r="C23" s="91">
        <v>0</v>
      </c>
      <c r="D23" s="91">
        <v>386.6</v>
      </c>
      <c r="E23" s="91">
        <v>38.1</v>
      </c>
    </row>
    <row r="24" spans="1:5" x14ac:dyDescent="0.45">
      <c r="A24" s="91" t="s">
        <v>708</v>
      </c>
      <c r="B24" s="348"/>
      <c r="C24" s="91">
        <v>22.5</v>
      </c>
      <c r="D24" s="91">
        <v>107.15</v>
      </c>
      <c r="E24" s="91">
        <v>19.899999999999999</v>
      </c>
    </row>
    <row r="25" spans="1:5" x14ac:dyDescent="0.45">
      <c r="A25" s="156" t="s">
        <v>709</v>
      </c>
      <c r="B25" s="348"/>
      <c r="C25" s="158">
        <f>SUM(C20:C24)</f>
        <v>23957.512500000001</v>
      </c>
      <c r="D25" s="158">
        <f t="shared" ref="D25:E25" si="6">SUM(D20:D24)</f>
        <v>26300.460999999996</v>
      </c>
      <c r="E25" s="158">
        <f t="shared" si="6"/>
        <v>13573.97</v>
      </c>
    </row>
    <row r="27" spans="1:5" x14ac:dyDescent="0.45">
      <c r="A27" s="11" t="s">
        <v>710</v>
      </c>
      <c r="B27" s="11">
        <f>AVERAGE(C25:E25)/1000</f>
        <v>21.277314499999996</v>
      </c>
      <c r="C27" s="11" t="s">
        <v>711</v>
      </c>
    </row>
    <row r="28" spans="1:5" x14ac:dyDescent="0.45">
      <c r="B28" s="9">
        <f>B27/'Conversion Factors'!$B$39</f>
        <v>5.9661777488639314E-4</v>
      </c>
      <c r="C28" s="11" t="s">
        <v>648</v>
      </c>
    </row>
    <row r="29" spans="1:5" x14ac:dyDescent="0.45">
      <c r="B29" s="9">
        <f>B28/'Conversion Factors'!$C$12</f>
        <v>4.3412284027700027E-4</v>
      </c>
      <c r="C29" s="11" t="s">
        <v>520</v>
      </c>
    </row>
    <row r="30" spans="1:5" x14ac:dyDescent="0.45">
      <c r="B30" s="9">
        <f>B29/'Conversion Factors'!$B$17</f>
        <v>7.9262888493153228E-6</v>
      </c>
      <c r="C30" s="11" t="s">
        <v>521</v>
      </c>
    </row>
    <row r="32" spans="1:5" x14ac:dyDescent="0.45">
      <c r="A32" s="92" t="s">
        <v>628</v>
      </c>
    </row>
    <row r="33" spans="1:1" x14ac:dyDescent="0.45">
      <c r="A33" s="92" t="s">
        <v>649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28"/>
  <sheetViews>
    <sheetView workbookViewId="0"/>
    <sheetView workbookViewId="1"/>
  </sheetViews>
  <sheetFormatPr defaultColWidth="9.1328125" defaultRowHeight="14.25" x14ac:dyDescent="0.45"/>
  <cols>
    <col min="1" max="1" width="20.86328125" style="11" customWidth="1"/>
    <col min="2" max="2" width="12" style="11" bestFit="1" customWidth="1"/>
    <col min="3" max="16384" width="9.1328125" style="11"/>
  </cols>
  <sheetData>
    <row r="1" spans="1:5" ht="30.75" x14ac:dyDescent="0.45">
      <c r="A1" s="159" t="s">
        <v>712</v>
      </c>
    </row>
    <row r="2" spans="1:5" x14ac:dyDescent="0.45">
      <c r="A2" s="11" t="s">
        <v>713</v>
      </c>
    </row>
    <row r="3" spans="1:5" x14ac:dyDescent="0.45">
      <c r="A3" s="30" t="s">
        <v>714</v>
      </c>
      <c r="B3" s="29" t="s">
        <v>592</v>
      </c>
      <c r="C3" s="29" t="s">
        <v>641</v>
      </c>
      <c r="D3" s="29" t="s">
        <v>642</v>
      </c>
      <c r="E3" s="29" t="s">
        <v>643</v>
      </c>
    </row>
    <row r="4" spans="1:5" x14ac:dyDescent="0.45">
      <c r="A4" s="160">
        <v>43435</v>
      </c>
      <c r="B4" s="161">
        <v>68050.97</v>
      </c>
      <c r="C4" s="161">
        <v>73393.55</v>
      </c>
      <c r="D4" s="161">
        <v>67979.58</v>
      </c>
      <c r="E4" s="161">
        <v>69216.61</v>
      </c>
    </row>
    <row r="5" spans="1:5" x14ac:dyDescent="0.45">
      <c r="A5" s="160">
        <v>43405</v>
      </c>
      <c r="B5" s="161">
        <v>76378.8</v>
      </c>
      <c r="C5" s="161">
        <v>81441.06</v>
      </c>
      <c r="D5" s="161">
        <v>76013.2</v>
      </c>
      <c r="E5" s="161">
        <v>77521.63</v>
      </c>
    </row>
    <row r="6" spans="1:5" x14ac:dyDescent="0.45">
      <c r="A6" s="160">
        <v>43384</v>
      </c>
      <c r="B6" s="161">
        <v>72605</v>
      </c>
      <c r="C6" s="161">
        <v>77638</v>
      </c>
      <c r="D6" s="161">
        <v>72225</v>
      </c>
      <c r="E6" s="161">
        <v>73534</v>
      </c>
    </row>
    <row r="7" spans="1:5" x14ac:dyDescent="0.45">
      <c r="A7" s="160">
        <v>43374</v>
      </c>
      <c r="B7" s="161">
        <v>74567</v>
      </c>
      <c r="C7" s="161">
        <v>79736</v>
      </c>
      <c r="D7" s="161">
        <v>74177</v>
      </c>
      <c r="E7" s="161">
        <v>75521</v>
      </c>
    </row>
    <row r="8" spans="1:5" x14ac:dyDescent="0.45">
      <c r="A8" s="160">
        <v>43344</v>
      </c>
      <c r="B8" s="161">
        <v>69461</v>
      </c>
      <c r="C8" s="161">
        <v>74677</v>
      </c>
      <c r="D8" s="161">
        <v>69161</v>
      </c>
      <c r="E8" s="161">
        <v>70316</v>
      </c>
    </row>
    <row r="9" spans="1:5" x14ac:dyDescent="0.45">
      <c r="A9" s="162">
        <v>43313</v>
      </c>
      <c r="B9" s="161">
        <v>69090</v>
      </c>
      <c r="C9" s="161">
        <v>74335</v>
      </c>
      <c r="D9" s="161">
        <v>68791</v>
      </c>
      <c r="E9" s="161">
        <v>69948</v>
      </c>
    </row>
    <row r="10" spans="1:5" x14ac:dyDescent="0.45">
      <c r="A10" s="160">
        <v>43282</v>
      </c>
      <c r="B10" s="161">
        <v>68086</v>
      </c>
      <c r="C10" s="161">
        <v>72718</v>
      </c>
      <c r="D10" s="161">
        <v>67722</v>
      </c>
      <c r="E10" s="161">
        <v>68810</v>
      </c>
    </row>
    <row r="11" spans="1:5" x14ac:dyDescent="0.45">
      <c r="A11" s="160">
        <v>43252</v>
      </c>
      <c r="B11" s="161">
        <v>70028</v>
      </c>
      <c r="C11" s="161">
        <v>74599</v>
      </c>
      <c r="D11" s="161">
        <v>69603</v>
      </c>
      <c r="E11" s="161">
        <v>70751</v>
      </c>
    </row>
    <row r="12" spans="1:5" x14ac:dyDescent="0.45">
      <c r="A12" s="160">
        <v>43221</v>
      </c>
      <c r="B12" s="161">
        <v>65340</v>
      </c>
      <c r="C12" s="161">
        <v>69897</v>
      </c>
      <c r="D12" s="161">
        <v>64901</v>
      </c>
      <c r="E12" s="161">
        <v>65898</v>
      </c>
    </row>
    <row r="13" spans="1:5" x14ac:dyDescent="0.45">
      <c r="A13" s="160">
        <v>43191</v>
      </c>
      <c r="B13" s="161">
        <v>61450</v>
      </c>
      <c r="C13" s="161">
        <v>65985</v>
      </c>
      <c r="D13" s="161">
        <v>61025</v>
      </c>
      <c r="E13" s="161">
        <v>64615</v>
      </c>
    </row>
    <row r="14" spans="1:5" x14ac:dyDescent="0.45">
      <c r="A14" s="160">
        <v>43160</v>
      </c>
      <c r="B14" s="161">
        <v>61681</v>
      </c>
      <c r="C14" s="161">
        <v>65803</v>
      </c>
      <c r="D14" s="161">
        <v>60738</v>
      </c>
      <c r="E14" s="161">
        <v>64427</v>
      </c>
    </row>
    <row r="15" spans="1:5" x14ac:dyDescent="0.45">
      <c r="A15" s="160">
        <v>43147</v>
      </c>
      <c r="B15" s="161">
        <v>61139</v>
      </c>
      <c r="C15" s="161">
        <v>65583</v>
      </c>
      <c r="D15" s="161">
        <v>60581</v>
      </c>
      <c r="E15" s="161">
        <v>64236</v>
      </c>
    </row>
    <row r="16" spans="1:5" x14ac:dyDescent="0.45">
      <c r="A16" s="160">
        <v>43132</v>
      </c>
      <c r="B16" s="161">
        <v>60894</v>
      </c>
      <c r="C16" s="161">
        <v>65583</v>
      </c>
      <c r="D16" s="161">
        <v>60581</v>
      </c>
      <c r="E16" s="161">
        <v>64236</v>
      </c>
    </row>
    <row r="17" spans="1:5" x14ac:dyDescent="0.45">
      <c r="A17" s="160">
        <v>43101</v>
      </c>
      <c r="B17" s="161">
        <v>57460</v>
      </c>
      <c r="C17" s="161">
        <v>62083</v>
      </c>
      <c r="D17" s="161">
        <v>57133</v>
      </c>
      <c r="E17" s="161">
        <v>60640</v>
      </c>
    </row>
    <row r="18" spans="1:5" x14ac:dyDescent="0.45">
      <c r="A18" s="12" t="s">
        <v>715</v>
      </c>
      <c r="B18" s="163">
        <f>AVERAGE(B4:B17)</f>
        <v>66873.626428571428</v>
      </c>
      <c r="C18" s="163">
        <f t="shared" ref="C18:E18" si="0">AVERAGE(C4:C17)</f>
        <v>71676.54357142857</v>
      </c>
      <c r="D18" s="163">
        <f t="shared" si="0"/>
        <v>66473.627142857149</v>
      </c>
      <c r="E18" s="163">
        <f t="shared" si="0"/>
        <v>68547.874285714279</v>
      </c>
    </row>
    <row r="19" spans="1:5" x14ac:dyDescent="0.45">
      <c r="A19" s="12" t="s">
        <v>716</v>
      </c>
      <c r="B19" s="164">
        <f>AVERAGE(B18:E18)</f>
        <v>68392.917857142849</v>
      </c>
      <c r="C19" s="165"/>
      <c r="D19" s="165"/>
      <c r="E19" s="165"/>
    </row>
    <row r="20" spans="1:5" x14ac:dyDescent="0.45">
      <c r="A20" s="12"/>
      <c r="B20" s="163"/>
      <c r="C20" s="165"/>
      <c r="D20" s="165"/>
      <c r="E20" s="165"/>
    </row>
    <row r="21" spans="1:5" x14ac:dyDescent="0.45">
      <c r="A21" s="11" t="s">
        <v>710</v>
      </c>
      <c r="B21" s="11">
        <f>B19/1000</f>
        <v>68.392917857142848</v>
      </c>
      <c r="C21" s="11" t="s">
        <v>711</v>
      </c>
    </row>
    <row r="22" spans="1:5" x14ac:dyDescent="0.45">
      <c r="B22" s="9">
        <f>B21/'Conversion Factors'!$B$39</f>
        <v>1.9177434478357895E-3</v>
      </c>
      <c r="C22" s="11" t="s">
        <v>648</v>
      </c>
    </row>
    <row r="23" spans="1:5" x14ac:dyDescent="0.45">
      <c r="B23" s="9">
        <f>B22/'Conversion Factors'!$C$12</f>
        <v>1.3954264648846748E-3</v>
      </c>
      <c r="C23" s="11" t="s">
        <v>520</v>
      </c>
    </row>
    <row r="24" spans="1:5" x14ac:dyDescent="0.45">
      <c r="B24" s="9">
        <f>B23/'Conversion Factors'!$B$17</f>
        <v>2.547793435977131E-5</v>
      </c>
      <c r="C24" s="11" t="s">
        <v>521</v>
      </c>
    </row>
    <row r="26" spans="1:5" x14ac:dyDescent="0.45">
      <c r="A26" s="92" t="s">
        <v>717</v>
      </c>
    </row>
    <row r="27" spans="1:5" x14ac:dyDescent="0.45">
      <c r="A27" s="92" t="s">
        <v>718</v>
      </c>
    </row>
    <row r="28" spans="1:5" x14ac:dyDescent="0.45">
      <c r="A28" s="92" t="s">
        <v>719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4:C10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4" spans="1:3" x14ac:dyDescent="0.45">
      <c r="A4" s="11" t="s">
        <v>332</v>
      </c>
      <c r="B4" s="11" t="s">
        <v>720</v>
      </c>
    </row>
    <row r="5" spans="1:3" x14ac:dyDescent="0.45">
      <c r="A5" s="11" t="s">
        <v>721</v>
      </c>
      <c r="B5" s="11">
        <v>56.43</v>
      </c>
      <c r="C5" s="11" t="s">
        <v>722</v>
      </c>
    </row>
    <row r="6" spans="1:3" x14ac:dyDescent="0.45">
      <c r="A6" s="92" t="s">
        <v>666</v>
      </c>
    </row>
    <row r="7" spans="1:3" x14ac:dyDescent="0.45">
      <c r="A7" s="92" t="s">
        <v>665</v>
      </c>
    </row>
    <row r="8" spans="1:3" x14ac:dyDescent="0.45">
      <c r="B8" s="11">
        <f>B5</f>
        <v>56.43</v>
      </c>
      <c r="C8" s="11" t="s">
        <v>722</v>
      </c>
    </row>
    <row r="9" spans="1:3" x14ac:dyDescent="0.45">
      <c r="B9" s="9">
        <f>B8/'Conversion Factors'!$B$70</f>
        <v>9.7293103448275863E-6</v>
      </c>
      <c r="C9" s="11" t="s">
        <v>723</v>
      </c>
    </row>
    <row r="10" spans="1:3" x14ac:dyDescent="0.45">
      <c r="B10" s="9">
        <f>B9*'Conversion Factors'!$F$12</f>
        <v>8.8957746271921723E-6</v>
      </c>
      <c r="C10" s="11" t="s">
        <v>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4"/>
  <sheetViews>
    <sheetView workbookViewId="0"/>
    <sheetView workbookViewId="1"/>
  </sheetViews>
  <sheetFormatPr defaultColWidth="9.1328125" defaultRowHeight="14.25" x14ac:dyDescent="0.45"/>
  <cols>
    <col min="1" max="1" width="50.265625" style="11" customWidth="1"/>
    <col min="2" max="16384" width="9.1328125" style="11"/>
  </cols>
  <sheetData>
    <row r="1" spans="1:4" x14ac:dyDescent="0.45">
      <c r="A1" s="11" t="s">
        <v>892</v>
      </c>
    </row>
    <row r="2" spans="1:4" x14ac:dyDescent="0.45">
      <c r="A2" s="11" t="s">
        <v>893</v>
      </c>
    </row>
    <row r="3" spans="1:4" x14ac:dyDescent="0.45">
      <c r="A3" s="11" t="s">
        <v>894</v>
      </c>
      <c r="B3" s="11" t="s">
        <v>895</v>
      </c>
      <c r="C3" s="11" t="s">
        <v>896</v>
      </c>
    </row>
    <row r="4" spans="1:4" x14ac:dyDescent="0.45">
      <c r="A4" s="11" t="s">
        <v>897</v>
      </c>
      <c r="B4" s="11">
        <v>39.450000000000003</v>
      </c>
      <c r="C4" s="11">
        <v>45.31</v>
      </c>
    </row>
    <row r="5" spans="1:4" x14ac:dyDescent="0.45">
      <c r="A5" s="11" t="s">
        <v>898</v>
      </c>
      <c r="B5" s="130">
        <v>17.98</v>
      </c>
      <c r="C5" s="130">
        <v>13.83</v>
      </c>
      <c r="D5" s="11" t="s">
        <v>899</v>
      </c>
    </row>
    <row r="6" spans="1:4" x14ac:dyDescent="0.45">
      <c r="A6" s="11" t="s">
        <v>900</v>
      </c>
      <c r="B6" s="130">
        <v>3.64</v>
      </c>
      <c r="C6" s="130">
        <v>2.5499999999999998</v>
      </c>
      <c r="D6" s="11" t="s">
        <v>901</v>
      </c>
    </row>
    <row r="7" spans="1:4" x14ac:dyDescent="0.45">
      <c r="A7" s="11" t="s">
        <v>902</v>
      </c>
      <c r="B7" s="130">
        <v>16.489999999999998</v>
      </c>
      <c r="C7" s="130">
        <v>10.62</v>
      </c>
      <c r="D7" s="11" t="s">
        <v>899</v>
      </c>
    </row>
    <row r="8" spans="1:4" x14ac:dyDescent="0.45">
      <c r="A8" s="12" t="s">
        <v>903</v>
      </c>
      <c r="B8" s="12">
        <v>77.56</v>
      </c>
      <c r="C8" s="12">
        <v>72.31</v>
      </c>
    </row>
    <row r="9" spans="1:4" x14ac:dyDescent="0.45">
      <c r="A9" s="12" t="s">
        <v>904</v>
      </c>
      <c r="B9" s="172">
        <f>SUM(B5:B7)/B8</f>
        <v>0.49136152656008247</v>
      </c>
      <c r="C9" s="172">
        <f>SUM(C5:C7)/C8</f>
        <v>0.37339233854238696</v>
      </c>
    </row>
    <row r="11" spans="1:4" x14ac:dyDescent="0.45">
      <c r="A11" s="92" t="s">
        <v>666</v>
      </c>
    </row>
    <row r="12" spans="1:4" x14ac:dyDescent="0.45">
      <c r="A12" s="92" t="s">
        <v>665</v>
      </c>
    </row>
    <row r="14" spans="1:4" x14ac:dyDescent="0.45">
      <c r="A14" s="32" t="s">
        <v>905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6" style="11" bestFit="1" customWidth="1"/>
    <col min="2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724</v>
      </c>
      <c r="B2" s="8">
        <v>17.309999999999999</v>
      </c>
      <c r="C2" s="11" t="s">
        <v>652</v>
      </c>
    </row>
    <row r="3" spans="1:3" x14ac:dyDescent="0.45">
      <c r="B3" s="9">
        <f>B2/10^6</f>
        <v>1.7309999999999999E-5</v>
      </c>
      <c r="C3" s="11" t="s">
        <v>653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1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1" spans="1:7" x14ac:dyDescent="0.45">
      <c r="A1" s="12" t="s">
        <v>332</v>
      </c>
      <c r="B1" s="12" t="s">
        <v>725</v>
      </c>
    </row>
    <row r="2" spans="1:7" x14ac:dyDescent="0.45">
      <c r="A2" s="11">
        <v>2015</v>
      </c>
      <c r="B2" s="11">
        <v>1727</v>
      </c>
      <c r="C2" s="11" t="s">
        <v>726</v>
      </c>
    </row>
    <row r="3" spans="1:7" x14ac:dyDescent="0.45">
      <c r="B3" s="9">
        <f>B2/'Conversion Factors'!$B$35</f>
        <v>1.3630283946398765E-4</v>
      </c>
      <c r="C3" s="11" t="s">
        <v>727</v>
      </c>
    </row>
    <row r="4" spans="1:7" x14ac:dyDescent="0.45">
      <c r="B4" s="9">
        <f>B3/'Conversion Factors'!$C$9</f>
        <v>1.1097212192595004E-4</v>
      </c>
      <c r="C4" s="11" t="s">
        <v>520</v>
      </c>
      <c r="F4" s="18"/>
    </row>
    <row r="5" spans="1:7" x14ac:dyDescent="0.45">
      <c r="B5" s="9">
        <f>B4/'Conversion Factors'!$B$17</f>
        <v>2.0261479263456279E-6</v>
      </c>
      <c r="C5" s="11" t="s">
        <v>521</v>
      </c>
    </row>
    <row r="6" spans="1:7" x14ac:dyDescent="0.45">
      <c r="B6" s="9"/>
    </row>
    <row r="7" spans="1:7" x14ac:dyDescent="0.45">
      <c r="B7" s="9"/>
    </row>
    <row r="8" spans="1:7" x14ac:dyDescent="0.45">
      <c r="B8" s="9"/>
    </row>
    <row r="11" spans="1:7" x14ac:dyDescent="0.45">
      <c r="G11" s="11" t="s">
        <v>728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41"/>
  <sheetViews>
    <sheetView workbookViewId="0">
      <selection activeCell="D44" sqref="D44"/>
    </sheetView>
    <sheetView workbookViewId="1"/>
  </sheetViews>
  <sheetFormatPr defaultRowHeight="14.25" x14ac:dyDescent="0.45"/>
  <cols>
    <col min="1" max="1" width="45.86328125" style="290" customWidth="1"/>
    <col min="2" max="2" width="18.86328125" style="290" customWidth="1"/>
    <col min="3" max="3" width="15.3984375" style="290" customWidth="1"/>
    <col min="4" max="4" width="9.06640625" style="290"/>
    <col min="5" max="5" width="9.59765625" style="290" customWidth="1"/>
    <col min="6" max="6" width="12" style="290" customWidth="1"/>
    <col min="7" max="16384" width="9.06640625" style="290"/>
  </cols>
  <sheetData>
    <row r="1" spans="1:12" x14ac:dyDescent="0.45">
      <c r="A1" s="350" t="s">
        <v>1231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x14ac:dyDescent="0.45">
      <c r="A2" s="30" t="s">
        <v>1232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352" customFormat="1" x14ac:dyDescent="0.45">
      <c r="B3" s="13">
        <v>2015</v>
      </c>
      <c r="C3" s="13">
        <v>2016</v>
      </c>
      <c r="D3" s="13">
        <v>2017</v>
      </c>
      <c r="E3" s="13">
        <v>2018</v>
      </c>
      <c r="F3" s="13">
        <v>2019</v>
      </c>
      <c r="G3" s="13">
        <v>2020</v>
      </c>
      <c r="H3" s="13">
        <v>2021</v>
      </c>
      <c r="I3" s="13">
        <v>2022</v>
      </c>
      <c r="J3" s="13">
        <v>2023</v>
      </c>
      <c r="K3" s="13">
        <v>2024</v>
      </c>
      <c r="L3" s="13">
        <v>2025</v>
      </c>
    </row>
    <row r="4" spans="1:12" x14ac:dyDescent="0.45">
      <c r="A4" s="12" t="s">
        <v>1233</v>
      </c>
      <c r="B4" s="290">
        <v>72</v>
      </c>
      <c r="C4" s="290">
        <v>74.099999999999994</v>
      </c>
      <c r="D4" s="290">
        <v>77.599999999999994</v>
      </c>
      <c r="E4" s="290">
        <v>79.3</v>
      </c>
      <c r="F4" s="290">
        <v>81.400000000000006</v>
      </c>
      <c r="G4" s="290">
        <v>83</v>
      </c>
      <c r="H4" s="290">
        <v>85.3</v>
      </c>
      <c r="I4" s="290">
        <v>87.3</v>
      </c>
      <c r="J4" s="290">
        <v>88.9</v>
      </c>
      <c r="K4" s="290">
        <v>90.8</v>
      </c>
      <c r="L4" s="290">
        <v>93.3</v>
      </c>
    </row>
    <row r="5" spans="1:12" x14ac:dyDescent="0.45">
      <c r="A5" s="12" t="s">
        <v>1234</v>
      </c>
      <c r="B5" s="290">
        <v>28.6</v>
      </c>
      <c r="C5" s="290">
        <v>29.8</v>
      </c>
      <c r="D5" s="290">
        <v>31.6</v>
      </c>
      <c r="E5" s="290">
        <v>32.700000000000003</v>
      </c>
      <c r="F5" s="290">
        <v>33.9</v>
      </c>
      <c r="G5" s="290">
        <v>35.1</v>
      </c>
      <c r="H5" s="290">
        <v>36.5</v>
      </c>
      <c r="I5" s="290">
        <v>37.799999999999997</v>
      </c>
      <c r="J5" s="290">
        <v>39.1</v>
      </c>
      <c r="K5" s="290">
        <v>40.4</v>
      </c>
      <c r="L5" s="290">
        <v>42.1</v>
      </c>
    </row>
    <row r="6" spans="1:12" x14ac:dyDescent="0.45">
      <c r="A6" s="12" t="s">
        <v>1235</v>
      </c>
      <c r="B6" s="290">
        <v>2.52</v>
      </c>
      <c r="C6" s="290">
        <v>2.4900000000000002</v>
      </c>
      <c r="D6" s="290">
        <v>2.46</v>
      </c>
      <c r="E6" s="290">
        <v>2.4300000000000002</v>
      </c>
      <c r="F6" s="290">
        <v>2.4</v>
      </c>
      <c r="G6" s="290">
        <v>2.36</v>
      </c>
      <c r="H6" s="290">
        <v>2.34</v>
      </c>
      <c r="I6" s="290">
        <v>2.31</v>
      </c>
      <c r="J6" s="290">
        <v>2.27</v>
      </c>
      <c r="K6" s="290">
        <v>2.25</v>
      </c>
      <c r="L6" s="290">
        <v>2.2200000000000002</v>
      </c>
    </row>
    <row r="7" spans="1:12" x14ac:dyDescent="0.45">
      <c r="A7" s="30" t="s">
        <v>1236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s="352" customFormat="1" x14ac:dyDescent="0.45">
      <c r="B8" s="13">
        <v>2015</v>
      </c>
      <c r="C8" s="13">
        <v>2016</v>
      </c>
      <c r="D8" s="13">
        <v>2017</v>
      </c>
      <c r="E8" s="13">
        <v>2018</v>
      </c>
      <c r="F8" s="13">
        <v>2019</v>
      </c>
      <c r="G8" s="13">
        <v>2020</v>
      </c>
      <c r="H8" s="13">
        <v>2021</v>
      </c>
      <c r="I8" s="13">
        <v>2022</v>
      </c>
      <c r="J8" s="13">
        <v>2023</v>
      </c>
      <c r="K8" s="13">
        <v>2024</v>
      </c>
      <c r="L8" s="13">
        <v>2025</v>
      </c>
    </row>
    <row r="9" spans="1:12" x14ac:dyDescent="0.45">
      <c r="A9" s="12" t="s">
        <v>1237</v>
      </c>
      <c r="B9" s="353">
        <v>2.89</v>
      </c>
      <c r="C9" s="353">
        <v>3.35</v>
      </c>
      <c r="D9" s="353">
        <v>3.54</v>
      </c>
      <c r="E9" s="353">
        <v>3.63</v>
      </c>
      <c r="F9" s="353">
        <v>3.75</v>
      </c>
      <c r="G9" s="353">
        <v>4.01</v>
      </c>
      <c r="H9" s="353">
        <v>4.1500000000000004</v>
      </c>
      <c r="I9" s="353">
        <v>4.32</v>
      </c>
      <c r="J9" s="353">
        <v>4.4800000000000004</v>
      </c>
      <c r="K9" s="353">
        <v>4.6399999999999997</v>
      </c>
      <c r="L9" s="353">
        <v>4.8099999999999996</v>
      </c>
    </row>
    <row r="10" spans="1:12" x14ac:dyDescent="0.45">
      <c r="A10" s="12" t="s">
        <v>1238</v>
      </c>
      <c r="B10" s="353">
        <v>7.28</v>
      </c>
      <c r="C10" s="353">
        <v>8.33</v>
      </c>
      <c r="D10" s="353">
        <v>8.6999999999999993</v>
      </c>
      <c r="E10" s="353">
        <v>8.8000000000000007</v>
      </c>
      <c r="F10" s="353">
        <v>9</v>
      </c>
      <c r="G10" s="353">
        <v>9.48</v>
      </c>
      <c r="H10" s="353">
        <v>9.7100000000000009</v>
      </c>
      <c r="I10" s="353">
        <v>9.9700000000000006</v>
      </c>
      <c r="J10" s="353">
        <v>10.19</v>
      </c>
      <c r="K10" s="353">
        <v>10.43</v>
      </c>
      <c r="L10" s="353">
        <v>10.66</v>
      </c>
    </row>
    <row r="11" spans="1:12" x14ac:dyDescent="0.45">
      <c r="A11" s="12" t="s">
        <v>1239</v>
      </c>
      <c r="B11" s="353">
        <v>14</v>
      </c>
      <c r="C11" s="353">
        <v>13.71</v>
      </c>
      <c r="D11" s="353">
        <v>13.42</v>
      </c>
      <c r="E11" s="353">
        <v>13.13</v>
      </c>
      <c r="F11" s="353">
        <v>12.85</v>
      </c>
      <c r="G11" s="353">
        <v>12.56</v>
      </c>
      <c r="H11" s="353">
        <v>12.27</v>
      </c>
      <c r="I11" s="353">
        <v>11.98</v>
      </c>
      <c r="J11" s="353">
        <v>11.69</v>
      </c>
      <c r="K11" s="353">
        <v>11.4</v>
      </c>
      <c r="L11" s="353">
        <v>11.11</v>
      </c>
    </row>
    <row r="14" spans="1:12" x14ac:dyDescent="0.45">
      <c r="A14" s="12" t="s">
        <v>1240</v>
      </c>
    </row>
    <row r="15" spans="1:12" x14ac:dyDescent="0.45">
      <c r="A15" s="290">
        <v>61013</v>
      </c>
      <c r="B15" s="290" t="s">
        <v>1241</v>
      </c>
    </row>
    <row r="16" spans="1:12" x14ac:dyDescent="0.45">
      <c r="A16" s="32" t="s">
        <v>1242</v>
      </c>
    </row>
    <row r="18" spans="1:37" x14ac:dyDescent="0.45">
      <c r="A18" s="12" t="s">
        <v>1243</v>
      </c>
    </row>
    <row r="19" spans="1:37" x14ac:dyDescent="0.45">
      <c r="A19" s="290">
        <v>2.2046199999999998</v>
      </c>
      <c r="B19" s="290" t="s">
        <v>1244</v>
      </c>
    </row>
    <row r="22" spans="1:37" x14ac:dyDescent="0.45">
      <c r="A22" s="12" t="s">
        <v>1245</v>
      </c>
    </row>
    <row r="23" spans="1:37" x14ac:dyDescent="0.45">
      <c r="B23" s="290">
        <v>2015</v>
      </c>
      <c r="C23" s="290">
        <v>2016</v>
      </c>
      <c r="D23" s="290">
        <v>2017</v>
      </c>
      <c r="E23" s="290">
        <v>2018</v>
      </c>
      <c r="F23" s="290">
        <v>2019</v>
      </c>
      <c r="G23" s="290">
        <v>2020</v>
      </c>
      <c r="H23" s="290">
        <v>2021</v>
      </c>
      <c r="I23" s="290">
        <v>2022</v>
      </c>
      <c r="J23" s="290">
        <v>2023</v>
      </c>
      <c r="K23" s="290">
        <v>2024</v>
      </c>
      <c r="L23" s="290">
        <v>2025</v>
      </c>
    </row>
    <row r="24" spans="1:37" x14ac:dyDescent="0.45">
      <c r="A24" s="12" t="s">
        <v>1246</v>
      </c>
      <c r="B24" s="9">
        <f>B11/$A$19/$A$15</f>
        <v>1.0408110947009583E-4</v>
      </c>
      <c r="C24" s="9">
        <f>C11/$A$19/$A$15</f>
        <v>1.0192514363107242E-4</v>
      </c>
      <c r="D24" s="9">
        <f t="shared" ref="D24:L24" si="0">D11/$A$19/$A$15</f>
        <v>9.9769177792048987E-5</v>
      </c>
      <c r="E24" s="9">
        <f t="shared" si="0"/>
        <v>9.7613211953025594E-5</v>
      </c>
      <c r="F24" s="9">
        <f t="shared" si="0"/>
        <v>9.5531589763623656E-5</v>
      </c>
      <c r="G24" s="9">
        <f t="shared" si="0"/>
        <v>9.3375623924600264E-5</v>
      </c>
      <c r="H24" s="9">
        <f t="shared" si="0"/>
        <v>9.1219658085576832E-5</v>
      </c>
      <c r="I24" s="9">
        <f t="shared" si="0"/>
        <v>8.9063692246553426E-5</v>
      </c>
      <c r="J24" s="9">
        <f t="shared" si="0"/>
        <v>8.690772640753002E-5</v>
      </c>
      <c r="K24" s="9">
        <f t="shared" si="0"/>
        <v>8.4751760568506601E-5</v>
      </c>
      <c r="L24" s="9">
        <f t="shared" si="0"/>
        <v>8.2595794729483182E-5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6" spans="1:37" x14ac:dyDescent="0.45">
      <c r="A26" s="290" t="s">
        <v>1247</v>
      </c>
    </row>
    <row r="27" spans="1:37" x14ac:dyDescent="0.45">
      <c r="A27" s="290" t="s">
        <v>1248</v>
      </c>
    </row>
    <row r="28" spans="1:37" x14ac:dyDescent="0.45">
      <c r="A28" s="290" t="s">
        <v>1249</v>
      </c>
    </row>
    <row r="30" spans="1:37" x14ac:dyDescent="0.45">
      <c r="A30" s="290" t="s">
        <v>1250</v>
      </c>
    </row>
    <row r="31" spans="1:37" x14ac:dyDescent="0.45">
      <c r="A31" s="290" t="s">
        <v>1251</v>
      </c>
    </row>
    <row r="32" spans="1:37" x14ac:dyDescent="0.45">
      <c r="A32" s="290" t="s">
        <v>1252</v>
      </c>
    </row>
    <row r="33" spans="1:35" x14ac:dyDescent="0.45">
      <c r="A33" s="290" t="s">
        <v>1253</v>
      </c>
    </row>
    <row r="34" spans="1:35" x14ac:dyDescent="0.45">
      <c r="A34" s="290" t="s">
        <v>1254</v>
      </c>
    </row>
    <row r="36" spans="1:35" x14ac:dyDescent="0.45">
      <c r="A36" s="290" t="s">
        <v>1255</v>
      </c>
      <c r="D36" s="290">
        <v>2017</v>
      </c>
      <c r="E36" s="290">
        <v>2030</v>
      </c>
      <c r="F36" s="290">
        <v>2050</v>
      </c>
    </row>
    <row r="37" spans="1:35" x14ac:dyDescent="0.45">
      <c r="A37" s="35" t="s">
        <v>1256</v>
      </c>
      <c r="D37" s="9">
        <f>D24</f>
        <v>9.9769177792048987E-5</v>
      </c>
      <c r="E37" s="9">
        <f>1.97*(7.4)/1000000</f>
        <v>1.4578000000000002E-5</v>
      </c>
      <c r="F37" s="9">
        <f>1.01*(7.4)/1000000</f>
        <v>7.4739999999999999E-6</v>
      </c>
    </row>
    <row r="39" spans="1:35" x14ac:dyDescent="0.45">
      <c r="A39" s="36" t="s">
        <v>1257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x14ac:dyDescent="0.45">
      <c r="B40" s="290">
        <v>2017</v>
      </c>
      <c r="C40" s="290">
        <v>2018</v>
      </c>
      <c r="D40" s="290">
        <v>2019</v>
      </c>
      <c r="E40" s="290">
        <v>2020</v>
      </c>
      <c r="F40" s="290">
        <v>2021</v>
      </c>
      <c r="G40" s="290">
        <v>2022</v>
      </c>
      <c r="H40" s="290">
        <v>2023</v>
      </c>
      <c r="I40" s="290">
        <v>2024</v>
      </c>
      <c r="J40" s="290">
        <v>2025</v>
      </c>
      <c r="K40" s="290">
        <v>2026</v>
      </c>
      <c r="L40" s="290">
        <v>2027</v>
      </c>
      <c r="M40" s="290">
        <v>2028</v>
      </c>
      <c r="N40" s="290">
        <v>2029</v>
      </c>
      <c r="O40" s="290">
        <v>2030</v>
      </c>
      <c r="P40" s="290">
        <v>2031</v>
      </c>
      <c r="Q40" s="290">
        <v>2032</v>
      </c>
      <c r="R40" s="290">
        <v>2033</v>
      </c>
      <c r="S40" s="290">
        <v>2034</v>
      </c>
      <c r="T40" s="290">
        <v>2035</v>
      </c>
      <c r="U40" s="290">
        <v>2036</v>
      </c>
      <c r="V40" s="290">
        <v>2037</v>
      </c>
      <c r="W40" s="290">
        <v>2038</v>
      </c>
      <c r="X40" s="290">
        <v>2039</v>
      </c>
      <c r="Y40" s="290">
        <v>2040</v>
      </c>
      <c r="Z40" s="290">
        <v>2041</v>
      </c>
      <c r="AA40" s="290">
        <v>2042</v>
      </c>
      <c r="AB40" s="290">
        <v>2043</v>
      </c>
      <c r="AC40" s="290">
        <v>2044</v>
      </c>
      <c r="AD40" s="290">
        <v>2045</v>
      </c>
      <c r="AE40" s="290">
        <v>2046</v>
      </c>
      <c r="AF40" s="290">
        <v>2047</v>
      </c>
      <c r="AG40" s="290">
        <v>2048</v>
      </c>
      <c r="AH40" s="290">
        <v>2049</v>
      </c>
      <c r="AI40" s="290">
        <v>2050</v>
      </c>
    </row>
    <row r="41" spans="1:35" x14ac:dyDescent="0.45">
      <c r="A41" s="12" t="s">
        <v>1246</v>
      </c>
      <c r="B41" s="9">
        <f>TREND($D37:$E37,$D$36:$E$36,B$40)</f>
        <v>9.9769177792049732E-5</v>
      </c>
      <c r="C41" s="9">
        <f t="shared" ref="C41:O41" si="1">TREND($D37:$E37,$D$36:$E$36,C$40)</f>
        <v>9.3216010269583927E-5</v>
      </c>
      <c r="D41" s="9">
        <f t="shared" si="1"/>
        <v>8.6662842747119856E-5</v>
      </c>
      <c r="E41" s="9">
        <f t="shared" si="1"/>
        <v>8.0109675224654051E-5</v>
      </c>
      <c r="F41" s="9">
        <f t="shared" si="1"/>
        <v>7.3556507702188245E-5</v>
      </c>
      <c r="G41" s="9">
        <f t="shared" si="1"/>
        <v>6.7003340179724175E-5</v>
      </c>
      <c r="H41" s="9">
        <f t="shared" si="1"/>
        <v>6.0450172657258369E-5</v>
      </c>
      <c r="I41" s="9">
        <f t="shared" si="1"/>
        <v>5.3897005134792564E-5</v>
      </c>
      <c r="J41" s="9">
        <f t="shared" si="1"/>
        <v>4.7343837612326758E-5</v>
      </c>
      <c r="K41" s="9">
        <f t="shared" si="1"/>
        <v>4.0790670089862688E-5</v>
      </c>
      <c r="L41" s="9">
        <f t="shared" si="1"/>
        <v>3.4237502567396882E-5</v>
      </c>
      <c r="M41" s="9">
        <f t="shared" si="1"/>
        <v>2.7684335044931077E-5</v>
      </c>
      <c r="N41" s="9">
        <f t="shared" si="1"/>
        <v>2.1131167522467006E-5</v>
      </c>
      <c r="O41" s="9">
        <f t="shared" si="1"/>
        <v>1.4578000000001201E-5</v>
      </c>
      <c r="P41" s="9">
        <f>TREND($E37:$F37,$E$36:$F$36,P$40)</f>
        <v>1.4222799999999989E-5</v>
      </c>
      <c r="Q41" s="9">
        <f t="shared" ref="Q41:AI41" si="2">TREND($E37:$F37,$E$36:$F$36,Q$40)</f>
        <v>1.3867599999999969E-5</v>
      </c>
      <c r="R41" s="9">
        <f t="shared" si="2"/>
        <v>1.3512399999999949E-5</v>
      </c>
      <c r="S41" s="9">
        <f t="shared" si="2"/>
        <v>1.3157199999999929E-5</v>
      </c>
      <c r="T41" s="9">
        <f t="shared" si="2"/>
        <v>1.2802000000000017E-5</v>
      </c>
      <c r="U41" s="9">
        <f t="shared" si="2"/>
        <v>1.2446799999999997E-5</v>
      </c>
      <c r="V41" s="9">
        <f t="shared" si="2"/>
        <v>1.2091599999999978E-5</v>
      </c>
      <c r="W41" s="9">
        <f t="shared" si="2"/>
        <v>1.1736399999999958E-5</v>
      </c>
      <c r="X41" s="9">
        <f t="shared" si="2"/>
        <v>1.1381199999999938E-5</v>
      </c>
      <c r="Y41" s="9">
        <f t="shared" si="2"/>
        <v>1.1026000000000026E-5</v>
      </c>
      <c r="Z41" s="9">
        <f t="shared" si="2"/>
        <v>1.0670800000000006E-5</v>
      </c>
      <c r="AA41" s="9">
        <f t="shared" si="2"/>
        <v>1.0315599999999986E-5</v>
      </c>
      <c r="AB41" s="9">
        <f t="shared" si="2"/>
        <v>9.9603999999999665E-6</v>
      </c>
      <c r="AC41" s="9">
        <f t="shared" si="2"/>
        <v>9.6051999999999466E-6</v>
      </c>
      <c r="AD41" s="9">
        <f t="shared" si="2"/>
        <v>9.2499999999999267E-6</v>
      </c>
      <c r="AE41" s="9">
        <f t="shared" si="2"/>
        <v>8.8948000000000152E-6</v>
      </c>
      <c r="AF41" s="9">
        <f t="shared" si="2"/>
        <v>8.5395999999999953E-6</v>
      </c>
      <c r="AG41" s="9">
        <f t="shared" si="2"/>
        <v>8.1843999999999754E-6</v>
      </c>
      <c r="AH41" s="9">
        <f t="shared" si="2"/>
        <v>7.8291999999999555E-6</v>
      </c>
      <c r="AI41" s="9">
        <f t="shared" si="2"/>
        <v>7.4739999999999356E-6</v>
      </c>
    </row>
  </sheetData>
  <dataConsolidate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45"/>
  <sheetViews>
    <sheetView workbookViewId="0">
      <selection activeCell="E12" sqref="E12"/>
    </sheetView>
    <sheetView workbookViewId="1"/>
  </sheetViews>
  <sheetFormatPr defaultColWidth="9.1328125" defaultRowHeight="14.25" x14ac:dyDescent="0.45"/>
  <cols>
    <col min="1" max="1" width="22.86328125" style="11" customWidth="1"/>
    <col min="2" max="6" width="25.1328125" style="11" customWidth="1"/>
    <col min="7" max="16384" width="9.1328125" style="11"/>
  </cols>
  <sheetData>
    <row r="1" spans="1:6" s="145" customFormat="1" ht="28.5" x14ac:dyDescent="0.45">
      <c r="B1" s="145" t="s">
        <v>729</v>
      </c>
      <c r="C1" s="145" t="s">
        <v>730</v>
      </c>
      <c r="D1" s="145" t="s">
        <v>731</v>
      </c>
      <c r="E1" s="145" t="s">
        <v>732</v>
      </c>
      <c r="F1" s="145" t="s">
        <v>733</v>
      </c>
    </row>
    <row r="2" spans="1:6" x14ac:dyDescent="0.45">
      <c r="A2" s="11" t="s">
        <v>312</v>
      </c>
      <c r="B2" s="9">
        <f>Electricity!$A$8</f>
        <v>1.9221358265904903E-5</v>
      </c>
      <c r="C2" s="11">
        <v>0</v>
      </c>
      <c r="D2" s="9">
        <f>Electricity!$E$8</f>
        <v>1.6337193137643075E-5</v>
      </c>
      <c r="E2" s="9">
        <f>Electricity!$F$8</f>
        <v>3.0604196638778218E-5</v>
      </c>
      <c r="F2" s="9">
        <f>Electricity!$B$8</f>
        <v>2.5071807112885997E-5</v>
      </c>
    </row>
    <row r="3" spans="1:6" x14ac:dyDescent="0.45">
      <c r="A3" s="11" t="s">
        <v>535</v>
      </c>
      <c r="B3" s="11">
        <v>0</v>
      </c>
      <c r="C3" s="9">
        <f>'Coal and Lignite'!$B$27</f>
        <v>1.5777795303714415E-6</v>
      </c>
      <c r="D3" s="11">
        <v>0</v>
      </c>
      <c r="E3" s="11">
        <v>0</v>
      </c>
      <c r="F3" s="9">
        <f>'Coal and Lignite'!$B$27</f>
        <v>1.5777795303714415E-6</v>
      </c>
    </row>
    <row r="4" spans="1:6" x14ac:dyDescent="0.45">
      <c r="A4" s="11" t="s">
        <v>314</v>
      </c>
      <c r="B4" s="9">
        <f>'Natural Gas'!$C$27</f>
        <v>2.8695010385579147E-6</v>
      </c>
      <c r="C4" s="9">
        <f>'Natural Gas'!$C$27</f>
        <v>2.8695010385579147E-6</v>
      </c>
      <c r="D4" s="11">
        <v>0</v>
      </c>
      <c r="E4" s="11">
        <v>0</v>
      </c>
      <c r="F4" s="9">
        <f>'Natural Gas'!$C$27</f>
        <v>2.8695010385579147E-6</v>
      </c>
    </row>
    <row r="5" spans="1:6" x14ac:dyDescent="0.4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4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4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4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45">
      <c r="A9" s="11" t="s">
        <v>318</v>
      </c>
      <c r="B9" s="166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45">
      <c r="A10" s="11" t="s">
        <v>49</v>
      </c>
      <c r="B10" s="166">
        <f>B8</f>
        <v>2.6256415630977488E-5</v>
      </c>
      <c r="C10" s="166">
        <f>C8</f>
        <v>2.6256415630977488E-5</v>
      </c>
      <c r="D10" s="166">
        <f>D8</f>
        <v>7.9262888493153228E-6</v>
      </c>
      <c r="E10" s="166">
        <f>E8</f>
        <v>7.9262888493153228E-6</v>
      </c>
      <c r="F10" s="166">
        <f>F8</f>
        <v>2.6256415630977488E-5</v>
      </c>
    </row>
    <row r="11" spans="1:6" x14ac:dyDescent="0.45">
      <c r="A11" s="11" t="s">
        <v>1230</v>
      </c>
      <c r="B11" s="9">
        <f>'Jet Fuel'!$B$24</f>
        <v>2.547793435977131E-5</v>
      </c>
      <c r="C11" s="11">
        <v>0</v>
      </c>
      <c r="D11" s="9">
        <f>Kerosene!B30</f>
        <v>7.9262888493153228E-6</v>
      </c>
      <c r="E11" s="9">
        <f>Kerosene!B30</f>
        <v>7.9262888493153228E-6</v>
      </c>
      <c r="F11" s="11">
        <v>0</v>
      </c>
    </row>
    <row r="12" spans="1:6" x14ac:dyDescent="0.4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45">
      <c r="A13" s="11" t="s">
        <v>320</v>
      </c>
      <c r="B13" s="11">
        <v>0</v>
      </c>
      <c r="C13" s="9">
        <f>'Coal and Lignite'!$B$28</f>
        <v>2.0139247907144217E-6</v>
      </c>
      <c r="D13" s="11">
        <v>0</v>
      </c>
      <c r="E13" s="11">
        <v>0</v>
      </c>
      <c r="F13" s="9">
        <f>'Coal and Lignite'!$B$28</f>
        <v>2.0139247907144217E-6</v>
      </c>
    </row>
    <row r="14" spans="1:6" ht="14.25" customHeight="1" x14ac:dyDescent="0.4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4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4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45">
      <c r="A17" s="11" t="s">
        <v>734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45">
      <c r="A18" s="92"/>
    </row>
    <row r="39" spans="1:5" x14ac:dyDescent="0.45">
      <c r="A39" s="92" t="s">
        <v>628</v>
      </c>
    </row>
    <row r="40" spans="1:5" x14ac:dyDescent="0.45">
      <c r="A40" s="92" t="s">
        <v>735</v>
      </c>
    </row>
    <row r="44" spans="1:5" x14ac:dyDescent="0.45">
      <c r="E44" s="92" t="s">
        <v>628</v>
      </c>
    </row>
    <row r="45" spans="1:5" x14ac:dyDescent="0.45">
      <c r="E45" s="92" t="s">
        <v>736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160"/>
  <sheetViews>
    <sheetView workbookViewId="0"/>
    <sheetView workbookViewId="1"/>
  </sheetViews>
  <sheetFormatPr defaultColWidth="9" defaultRowHeight="15" customHeight="1" x14ac:dyDescent="0.45"/>
  <cols>
    <col min="1" max="1" width="19.3984375" style="11" bestFit="1" customWidth="1"/>
    <col min="2" max="2" width="42.73046875" style="11" customWidth="1"/>
    <col min="3" max="16384" width="9" style="11"/>
  </cols>
  <sheetData>
    <row r="1" spans="1:35" ht="15" customHeight="1" thickBot="1" x14ac:dyDescent="0.5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45">
      <c r="C2" s="25"/>
      <c r="D2" s="25"/>
      <c r="E2" s="25"/>
      <c r="F2" s="25"/>
      <c r="G2" s="25"/>
    </row>
    <row r="3" spans="1:35" ht="15" customHeight="1" x14ac:dyDescent="0.4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4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4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4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5">
      <c r="A10" s="26" t="s">
        <v>155</v>
      </c>
      <c r="B10" s="42" t="s">
        <v>0</v>
      </c>
    </row>
    <row r="11" spans="1:35" ht="15" customHeight="1" x14ac:dyDescent="0.45">
      <c r="B11" s="40" t="s">
        <v>283</v>
      </c>
    </row>
    <row r="12" spans="1:35" ht="15" customHeight="1" x14ac:dyDescent="0.4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5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45"/>
    <row r="15" spans="1:35" ht="15" customHeight="1" x14ac:dyDescent="0.45">
      <c r="B15" s="43" t="s">
        <v>3</v>
      </c>
    </row>
    <row r="16" spans="1:35" ht="15" customHeight="1" x14ac:dyDescent="0.4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4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4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4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45">
      <c r="B21" s="43" t="s">
        <v>8</v>
      </c>
    </row>
    <row r="22" spans="1:35" ht="15" customHeight="1" x14ac:dyDescent="0.4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4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4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4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4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45">
      <c r="B28" s="43" t="s">
        <v>9</v>
      </c>
    </row>
    <row r="29" spans="1:35" ht="15" customHeight="1" x14ac:dyDescent="0.4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4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4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4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4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4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4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4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45">
      <c r="B38" s="43" t="s">
        <v>16</v>
      </c>
    </row>
    <row r="39" spans="1:35" ht="15" customHeight="1" x14ac:dyDescent="0.4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4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4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4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4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4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4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4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45">
      <c r="B48" s="43" t="s">
        <v>22</v>
      </c>
    </row>
    <row r="49" spans="1:35" ht="15" customHeight="1" x14ac:dyDescent="0.4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4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4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4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4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45">
      <c r="B56" s="43" t="s">
        <v>24</v>
      </c>
    </row>
    <row r="57" spans="1:35" ht="15" customHeight="1" x14ac:dyDescent="0.4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4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4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4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4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4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4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4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4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4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4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45">
      <c r="B69" s="43" t="s">
        <v>26</v>
      </c>
    </row>
    <row r="70" spans="1:35" ht="15" customHeight="1" x14ac:dyDescent="0.45">
      <c r="B70" s="43" t="s">
        <v>285</v>
      </c>
    </row>
    <row r="71" spans="1:35" ht="15" customHeight="1" x14ac:dyDescent="0.4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4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4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4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4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4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4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45">
      <c r="B80" s="43" t="s">
        <v>30</v>
      </c>
    </row>
    <row r="81" spans="1:35" ht="15" customHeight="1" x14ac:dyDescent="0.45">
      <c r="B81" s="43" t="s">
        <v>3</v>
      </c>
    </row>
    <row r="82" spans="1:35" ht="15" customHeight="1" x14ac:dyDescent="0.4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4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4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4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45">
      <c r="B87" s="43" t="s">
        <v>8</v>
      </c>
    </row>
    <row r="88" spans="1:35" ht="15" customHeight="1" x14ac:dyDescent="0.4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4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4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4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4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45">
      <c r="B94" s="43" t="s">
        <v>9</v>
      </c>
    </row>
    <row r="95" spans="1:35" ht="15" customHeight="1" x14ac:dyDescent="0.4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4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4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4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4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4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4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4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45">
      <c r="B105" s="43" t="s">
        <v>16</v>
      </c>
    </row>
    <row r="106" spans="1:35" ht="15" customHeight="1" x14ac:dyDescent="0.4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4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4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4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4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4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4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4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45">
      <c r="B115" s="43" t="s">
        <v>22</v>
      </c>
    </row>
    <row r="116" spans="1:35" ht="15" customHeight="1" x14ac:dyDescent="0.4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4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4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4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4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45">
      <c r="B122" s="43" t="s">
        <v>24</v>
      </c>
    </row>
    <row r="123" spans="1:35" ht="15" customHeight="1" x14ac:dyDescent="0.4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4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4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4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4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4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4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4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4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4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4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45">
      <c r="B135" s="43" t="s">
        <v>26</v>
      </c>
    </row>
    <row r="136" spans="1:35" ht="15" customHeight="1" x14ac:dyDescent="0.45">
      <c r="B136" s="43" t="s">
        <v>31</v>
      </c>
    </row>
    <row r="137" spans="1:35" ht="15" customHeight="1" x14ac:dyDescent="0.4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4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4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4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4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4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4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5"/>
    <row r="146" spans="2:35" ht="15" customHeight="1" x14ac:dyDescent="0.4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45">
      <c r="B147" s="27" t="s">
        <v>164</v>
      </c>
    </row>
    <row r="148" spans="2:35" ht="15" customHeight="1" x14ac:dyDescent="0.45">
      <c r="B148" s="27" t="s">
        <v>33</v>
      </c>
    </row>
    <row r="149" spans="2:35" ht="15" customHeight="1" x14ac:dyDescent="0.45">
      <c r="B149" s="27" t="s">
        <v>160</v>
      </c>
    </row>
    <row r="150" spans="2:35" ht="15" customHeight="1" x14ac:dyDescent="0.45">
      <c r="B150" s="27" t="s">
        <v>34</v>
      </c>
    </row>
    <row r="151" spans="2:35" ht="15" customHeight="1" x14ac:dyDescent="0.45">
      <c r="B151" s="27" t="s">
        <v>35</v>
      </c>
    </row>
    <row r="152" spans="2:35" ht="15" customHeight="1" x14ac:dyDescent="0.45">
      <c r="B152" s="27" t="s">
        <v>36</v>
      </c>
    </row>
    <row r="153" spans="2:35" ht="15" customHeight="1" x14ac:dyDescent="0.45">
      <c r="B153" s="27" t="s">
        <v>165</v>
      </c>
    </row>
    <row r="154" spans="2:35" ht="15" customHeight="1" x14ac:dyDescent="0.45">
      <c r="B154" s="27" t="s">
        <v>166</v>
      </c>
    </row>
    <row r="155" spans="2:35" ht="15" customHeight="1" x14ac:dyDescent="0.45">
      <c r="B155" s="27" t="s">
        <v>37</v>
      </c>
    </row>
    <row r="156" spans="2:35" ht="15" customHeight="1" x14ac:dyDescent="0.45">
      <c r="B156" s="27" t="s">
        <v>38</v>
      </c>
    </row>
    <row r="157" spans="2:35" ht="15" customHeight="1" x14ac:dyDescent="0.45">
      <c r="B157" s="27" t="s">
        <v>39</v>
      </c>
    </row>
    <row r="158" spans="2:35" ht="15" customHeight="1" x14ac:dyDescent="0.45">
      <c r="B158" s="27" t="s">
        <v>40</v>
      </c>
    </row>
    <row r="159" spans="2:35" ht="15" customHeight="1" x14ac:dyDescent="0.45">
      <c r="B159" s="27" t="s">
        <v>286</v>
      </c>
    </row>
    <row r="160" spans="2:35" ht="15" customHeight="1" x14ac:dyDescent="0.45">
      <c r="B160" s="27" t="s">
        <v>287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124"/>
  <sheetViews>
    <sheetView workbookViewId="0"/>
    <sheetView workbookViewId="1"/>
  </sheetViews>
  <sheetFormatPr defaultColWidth="9.1328125" defaultRowHeight="15" customHeight="1" x14ac:dyDescent="0.35"/>
  <cols>
    <col min="1" max="1" width="12" style="53" customWidth="1"/>
    <col min="2" max="2" width="45.73046875" style="53" customWidth="1"/>
    <col min="3" max="16384" width="9.1328125" style="53"/>
  </cols>
  <sheetData>
    <row r="1" spans="1:37" ht="15" customHeight="1" thickBot="1" x14ac:dyDescent="0.4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35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35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35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35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35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35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35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4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35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4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4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4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4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35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35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4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4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35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4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4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4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35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4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4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4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4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35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4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4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4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4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4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4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4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4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35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4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4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4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35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4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4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4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4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4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4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35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35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35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4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4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4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35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35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35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4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4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35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4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4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35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4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4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4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35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4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4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4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4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4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4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4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35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4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4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35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4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4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4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4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4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35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35">
      <c r="A105" s="60"/>
      <c r="B105" s="349" t="s">
        <v>177</v>
      </c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49"/>
      <c r="AD105" s="349"/>
      <c r="AE105" s="349"/>
      <c r="AF105" s="349"/>
      <c r="AG105" s="349"/>
      <c r="AH105" s="349"/>
      <c r="AI105" s="349"/>
      <c r="AJ105" s="59"/>
      <c r="AK105" s="59"/>
    </row>
    <row r="106" spans="1:37" ht="15" customHeight="1" x14ac:dyDescent="0.35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35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35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35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35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35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35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35">
      <c r="B113" s="73" t="s">
        <v>171</v>
      </c>
    </row>
    <row r="114" spans="2:2" ht="15" customHeight="1" x14ac:dyDescent="0.35">
      <c r="B114" s="73" t="s">
        <v>286</v>
      </c>
    </row>
    <row r="115" spans="2:2" ht="15" customHeight="1" x14ac:dyDescent="0.35">
      <c r="B115" s="73" t="s">
        <v>287</v>
      </c>
    </row>
    <row r="116" spans="2:2" ht="15" customHeight="1" x14ac:dyDescent="0.35">
      <c r="B116" s="58"/>
    </row>
    <row r="117" spans="2:2" ht="15" customHeight="1" x14ac:dyDescent="0.35">
      <c r="B117" s="58"/>
    </row>
    <row r="118" spans="2:2" ht="15" customHeight="1" x14ac:dyDescent="0.35">
      <c r="B118" s="58"/>
    </row>
    <row r="119" spans="2:2" ht="15" customHeight="1" x14ac:dyDescent="0.35">
      <c r="B119" s="58"/>
    </row>
    <row r="120" spans="2:2" ht="15" customHeight="1" x14ac:dyDescent="0.35">
      <c r="B120" s="58"/>
    </row>
    <row r="121" spans="2:2" ht="15" customHeight="1" x14ac:dyDescent="0.35">
      <c r="B121" s="58"/>
    </row>
    <row r="122" spans="2:2" ht="15" customHeight="1" x14ac:dyDescent="0.35">
      <c r="B122" s="58"/>
    </row>
    <row r="123" spans="2:2" ht="15" customHeight="1" x14ac:dyDescent="0.35">
      <c r="B123" s="58"/>
    </row>
    <row r="124" spans="2:2" ht="15" customHeight="1" x14ac:dyDescent="0.35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217"/>
  <sheetViews>
    <sheetView topLeftCell="X187" workbookViewId="0">
      <selection activeCell="B211" sqref="B211:AI213"/>
    </sheetView>
    <sheetView topLeftCell="A10" workbookViewId="1"/>
  </sheetViews>
  <sheetFormatPr defaultRowHeight="14.25" x14ac:dyDescent="0.45"/>
  <cols>
    <col min="1" max="1" width="25.265625" customWidth="1"/>
    <col min="2" max="34" width="18.73046875" customWidth="1"/>
    <col min="35" max="35" width="18.73046875" style="287" customWidth="1"/>
  </cols>
  <sheetData>
    <row r="1" spans="1:36" s="11" customFormat="1" x14ac:dyDescent="0.45">
      <c r="A1" s="12" t="s">
        <v>1214</v>
      </c>
      <c r="AI1" s="287"/>
    </row>
    <row r="2" spans="1:36" s="11" customFormat="1" x14ac:dyDescent="0.45">
      <c r="AI2" s="287"/>
    </row>
    <row r="3" spans="1:36" s="274" customFormat="1" x14ac:dyDescent="0.45">
      <c r="A3" s="274" t="s">
        <v>167</v>
      </c>
      <c r="AI3" s="280"/>
    </row>
    <row r="4" spans="1:36" x14ac:dyDescent="0.4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81">
        <v>2050</v>
      </c>
    </row>
    <row r="5" spans="1:36" x14ac:dyDescent="0.45">
      <c r="A5" s="12" t="s">
        <v>270</v>
      </c>
      <c r="B5" s="277">
        <f>'Start Year Prices'!B2</f>
        <v>1.9221358265904903E-5</v>
      </c>
      <c r="C5" s="282">
        <f>B5</f>
        <v>1.9221358265904903E-5</v>
      </c>
      <c r="D5" s="4">
        <f>$B5*('AEO Table 3'!C$46/'AEO Table 3'!$C$46)</f>
        <v>1.9221358265904903E-5</v>
      </c>
      <c r="E5" s="4">
        <f>$B5*('AEO Table 3'!D$46/'AEO Table 3'!$C$46)</f>
        <v>1.9602895001408576E-5</v>
      </c>
      <c r="F5" s="4">
        <f>$B5*('AEO Table 3'!E$46/'AEO Table 3'!$C$46)</f>
        <v>1.9637580159181643E-5</v>
      </c>
      <c r="G5" s="4">
        <f>$B5*('AEO Table 3'!F$46/'AEO Table 3'!$C$46)</f>
        <v>1.9863033684706543E-5</v>
      </c>
      <c r="H5" s="4">
        <f>$B5*('AEO Table 3'!G$46/'AEO Table 3'!$C$46)</f>
        <v>2.0175200104664093E-5</v>
      </c>
      <c r="I5" s="4">
        <f>$B5*('AEO Table 3'!H$46/'AEO Table 3'!$C$46)</f>
        <v>2.045846222647743E-5</v>
      </c>
      <c r="J5" s="4">
        <f>$B5*('AEO Table 3'!I$46/'AEO Table 3'!$C$46)</f>
        <v>2.0892026698640697E-5</v>
      </c>
      <c r="K5" s="4">
        <f>$B5*('AEO Table 3'!J$46/'AEO Table 3'!$C$46)</f>
        <v>2.1250439995629E-5</v>
      </c>
      <c r="L5" s="4">
        <f>$B5*('AEO Table 3'!K$46/'AEO Table 3'!$C$46)</f>
        <v>2.1406523205607777E-5</v>
      </c>
      <c r="M5" s="4">
        <f>$B5*('AEO Table 3'!L$46/'AEO Table 3'!$C$46)</f>
        <v>2.1377618907463557E-5</v>
      </c>
      <c r="N5" s="4">
        <f>$B5*('AEO Table 3'!M$46/'AEO Table 3'!$C$46)</f>
        <v>2.1302467732288593E-5</v>
      </c>
      <c r="O5" s="4">
        <f>$B5*('AEO Table 3'!N$46/'AEO Table 3'!$C$46)</f>
        <v>2.1215754837855937E-5</v>
      </c>
      <c r="P5" s="4">
        <f>$B5*('AEO Table 3'!O$46/'AEO Table 3'!$C$46)</f>
        <v>2.118685053971172E-5</v>
      </c>
      <c r="Q5" s="4">
        <f>$B5*('AEO Table 3'!P$46/'AEO Table 3'!$C$46)</f>
        <v>2.1175288820454037E-5</v>
      </c>
      <c r="R5" s="4">
        <f>$B5*('AEO Table 3'!Q$46/'AEO Table 3'!$C$46)</f>
        <v>2.1290906013030903E-5</v>
      </c>
      <c r="S5" s="4">
        <f>$B5*('AEO Table 3'!R$46/'AEO Table 3'!$C$46)</f>
        <v>2.133715289006165E-5</v>
      </c>
      <c r="T5" s="4">
        <f>$B5*('AEO Table 3'!S$46/'AEO Table 3'!$C$46)</f>
        <v>2.114060366268097E-5</v>
      </c>
      <c r="U5" s="4">
        <f>$B5*('AEO Table 3'!T$46/'AEO Table 3'!$C$46)</f>
        <v>2.0984520452702193E-5</v>
      </c>
      <c r="V5" s="4">
        <f>$B5*('AEO Table 3'!U$46/'AEO Table 3'!$C$46)</f>
        <v>2.0892026698640697E-5</v>
      </c>
      <c r="W5" s="4">
        <f>$B5*('AEO Table 3'!V$46/'AEO Table 3'!$C$46)</f>
        <v>2.082843724272342E-5</v>
      </c>
      <c r="X5" s="4">
        <f>$B5*('AEO Table 3'!W$46/'AEO Table 3'!$C$46)</f>
        <v>2.0712820050146543E-5</v>
      </c>
      <c r="Y5" s="4">
        <f>$B5*('AEO Table 3'!X$46/'AEO Table 3'!$C$46)</f>
        <v>2.0585641138311987E-5</v>
      </c>
      <c r="Z5" s="4">
        <f>$B5*('AEO Table 3'!Y$46/'AEO Table 3'!$C$46)</f>
        <v>2.047580480536396E-5</v>
      </c>
      <c r="AA5" s="4">
        <f>$B5*('AEO Table 3'!Z$46/'AEO Table 3'!$C$46)</f>
        <v>2.037753019167362E-5</v>
      </c>
      <c r="AB5" s="4">
        <f>$B5*('AEO Table 3'!AA$46/'AEO Table 3'!$C$46)</f>
        <v>2.022144698169484E-5</v>
      </c>
      <c r="AC5" s="4">
        <f>$B5*('AEO Table 3'!AB$46/'AEO Table 3'!$C$46)</f>
        <v>2.0123172368004503E-5</v>
      </c>
      <c r="AD5" s="4">
        <f>$B5*('AEO Table 3'!AC$46/'AEO Table 3'!$C$46)</f>
        <v>2.0048021192829537E-5</v>
      </c>
      <c r="AE5" s="4">
        <f>$B5*('AEO Table 3'!AD$46/'AEO Table 3'!$C$46)</f>
        <v>1.9972870017654567E-5</v>
      </c>
      <c r="AF5" s="4">
        <f>$B5*('AEO Table 3'!AE$46/'AEO Table 3'!$C$46)</f>
        <v>1.9897718842479603E-5</v>
      </c>
      <c r="AG5" s="4">
        <f>$B5*('AEO Table 3'!AF$46/'AEO Table 3'!$C$46)</f>
        <v>1.9805225088418103E-5</v>
      </c>
      <c r="AH5" s="4">
        <f>$B5*('AEO Table 3'!AG$46/'AEO Table 3'!$C$46)</f>
        <v>1.9660703597697013E-5</v>
      </c>
      <c r="AI5" s="288">
        <f>$B5*('AEO Table 3'!AH$46/'AEO Table 3'!$C$46)</f>
        <v>1.9527743826233613E-5</v>
      </c>
    </row>
    <row r="6" spans="1:36" x14ac:dyDescent="0.45">
      <c r="A6" s="12" t="s">
        <v>271</v>
      </c>
      <c r="B6" s="278">
        <v>0</v>
      </c>
      <c r="C6" s="283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45">
      <c r="A7" s="12" t="s">
        <v>272</v>
      </c>
      <c r="B7" s="279">
        <f>'Start Year Prices'!D2</f>
        <v>1.6337193137643075E-5</v>
      </c>
      <c r="C7" s="284">
        <f t="shared" si="0"/>
        <v>1.6337193137643075E-5</v>
      </c>
      <c r="D7" s="4">
        <f>$B7*('AEO Table 3'!C$19/'AEO Table 3'!$D$19)</f>
        <v>1.6553043748875357E-5</v>
      </c>
      <c r="E7" s="4">
        <f>$B7*('AEO Table 3'!D$19/'AEO Table 3'!$D$19)</f>
        <v>1.6337193137643075E-5</v>
      </c>
      <c r="F7" s="4">
        <f>$B7*('AEO Table 3'!E$19/'AEO Table 3'!$D$19)</f>
        <v>1.6422634004589188E-5</v>
      </c>
      <c r="G7" s="4">
        <f>$B7*('AEO Table 3'!F$19/'AEO Table 3'!$D$19)</f>
        <v>1.6445118443259215E-5</v>
      </c>
      <c r="H7" s="4">
        <f>$B7*('AEO Table 3'!G$19/'AEO Table 3'!$D$19)</f>
        <v>1.6535056197939331E-5</v>
      </c>
      <c r="I7" s="4">
        <f>$B7*('AEO Table 3'!H$19/'AEO Table 3'!$D$19)</f>
        <v>1.6710434819565557E-5</v>
      </c>
      <c r="J7" s="4">
        <f>$B7*('AEO Table 3'!I$19/'AEO Table 3'!$D$19)</f>
        <v>1.6948769869467863E-5</v>
      </c>
      <c r="K7" s="4">
        <f>$B7*('AEO Table 3'!J$19/'AEO Table 3'!$D$19)</f>
        <v>1.7164620480700145E-5</v>
      </c>
      <c r="L7" s="4">
        <f>$B7*('AEO Table 3'!K$19/'AEO Table 3'!$D$19)</f>
        <v>1.7281539561784296E-5</v>
      </c>
      <c r="M7" s="4">
        <f>$B7*('AEO Table 3'!L$19/'AEO Table 3'!$D$19)</f>
        <v>1.7259055123114269E-5</v>
      </c>
      <c r="N7" s="4">
        <f>$B7*('AEO Table 3'!M$19/'AEO Table 3'!$D$19)</f>
        <v>1.7200595582572187E-5</v>
      </c>
      <c r="O7" s="4">
        <f>$B7*('AEO Table 3'!N$19/'AEO Table 3'!$D$19)</f>
        <v>1.7209589358040202E-5</v>
      </c>
      <c r="P7" s="4">
        <f>$B7*('AEO Table 3'!O$19/'AEO Table 3'!$D$19)</f>
        <v>1.7173614256168153E-5</v>
      </c>
      <c r="Q7" s="4">
        <f>$B7*('AEO Table 3'!P$19/'AEO Table 3'!$D$19)</f>
        <v>1.7133142266562104E-5</v>
      </c>
      <c r="R7" s="4">
        <f>$B7*('AEO Table 3'!Q$19/'AEO Table 3'!$D$19)</f>
        <v>1.7191601807104176E-5</v>
      </c>
      <c r="S7" s="4">
        <f>$B7*('AEO Table 3'!R$19/'AEO Table 3'!$D$19)</f>
        <v>1.7214086245774206E-5</v>
      </c>
      <c r="T7" s="4">
        <f>$B7*('AEO Table 3'!S$19/'AEO Table 3'!$D$19)</f>
        <v>1.7133142266562104E-5</v>
      </c>
      <c r="U7" s="4">
        <f>$B7*('AEO Table 3'!T$19/'AEO Table 3'!$D$19)</f>
        <v>1.708367650148804E-5</v>
      </c>
      <c r="V7" s="4">
        <f>$B7*('AEO Table 3'!U$19/'AEO Table 3'!$D$19)</f>
        <v>1.7029713848679968E-5</v>
      </c>
      <c r="W7" s="4">
        <f>$B7*('AEO Table 3'!V$19/'AEO Table 3'!$D$19)</f>
        <v>1.7047701399615991E-5</v>
      </c>
      <c r="X7" s="4">
        <f>$B7*('AEO Table 3'!W$19/'AEO Table 3'!$D$19)</f>
        <v>1.6998235634541927E-5</v>
      </c>
      <c r="Y7" s="4">
        <f>$B7*('AEO Table 3'!X$19/'AEO Table 3'!$D$19)</f>
        <v>1.6926285430797836E-5</v>
      </c>
      <c r="Z7" s="4">
        <f>$B7*('AEO Table 3'!Y$19/'AEO Table 3'!$D$19)</f>
        <v>1.6894807216659798E-5</v>
      </c>
      <c r="AA7" s="4">
        <f>$B7*('AEO Table 3'!Z$19/'AEO Table 3'!$D$19)</f>
        <v>1.6845341451585731E-5</v>
      </c>
      <c r="AB7" s="4">
        <f>$B7*('AEO Table 3'!AA$19/'AEO Table 3'!$D$19)</f>
        <v>1.6800372574245674E-5</v>
      </c>
      <c r="AC7" s="4">
        <f>$B7*('AEO Table 3'!AB$19/'AEO Table 3'!$D$19)</f>
        <v>1.679587568651167E-5</v>
      </c>
      <c r="AD7" s="4">
        <f>$B7*('AEO Table 3'!AC$19/'AEO Table 3'!$D$19)</f>
        <v>1.6764397472373629E-5</v>
      </c>
      <c r="AE7" s="4">
        <f>$B7*('AEO Table 3'!AD$19/'AEO Table 3'!$D$19)</f>
        <v>1.6710434819565557E-5</v>
      </c>
      <c r="AF7" s="4">
        <f>$B7*('AEO Table 3'!AE$19/'AEO Table 3'!$D$19)</f>
        <v>1.6701441044097546E-5</v>
      </c>
      <c r="AG7" s="4">
        <f>$B7*('AEO Table 3'!AF$19/'AEO Table 3'!$D$19)</f>
        <v>1.6651975279023485E-5</v>
      </c>
      <c r="AH7" s="4">
        <f>$B7*('AEO Table 3'!AG$19/'AEO Table 3'!$D$19)</f>
        <v>1.6562037524343365E-5</v>
      </c>
      <c r="AI7" s="288">
        <f>$B7*('AEO Table 3'!AH$19/'AEO Table 3'!$D$19)</f>
        <v>1.6494584208333279E-5</v>
      </c>
    </row>
    <row r="8" spans="1:36" x14ac:dyDescent="0.45">
      <c r="A8" s="12" t="s">
        <v>273</v>
      </c>
      <c r="B8" s="279">
        <f>'Start Year Prices'!E2</f>
        <v>3.0604196638778218E-5</v>
      </c>
      <c r="C8" s="284">
        <f t="shared" si="0"/>
        <v>3.0604196638778218E-5</v>
      </c>
      <c r="D8" s="4">
        <f>$B8*('AEO Table 3'!C$26/'AEO Table 3'!$D$26)</f>
        <v>3.1221951766165864E-5</v>
      </c>
      <c r="E8" s="4">
        <f>$B8*('AEO Table 3'!D$26/'AEO Table 3'!$D$26)</f>
        <v>3.0604196638778218E-5</v>
      </c>
      <c r="F8" s="4">
        <f>$B8*('AEO Table 3'!E$26/'AEO Table 3'!$D$26)</f>
        <v>3.0300382641702328E-5</v>
      </c>
      <c r="G8" s="4">
        <f>$B8*('AEO Table 3'!F$26/'AEO Table 3'!$D$26)</f>
        <v>3.0249746975523016E-5</v>
      </c>
      <c r="H8" s="4">
        <f>$B8*('AEO Table 3'!G$26/'AEO Table 3'!$D$26)</f>
        <v>3.0219365575815422E-5</v>
      </c>
      <c r="I8" s="4">
        <f>$B8*('AEO Table 3'!H$26/'AEO Table 3'!$D$26)</f>
        <v>3.0391526840825097E-5</v>
      </c>
      <c r="J8" s="4">
        <f>$B8*('AEO Table 3'!I$26/'AEO Table 3'!$D$26)</f>
        <v>3.0826993569967205E-5</v>
      </c>
      <c r="K8" s="4">
        <f>$B8*('AEO Table 3'!J$26/'AEO Table 3'!$D$26)</f>
        <v>3.1201697499694139E-5</v>
      </c>
      <c r="L8" s="4">
        <f>$B8*('AEO Table 3'!K$26/'AEO Table 3'!$D$26)</f>
        <v>3.1333350231760368E-5</v>
      </c>
      <c r="M8" s="4">
        <f>$B8*('AEO Table 3'!L$26/'AEO Table 3'!$D$26)</f>
        <v>3.1140934700278965E-5</v>
      </c>
      <c r="N8" s="4">
        <f>$B8*('AEO Table 3'!M$26/'AEO Table 3'!$D$26)</f>
        <v>3.0877629236146521E-5</v>
      </c>
      <c r="O8" s="4">
        <f>$B8*('AEO Table 3'!N$26/'AEO Table 3'!$D$26)</f>
        <v>3.0816866436731346E-5</v>
      </c>
      <c r="P8" s="4">
        <f>$B8*('AEO Table 3'!O$26/'AEO Table 3'!$D$26)</f>
        <v>3.0634578038485809E-5</v>
      </c>
      <c r="Q8" s="4">
        <f>$B8*('AEO Table 3'!P$26/'AEO Table 3'!$D$26)</f>
        <v>3.0381399707589231E-5</v>
      </c>
      <c r="R8" s="4">
        <f>$B8*('AEO Table 3'!Q$26/'AEO Table 3'!$D$26)</f>
        <v>3.0472543906712E-5</v>
      </c>
      <c r="S8" s="4">
        <f>$B8*('AEO Table 3'!R$26/'AEO Table 3'!$D$26)</f>
        <v>3.0452289640240275E-5</v>
      </c>
      <c r="T8" s="4">
        <f>$B8*('AEO Table 3'!S$26/'AEO Table 3'!$D$26)</f>
        <v>3.0209238442579556E-5</v>
      </c>
      <c r="U8" s="4">
        <f>$B8*('AEO Table 3'!T$26/'AEO Table 3'!$D$26)</f>
        <v>3.0077585710513337E-5</v>
      </c>
      <c r="V8" s="4">
        <f>$B8*('AEO Table 3'!U$26/'AEO Table 3'!$D$26)</f>
        <v>2.9915551578739528E-5</v>
      </c>
      <c r="W8" s="4">
        <f>$B8*('AEO Table 3'!V$26/'AEO Table 3'!$D$26)</f>
        <v>2.9966187244918847E-5</v>
      </c>
      <c r="X8" s="4">
        <f>$B8*('AEO Table 3'!W$26/'AEO Table 3'!$D$26)</f>
        <v>2.9834534512852629E-5</v>
      </c>
      <c r="Y8" s="4">
        <f>$B8*('AEO Table 3'!X$26/'AEO Table 3'!$D$26)</f>
        <v>2.9611737581663635E-5</v>
      </c>
      <c r="Z8" s="4">
        <f>$B8*('AEO Table 3'!Y$26/'AEO Table 3'!$D$26)</f>
        <v>2.955097478224846E-5</v>
      </c>
      <c r="AA8" s="4">
        <f>$B8*('AEO Table 3'!Z$26/'AEO Table 3'!$D$26)</f>
        <v>2.9469957716361557E-5</v>
      </c>
      <c r="AB8" s="4">
        <f>$B8*('AEO Table 3'!AA$26/'AEO Table 3'!$D$26)</f>
        <v>2.9307923584587745E-5</v>
      </c>
      <c r="AC8" s="4">
        <f>$B8*('AEO Table 3'!AB$26/'AEO Table 3'!$D$26)</f>
        <v>2.928766931811602E-5</v>
      </c>
      <c r="AD8" s="4">
        <f>$B8*('AEO Table 3'!AC$26/'AEO Table 3'!$D$26)</f>
        <v>2.9186397985757388E-5</v>
      </c>
      <c r="AE8" s="4">
        <f>$B8*('AEO Table 3'!AD$26/'AEO Table 3'!$D$26)</f>
        <v>2.905474525369117E-5</v>
      </c>
      <c r="AF8" s="4">
        <f>$B8*('AEO Table 3'!AE$26/'AEO Table 3'!$D$26)</f>
        <v>2.9044618120455304E-5</v>
      </c>
      <c r="AG8" s="4">
        <f>$B8*('AEO Table 3'!AF$26/'AEO Table 3'!$D$26)</f>
        <v>2.8923092521624948E-5</v>
      </c>
      <c r="AH8" s="4">
        <f>$B8*('AEO Table 3'!AG$26/'AEO Table 3'!$D$26)</f>
        <v>2.8750931256615276E-5</v>
      </c>
      <c r="AI8" s="288">
        <f>$B8*('AEO Table 3'!AH$26/'AEO Table 3'!$D$26)</f>
        <v>2.862940565778492E-5</v>
      </c>
    </row>
    <row r="9" spans="1:36" x14ac:dyDescent="0.45">
      <c r="A9" s="12" t="s">
        <v>274</v>
      </c>
      <c r="B9" s="279">
        <f>'Start Year Prices'!F2</f>
        <v>2.5071807112885997E-5</v>
      </c>
      <c r="C9" s="284">
        <f t="shared" si="0"/>
        <v>2.5071807112885997E-5</v>
      </c>
      <c r="D9" s="4">
        <f>$B9*('AEO Table 3'!C$36/'AEO Table 3'!$D$36)</f>
        <v>2.5680838864616017E-5</v>
      </c>
      <c r="E9" s="4">
        <f>$B9*('AEO Table 3'!D$36/'AEO Table 3'!$D$36)</f>
        <v>2.5071807112885997E-5</v>
      </c>
      <c r="F9" s="4">
        <f>$B9*('AEO Table 3'!E$36/'AEO Table 3'!$D$36)</f>
        <v>2.4209012131268458E-5</v>
      </c>
      <c r="G9" s="4">
        <f>$B9*('AEO Table 3'!F$36/'AEO Table 3'!$D$36)</f>
        <v>2.4145571323796584E-5</v>
      </c>
      <c r="H9" s="4">
        <f>$B9*('AEO Table 3'!G$36/'AEO Table 3'!$D$36)</f>
        <v>2.4031377870347206E-5</v>
      </c>
      <c r="I9" s="4">
        <f>$B9*('AEO Table 3'!H$36/'AEO Table 3'!$D$36)</f>
        <v>2.4107506839313457E-5</v>
      </c>
      <c r="J9" s="4">
        <f>$B9*('AEO Table 3'!I$36/'AEO Table 3'!$D$36)</f>
        <v>2.4475463522650345E-5</v>
      </c>
      <c r="K9" s="4">
        <f>$B9*('AEO Table 3'!J$36/'AEO Table 3'!$D$36)</f>
        <v>2.4754603075526611E-5</v>
      </c>
      <c r="L9" s="4">
        <f>$B9*('AEO Table 3'!K$36/'AEO Table 3'!$D$36)</f>
        <v>2.4856108367481611E-5</v>
      </c>
      <c r="M9" s="4">
        <f>$B9*('AEO Table 3'!L$36/'AEO Table 3'!$D$36)</f>
        <v>2.4754603075526611E-5</v>
      </c>
      <c r="N9" s="4">
        <f>$B9*('AEO Table 3'!M$36/'AEO Table 3'!$D$36)</f>
        <v>2.4615033299088476E-5</v>
      </c>
      <c r="O9" s="4">
        <f>$B9*('AEO Table 3'!N$36/'AEO Table 3'!$D$36)</f>
        <v>2.4437399038167221E-5</v>
      </c>
      <c r="P9" s="4">
        <f>$B9*('AEO Table 3'!O$36/'AEO Table 3'!$D$36)</f>
        <v>2.4297829261729087E-5</v>
      </c>
      <c r="Q9" s="4">
        <f>$B9*('AEO Table 3'!P$36/'AEO Table 3'!$D$36)</f>
        <v>2.4183635808279708E-5</v>
      </c>
      <c r="R9" s="4">
        <f>$B9*('AEO Table 3'!Q$36/'AEO Table 3'!$D$36)</f>
        <v>2.4234388454257214E-5</v>
      </c>
      <c r="S9" s="4">
        <f>$B9*('AEO Table 3'!R$36/'AEO Table 3'!$D$36)</f>
        <v>2.4234388454257214E-5</v>
      </c>
      <c r="T9" s="4">
        <f>$B9*('AEO Table 3'!S$36/'AEO Table 3'!$D$36)</f>
        <v>2.4094818677819079E-5</v>
      </c>
      <c r="U9" s="4">
        <f>$B9*('AEO Table 3'!T$36/'AEO Table 3'!$D$36)</f>
        <v>2.4006001547358453E-5</v>
      </c>
      <c r="V9" s="4">
        <f>$B9*('AEO Table 3'!U$36/'AEO Table 3'!$D$36)</f>
        <v>2.3942560739886577E-5</v>
      </c>
      <c r="W9" s="4">
        <f>$B9*('AEO Table 3'!V$36/'AEO Table 3'!$D$36)</f>
        <v>2.3955248901380951E-5</v>
      </c>
      <c r="X9" s="4">
        <f>$B9*('AEO Table 3'!W$36/'AEO Table 3'!$D$36)</f>
        <v>2.3866431770920319E-5</v>
      </c>
      <c r="Y9" s="4">
        <f>$B9*('AEO Table 3'!X$36/'AEO Table 3'!$D$36)</f>
        <v>2.3739550155976569E-5</v>
      </c>
      <c r="Z9" s="4">
        <f>$B9*('AEO Table 3'!Y$36/'AEO Table 3'!$D$36)</f>
        <v>2.3663421187010315E-5</v>
      </c>
      <c r="AA9" s="4">
        <f>$B9*('AEO Table 3'!Z$36/'AEO Table 3'!$D$36)</f>
        <v>2.358729221804406E-5</v>
      </c>
      <c r="AB9" s="4">
        <f>$B9*('AEO Table 3'!AA$36/'AEO Table 3'!$D$36)</f>
        <v>2.352385141057218E-5</v>
      </c>
      <c r="AC9" s="4">
        <f>$B9*('AEO Table 3'!AB$36/'AEO Table 3'!$D$36)</f>
        <v>2.3498475087583431E-5</v>
      </c>
      <c r="AD9" s="4">
        <f>$B9*('AEO Table 3'!AC$36/'AEO Table 3'!$D$36)</f>
        <v>2.3435034280111554E-5</v>
      </c>
      <c r="AE9" s="4">
        <f>$B9*('AEO Table 3'!AD$36/'AEO Table 3'!$D$36)</f>
        <v>2.3384281634134052E-5</v>
      </c>
      <c r="AF9" s="4">
        <f>$B9*('AEO Table 3'!AE$36/'AEO Table 3'!$D$36)</f>
        <v>2.3422346118617183E-5</v>
      </c>
      <c r="AG9" s="4">
        <f>$B9*('AEO Table 3'!AF$36/'AEO Table 3'!$D$36)</f>
        <v>2.3384281634134052E-5</v>
      </c>
      <c r="AH9" s="4">
        <f>$B9*('AEO Table 3'!AG$36/'AEO Table 3'!$D$36)</f>
        <v>2.333352898815655E-5</v>
      </c>
      <c r="AI9" s="288">
        <f>$B9*('AEO Table 3'!AH$36/'AEO Table 3'!$D$36)</f>
        <v>2.3320840826662176E-5</v>
      </c>
    </row>
    <row r="10" spans="1:36" x14ac:dyDescent="0.45">
      <c r="A10" s="12" t="s">
        <v>275</v>
      </c>
      <c r="B10" s="278">
        <f t="shared" ref="B10:D10" si="1">B6</f>
        <v>0</v>
      </c>
      <c r="C10" s="283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45">
      <c r="A11" s="12" t="s">
        <v>276</v>
      </c>
      <c r="B11" s="278">
        <v>0</v>
      </c>
      <c r="C11" s="283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45">
      <c r="A12" s="12" t="s">
        <v>277</v>
      </c>
      <c r="B12" s="279">
        <f>B9</f>
        <v>2.5071807112885997E-5</v>
      </c>
      <c r="C12" s="284">
        <f t="shared" si="0"/>
        <v>2.5071807112885997E-5</v>
      </c>
      <c r="D12" s="9">
        <f t="shared" ref="D12" si="4">D9</f>
        <v>2.5680838864616017E-5</v>
      </c>
      <c r="E12" s="9">
        <f t="shared" ref="E12:F12" si="5">E9</f>
        <v>2.5071807112885997E-5</v>
      </c>
      <c r="F12" s="9">
        <f t="shared" si="5"/>
        <v>2.4209012131268458E-5</v>
      </c>
      <c r="G12" s="9">
        <f t="shared" ref="G12:AI12" si="6">G9</f>
        <v>2.4145571323796584E-5</v>
      </c>
      <c r="H12" s="9">
        <f t="shared" si="6"/>
        <v>2.4031377870347206E-5</v>
      </c>
      <c r="I12" s="9">
        <f t="shared" si="6"/>
        <v>2.4107506839313457E-5</v>
      </c>
      <c r="J12" s="9">
        <f t="shared" si="6"/>
        <v>2.4475463522650345E-5</v>
      </c>
      <c r="K12" s="9">
        <f t="shared" si="6"/>
        <v>2.4754603075526611E-5</v>
      </c>
      <c r="L12" s="9">
        <f t="shared" si="6"/>
        <v>2.4856108367481611E-5</v>
      </c>
      <c r="M12" s="9">
        <f t="shared" si="6"/>
        <v>2.4754603075526611E-5</v>
      </c>
      <c r="N12" s="9">
        <f t="shared" si="6"/>
        <v>2.4615033299088476E-5</v>
      </c>
      <c r="O12" s="9">
        <f t="shared" si="6"/>
        <v>2.4437399038167221E-5</v>
      </c>
      <c r="P12" s="9">
        <f t="shared" si="6"/>
        <v>2.4297829261729087E-5</v>
      </c>
      <c r="Q12" s="9">
        <f t="shared" si="6"/>
        <v>2.4183635808279708E-5</v>
      </c>
      <c r="R12" s="9">
        <f t="shared" si="6"/>
        <v>2.4234388454257214E-5</v>
      </c>
      <c r="S12" s="9">
        <f t="shared" si="6"/>
        <v>2.4234388454257214E-5</v>
      </c>
      <c r="T12" s="9">
        <f t="shared" si="6"/>
        <v>2.4094818677819079E-5</v>
      </c>
      <c r="U12" s="9">
        <f t="shared" si="6"/>
        <v>2.4006001547358453E-5</v>
      </c>
      <c r="V12" s="9">
        <f t="shared" si="6"/>
        <v>2.3942560739886577E-5</v>
      </c>
      <c r="W12" s="9">
        <f t="shared" si="6"/>
        <v>2.3955248901380951E-5</v>
      </c>
      <c r="X12" s="9">
        <f t="shared" si="6"/>
        <v>2.3866431770920319E-5</v>
      </c>
      <c r="Y12" s="9">
        <f t="shared" si="6"/>
        <v>2.3739550155976569E-5</v>
      </c>
      <c r="Z12" s="9">
        <f t="shared" si="6"/>
        <v>2.3663421187010315E-5</v>
      </c>
      <c r="AA12" s="9">
        <f t="shared" si="6"/>
        <v>2.358729221804406E-5</v>
      </c>
      <c r="AB12" s="9">
        <f t="shared" si="6"/>
        <v>2.352385141057218E-5</v>
      </c>
      <c r="AC12" s="9">
        <f t="shared" si="6"/>
        <v>2.3498475087583431E-5</v>
      </c>
      <c r="AD12" s="9">
        <f t="shared" si="6"/>
        <v>2.3435034280111554E-5</v>
      </c>
      <c r="AE12" s="9">
        <f t="shared" si="6"/>
        <v>2.3384281634134052E-5</v>
      </c>
      <c r="AF12" s="9">
        <f t="shared" si="6"/>
        <v>2.3422346118617183E-5</v>
      </c>
      <c r="AG12" s="9">
        <f t="shared" si="6"/>
        <v>2.3384281634134052E-5</v>
      </c>
      <c r="AH12" s="9">
        <f t="shared" si="6"/>
        <v>2.333352898815655E-5</v>
      </c>
      <c r="AI12" s="289">
        <f t="shared" si="6"/>
        <v>2.3320840826662176E-5</v>
      </c>
    </row>
    <row r="13" spans="1:36" x14ac:dyDescent="0.45">
      <c r="B13" s="278"/>
      <c r="C13" s="28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74" customFormat="1" x14ac:dyDescent="0.45">
      <c r="A14" s="274" t="s">
        <v>158</v>
      </c>
      <c r="B14" s="280"/>
      <c r="C14" s="285"/>
      <c r="AI14" s="280"/>
    </row>
    <row r="15" spans="1:36" x14ac:dyDescent="0.45">
      <c r="A15" s="12" t="s">
        <v>269</v>
      </c>
      <c r="B15" s="281">
        <v>2017</v>
      </c>
      <c r="C15" s="286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81">
        <v>2050</v>
      </c>
    </row>
    <row r="16" spans="1:36" x14ac:dyDescent="0.45">
      <c r="A16" s="12" t="s">
        <v>270</v>
      </c>
      <c r="B16" s="278">
        <v>0</v>
      </c>
      <c r="C16" s="283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7">
        <v>0</v>
      </c>
    </row>
    <row r="17" spans="1:35" x14ac:dyDescent="0.45">
      <c r="A17" s="12" t="s">
        <v>271</v>
      </c>
      <c r="B17" s="279">
        <f>'Start Year Prices'!$C$3</f>
        <v>1.5777795303714415E-6</v>
      </c>
      <c r="C17" s="284">
        <f t="shared" ref="C17:C23" si="7">B17</f>
        <v>1.5777795303714415E-6</v>
      </c>
      <c r="D17" s="9">
        <f>$B17*('AEO Table 3'!C$52/'AEO Table 3'!$D$52)</f>
        <v>1.5701204064375994E-6</v>
      </c>
      <c r="E17" s="9">
        <f>$B17*('AEO Table 3'!D$52/'AEO Table 3'!$D$52)</f>
        <v>1.5777795303714415E-6</v>
      </c>
      <c r="F17" s="9">
        <f>$B17*('AEO Table 3'!E$52/'AEO Table 3'!$D$52)</f>
        <v>1.5548021585699154E-6</v>
      </c>
      <c r="G17" s="9">
        <f>$B17*('AEO Table 3'!F$52/'AEO Table 3'!$D$52)</f>
        <v>1.53182478676839E-6</v>
      </c>
      <c r="H17" s="9">
        <f>$B17*('AEO Table 3'!G$52/'AEO Table 3'!$D$52)</f>
        <v>1.516506538900706E-6</v>
      </c>
      <c r="I17" s="9">
        <f>$B17*('AEO Table 3'!H$52/'AEO Table 3'!$D$52)</f>
        <v>1.5088474149668639E-6</v>
      </c>
      <c r="J17" s="9">
        <f>$B17*('AEO Table 3'!I$52/'AEO Table 3'!$D$52)</f>
        <v>1.4935291670991799E-6</v>
      </c>
      <c r="K17" s="9">
        <f>$B17*('AEO Table 3'!J$52/'AEO Table 3'!$D$52)</f>
        <v>1.5011882910330219E-6</v>
      </c>
      <c r="L17" s="9">
        <f>$B17*('AEO Table 3'!K$52/'AEO Table 3'!$D$52)</f>
        <v>1.5088474149668639E-6</v>
      </c>
      <c r="M17" s="9">
        <f>$B17*('AEO Table 3'!L$52/'AEO Table 3'!$D$52)</f>
        <v>1.5011882910330219E-6</v>
      </c>
      <c r="N17" s="9">
        <f>$B17*('AEO Table 3'!M$52/'AEO Table 3'!$D$52)</f>
        <v>1.5011882910330219E-6</v>
      </c>
      <c r="O17" s="9">
        <f>$B17*('AEO Table 3'!N$52/'AEO Table 3'!$D$52)</f>
        <v>1.5011882910330219E-6</v>
      </c>
      <c r="P17" s="9">
        <f>$B17*('AEO Table 3'!O$52/'AEO Table 3'!$D$52)</f>
        <v>1.4935291670991799E-6</v>
      </c>
      <c r="Q17" s="9">
        <f>$B17*('AEO Table 3'!P$52/'AEO Table 3'!$D$52)</f>
        <v>1.4935291670991799E-6</v>
      </c>
      <c r="R17" s="9">
        <f>$B17*('AEO Table 3'!Q$52/'AEO Table 3'!$D$52)</f>
        <v>1.5011882910330219E-6</v>
      </c>
      <c r="S17" s="9">
        <f>$B17*('AEO Table 3'!R$52/'AEO Table 3'!$D$52)</f>
        <v>1.5011882910330219E-6</v>
      </c>
      <c r="T17" s="9">
        <f>$B17*('AEO Table 3'!S$52/'AEO Table 3'!$D$52)</f>
        <v>1.4935291670991799E-6</v>
      </c>
      <c r="U17" s="9">
        <f>$B17*('AEO Table 3'!T$52/'AEO Table 3'!$D$52)</f>
        <v>1.4935291670991799E-6</v>
      </c>
      <c r="V17" s="9">
        <f>$B17*('AEO Table 3'!U$52/'AEO Table 3'!$D$52)</f>
        <v>1.5011882910330219E-6</v>
      </c>
      <c r="W17" s="9">
        <f>$B17*('AEO Table 3'!V$52/'AEO Table 3'!$D$52)</f>
        <v>1.5011882910330219E-6</v>
      </c>
      <c r="X17" s="9">
        <f>$B17*('AEO Table 3'!W$52/'AEO Table 3'!$D$52)</f>
        <v>1.4935291670991799E-6</v>
      </c>
      <c r="Y17" s="9">
        <f>$B17*('AEO Table 3'!X$52/'AEO Table 3'!$D$52)</f>
        <v>1.4935291670991799E-6</v>
      </c>
      <c r="Z17" s="9">
        <f>$B17*('AEO Table 3'!Y$52/'AEO Table 3'!$D$52)</f>
        <v>1.4935291670991799E-6</v>
      </c>
      <c r="AA17" s="9">
        <f>$B17*('AEO Table 3'!Z$52/'AEO Table 3'!$D$52)</f>
        <v>1.4935291670991799E-6</v>
      </c>
      <c r="AB17" s="9">
        <f>$B17*('AEO Table 3'!AA$52/'AEO Table 3'!$D$52)</f>
        <v>1.4935291670991799E-6</v>
      </c>
      <c r="AC17" s="9">
        <f>$B17*('AEO Table 3'!AB$52/'AEO Table 3'!$D$52)</f>
        <v>1.4935291670991799E-6</v>
      </c>
      <c r="AD17" s="9">
        <f>$B17*('AEO Table 3'!AC$52/'AEO Table 3'!$D$52)</f>
        <v>1.4935291670991799E-6</v>
      </c>
      <c r="AE17" s="9">
        <f>$B17*('AEO Table 3'!AD$52/'AEO Table 3'!$D$52)</f>
        <v>1.4935291670991799E-6</v>
      </c>
      <c r="AF17" s="9">
        <f>$B17*('AEO Table 3'!AE$52/'AEO Table 3'!$D$52)</f>
        <v>1.4935291670991799E-6</v>
      </c>
      <c r="AG17" s="9">
        <f>$B17*('AEO Table 3'!AF$52/'AEO Table 3'!$D$52)</f>
        <v>1.4935291670991799E-6</v>
      </c>
      <c r="AH17" s="9">
        <f>$B17*('AEO Table 3'!AG$52/'AEO Table 3'!$D$52)</f>
        <v>1.4935291670991799E-6</v>
      </c>
      <c r="AI17" s="289">
        <f>$B17*('AEO Table 3'!AH$52/'AEO Table 3'!$D$52)</f>
        <v>1.4935291670991799E-6</v>
      </c>
    </row>
    <row r="18" spans="1:35" x14ac:dyDescent="0.45">
      <c r="A18" s="12" t="s">
        <v>272</v>
      </c>
      <c r="B18" s="278">
        <v>0</v>
      </c>
      <c r="C18" s="283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7">
        <v>0</v>
      </c>
    </row>
    <row r="19" spans="1:35" x14ac:dyDescent="0.45">
      <c r="A19" s="12" t="s">
        <v>273</v>
      </c>
      <c r="B19" s="278">
        <v>0</v>
      </c>
      <c r="C19" s="283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7">
        <v>0</v>
      </c>
    </row>
    <row r="20" spans="1:35" x14ac:dyDescent="0.45">
      <c r="A20" s="12" t="s">
        <v>274</v>
      </c>
      <c r="B20" s="279">
        <f>'Start Year Prices'!$C$3</f>
        <v>1.5777795303714415E-6</v>
      </c>
      <c r="C20" s="284">
        <f t="shared" si="7"/>
        <v>1.5777795303714415E-6</v>
      </c>
      <c r="D20" s="9">
        <f>$B20*('AEO Table 3'!C$34/'AEO Table 3'!$D$34)</f>
        <v>1.5777795303714415E-6</v>
      </c>
      <c r="E20" s="9">
        <f>$B20*('AEO Table 3'!D$34/'AEO Table 3'!$D$34)</f>
        <v>1.5777795303714415E-6</v>
      </c>
      <c r="F20" s="9">
        <f>$B20*('AEO Table 3'!E$34/'AEO Table 3'!$D$34)</f>
        <v>1.5959846787988043E-6</v>
      </c>
      <c r="G20" s="9">
        <f>$B20*('AEO Table 3'!F$34/'AEO Table 3'!$D$34)</f>
        <v>1.5959846787988043E-6</v>
      </c>
      <c r="H20" s="9">
        <f>$B20*('AEO Table 3'!G$34/'AEO Table 3'!$D$34)</f>
        <v>1.5959846787988043E-6</v>
      </c>
      <c r="I20" s="9">
        <f>$B20*('AEO Table 3'!H$34/'AEO Table 3'!$D$34)</f>
        <v>1.6020530616079252E-6</v>
      </c>
      <c r="J20" s="9">
        <f>$B20*('AEO Table 3'!I$34/'AEO Table 3'!$D$34)</f>
        <v>1.6081214444170462E-6</v>
      </c>
      <c r="K20" s="9">
        <f>$B20*('AEO Table 3'!J$34/'AEO Table 3'!$D$34)</f>
        <v>1.6141898272261671E-6</v>
      </c>
      <c r="L20" s="9">
        <f>$B20*('AEO Table 3'!K$34/'AEO Table 3'!$D$34)</f>
        <v>1.6263265928444092E-6</v>
      </c>
      <c r="M20" s="9">
        <f>$B20*('AEO Table 3'!L$34/'AEO Table 3'!$D$34)</f>
        <v>1.6263265928444092E-6</v>
      </c>
      <c r="N20" s="9">
        <f>$B20*('AEO Table 3'!M$34/'AEO Table 3'!$D$34)</f>
        <v>1.6323949756535297E-6</v>
      </c>
      <c r="O20" s="9">
        <f>$B20*('AEO Table 3'!N$34/'AEO Table 3'!$D$34)</f>
        <v>1.638463358462651E-6</v>
      </c>
      <c r="P20" s="9">
        <f>$B20*('AEO Table 3'!O$34/'AEO Table 3'!$D$34)</f>
        <v>1.6445317412717715E-6</v>
      </c>
      <c r="Q20" s="9">
        <f>$B20*('AEO Table 3'!P$34/'AEO Table 3'!$D$34)</f>
        <v>1.6445317412717715E-6</v>
      </c>
      <c r="R20" s="9">
        <f>$B20*('AEO Table 3'!Q$34/'AEO Table 3'!$D$34)</f>
        <v>1.6506001240808929E-6</v>
      </c>
      <c r="S20" s="9">
        <f>$B20*('AEO Table 3'!R$34/'AEO Table 3'!$D$34)</f>
        <v>1.6506001240808929E-6</v>
      </c>
      <c r="T20" s="9">
        <f>$B20*('AEO Table 3'!S$34/'AEO Table 3'!$D$34)</f>
        <v>1.6566685068900138E-6</v>
      </c>
      <c r="U20" s="9">
        <f>$B20*('AEO Table 3'!T$34/'AEO Table 3'!$D$34)</f>
        <v>1.6566685068900138E-6</v>
      </c>
      <c r="V20" s="9">
        <f>$B20*('AEO Table 3'!U$34/'AEO Table 3'!$D$34)</f>
        <v>1.6627368896991345E-6</v>
      </c>
      <c r="W20" s="9">
        <f>$B20*('AEO Table 3'!V$34/'AEO Table 3'!$D$34)</f>
        <v>1.6688052725082554E-6</v>
      </c>
      <c r="X20" s="9">
        <f>$B20*('AEO Table 3'!W$34/'AEO Table 3'!$D$34)</f>
        <v>1.6748736553173761E-6</v>
      </c>
      <c r="Y20" s="9">
        <f>$B20*('AEO Table 3'!X$34/'AEO Table 3'!$D$34)</f>
        <v>1.6809420381264973E-6</v>
      </c>
      <c r="Z20" s="9">
        <f>$B20*('AEO Table 3'!Y$34/'AEO Table 3'!$D$34)</f>
        <v>1.6870104209356182E-6</v>
      </c>
      <c r="AA20" s="9">
        <f>$B20*('AEO Table 3'!Z$34/'AEO Table 3'!$D$34)</f>
        <v>1.6930788037447391E-6</v>
      </c>
      <c r="AB20" s="9">
        <f>$B20*('AEO Table 3'!AA$34/'AEO Table 3'!$D$34)</f>
        <v>1.69914718655386E-6</v>
      </c>
      <c r="AC20" s="9">
        <f>$B20*('AEO Table 3'!AB$34/'AEO Table 3'!$D$34)</f>
        <v>1.705215569362981E-6</v>
      </c>
      <c r="AD20" s="9">
        <f>$B20*('AEO Table 3'!AC$34/'AEO Table 3'!$D$34)</f>
        <v>1.7112839521721019E-6</v>
      </c>
      <c r="AE20" s="9">
        <f>$B20*('AEO Table 3'!AD$34/'AEO Table 3'!$D$34)</f>
        <v>1.7173523349812228E-6</v>
      </c>
      <c r="AF20" s="9">
        <f>$B20*('AEO Table 3'!AE$34/'AEO Table 3'!$D$34)</f>
        <v>1.7234207177903437E-6</v>
      </c>
      <c r="AG20" s="9">
        <f>$B20*('AEO Table 3'!AF$34/'AEO Table 3'!$D$34)</f>
        <v>1.7294891005994649E-6</v>
      </c>
      <c r="AH20" s="9">
        <f>$B20*('AEO Table 3'!AG$34/'AEO Table 3'!$D$34)</f>
        <v>1.7355574834085856E-6</v>
      </c>
      <c r="AI20" s="289">
        <f>$B20*('AEO Table 3'!AH$34/'AEO Table 3'!$D$34)</f>
        <v>1.7416258662177067E-6</v>
      </c>
    </row>
    <row r="21" spans="1:35" x14ac:dyDescent="0.45">
      <c r="A21" s="12" t="s">
        <v>275</v>
      </c>
      <c r="B21" s="278">
        <v>0</v>
      </c>
      <c r="C21" s="283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7">
        <v>0</v>
      </c>
    </row>
    <row r="22" spans="1:35" x14ac:dyDescent="0.45">
      <c r="A22" s="12" t="s">
        <v>276</v>
      </c>
      <c r="B22" s="278">
        <v>0</v>
      </c>
      <c r="C22" s="283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7">
        <v>0</v>
      </c>
    </row>
    <row r="23" spans="1:35" x14ac:dyDescent="0.45">
      <c r="A23" s="12" t="s">
        <v>277</v>
      </c>
      <c r="B23" s="279">
        <f>B20</f>
        <v>1.5777795303714415E-6</v>
      </c>
      <c r="C23" s="284">
        <f t="shared" si="7"/>
        <v>1.5777795303714415E-6</v>
      </c>
      <c r="D23" s="9">
        <f t="shared" ref="D23" si="8">D20</f>
        <v>1.5777795303714415E-6</v>
      </c>
      <c r="E23" s="9">
        <f t="shared" ref="E23:F23" si="9">E20</f>
        <v>1.5777795303714415E-6</v>
      </c>
      <c r="F23" s="9">
        <f t="shared" si="9"/>
        <v>1.5959846787988043E-6</v>
      </c>
      <c r="G23" s="9">
        <f t="shared" ref="G23:AI23" si="10">G20</f>
        <v>1.5959846787988043E-6</v>
      </c>
      <c r="H23" s="9">
        <f t="shared" si="10"/>
        <v>1.5959846787988043E-6</v>
      </c>
      <c r="I23" s="9">
        <f t="shared" si="10"/>
        <v>1.6020530616079252E-6</v>
      </c>
      <c r="J23" s="9">
        <f t="shared" si="10"/>
        <v>1.6081214444170462E-6</v>
      </c>
      <c r="K23" s="9">
        <f t="shared" si="10"/>
        <v>1.6141898272261671E-6</v>
      </c>
      <c r="L23" s="9">
        <f t="shared" si="10"/>
        <v>1.6263265928444092E-6</v>
      </c>
      <c r="M23" s="9">
        <f t="shared" si="10"/>
        <v>1.6263265928444092E-6</v>
      </c>
      <c r="N23" s="9">
        <f t="shared" si="10"/>
        <v>1.6323949756535297E-6</v>
      </c>
      <c r="O23" s="9">
        <f t="shared" si="10"/>
        <v>1.638463358462651E-6</v>
      </c>
      <c r="P23" s="9">
        <f t="shared" si="10"/>
        <v>1.6445317412717715E-6</v>
      </c>
      <c r="Q23" s="9">
        <f t="shared" si="10"/>
        <v>1.6445317412717715E-6</v>
      </c>
      <c r="R23" s="9">
        <f t="shared" si="10"/>
        <v>1.6506001240808929E-6</v>
      </c>
      <c r="S23" s="9">
        <f t="shared" si="10"/>
        <v>1.6506001240808929E-6</v>
      </c>
      <c r="T23" s="9">
        <f t="shared" si="10"/>
        <v>1.6566685068900138E-6</v>
      </c>
      <c r="U23" s="9">
        <f t="shared" si="10"/>
        <v>1.6566685068900138E-6</v>
      </c>
      <c r="V23" s="9">
        <f t="shared" si="10"/>
        <v>1.6627368896991345E-6</v>
      </c>
      <c r="W23" s="9">
        <f t="shared" si="10"/>
        <v>1.6688052725082554E-6</v>
      </c>
      <c r="X23" s="9">
        <f t="shared" si="10"/>
        <v>1.6748736553173761E-6</v>
      </c>
      <c r="Y23" s="9">
        <f t="shared" si="10"/>
        <v>1.6809420381264973E-6</v>
      </c>
      <c r="Z23" s="9">
        <f t="shared" si="10"/>
        <v>1.6870104209356182E-6</v>
      </c>
      <c r="AA23" s="9">
        <f t="shared" si="10"/>
        <v>1.6930788037447391E-6</v>
      </c>
      <c r="AB23" s="9">
        <f t="shared" si="10"/>
        <v>1.69914718655386E-6</v>
      </c>
      <c r="AC23" s="9">
        <f t="shared" si="10"/>
        <v>1.705215569362981E-6</v>
      </c>
      <c r="AD23" s="9">
        <f t="shared" si="10"/>
        <v>1.7112839521721019E-6</v>
      </c>
      <c r="AE23" s="9">
        <f t="shared" si="10"/>
        <v>1.7173523349812228E-6</v>
      </c>
      <c r="AF23" s="9">
        <f t="shared" si="10"/>
        <v>1.7234207177903437E-6</v>
      </c>
      <c r="AG23" s="9">
        <f t="shared" si="10"/>
        <v>1.7294891005994649E-6</v>
      </c>
      <c r="AH23" s="9">
        <f t="shared" si="10"/>
        <v>1.7355574834085856E-6</v>
      </c>
      <c r="AI23" s="289">
        <f t="shared" si="10"/>
        <v>1.7416258662177067E-6</v>
      </c>
    </row>
    <row r="24" spans="1:35" x14ac:dyDescent="0.45">
      <c r="B24" s="278"/>
      <c r="C24" s="28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74" customFormat="1" x14ac:dyDescent="0.45">
      <c r="A25" s="274" t="s">
        <v>292</v>
      </c>
      <c r="B25" s="280"/>
      <c r="C25" s="285"/>
      <c r="AI25" s="280"/>
    </row>
    <row r="26" spans="1:35" x14ac:dyDescent="0.45">
      <c r="A26" s="12" t="s">
        <v>269</v>
      </c>
      <c r="B26" s="281">
        <v>2017</v>
      </c>
      <c r="C26" s="286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81">
        <v>2050</v>
      </c>
    </row>
    <row r="27" spans="1:35" x14ac:dyDescent="0.45">
      <c r="A27" s="12" t="s">
        <v>270</v>
      </c>
      <c r="B27" s="277">
        <f>'Start Year Prices'!B$4</f>
        <v>2.8695010385579147E-6</v>
      </c>
      <c r="C27" s="282">
        <f>B27</f>
        <v>2.8695010385579147E-6</v>
      </c>
      <c r="D27" s="4">
        <f>$B27*('AEO Table 3'!C$45/'AEO Table 3'!$D$45)</f>
        <v>2.9580259012974743E-6</v>
      </c>
      <c r="E27" s="4">
        <f>$B27*('AEO Table 3'!D$45/'AEO Table 3'!$D$45)</f>
        <v>2.8695010385579147E-6</v>
      </c>
      <c r="F27" s="4">
        <f>$B27*('AEO Table 3'!E$45/'AEO Table 3'!$D$45)</f>
        <v>2.7334750299581041E-6</v>
      </c>
      <c r="G27" s="4">
        <f>$B27*('AEO Table 3'!F$45/'AEO Table 3'!$D$45)</f>
        <v>2.681655598110557E-6</v>
      </c>
      <c r="H27" s="4">
        <f>$B27*('AEO Table 3'!G$45/'AEO Table 3'!$D$45)</f>
        <v>2.683814741104205E-6</v>
      </c>
      <c r="I27" s="4">
        <f>$B27*('AEO Table 3'!H$45/'AEO Table 3'!$D$45)</f>
        <v>2.6557458821867835E-6</v>
      </c>
      <c r="J27" s="4">
        <f>$B27*('AEO Table 3'!I$45/'AEO Table 3'!$D$45)</f>
        <v>2.6579050251804315E-6</v>
      </c>
      <c r="K27" s="4">
        <f>$B27*('AEO Table 3'!J$45/'AEO Table 3'!$D$45)</f>
        <v>2.64926845320584E-6</v>
      </c>
      <c r="L27" s="4">
        <f>$B27*('AEO Table 3'!K$45/'AEO Table 3'!$D$45)</f>
        <v>2.621199594288419E-6</v>
      </c>
      <c r="M27" s="4">
        <f>$B27*('AEO Table 3'!L$45/'AEO Table 3'!$D$45)</f>
        <v>2.5780167344154629E-6</v>
      </c>
      <c r="N27" s="4">
        <f>$B27*('AEO Table 3'!M$45/'AEO Table 3'!$D$45)</f>
        <v>2.5197198735869728E-6</v>
      </c>
      <c r="O27" s="4">
        <f>$B27*('AEO Table 3'!N$45/'AEO Table 3'!$D$45)</f>
        <v>2.6125630223138275E-6</v>
      </c>
      <c r="P27" s="4">
        <f>$B27*('AEO Table 3'!O$45/'AEO Table 3'!$D$45)</f>
        <v>2.5521070184916899E-6</v>
      </c>
      <c r="Q27" s="4">
        <f>$B27*('AEO Table 3'!P$45/'AEO Table 3'!$D$45)</f>
        <v>2.5175607305933249E-6</v>
      </c>
      <c r="R27" s="4">
        <f>$B27*('AEO Table 3'!Q$45/'AEO Table 3'!$D$45)</f>
        <v>2.5154015875996773E-6</v>
      </c>
      <c r="S27" s="4">
        <f>$B27*('AEO Table 3'!R$45/'AEO Table 3'!$D$45)</f>
        <v>2.4959693006568469E-6</v>
      </c>
      <c r="T27" s="4">
        <f>$B27*('AEO Table 3'!S$45/'AEO Table 3'!$D$45)</f>
        <v>2.4743778707203693E-6</v>
      </c>
      <c r="U27" s="4">
        <f>$B27*('AEO Table 3'!T$45/'AEO Table 3'!$D$45)</f>
        <v>2.4549455837775388E-6</v>
      </c>
      <c r="V27" s="4">
        <f>$B27*('AEO Table 3'!U$45/'AEO Table 3'!$D$45)</f>
        <v>2.4484681547965958E-6</v>
      </c>
      <c r="W27" s="4">
        <f>$B27*('AEO Table 3'!V$45/'AEO Table 3'!$D$45)</f>
        <v>2.4419907258156523E-6</v>
      </c>
      <c r="X27" s="4">
        <f>$B27*('AEO Table 3'!W$45/'AEO Table 3'!$D$45)</f>
        <v>2.4333541538410608E-6</v>
      </c>
      <c r="Y27" s="4">
        <f>$B27*('AEO Table 3'!X$45/'AEO Table 3'!$D$45)</f>
        <v>2.4225584388728222E-6</v>
      </c>
      <c r="Z27" s="4">
        <f>$B27*('AEO Table 3'!Y$45/'AEO Table 3'!$D$45)</f>
        <v>2.4117627239045832E-6</v>
      </c>
      <c r="AA27" s="4">
        <f>$B27*('AEO Table 3'!Z$45/'AEO Table 3'!$D$45)</f>
        <v>2.4096035809109353E-6</v>
      </c>
      <c r="AB27" s="4">
        <f>$B27*('AEO Table 3'!AA$45/'AEO Table 3'!$D$45)</f>
        <v>2.4052852949236398E-6</v>
      </c>
      <c r="AC27" s="4">
        <f>$B27*('AEO Table 3'!AB$45/'AEO Table 3'!$D$45)</f>
        <v>2.4031261519299922E-6</v>
      </c>
      <c r="AD27" s="4">
        <f>$B27*('AEO Table 3'!AC$45/'AEO Table 3'!$D$45)</f>
        <v>2.4031261519299922E-6</v>
      </c>
      <c r="AE27" s="4">
        <f>$B27*('AEO Table 3'!AD$45/'AEO Table 3'!$D$45)</f>
        <v>2.4074444379172877E-6</v>
      </c>
      <c r="AF27" s="4">
        <f>$B27*('AEO Table 3'!AE$45/'AEO Table 3'!$D$45)</f>
        <v>2.4160810098918788E-6</v>
      </c>
      <c r="AG27" s="4">
        <f>$B27*('AEO Table 3'!AF$45/'AEO Table 3'!$D$45)</f>
        <v>2.4203992958791743E-6</v>
      </c>
      <c r="AH27" s="4">
        <f>$B27*('AEO Table 3'!AG$45/'AEO Table 3'!$D$45)</f>
        <v>2.4247175818664698E-6</v>
      </c>
      <c r="AI27" s="288">
        <f>$B27*('AEO Table 3'!AH$45/'AEO Table 3'!$D$45)</f>
        <v>2.4355132968347088E-6</v>
      </c>
    </row>
    <row r="28" spans="1:35" x14ac:dyDescent="0.45">
      <c r="A28" s="12" t="s">
        <v>271</v>
      </c>
      <c r="B28" s="277">
        <f>'Start Year Prices'!C$4</f>
        <v>2.8695010385579147E-6</v>
      </c>
      <c r="C28" s="282">
        <f t="shared" ref="C28:C34" si="11">B28</f>
        <v>2.8695010385579147E-6</v>
      </c>
      <c r="D28" s="4">
        <f>$B28*('AEO Table 3'!C$51/'AEO Table 3'!$D$51)</f>
        <v>3.0968954604813722E-6</v>
      </c>
      <c r="E28" s="4">
        <f>$B28*('AEO Table 3'!D$51/'AEO Table 3'!$D$51)</f>
        <v>2.8695010385579147E-6</v>
      </c>
      <c r="F28" s="4">
        <f>$B28*('AEO Table 3'!E$51/'AEO Table 3'!$D$51)</f>
        <v>3.0535822372578564E-6</v>
      </c>
      <c r="G28" s="4">
        <f>$B28*('AEO Table 3'!F$51/'AEO Table 3'!$D$51)</f>
        <v>3.0427539314519774E-6</v>
      </c>
      <c r="H28" s="4">
        <f>$B28*('AEO Table 3'!G$51/'AEO Table 3'!$D$51)</f>
        <v>3.1185520720931299E-6</v>
      </c>
      <c r="I28" s="4">
        <f>$B28*('AEO Table 3'!H$51/'AEO Table 3'!$D$51)</f>
        <v>3.2809766591813139E-6</v>
      </c>
      <c r="J28" s="4">
        <f>$B28*('AEO Table 3'!I$51/'AEO Table 3'!$D$51)</f>
        <v>3.5841692217459243E-6</v>
      </c>
      <c r="K28" s="4">
        <f>$B28*('AEO Table 3'!J$51/'AEO Table 3'!$D$51)</f>
        <v>3.8115636436693813E-6</v>
      </c>
      <c r="L28" s="4">
        <f>$B28*('AEO Table 3'!K$51/'AEO Table 3'!$D$51)</f>
        <v>3.9523316191458064E-6</v>
      </c>
      <c r="M28" s="4">
        <f>$B28*('AEO Table 3'!L$51/'AEO Table 3'!$D$51)</f>
        <v>4.0173014539810807E-6</v>
      </c>
      <c r="N28" s="4">
        <f>$B28*('AEO Table 3'!M$51/'AEO Table 3'!$D$51)</f>
        <v>4.0064731481752021E-6</v>
      </c>
      <c r="O28" s="4">
        <f>$B28*('AEO Table 3'!N$51/'AEO Table 3'!$D$51)</f>
        <v>3.9306750075340492E-6</v>
      </c>
      <c r="P28" s="4">
        <f>$B28*('AEO Table 3'!O$51/'AEO Table 3'!$D$51)</f>
        <v>3.8981900901164133E-6</v>
      </c>
      <c r="Q28" s="4">
        <f>$B28*('AEO Table 3'!P$51/'AEO Table 3'!$D$51)</f>
        <v>3.9198467017281705E-6</v>
      </c>
      <c r="R28" s="4">
        <f>$B28*('AEO Table 3'!Q$51/'AEO Table 3'!$D$51)</f>
        <v>3.9956448423693235E-6</v>
      </c>
      <c r="S28" s="4">
        <f>$B28*('AEO Table 3'!R$51/'AEO Table 3'!$D$51)</f>
        <v>4.0497863713987174E-6</v>
      </c>
      <c r="T28" s="4">
        <f>$B28*('AEO Table 3'!S$51/'AEO Table 3'!$D$51)</f>
        <v>4.0497863713987174E-6</v>
      </c>
      <c r="U28" s="4">
        <f>$B28*('AEO Table 3'!T$51/'AEO Table 3'!$D$51)</f>
        <v>4.0497863713987174E-6</v>
      </c>
      <c r="V28" s="4">
        <f>$B28*('AEO Table 3'!U$51/'AEO Table 3'!$D$51)</f>
        <v>4.0822712888163542E-6</v>
      </c>
      <c r="W28" s="4">
        <f>$B28*('AEO Table 3'!V$51/'AEO Table 3'!$D$51)</f>
        <v>4.1147562062339909E-6</v>
      </c>
      <c r="X28" s="4">
        <f>$B28*('AEO Table 3'!W$51/'AEO Table 3'!$D$51)</f>
        <v>4.1147562062339909E-6</v>
      </c>
      <c r="Y28" s="4">
        <f>$B28*('AEO Table 3'!X$51/'AEO Table 3'!$D$51)</f>
        <v>4.1255845120398703E-6</v>
      </c>
      <c r="Z28" s="4">
        <f>$B28*('AEO Table 3'!Y$51/'AEO Table 3'!$D$51)</f>
        <v>4.1147562062339909E-6</v>
      </c>
      <c r="AA28" s="4">
        <f>$B28*('AEO Table 3'!Z$51/'AEO Table 3'!$D$51)</f>
        <v>4.1255845120398703E-6</v>
      </c>
      <c r="AB28" s="4">
        <f>$B28*('AEO Table 3'!AA$51/'AEO Table 3'!$D$51)</f>
        <v>4.1364128178457481E-6</v>
      </c>
      <c r="AC28" s="4">
        <f>$B28*('AEO Table 3'!AB$51/'AEO Table 3'!$D$51)</f>
        <v>4.1580694294575062E-6</v>
      </c>
      <c r="AD28" s="4">
        <f>$B28*('AEO Table 3'!AC$51/'AEO Table 3'!$D$51)</f>
        <v>4.1688977352633857E-6</v>
      </c>
      <c r="AE28" s="4">
        <f>$B28*('AEO Table 3'!AD$51/'AEO Table 3'!$D$51)</f>
        <v>4.2122109584869019E-6</v>
      </c>
      <c r="AF28" s="4">
        <f>$B28*('AEO Table 3'!AE$51/'AEO Table 3'!$D$51)</f>
        <v>4.2771807933221753E-6</v>
      </c>
      <c r="AG28" s="4">
        <f>$B28*('AEO Table 3'!AF$51/'AEO Table 3'!$D$51)</f>
        <v>4.3204940165456907E-6</v>
      </c>
      <c r="AH28" s="4">
        <f>$B28*('AEO Table 3'!AG$51/'AEO Table 3'!$D$51)</f>
        <v>4.3421506281574479E-6</v>
      </c>
      <c r="AI28" s="288">
        <f>$B28*('AEO Table 3'!AH$51/'AEO Table 3'!$D$51)</f>
        <v>4.4071204629927222E-6</v>
      </c>
    </row>
    <row r="29" spans="1:35" x14ac:dyDescent="0.45">
      <c r="A29" s="12" t="s">
        <v>272</v>
      </c>
      <c r="B29" s="277">
        <f>'Start Year Prices'!D$4</f>
        <v>0</v>
      </c>
      <c r="C29" s="282">
        <f t="shared" si="11"/>
        <v>0</v>
      </c>
      <c r="D29" s="4">
        <f t="shared" ref="D29:E30" si="12">C29</f>
        <v>0</v>
      </c>
      <c r="E29" s="4">
        <f t="shared" si="12"/>
        <v>0</v>
      </c>
      <c r="F29" s="4">
        <f t="shared" ref="F29:F30" si="13">E29</f>
        <v>0</v>
      </c>
      <c r="G29" s="4">
        <f t="shared" ref="G29:G30" si="14">F29</f>
        <v>0</v>
      </c>
      <c r="H29" s="4">
        <f t="shared" ref="H29:H30" si="15">G29</f>
        <v>0</v>
      </c>
      <c r="I29" s="4">
        <f t="shared" ref="I29:I30" si="16">H29</f>
        <v>0</v>
      </c>
      <c r="J29" s="4">
        <f t="shared" ref="J29:J30" si="17">I29</f>
        <v>0</v>
      </c>
      <c r="K29" s="4">
        <f t="shared" ref="K29:K30" si="18">J29</f>
        <v>0</v>
      </c>
      <c r="L29" s="4">
        <f t="shared" ref="L29:L30" si="19">K29</f>
        <v>0</v>
      </c>
      <c r="M29" s="4">
        <f t="shared" ref="M29:M30" si="20">L29</f>
        <v>0</v>
      </c>
      <c r="N29" s="4">
        <f t="shared" ref="N29:N30" si="21">M29</f>
        <v>0</v>
      </c>
      <c r="O29" s="4">
        <f t="shared" ref="O29:O30" si="22">N29</f>
        <v>0</v>
      </c>
      <c r="P29" s="4">
        <f t="shared" ref="P29:P30" si="23">O29</f>
        <v>0</v>
      </c>
      <c r="Q29" s="4">
        <f t="shared" ref="Q29:Q30" si="24">P29</f>
        <v>0</v>
      </c>
      <c r="R29" s="4">
        <f t="shared" ref="R29:R30" si="25">Q29</f>
        <v>0</v>
      </c>
      <c r="S29" s="4">
        <f t="shared" ref="S29:S30" si="26">R29</f>
        <v>0</v>
      </c>
      <c r="T29" s="4">
        <f t="shared" ref="T29:T30" si="27">S29</f>
        <v>0</v>
      </c>
      <c r="U29" s="4">
        <f t="shared" ref="U29:U30" si="28">T29</f>
        <v>0</v>
      </c>
      <c r="V29" s="4">
        <f t="shared" ref="V29:V30" si="29">U29</f>
        <v>0</v>
      </c>
      <c r="W29" s="4">
        <f t="shared" ref="W29:W30" si="30">V29</f>
        <v>0</v>
      </c>
      <c r="X29" s="4">
        <f t="shared" ref="X29:X30" si="31">W29</f>
        <v>0</v>
      </c>
      <c r="Y29" s="4">
        <f t="shared" ref="Y29:Y30" si="32">X29</f>
        <v>0</v>
      </c>
      <c r="Z29" s="4">
        <f t="shared" ref="Z29:Z30" si="33">Y29</f>
        <v>0</v>
      </c>
      <c r="AA29" s="4">
        <f t="shared" ref="AA29:AA30" si="34">Z29</f>
        <v>0</v>
      </c>
      <c r="AB29" s="4">
        <f t="shared" ref="AB29:AB30" si="35">AA29</f>
        <v>0</v>
      </c>
      <c r="AC29" s="4">
        <f t="shared" ref="AC29:AC30" si="36">AB29</f>
        <v>0</v>
      </c>
      <c r="AD29" s="4">
        <f t="shared" ref="AD29:AD30" si="37">AC29</f>
        <v>0</v>
      </c>
      <c r="AE29" s="4">
        <f t="shared" ref="AE29:AE30" si="38">AD29</f>
        <v>0</v>
      </c>
      <c r="AF29" s="4">
        <f t="shared" ref="AF29:AF30" si="39">AE29</f>
        <v>0</v>
      </c>
      <c r="AG29" s="4">
        <f t="shared" ref="AG29:AG30" si="40">AF29</f>
        <v>0</v>
      </c>
      <c r="AH29" s="4">
        <f t="shared" ref="AH29:AH30" si="41">AG29</f>
        <v>0</v>
      </c>
      <c r="AI29" s="288">
        <f t="shared" ref="AI29:AI30" si="42">AH29</f>
        <v>0</v>
      </c>
    </row>
    <row r="30" spans="1:35" x14ac:dyDescent="0.45">
      <c r="A30" s="12" t="s">
        <v>273</v>
      </c>
      <c r="B30" s="277">
        <f>'Start Year Prices'!C$4</f>
        <v>2.8695010385579147E-6</v>
      </c>
      <c r="C30" s="282">
        <f t="shared" si="11"/>
        <v>2.8695010385579147E-6</v>
      </c>
      <c r="D30" s="4">
        <f t="shared" si="12"/>
        <v>2.8695010385579147E-6</v>
      </c>
      <c r="E30" s="4">
        <f t="shared" si="12"/>
        <v>2.8695010385579147E-6</v>
      </c>
      <c r="F30" s="4">
        <f t="shared" si="13"/>
        <v>2.8695010385579147E-6</v>
      </c>
      <c r="G30" s="4">
        <f t="shared" si="14"/>
        <v>2.8695010385579147E-6</v>
      </c>
      <c r="H30" s="4">
        <f t="shared" si="15"/>
        <v>2.8695010385579147E-6</v>
      </c>
      <c r="I30" s="4">
        <f t="shared" si="16"/>
        <v>2.8695010385579147E-6</v>
      </c>
      <c r="J30" s="4">
        <f t="shared" si="17"/>
        <v>2.8695010385579147E-6</v>
      </c>
      <c r="K30" s="4">
        <f t="shared" si="18"/>
        <v>2.8695010385579147E-6</v>
      </c>
      <c r="L30" s="4">
        <f t="shared" si="19"/>
        <v>2.8695010385579147E-6</v>
      </c>
      <c r="M30" s="4">
        <f t="shared" si="20"/>
        <v>2.8695010385579147E-6</v>
      </c>
      <c r="N30" s="4">
        <f t="shared" si="21"/>
        <v>2.8695010385579147E-6</v>
      </c>
      <c r="O30" s="4">
        <f t="shared" si="22"/>
        <v>2.8695010385579147E-6</v>
      </c>
      <c r="P30" s="4">
        <f t="shared" si="23"/>
        <v>2.8695010385579147E-6</v>
      </c>
      <c r="Q30" s="4">
        <f t="shared" si="24"/>
        <v>2.8695010385579147E-6</v>
      </c>
      <c r="R30" s="4">
        <f t="shared" si="25"/>
        <v>2.8695010385579147E-6</v>
      </c>
      <c r="S30" s="4">
        <f t="shared" si="26"/>
        <v>2.8695010385579147E-6</v>
      </c>
      <c r="T30" s="4">
        <f t="shared" si="27"/>
        <v>2.8695010385579147E-6</v>
      </c>
      <c r="U30" s="4">
        <f t="shared" si="28"/>
        <v>2.8695010385579147E-6</v>
      </c>
      <c r="V30" s="4">
        <f t="shared" si="29"/>
        <v>2.8695010385579147E-6</v>
      </c>
      <c r="W30" s="4">
        <f t="shared" si="30"/>
        <v>2.8695010385579147E-6</v>
      </c>
      <c r="X30" s="4">
        <f t="shared" si="31"/>
        <v>2.8695010385579147E-6</v>
      </c>
      <c r="Y30" s="4">
        <f t="shared" si="32"/>
        <v>2.8695010385579147E-6</v>
      </c>
      <c r="Z30" s="4">
        <f t="shared" si="33"/>
        <v>2.8695010385579147E-6</v>
      </c>
      <c r="AA30" s="4">
        <f t="shared" si="34"/>
        <v>2.8695010385579147E-6</v>
      </c>
      <c r="AB30" s="4">
        <f t="shared" si="35"/>
        <v>2.8695010385579147E-6</v>
      </c>
      <c r="AC30" s="4">
        <f t="shared" si="36"/>
        <v>2.8695010385579147E-6</v>
      </c>
      <c r="AD30" s="4">
        <f t="shared" si="37"/>
        <v>2.8695010385579147E-6</v>
      </c>
      <c r="AE30" s="4">
        <f t="shared" si="38"/>
        <v>2.8695010385579147E-6</v>
      </c>
      <c r="AF30" s="4">
        <f t="shared" si="39"/>
        <v>2.8695010385579147E-6</v>
      </c>
      <c r="AG30" s="4">
        <f t="shared" si="40"/>
        <v>2.8695010385579147E-6</v>
      </c>
      <c r="AH30" s="4">
        <f t="shared" si="41"/>
        <v>2.8695010385579147E-6</v>
      </c>
      <c r="AI30" s="288">
        <f t="shared" si="42"/>
        <v>2.8695010385579147E-6</v>
      </c>
    </row>
    <row r="31" spans="1:35" x14ac:dyDescent="0.45">
      <c r="A31" s="12" t="s">
        <v>274</v>
      </c>
      <c r="B31" s="277">
        <f>'Start Year Prices'!F$4</f>
        <v>2.8695010385579147E-6</v>
      </c>
      <c r="C31" s="282">
        <f t="shared" si="11"/>
        <v>2.8695010385579147E-6</v>
      </c>
      <c r="D31" s="4">
        <f>$B31*('AEO Table 3'!C$32/'AEO Table 3'!$D$32)</f>
        <v>3.002966203142004E-6</v>
      </c>
      <c r="E31" s="4">
        <f>$B31*('AEO Table 3'!D$32/'AEO Table 3'!$D$32)</f>
        <v>2.8695010385579147E-6</v>
      </c>
      <c r="F31" s="4">
        <f>$B31*('AEO Table 3'!E$32/'AEO Table 3'!$D$32)</f>
        <v>2.9529167664229707E-6</v>
      </c>
      <c r="G31" s="4">
        <f>$B31*('AEO Table 3'!F$32/'AEO Table 3'!$D$32)</f>
        <v>2.8945257569174314E-6</v>
      </c>
      <c r="H31" s="4">
        <f>$B31*('AEO Table 3'!G$32/'AEO Table 3'!$D$32)</f>
        <v>2.9112089024904427E-6</v>
      </c>
      <c r="I31" s="4">
        <f>$B31*('AEO Table 3'!H$32/'AEO Table 3'!$D$32)</f>
        <v>2.9695999119959817E-6</v>
      </c>
      <c r="J31" s="4">
        <f>$B31*('AEO Table 3'!I$32/'AEO Table 3'!$D$32)</f>
        <v>3.1364313677260929E-6</v>
      </c>
      <c r="K31" s="4">
        <f>$B31*('AEO Table 3'!J$32/'AEO Table 3'!$D$32)</f>
        <v>3.3282875418157211E-6</v>
      </c>
      <c r="L31" s="4">
        <f>$B31*('AEO Table 3'!K$32/'AEO Table 3'!$D$32)</f>
        <v>3.4534111336133042E-6</v>
      </c>
      <c r="M31" s="4">
        <f>$B31*('AEO Table 3'!L$32/'AEO Table 3'!$D$32)</f>
        <v>3.5201437159053489E-6</v>
      </c>
      <c r="N31" s="4">
        <f>$B31*('AEO Table 3'!M$32/'AEO Table 3'!$D$32)</f>
        <v>3.528485288691855E-6</v>
      </c>
      <c r="O31" s="4">
        <f>$B31*('AEO Table 3'!N$32/'AEO Table 3'!$D$32)</f>
        <v>3.470094279186316E-6</v>
      </c>
      <c r="P31" s="4">
        <f>$B31*('AEO Table 3'!O$32/'AEO Table 3'!$D$32)</f>
        <v>3.4367279880402937E-6</v>
      </c>
      <c r="Q31" s="4">
        <f>$B31*('AEO Table 3'!P$32/'AEO Table 3'!$D$32)</f>
        <v>3.4534111336133042E-6</v>
      </c>
      <c r="R31" s="4">
        <f>$B31*('AEO Table 3'!Q$32/'AEO Table 3'!$D$32)</f>
        <v>3.5034605703323384E-6</v>
      </c>
      <c r="S31" s="4">
        <f>$B31*('AEO Table 3'!R$32/'AEO Table 3'!$D$32)</f>
        <v>3.5368268614783607E-6</v>
      </c>
      <c r="T31" s="4">
        <f>$B31*('AEO Table 3'!S$32/'AEO Table 3'!$D$32)</f>
        <v>3.5368268614783607E-6</v>
      </c>
      <c r="U31" s="4">
        <f>$B31*('AEO Table 3'!T$32/'AEO Table 3'!$D$32)</f>
        <v>3.528485288691855E-6</v>
      </c>
      <c r="V31" s="4">
        <f>$B31*('AEO Table 3'!U$32/'AEO Table 3'!$D$32)</f>
        <v>3.5618515798378765E-6</v>
      </c>
      <c r="W31" s="4">
        <f>$B31*('AEO Table 3'!V$32/'AEO Table 3'!$D$32)</f>
        <v>3.5785347254108878E-6</v>
      </c>
      <c r="X31" s="4">
        <f>$B31*('AEO Table 3'!W$32/'AEO Table 3'!$D$32)</f>
        <v>3.5868762981973935E-6</v>
      </c>
      <c r="Y31" s="4">
        <f>$B31*('AEO Table 3'!X$32/'AEO Table 3'!$D$32)</f>
        <v>3.5868762981973935E-6</v>
      </c>
      <c r="Z31" s="4">
        <f>$B31*('AEO Table 3'!Y$32/'AEO Table 3'!$D$32)</f>
        <v>3.5868762981973935E-6</v>
      </c>
      <c r="AA31" s="4">
        <f>$B31*('AEO Table 3'!Z$32/'AEO Table 3'!$D$32)</f>
        <v>3.6035594437704045E-6</v>
      </c>
      <c r="AB31" s="4">
        <f>$B31*('AEO Table 3'!AA$32/'AEO Table 3'!$D$32)</f>
        <v>3.6119010165569102E-6</v>
      </c>
      <c r="AC31" s="4">
        <f>$B31*('AEO Table 3'!AB$32/'AEO Table 3'!$D$32)</f>
        <v>3.6202425893434158E-6</v>
      </c>
      <c r="AD31" s="4">
        <f>$B31*('AEO Table 3'!AC$32/'AEO Table 3'!$D$32)</f>
        <v>3.6452673077029325E-6</v>
      </c>
      <c r="AE31" s="4">
        <f>$B31*('AEO Table 3'!AD$32/'AEO Table 3'!$D$32)</f>
        <v>3.6786335988489548E-6</v>
      </c>
      <c r="AF31" s="4">
        <f>$B31*('AEO Table 3'!AE$32/'AEO Table 3'!$D$32)</f>
        <v>3.7203414627814828E-6</v>
      </c>
      <c r="AG31" s="4">
        <f>$B31*('AEO Table 3'!AF$32/'AEO Table 3'!$D$32)</f>
        <v>3.7453661811409994E-6</v>
      </c>
      <c r="AH31" s="4">
        <f>$B31*('AEO Table 3'!AG$32/'AEO Table 3'!$D$32)</f>
        <v>3.7703908995005156E-6</v>
      </c>
      <c r="AI31" s="288">
        <f>$B31*('AEO Table 3'!AH$32/'AEO Table 3'!$D$32)</f>
        <v>3.8120987634330441E-6</v>
      </c>
    </row>
    <row r="32" spans="1:35" x14ac:dyDescent="0.45">
      <c r="A32" s="12" t="s">
        <v>275</v>
      </c>
      <c r="B32" s="278">
        <v>0</v>
      </c>
      <c r="C32" s="283">
        <f t="shared" si="11"/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287">
        <v>0</v>
      </c>
    </row>
    <row r="33" spans="1:35" x14ac:dyDescent="0.45">
      <c r="A33" s="12" t="s">
        <v>276</v>
      </c>
      <c r="B33" s="278">
        <v>0</v>
      </c>
      <c r="C33" s="283">
        <f t="shared" si="11"/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287">
        <v>0</v>
      </c>
    </row>
    <row r="34" spans="1:35" x14ac:dyDescent="0.45">
      <c r="A34" s="12" t="s">
        <v>277</v>
      </c>
      <c r="B34" s="277">
        <f>B31</f>
        <v>2.8695010385579147E-6</v>
      </c>
      <c r="C34" s="282">
        <f t="shared" si="11"/>
        <v>2.8695010385579147E-6</v>
      </c>
      <c r="D34" s="4">
        <f t="shared" ref="D34" si="43">D31</f>
        <v>3.002966203142004E-6</v>
      </c>
      <c r="E34" s="4">
        <f t="shared" ref="E34:F34" si="44">E31</f>
        <v>2.8695010385579147E-6</v>
      </c>
      <c r="F34" s="4">
        <f t="shared" si="44"/>
        <v>2.9529167664229707E-6</v>
      </c>
      <c r="G34" s="4">
        <f t="shared" ref="G34:AI34" si="45">G31</f>
        <v>2.8945257569174314E-6</v>
      </c>
      <c r="H34" s="4">
        <f t="shared" si="45"/>
        <v>2.9112089024904427E-6</v>
      </c>
      <c r="I34" s="4">
        <f t="shared" si="45"/>
        <v>2.9695999119959817E-6</v>
      </c>
      <c r="J34" s="4">
        <f t="shared" si="45"/>
        <v>3.1364313677260929E-6</v>
      </c>
      <c r="K34" s="4">
        <f t="shared" si="45"/>
        <v>3.3282875418157211E-6</v>
      </c>
      <c r="L34" s="4">
        <f t="shared" si="45"/>
        <v>3.4534111336133042E-6</v>
      </c>
      <c r="M34" s="4">
        <f t="shared" si="45"/>
        <v>3.5201437159053489E-6</v>
      </c>
      <c r="N34" s="4">
        <f t="shared" si="45"/>
        <v>3.528485288691855E-6</v>
      </c>
      <c r="O34" s="4">
        <f t="shared" si="45"/>
        <v>3.470094279186316E-6</v>
      </c>
      <c r="P34" s="4">
        <f t="shared" si="45"/>
        <v>3.4367279880402937E-6</v>
      </c>
      <c r="Q34" s="4">
        <f t="shared" si="45"/>
        <v>3.4534111336133042E-6</v>
      </c>
      <c r="R34" s="4">
        <f t="shared" si="45"/>
        <v>3.5034605703323384E-6</v>
      </c>
      <c r="S34" s="4">
        <f t="shared" si="45"/>
        <v>3.5368268614783607E-6</v>
      </c>
      <c r="T34" s="4">
        <f t="shared" si="45"/>
        <v>3.5368268614783607E-6</v>
      </c>
      <c r="U34" s="4">
        <f t="shared" si="45"/>
        <v>3.528485288691855E-6</v>
      </c>
      <c r="V34" s="4">
        <f t="shared" si="45"/>
        <v>3.5618515798378765E-6</v>
      </c>
      <c r="W34" s="4">
        <f t="shared" si="45"/>
        <v>3.5785347254108878E-6</v>
      </c>
      <c r="X34" s="4">
        <f t="shared" si="45"/>
        <v>3.5868762981973935E-6</v>
      </c>
      <c r="Y34" s="4">
        <f t="shared" si="45"/>
        <v>3.5868762981973935E-6</v>
      </c>
      <c r="Z34" s="4">
        <f t="shared" si="45"/>
        <v>3.5868762981973935E-6</v>
      </c>
      <c r="AA34" s="4">
        <f t="shared" si="45"/>
        <v>3.6035594437704045E-6</v>
      </c>
      <c r="AB34" s="4">
        <f t="shared" si="45"/>
        <v>3.6119010165569102E-6</v>
      </c>
      <c r="AC34" s="4">
        <f t="shared" si="45"/>
        <v>3.6202425893434158E-6</v>
      </c>
      <c r="AD34" s="4">
        <f t="shared" si="45"/>
        <v>3.6452673077029325E-6</v>
      </c>
      <c r="AE34" s="4">
        <f t="shared" si="45"/>
        <v>3.6786335988489548E-6</v>
      </c>
      <c r="AF34" s="4">
        <f t="shared" si="45"/>
        <v>3.7203414627814828E-6</v>
      </c>
      <c r="AG34" s="4">
        <f t="shared" si="45"/>
        <v>3.7453661811409994E-6</v>
      </c>
      <c r="AH34" s="4">
        <f t="shared" si="45"/>
        <v>3.7703908995005156E-6</v>
      </c>
      <c r="AI34" s="288">
        <f t="shared" si="45"/>
        <v>3.8120987634330441E-6</v>
      </c>
    </row>
    <row r="35" spans="1:35" x14ac:dyDescent="0.45">
      <c r="B35" s="278"/>
      <c r="C35" s="28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74" customFormat="1" x14ac:dyDescent="0.45">
      <c r="A36" s="274" t="s">
        <v>1215</v>
      </c>
      <c r="B36" s="280"/>
      <c r="C36" s="285"/>
      <c r="AI36" s="280"/>
    </row>
    <row r="37" spans="1:35" x14ac:dyDescent="0.45">
      <c r="A37" s="12" t="s">
        <v>269</v>
      </c>
      <c r="B37" s="281">
        <v>2017</v>
      </c>
      <c r="C37" s="286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81">
        <v>2050</v>
      </c>
    </row>
    <row r="38" spans="1:35" x14ac:dyDescent="0.45">
      <c r="A38" s="12" t="s">
        <v>270</v>
      </c>
      <c r="B38" s="278">
        <v>0</v>
      </c>
      <c r="C38" s="283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7">
        <v>0</v>
      </c>
    </row>
    <row r="39" spans="1:35" x14ac:dyDescent="0.45">
      <c r="A39" s="12" t="s">
        <v>271</v>
      </c>
      <c r="B39" s="279">
        <f>'Start Year Prices'!C5</f>
        <v>7.4000000000000001E-7</v>
      </c>
      <c r="C39" s="284">
        <f t="shared" ref="C39:C45" si="46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9">
        <f>$B39*('AEO Table 3'!AH$53/'AEO Table 3'!$D$53)</f>
        <v>7.9441176470588229E-7</v>
      </c>
    </row>
    <row r="40" spans="1:35" x14ac:dyDescent="0.45">
      <c r="A40" s="12" t="s">
        <v>272</v>
      </c>
      <c r="B40" s="278">
        <v>0</v>
      </c>
      <c r="C40" s="283">
        <f t="shared" si="46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7">
        <v>0</v>
      </c>
    </row>
    <row r="41" spans="1:35" x14ac:dyDescent="0.45">
      <c r="A41" s="12" t="s">
        <v>273</v>
      </c>
      <c r="B41" s="278">
        <v>0</v>
      </c>
      <c r="C41" s="283">
        <f t="shared" si="46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7">
        <v>0</v>
      </c>
    </row>
    <row r="42" spans="1:35" x14ac:dyDescent="0.45">
      <c r="A42" s="12" t="s">
        <v>274</v>
      </c>
      <c r="B42" s="278">
        <v>0</v>
      </c>
      <c r="C42" s="283">
        <f t="shared" si="46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7">
        <v>0</v>
      </c>
    </row>
    <row r="43" spans="1:35" x14ac:dyDescent="0.45">
      <c r="A43" s="12" t="s">
        <v>275</v>
      </c>
      <c r="B43" s="278">
        <v>0</v>
      </c>
      <c r="C43" s="283">
        <f t="shared" si="46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7">
        <v>0</v>
      </c>
    </row>
    <row r="44" spans="1:35" x14ac:dyDescent="0.45">
      <c r="A44" s="12" t="s">
        <v>276</v>
      </c>
      <c r="B44" s="278">
        <v>0</v>
      </c>
      <c r="C44" s="283">
        <f t="shared" si="46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7">
        <v>0</v>
      </c>
    </row>
    <row r="45" spans="1:35" x14ac:dyDescent="0.45">
      <c r="A45" s="12" t="s">
        <v>277</v>
      </c>
      <c r="B45" s="278">
        <f>B42</f>
        <v>0</v>
      </c>
      <c r="C45" s="283">
        <f t="shared" si="46"/>
        <v>0</v>
      </c>
      <c r="D45" s="11">
        <f t="shared" ref="D45" si="47">D42</f>
        <v>0</v>
      </c>
      <c r="E45" s="11">
        <f t="shared" ref="E45:F45" si="48">E42</f>
        <v>0</v>
      </c>
      <c r="F45" s="11">
        <f t="shared" si="48"/>
        <v>0</v>
      </c>
      <c r="G45" s="11">
        <f t="shared" ref="G45:AI45" si="49">G42</f>
        <v>0</v>
      </c>
      <c r="H45" s="11">
        <f t="shared" si="49"/>
        <v>0</v>
      </c>
      <c r="I45" s="11">
        <f t="shared" si="49"/>
        <v>0</v>
      </c>
      <c r="J45" s="11">
        <f t="shared" si="49"/>
        <v>0</v>
      </c>
      <c r="K45" s="11">
        <f t="shared" si="49"/>
        <v>0</v>
      </c>
      <c r="L45" s="11">
        <f t="shared" si="49"/>
        <v>0</v>
      </c>
      <c r="M45" s="11">
        <f t="shared" si="49"/>
        <v>0</v>
      </c>
      <c r="N45" s="11">
        <f t="shared" si="49"/>
        <v>0</v>
      </c>
      <c r="O45" s="11">
        <f t="shared" si="49"/>
        <v>0</v>
      </c>
      <c r="P45" s="11">
        <f t="shared" si="49"/>
        <v>0</v>
      </c>
      <c r="Q45" s="11">
        <f t="shared" si="49"/>
        <v>0</v>
      </c>
      <c r="R45" s="11">
        <f t="shared" si="49"/>
        <v>0</v>
      </c>
      <c r="S45" s="11">
        <f t="shared" si="49"/>
        <v>0</v>
      </c>
      <c r="T45" s="11">
        <f t="shared" si="49"/>
        <v>0</v>
      </c>
      <c r="U45" s="11">
        <f t="shared" si="49"/>
        <v>0</v>
      </c>
      <c r="V45" s="11">
        <f t="shared" si="49"/>
        <v>0</v>
      </c>
      <c r="W45" s="11">
        <f t="shared" si="49"/>
        <v>0</v>
      </c>
      <c r="X45" s="11">
        <f t="shared" si="49"/>
        <v>0</v>
      </c>
      <c r="Y45" s="11">
        <f t="shared" si="49"/>
        <v>0</v>
      </c>
      <c r="Z45" s="11">
        <f t="shared" si="49"/>
        <v>0</v>
      </c>
      <c r="AA45" s="11">
        <f t="shared" si="49"/>
        <v>0</v>
      </c>
      <c r="AB45" s="11">
        <f t="shared" si="49"/>
        <v>0</v>
      </c>
      <c r="AC45" s="11">
        <f t="shared" si="49"/>
        <v>0</v>
      </c>
      <c r="AD45" s="11">
        <f t="shared" si="49"/>
        <v>0</v>
      </c>
      <c r="AE45" s="11">
        <f t="shared" si="49"/>
        <v>0</v>
      </c>
      <c r="AF45" s="11">
        <f t="shared" si="49"/>
        <v>0</v>
      </c>
      <c r="AG45" s="11">
        <f t="shared" si="49"/>
        <v>0</v>
      </c>
      <c r="AH45" s="11">
        <f t="shared" si="49"/>
        <v>0</v>
      </c>
      <c r="AI45" s="287">
        <f t="shared" si="49"/>
        <v>0</v>
      </c>
    </row>
    <row r="46" spans="1:35" x14ac:dyDescent="0.45">
      <c r="B46" s="278"/>
      <c r="C46" s="28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74" customFormat="1" x14ac:dyDescent="0.45">
      <c r="A47" s="274" t="s">
        <v>1216</v>
      </c>
      <c r="B47" s="280"/>
      <c r="C47" s="285"/>
      <c r="AI47" s="280"/>
    </row>
    <row r="48" spans="1:35" x14ac:dyDescent="0.45">
      <c r="A48" s="12" t="s">
        <v>269</v>
      </c>
      <c r="B48" s="281">
        <v>2017</v>
      </c>
      <c r="C48" s="286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81">
        <v>2050</v>
      </c>
    </row>
    <row r="49" spans="1:35" x14ac:dyDescent="0.45">
      <c r="A49" s="12" t="s">
        <v>270</v>
      </c>
      <c r="B49" s="278">
        <v>0</v>
      </c>
      <c r="C49" s="283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7">
        <v>0</v>
      </c>
    </row>
    <row r="50" spans="1:35" x14ac:dyDescent="0.45">
      <c r="A50" s="12" t="s">
        <v>271</v>
      </c>
      <c r="B50" s="278">
        <v>0</v>
      </c>
      <c r="C50" s="283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7">
        <v>0</v>
      </c>
    </row>
    <row r="51" spans="1:35" x14ac:dyDescent="0.45">
      <c r="A51" s="12" t="s">
        <v>272</v>
      </c>
      <c r="B51" s="278">
        <v>0</v>
      </c>
      <c r="C51" s="283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7">
        <v>0</v>
      </c>
    </row>
    <row r="52" spans="1:35" x14ac:dyDescent="0.45">
      <c r="A52" s="12" t="s">
        <v>273</v>
      </c>
      <c r="B52" s="278">
        <v>0</v>
      </c>
      <c r="C52" s="283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7">
        <v>0</v>
      </c>
    </row>
    <row r="53" spans="1:35" x14ac:dyDescent="0.45">
      <c r="A53" s="12" t="s">
        <v>274</v>
      </c>
      <c r="B53" s="278">
        <v>0</v>
      </c>
      <c r="C53" s="283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7">
        <v>0</v>
      </c>
    </row>
    <row r="54" spans="1:35" x14ac:dyDescent="0.45">
      <c r="A54" s="12" t="s">
        <v>275</v>
      </c>
      <c r="B54" s="278">
        <v>0</v>
      </c>
      <c r="C54" s="283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7">
        <v>0</v>
      </c>
    </row>
    <row r="55" spans="1:35" x14ac:dyDescent="0.45">
      <c r="A55" s="12" t="s">
        <v>276</v>
      </c>
      <c r="B55" s="278">
        <v>0</v>
      </c>
      <c r="C55" s="283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7">
        <v>0</v>
      </c>
    </row>
    <row r="56" spans="1:35" x14ac:dyDescent="0.45">
      <c r="A56" s="12" t="s">
        <v>277</v>
      </c>
      <c r="B56" s="278">
        <f>B53</f>
        <v>0</v>
      </c>
      <c r="C56" s="283">
        <f t="shared" ref="C56:D56" si="50">C53</f>
        <v>0</v>
      </c>
      <c r="D56" s="11">
        <f t="shared" si="50"/>
        <v>0</v>
      </c>
      <c r="E56" s="11">
        <f t="shared" ref="E56:F56" si="51">E53</f>
        <v>0</v>
      </c>
      <c r="F56" s="11">
        <f t="shared" si="51"/>
        <v>0</v>
      </c>
      <c r="G56" s="11">
        <f t="shared" ref="G56:AI56" si="52">G53</f>
        <v>0</v>
      </c>
      <c r="H56" s="11">
        <f t="shared" si="52"/>
        <v>0</v>
      </c>
      <c r="I56" s="11">
        <f t="shared" si="52"/>
        <v>0</v>
      </c>
      <c r="J56" s="11">
        <f t="shared" si="52"/>
        <v>0</v>
      </c>
      <c r="K56" s="11">
        <f t="shared" si="52"/>
        <v>0</v>
      </c>
      <c r="L56" s="11">
        <f t="shared" si="52"/>
        <v>0</v>
      </c>
      <c r="M56" s="11">
        <f t="shared" si="52"/>
        <v>0</v>
      </c>
      <c r="N56" s="11">
        <f t="shared" si="52"/>
        <v>0</v>
      </c>
      <c r="O56" s="11">
        <f t="shared" si="52"/>
        <v>0</v>
      </c>
      <c r="P56" s="11">
        <f t="shared" si="52"/>
        <v>0</v>
      </c>
      <c r="Q56" s="11">
        <f t="shared" si="52"/>
        <v>0</v>
      </c>
      <c r="R56" s="11">
        <f t="shared" si="52"/>
        <v>0</v>
      </c>
      <c r="S56" s="11">
        <f t="shared" si="52"/>
        <v>0</v>
      </c>
      <c r="T56" s="11">
        <f t="shared" si="52"/>
        <v>0</v>
      </c>
      <c r="U56" s="11">
        <f t="shared" si="52"/>
        <v>0</v>
      </c>
      <c r="V56" s="11">
        <f t="shared" si="52"/>
        <v>0</v>
      </c>
      <c r="W56" s="11">
        <f t="shared" si="52"/>
        <v>0</v>
      </c>
      <c r="X56" s="11">
        <f t="shared" si="52"/>
        <v>0</v>
      </c>
      <c r="Y56" s="11">
        <f t="shared" si="52"/>
        <v>0</v>
      </c>
      <c r="Z56" s="11">
        <f t="shared" si="52"/>
        <v>0</v>
      </c>
      <c r="AA56" s="11">
        <f t="shared" si="52"/>
        <v>0</v>
      </c>
      <c r="AB56" s="11">
        <f t="shared" si="52"/>
        <v>0</v>
      </c>
      <c r="AC56" s="11">
        <f t="shared" si="52"/>
        <v>0</v>
      </c>
      <c r="AD56" s="11">
        <f t="shared" si="52"/>
        <v>0</v>
      </c>
      <c r="AE56" s="11">
        <f t="shared" si="52"/>
        <v>0</v>
      </c>
      <c r="AF56" s="11">
        <f t="shared" si="52"/>
        <v>0</v>
      </c>
      <c r="AG56" s="11">
        <f t="shared" si="52"/>
        <v>0</v>
      </c>
      <c r="AH56" s="11">
        <f t="shared" si="52"/>
        <v>0</v>
      </c>
      <c r="AI56" s="287">
        <f t="shared" si="52"/>
        <v>0</v>
      </c>
    </row>
    <row r="57" spans="1:35" s="274" customFormat="1" x14ac:dyDescent="0.45">
      <c r="A57" s="274" t="s">
        <v>1217</v>
      </c>
      <c r="B57" s="280"/>
      <c r="C57" s="285"/>
      <c r="AI57" s="280"/>
    </row>
    <row r="58" spans="1:35" x14ac:dyDescent="0.45">
      <c r="A58" s="12" t="s">
        <v>269</v>
      </c>
      <c r="B58" s="281">
        <v>2017</v>
      </c>
      <c r="C58" s="286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81">
        <v>2050</v>
      </c>
    </row>
    <row r="59" spans="1:35" x14ac:dyDescent="0.45">
      <c r="A59" s="12" t="s">
        <v>270</v>
      </c>
      <c r="B59" s="278">
        <v>0</v>
      </c>
      <c r="C59" s="283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7">
        <v>0</v>
      </c>
    </row>
    <row r="60" spans="1:35" x14ac:dyDescent="0.45">
      <c r="A60" s="12" t="s">
        <v>271</v>
      </c>
      <c r="B60" s="278">
        <v>0</v>
      </c>
      <c r="C60" s="283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7">
        <v>0</v>
      </c>
    </row>
    <row r="61" spans="1:35" x14ac:dyDescent="0.45">
      <c r="A61" s="12" t="s">
        <v>272</v>
      </c>
      <c r="B61" s="278">
        <v>0</v>
      </c>
      <c r="C61" s="283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7">
        <v>0</v>
      </c>
    </row>
    <row r="62" spans="1:35" x14ac:dyDescent="0.45">
      <c r="A62" s="12" t="s">
        <v>273</v>
      </c>
      <c r="B62" s="278">
        <v>0</v>
      </c>
      <c r="C62" s="283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7">
        <v>0</v>
      </c>
    </row>
    <row r="63" spans="1:35" x14ac:dyDescent="0.45">
      <c r="A63" s="12" t="s">
        <v>274</v>
      </c>
      <c r="B63" s="278">
        <v>0</v>
      </c>
      <c r="C63" s="283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7">
        <v>0</v>
      </c>
    </row>
    <row r="64" spans="1:35" x14ac:dyDescent="0.45">
      <c r="A64" s="12" t="s">
        <v>275</v>
      </c>
      <c r="B64" s="278">
        <v>0</v>
      </c>
      <c r="C64" s="283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7">
        <v>0</v>
      </c>
    </row>
    <row r="65" spans="1:35" x14ac:dyDescent="0.45">
      <c r="A65" s="12" t="s">
        <v>276</v>
      </c>
      <c r="B65" s="278">
        <v>0</v>
      </c>
      <c r="C65" s="283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7">
        <v>0</v>
      </c>
    </row>
    <row r="66" spans="1:35" x14ac:dyDescent="0.45">
      <c r="A66" s="12" t="s">
        <v>277</v>
      </c>
      <c r="B66" s="278">
        <f>B63</f>
        <v>0</v>
      </c>
      <c r="C66" s="283">
        <f t="shared" ref="C66:D66" si="53">C63</f>
        <v>0</v>
      </c>
      <c r="D66" s="11">
        <f t="shared" si="53"/>
        <v>0</v>
      </c>
      <c r="E66" s="11">
        <f t="shared" ref="E66:F66" si="54">E63</f>
        <v>0</v>
      </c>
      <c r="F66" s="11">
        <f t="shared" si="54"/>
        <v>0</v>
      </c>
      <c r="G66" s="11">
        <f t="shared" ref="G66:AI66" si="55">G63</f>
        <v>0</v>
      </c>
      <c r="H66" s="11">
        <f t="shared" si="55"/>
        <v>0</v>
      </c>
      <c r="I66" s="11">
        <f t="shared" si="55"/>
        <v>0</v>
      </c>
      <c r="J66" s="11">
        <f t="shared" si="55"/>
        <v>0</v>
      </c>
      <c r="K66" s="11">
        <f t="shared" si="55"/>
        <v>0</v>
      </c>
      <c r="L66" s="11">
        <f t="shared" si="55"/>
        <v>0</v>
      </c>
      <c r="M66" s="11">
        <f t="shared" si="55"/>
        <v>0</v>
      </c>
      <c r="N66" s="11">
        <f t="shared" si="55"/>
        <v>0</v>
      </c>
      <c r="O66" s="11">
        <f t="shared" si="55"/>
        <v>0</v>
      </c>
      <c r="P66" s="11">
        <f t="shared" si="55"/>
        <v>0</v>
      </c>
      <c r="Q66" s="11">
        <f t="shared" si="55"/>
        <v>0</v>
      </c>
      <c r="R66" s="11">
        <f t="shared" si="55"/>
        <v>0</v>
      </c>
      <c r="S66" s="11">
        <f t="shared" si="55"/>
        <v>0</v>
      </c>
      <c r="T66" s="11">
        <f t="shared" si="55"/>
        <v>0</v>
      </c>
      <c r="U66" s="11">
        <f t="shared" si="55"/>
        <v>0</v>
      </c>
      <c r="V66" s="11">
        <f t="shared" si="55"/>
        <v>0</v>
      </c>
      <c r="W66" s="11">
        <f t="shared" si="55"/>
        <v>0</v>
      </c>
      <c r="X66" s="11">
        <f t="shared" si="55"/>
        <v>0</v>
      </c>
      <c r="Y66" s="11">
        <f t="shared" si="55"/>
        <v>0</v>
      </c>
      <c r="Z66" s="11">
        <f t="shared" si="55"/>
        <v>0</v>
      </c>
      <c r="AA66" s="11">
        <f t="shared" si="55"/>
        <v>0</v>
      </c>
      <c r="AB66" s="11">
        <f t="shared" si="55"/>
        <v>0</v>
      </c>
      <c r="AC66" s="11">
        <f t="shared" si="55"/>
        <v>0</v>
      </c>
      <c r="AD66" s="11">
        <f t="shared" si="55"/>
        <v>0</v>
      </c>
      <c r="AE66" s="11">
        <f t="shared" si="55"/>
        <v>0</v>
      </c>
      <c r="AF66" s="11">
        <f t="shared" si="55"/>
        <v>0</v>
      </c>
      <c r="AG66" s="11">
        <f t="shared" si="55"/>
        <v>0</v>
      </c>
      <c r="AH66" s="11">
        <f t="shared" si="55"/>
        <v>0</v>
      </c>
      <c r="AI66" s="287">
        <f t="shared" si="55"/>
        <v>0</v>
      </c>
    </row>
    <row r="67" spans="1:35" s="274" customFormat="1" x14ac:dyDescent="0.45">
      <c r="A67" s="274" t="s">
        <v>1218</v>
      </c>
      <c r="B67" s="280"/>
      <c r="C67" s="285"/>
      <c r="AI67" s="280"/>
    </row>
    <row r="68" spans="1:35" x14ac:dyDescent="0.45">
      <c r="A68" s="12" t="s">
        <v>269</v>
      </c>
      <c r="B68" s="281">
        <v>2017</v>
      </c>
      <c r="C68" s="286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81">
        <v>2050</v>
      </c>
    </row>
    <row r="69" spans="1:35" x14ac:dyDescent="0.45">
      <c r="A69" s="12" t="s">
        <v>270</v>
      </c>
      <c r="B69" s="278">
        <v>0</v>
      </c>
      <c r="C69" s="283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7">
        <v>0</v>
      </c>
    </row>
    <row r="70" spans="1:35" x14ac:dyDescent="0.45">
      <c r="A70" s="12" t="s">
        <v>271</v>
      </c>
      <c r="B70" s="278">
        <v>0</v>
      </c>
      <c r="C70" s="283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7">
        <v>0</v>
      </c>
    </row>
    <row r="71" spans="1:35" x14ac:dyDescent="0.45">
      <c r="A71" s="12" t="s">
        <v>272</v>
      </c>
      <c r="B71" s="278">
        <v>0</v>
      </c>
      <c r="C71" s="283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7">
        <v>0</v>
      </c>
    </row>
    <row r="72" spans="1:35" x14ac:dyDescent="0.45">
      <c r="A72" s="12" t="s">
        <v>273</v>
      </c>
      <c r="B72" s="278">
        <v>0</v>
      </c>
      <c r="C72" s="283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7">
        <v>0</v>
      </c>
    </row>
    <row r="73" spans="1:35" x14ac:dyDescent="0.45">
      <c r="A73" s="12" t="s">
        <v>274</v>
      </c>
      <c r="B73" s="278">
        <v>0</v>
      </c>
      <c r="C73" s="283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7">
        <v>0</v>
      </c>
    </row>
    <row r="74" spans="1:35" x14ac:dyDescent="0.45">
      <c r="A74" s="12" t="s">
        <v>275</v>
      </c>
      <c r="B74" s="278">
        <v>0</v>
      </c>
      <c r="C74" s="283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7">
        <v>0</v>
      </c>
    </row>
    <row r="75" spans="1:35" x14ac:dyDescent="0.45">
      <c r="A75" s="12" t="s">
        <v>276</v>
      </c>
      <c r="B75" s="278">
        <v>0</v>
      </c>
      <c r="C75" s="283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7">
        <v>0</v>
      </c>
    </row>
    <row r="76" spans="1:35" x14ac:dyDescent="0.45">
      <c r="A76" s="12" t="s">
        <v>277</v>
      </c>
      <c r="B76" s="278">
        <f>B73</f>
        <v>0</v>
      </c>
      <c r="C76" s="283">
        <f t="shared" ref="C76:D76" si="56">C73</f>
        <v>0</v>
      </c>
      <c r="D76" s="11">
        <f t="shared" si="56"/>
        <v>0</v>
      </c>
      <c r="E76" s="11">
        <f t="shared" ref="E76:F76" si="57">E73</f>
        <v>0</v>
      </c>
      <c r="F76" s="11">
        <f t="shared" si="57"/>
        <v>0</v>
      </c>
      <c r="G76" s="11">
        <f t="shared" ref="G76:AI76" si="58">G73</f>
        <v>0</v>
      </c>
      <c r="H76" s="11">
        <f t="shared" si="58"/>
        <v>0</v>
      </c>
      <c r="I76" s="11">
        <f t="shared" si="58"/>
        <v>0</v>
      </c>
      <c r="J76" s="11">
        <f t="shared" si="58"/>
        <v>0</v>
      </c>
      <c r="K76" s="11">
        <f t="shared" si="58"/>
        <v>0</v>
      </c>
      <c r="L76" s="11">
        <f t="shared" si="58"/>
        <v>0</v>
      </c>
      <c r="M76" s="11">
        <f t="shared" si="58"/>
        <v>0</v>
      </c>
      <c r="N76" s="11">
        <f t="shared" si="58"/>
        <v>0</v>
      </c>
      <c r="O76" s="11">
        <f t="shared" si="58"/>
        <v>0</v>
      </c>
      <c r="P76" s="11">
        <f t="shared" si="58"/>
        <v>0</v>
      </c>
      <c r="Q76" s="11">
        <f t="shared" si="58"/>
        <v>0</v>
      </c>
      <c r="R76" s="11">
        <f t="shared" si="58"/>
        <v>0</v>
      </c>
      <c r="S76" s="11">
        <f t="shared" si="58"/>
        <v>0</v>
      </c>
      <c r="T76" s="11">
        <f t="shared" si="58"/>
        <v>0</v>
      </c>
      <c r="U76" s="11">
        <f t="shared" si="58"/>
        <v>0</v>
      </c>
      <c r="V76" s="11">
        <f t="shared" si="58"/>
        <v>0</v>
      </c>
      <c r="W76" s="11">
        <f t="shared" si="58"/>
        <v>0</v>
      </c>
      <c r="X76" s="11">
        <f t="shared" si="58"/>
        <v>0</v>
      </c>
      <c r="Y76" s="11">
        <f t="shared" si="58"/>
        <v>0</v>
      </c>
      <c r="Z76" s="11">
        <f t="shared" si="58"/>
        <v>0</v>
      </c>
      <c r="AA76" s="11">
        <f t="shared" si="58"/>
        <v>0</v>
      </c>
      <c r="AB76" s="11">
        <f t="shared" si="58"/>
        <v>0</v>
      </c>
      <c r="AC76" s="11">
        <f t="shared" si="58"/>
        <v>0</v>
      </c>
      <c r="AD76" s="11">
        <f t="shared" si="58"/>
        <v>0</v>
      </c>
      <c r="AE76" s="11">
        <f t="shared" si="58"/>
        <v>0</v>
      </c>
      <c r="AF76" s="11">
        <f t="shared" si="58"/>
        <v>0</v>
      </c>
      <c r="AG76" s="11">
        <f t="shared" si="58"/>
        <v>0</v>
      </c>
      <c r="AH76" s="11">
        <f t="shared" si="58"/>
        <v>0</v>
      </c>
      <c r="AI76" s="287">
        <f t="shared" si="58"/>
        <v>0</v>
      </c>
    </row>
    <row r="77" spans="1:35" s="274" customFormat="1" x14ac:dyDescent="0.45">
      <c r="A77" s="274" t="s">
        <v>1219</v>
      </c>
      <c r="B77" s="280"/>
      <c r="C77" s="285"/>
      <c r="AI77" s="280"/>
    </row>
    <row r="78" spans="1:35" x14ac:dyDescent="0.45">
      <c r="A78" s="12" t="s">
        <v>269</v>
      </c>
      <c r="B78" s="281">
        <v>2017</v>
      </c>
      <c r="C78" s="286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81">
        <v>2050</v>
      </c>
    </row>
    <row r="79" spans="1:35" x14ac:dyDescent="0.45">
      <c r="A79" s="12" t="s">
        <v>270</v>
      </c>
      <c r="B79" s="278">
        <v>0</v>
      </c>
      <c r="C79" s="283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7">
        <v>0</v>
      </c>
    </row>
    <row r="80" spans="1:35" x14ac:dyDescent="0.45">
      <c r="A80" s="12" t="s">
        <v>271</v>
      </c>
      <c r="B80" s="279">
        <f>'Start Year Prices'!C$6</f>
        <v>3.2223799272623401E-6</v>
      </c>
      <c r="C80" s="284">
        <f t="shared" ref="C80:C86" si="59">B80</f>
        <v>3.2223799272623401E-6</v>
      </c>
      <c r="D80" s="9">
        <f t="shared" ref="D80:E83" si="60">C80</f>
        <v>3.2223799272623401E-6</v>
      </c>
      <c r="E80" s="9">
        <f t="shared" si="60"/>
        <v>3.2223799272623401E-6</v>
      </c>
      <c r="F80" s="9">
        <f t="shared" ref="F80:F83" si="61">E80</f>
        <v>3.2223799272623401E-6</v>
      </c>
      <c r="G80" s="9">
        <f t="shared" ref="G80:G83" si="62">F80</f>
        <v>3.2223799272623401E-6</v>
      </c>
      <c r="H80" s="9">
        <f t="shared" ref="H80:H83" si="63">G80</f>
        <v>3.2223799272623401E-6</v>
      </c>
      <c r="I80" s="9">
        <f t="shared" ref="I80:I83" si="64">H80</f>
        <v>3.2223799272623401E-6</v>
      </c>
      <c r="J80" s="9">
        <f t="shared" ref="J80:J83" si="65">I80</f>
        <v>3.2223799272623401E-6</v>
      </c>
      <c r="K80" s="9">
        <f t="shared" ref="K80:K83" si="66">J80</f>
        <v>3.2223799272623401E-6</v>
      </c>
      <c r="L80" s="9">
        <f t="shared" ref="L80:L83" si="67">K80</f>
        <v>3.2223799272623401E-6</v>
      </c>
      <c r="M80" s="9">
        <f t="shared" ref="M80:M83" si="68">L80</f>
        <v>3.2223799272623401E-6</v>
      </c>
      <c r="N80" s="9">
        <f t="shared" ref="N80:N83" si="69">M80</f>
        <v>3.2223799272623401E-6</v>
      </c>
      <c r="O80" s="9">
        <f t="shared" ref="O80:O83" si="70">N80</f>
        <v>3.2223799272623401E-6</v>
      </c>
      <c r="P80" s="9">
        <f t="shared" ref="P80:P83" si="71">O80</f>
        <v>3.2223799272623401E-6</v>
      </c>
      <c r="Q80" s="9">
        <f t="shared" ref="Q80:Q83" si="72">P80</f>
        <v>3.2223799272623401E-6</v>
      </c>
      <c r="R80" s="9">
        <f t="shared" ref="R80:R83" si="73">Q80</f>
        <v>3.2223799272623401E-6</v>
      </c>
      <c r="S80" s="9">
        <f t="shared" ref="S80:S83" si="74">R80</f>
        <v>3.2223799272623401E-6</v>
      </c>
      <c r="T80" s="9">
        <f t="shared" ref="T80:T83" si="75">S80</f>
        <v>3.2223799272623401E-6</v>
      </c>
      <c r="U80" s="9">
        <f t="shared" ref="U80:U83" si="76">T80</f>
        <v>3.2223799272623401E-6</v>
      </c>
      <c r="V80" s="9">
        <f t="shared" ref="V80:V83" si="77">U80</f>
        <v>3.2223799272623401E-6</v>
      </c>
      <c r="W80" s="9">
        <f t="shared" ref="W80:W83" si="78">V80</f>
        <v>3.2223799272623401E-6</v>
      </c>
      <c r="X80" s="9">
        <f t="shared" ref="X80:X83" si="79">W80</f>
        <v>3.2223799272623401E-6</v>
      </c>
      <c r="Y80" s="9">
        <f t="shared" ref="Y80:Y83" si="80">X80</f>
        <v>3.2223799272623401E-6</v>
      </c>
      <c r="Z80" s="9">
        <f t="shared" ref="Z80:Z83" si="81">Y80</f>
        <v>3.2223799272623401E-6</v>
      </c>
      <c r="AA80" s="9">
        <f t="shared" ref="AA80:AA83" si="82">Z80</f>
        <v>3.2223799272623401E-6</v>
      </c>
      <c r="AB80" s="9">
        <f t="shared" ref="AB80:AB83" si="83">AA80</f>
        <v>3.2223799272623401E-6</v>
      </c>
      <c r="AC80" s="9">
        <f t="shared" ref="AC80:AC83" si="84">AB80</f>
        <v>3.2223799272623401E-6</v>
      </c>
      <c r="AD80" s="9">
        <f t="shared" ref="AD80:AD83" si="85">AC80</f>
        <v>3.2223799272623401E-6</v>
      </c>
      <c r="AE80" s="9">
        <f t="shared" ref="AE80:AE83" si="86">AD80</f>
        <v>3.2223799272623401E-6</v>
      </c>
      <c r="AF80" s="9">
        <f t="shared" ref="AF80:AF83" si="87">AE80</f>
        <v>3.2223799272623401E-6</v>
      </c>
      <c r="AG80" s="9">
        <f t="shared" ref="AG80:AG83" si="88">AF80</f>
        <v>3.2223799272623401E-6</v>
      </c>
      <c r="AH80" s="9">
        <f t="shared" ref="AH80:AH83" si="89">AG80</f>
        <v>3.2223799272623401E-6</v>
      </c>
      <c r="AI80" s="289">
        <f t="shared" ref="AI80:AI83" si="90">AH80</f>
        <v>3.2223799272623401E-6</v>
      </c>
    </row>
    <row r="81" spans="1:35" x14ac:dyDescent="0.45">
      <c r="A81" s="12" t="s">
        <v>272</v>
      </c>
      <c r="B81" s="279">
        <f>'Start Year Prices'!D$6</f>
        <v>3.2223799272623401E-6</v>
      </c>
      <c r="C81" s="284">
        <f t="shared" si="59"/>
        <v>3.2223799272623401E-6</v>
      </c>
      <c r="D81" s="9">
        <f t="shared" si="60"/>
        <v>3.2223799272623401E-6</v>
      </c>
      <c r="E81" s="9">
        <f t="shared" si="60"/>
        <v>3.2223799272623401E-6</v>
      </c>
      <c r="F81" s="9">
        <f t="shared" si="61"/>
        <v>3.2223799272623401E-6</v>
      </c>
      <c r="G81" s="9">
        <f t="shared" si="62"/>
        <v>3.2223799272623401E-6</v>
      </c>
      <c r="H81" s="9">
        <f t="shared" si="63"/>
        <v>3.2223799272623401E-6</v>
      </c>
      <c r="I81" s="9">
        <f t="shared" si="64"/>
        <v>3.2223799272623401E-6</v>
      </c>
      <c r="J81" s="9">
        <f t="shared" si="65"/>
        <v>3.2223799272623401E-6</v>
      </c>
      <c r="K81" s="9">
        <f t="shared" si="66"/>
        <v>3.2223799272623401E-6</v>
      </c>
      <c r="L81" s="9">
        <f t="shared" si="67"/>
        <v>3.2223799272623401E-6</v>
      </c>
      <c r="M81" s="9">
        <f t="shared" si="68"/>
        <v>3.2223799272623401E-6</v>
      </c>
      <c r="N81" s="9">
        <f t="shared" si="69"/>
        <v>3.2223799272623401E-6</v>
      </c>
      <c r="O81" s="9">
        <f t="shared" si="70"/>
        <v>3.2223799272623401E-6</v>
      </c>
      <c r="P81" s="9">
        <f t="shared" si="71"/>
        <v>3.2223799272623401E-6</v>
      </c>
      <c r="Q81" s="9">
        <f t="shared" si="72"/>
        <v>3.2223799272623401E-6</v>
      </c>
      <c r="R81" s="9">
        <f t="shared" si="73"/>
        <v>3.2223799272623401E-6</v>
      </c>
      <c r="S81" s="9">
        <f t="shared" si="74"/>
        <v>3.2223799272623401E-6</v>
      </c>
      <c r="T81" s="9">
        <f t="shared" si="75"/>
        <v>3.2223799272623401E-6</v>
      </c>
      <c r="U81" s="9">
        <f t="shared" si="76"/>
        <v>3.2223799272623401E-6</v>
      </c>
      <c r="V81" s="9">
        <f t="shared" si="77"/>
        <v>3.2223799272623401E-6</v>
      </c>
      <c r="W81" s="9">
        <f t="shared" si="78"/>
        <v>3.2223799272623401E-6</v>
      </c>
      <c r="X81" s="9">
        <f t="shared" si="79"/>
        <v>3.2223799272623401E-6</v>
      </c>
      <c r="Y81" s="9">
        <f t="shared" si="80"/>
        <v>3.2223799272623401E-6</v>
      </c>
      <c r="Z81" s="9">
        <f t="shared" si="81"/>
        <v>3.2223799272623401E-6</v>
      </c>
      <c r="AA81" s="9">
        <f t="shared" si="82"/>
        <v>3.2223799272623401E-6</v>
      </c>
      <c r="AB81" s="9">
        <f t="shared" si="83"/>
        <v>3.2223799272623401E-6</v>
      </c>
      <c r="AC81" s="9">
        <f t="shared" si="84"/>
        <v>3.2223799272623401E-6</v>
      </c>
      <c r="AD81" s="9">
        <f t="shared" si="85"/>
        <v>3.2223799272623401E-6</v>
      </c>
      <c r="AE81" s="9">
        <f t="shared" si="86"/>
        <v>3.2223799272623401E-6</v>
      </c>
      <c r="AF81" s="9">
        <f t="shared" si="87"/>
        <v>3.2223799272623401E-6</v>
      </c>
      <c r="AG81" s="9">
        <f t="shared" si="88"/>
        <v>3.2223799272623401E-6</v>
      </c>
      <c r="AH81" s="9">
        <f t="shared" si="89"/>
        <v>3.2223799272623401E-6</v>
      </c>
      <c r="AI81" s="289">
        <f t="shared" si="90"/>
        <v>3.2223799272623401E-6</v>
      </c>
    </row>
    <row r="82" spans="1:35" x14ac:dyDescent="0.45">
      <c r="A82" s="12" t="s">
        <v>273</v>
      </c>
      <c r="B82" s="279">
        <f>'Start Year Prices'!C$6</f>
        <v>3.2223799272623401E-6</v>
      </c>
      <c r="C82" s="284">
        <f t="shared" si="59"/>
        <v>3.2223799272623401E-6</v>
      </c>
      <c r="D82" s="9">
        <f t="shared" si="60"/>
        <v>3.2223799272623401E-6</v>
      </c>
      <c r="E82" s="9">
        <f t="shared" si="60"/>
        <v>3.2223799272623401E-6</v>
      </c>
      <c r="F82" s="9">
        <f t="shared" si="61"/>
        <v>3.2223799272623401E-6</v>
      </c>
      <c r="G82" s="9">
        <f t="shared" si="62"/>
        <v>3.2223799272623401E-6</v>
      </c>
      <c r="H82" s="9">
        <f t="shared" si="63"/>
        <v>3.2223799272623401E-6</v>
      </c>
      <c r="I82" s="9">
        <f t="shared" si="64"/>
        <v>3.2223799272623401E-6</v>
      </c>
      <c r="J82" s="9">
        <f t="shared" si="65"/>
        <v>3.2223799272623401E-6</v>
      </c>
      <c r="K82" s="9">
        <f t="shared" si="66"/>
        <v>3.2223799272623401E-6</v>
      </c>
      <c r="L82" s="9">
        <f t="shared" si="67"/>
        <v>3.2223799272623401E-6</v>
      </c>
      <c r="M82" s="9">
        <f t="shared" si="68"/>
        <v>3.2223799272623401E-6</v>
      </c>
      <c r="N82" s="9">
        <f t="shared" si="69"/>
        <v>3.2223799272623401E-6</v>
      </c>
      <c r="O82" s="9">
        <f t="shared" si="70"/>
        <v>3.2223799272623401E-6</v>
      </c>
      <c r="P82" s="9">
        <f t="shared" si="71"/>
        <v>3.2223799272623401E-6</v>
      </c>
      <c r="Q82" s="9">
        <f t="shared" si="72"/>
        <v>3.2223799272623401E-6</v>
      </c>
      <c r="R82" s="9">
        <f t="shared" si="73"/>
        <v>3.2223799272623401E-6</v>
      </c>
      <c r="S82" s="9">
        <f t="shared" si="74"/>
        <v>3.2223799272623401E-6</v>
      </c>
      <c r="T82" s="9">
        <f t="shared" si="75"/>
        <v>3.2223799272623401E-6</v>
      </c>
      <c r="U82" s="9">
        <f t="shared" si="76"/>
        <v>3.2223799272623401E-6</v>
      </c>
      <c r="V82" s="9">
        <f t="shared" si="77"/>
        <v>3.2223799272623401E-6</v>
      </c>
      <c r="W82" s="9">
        <f t="shared" si="78"/>
        <v>3.2223799272623401E-6</v>
      </c>
      <c r="X82" s="9">
        <f t="shared" si="79"/>
        <v>3.2223799272623401E-6</v>
      </c>
      <c r="Y82" s="9">
        <f t="shared" si="80"/>
        <v>3.2223799272623401E-6</v>
      </c>
      <c r="Z82" s="9">
        <f t="shared" si="81"/>
        <v>3.2223799272623401E-6</v>
      </c>
      <c r="AA82" s="9">
        <f t="shared" si="82"/>
        <v>3.2223799272623401E-6</v>
      </c>
      <c r="AB82" s="9">
        <f t="shared" si="83"/>
        <v>3.2223799272623401E-6</v>
      </c>
      <c r="AC82" s="9">
        <f t="shared" si="84"/>
        <v>3.2223799272623401E-6</v>
      </c>
      <c r="AD82" s="9">
        <f t="shared" si="85"/>
        <v>3.2223799272623401E-6</v>
      </c>
      <c r="AE82" s="9">
        <f t="shared" si="86"/>
        <v>3.2223799272623401E-6</v>
      </c>
      <c r="AF82" s="9">
        <f t="shared" si="87"/>
        <v>3.2223799272623401E-6</v>
      </c>
      <c r="AG82" s="9">
        <f t="shared" si="88"/>
        <v>3.2223799272623401E-6</v>
      </c>
      <c r="AH82" s="9">
        <f t="shared" si="89"/>
        <v>3.2223799272623401E-6</v>
      </c>
      <c r="AI82" s="289">
        <f t="shared" si="90"/>
        <v>3.2223799272623401E-6</v>
      </c>
    </row>
    <row r="83" spans="1:35" x14ac:dyDescent="0.45">
      <c r="A83" s="12" t="s">
        <v>274</v>
      </c>
      <c r="B83" s="279">
        <f>'Start Year Prices'!F$6</f>
        <v>3.2223799272623401E-6</v>
      </c>
      <c r="C83" s="284">
        <f t="shared" si="59"/>
        <v>3.2223799272623401E-6</v>
      </c>
      <c r="D83" s="9">
        <f t="shared" si="60"/>
        <v>3.2223799272623401E-6</v>
      </c>
      <c r="E83" s="9">
        <f t="shared" si="60"/>
        <v>3.2223799272623401E-6</v>
      </c>
      <c r="F83" s="9">
        <f t="shared" si="61"/>
        <v>3.2223799272623401E-6</v>
      </c>
      <c r="G83" s="9">
        <f t="shared" si="62"/>
        <v>3.2223799272623401E-6</v>
      </c>
      <c r="H83" s="9">
        <f t="shared" si="63"/>
        <v>3.2223799272623401E-6</v>
      </c>
      <c r="I83" s="9">
        <f t="shared" si="64"/>
        <v>3.2223799272623401E-6</v>
      </c>
      <c r="J83" s="9">
        <f t="shared" si="65"/>
        <v>3.2223799272623401E-6</v>
      </c>
      <c r="K83" s="9">
        <f t="shared" si="66"/>
        <v>3.2223799272623401E-6</v>
      </c>
      <c r="L83" s="9">
        <f t="shared" si="67"/>
        <v>3.2223799272623401E-6</v>
      </c>
      <c r="M83" s="9">
        <f t="shared" si="68"/>
        <v>3.2223799272623401E-6</v>
      </c>
      <c r="N83" s="9">
        <f t="shared" si="69"/>
        <v>3.2223799272623401E-6</v>
      </c>
      <c r="O83" s="9">
        <f t="shared" si="70"/>
        <v>3.2223799272623401E-6</v>
      </c>
      <c r="P83" s="9">
        <f t="shared" si="71"/>
        <v>3.2223799272623401E-6</v>
      </c>
      <c r="Q83" s="9">
        <f t="shared" si="72"/>
        <v>3.2223799272623401E-6</v>
      </c>
      <c r="R83" s="9">
        <f t="shared" si="73"/>
        <v>3.2223799272623401E-6</v>
      </c>
      <c r="S83" s="9">
        <f t="shared" si="74"/>
        <v>3.2223799272623401E-6</v>
      </c>
      <c r="T83" s="9">
        <f t="shared" si="75"/>
        <v>3.2223799272623401E-6</v>
      </c>
      <c r="U83" s="9">
        <f t="shared" si="76"/>
        <v>3.2223799272623401E-6</v>
      </c>
      <c r="V83" s="9">
        <f t="shared" si="77"/>
        <v>3.2223799272623401E-6</v>
      </c>
      <c r="W83" s="9">
        <f t="shared" si="78"/>
        <v>3.2223799272623401E-6</v>
      </c>
      <c r="X83" s="9">
        <f t="shared" si="79"/>
        <v>3.2223799272623401E-6</v>
      </c>
      <c r="Y83" s="9">
        <f t="shared" si="80"/>
        <v>3.2223799272623401E-6</v>
      </c>
      <c r="Z83" s="9">
        <f t="shared" si="81"/>
        <v>3.2223799272623401E-6</v>
      </c>
      <c r="AA83" s="9">
        <f t="shared" si="82"/>
        <v>3.2223799272623401E-6</v>
      </c>
      <c r="AB83" s="9">
        <f t="shared" si="83"/>
        <v>3.2223799272623401E-6</v>
      </c>
      <c r="AC83" s="9">
        <f t="shared" si="84"/>
        <v>3.2223799272623401E-6</v>
      </c>
      <c r="AD83" s="9">
        <f t="shared" si="85"/>
        <v>3.2223799272623401E-6</v>
      </c>
      <c r="AE83" s="9">
        <f t="shared" si="86"/>
        <v>3.2223799272623401E-6</v>
      </c>
      <c r="AF83" s="9">
        <f t="shared" si="87"/>
        <v>3.2223799272623401E-6</v>
      </c>
      <c r="AG83" s="9">
        <f t="shared" si="88"/>
        <v>3.2223799272623401E-6</v>
      </c>
      <c r="AH83" s="9">
        <f t="shared" si="89"/>
        <v>3.2223799272623401E-6</v>
      </c>
      <c r="AI83" s="289">
        <f t="shared" si="90"/>
        <v>3.2223799272623401E-6</v>
      </c>
    </row>
    <row r="84" spans="1:35" x14ac:dyDescent="0.45">
      <c r="A84" s="12" t="s">
        <v>275</v>
      </c>
      <c r="B84" s="278">
        <v>0</v>
      </c>
      <c r="C84" s="283">
        <f t="shared" si="59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7">
        <v>0</v>
      </c>
    </row>
    <row r="85" spans="1:35" x14ac:dyDescent="0.45">
      <c r="A85" s="12" t="s">
        <v>276</v>
      </c>
      <c r="B85" s="278">
        <v>0</v>
      </c>
      <c r="C85" s="283">
        <f t="shared" si="59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7">
        <v>0</v>
      </c>
    </row>
    <row r="86" spans="1:35" x14ac:dyDescent="0.45">
      <c r="A86" s="12" t="s">
        <v>277</v>
      </c>
      <c r="B86" s="279">
        <f>B83</f>
        <v>3.2223799272623401E-6</v>
      </c>
      <c r="C86" s="284">
        <f t="shared" si="59"/>
        <v>3.2223799272623401E-6</v>
      </c>
      <c r="D86" s="9">
        <f t="shared" ref="D86" si="91">D83</f>
        <v>3.2223799272623401E-6</v>
      </c>
      <c r="E86" s="9">
        <f t="shared" ref="E86:F86" si="92">E83</f>
        <v>3.2223799272623401E-6</v>
      </c>
      <c r="F86" s="9">
        <f t="shared" si="92"/>
        <v>3.2223799272623401E-6</v>
      </c>
      <c r="G86" s="9">
        <f t="shared" ref="G86:AI86" si="93">G83</f>
        <v>3.2223799272623401E-6</v>
      </c>
      <c r="H86" s="9">
        <f t="shared" si="93"/>
        <v>3.2223799272623401E-6</v>
      </c>
      <c r="I86" s="9">
        <f t="shared" si="93"/>
        <v>3.2223799272623401E-6</v>
      </c>
      <c r="J86" s="9">
        <f t="shared" si="93"/>
        <v>3.2223799272623401E-6</v>
      </c>
      <c r="K86" s="9">
        <f t="shared" si="93"/>
        <v>3.2223799272623401E-6</v>
      </c>
      <c r="L86" s="9">
        <f t="shared" si="93"/>
        <v>3.2223799272623401E-6</v>
      </c>
      <c r="M86" s="9">
        <f t="shared" si="93"/>
        <v>3.2223799272623401E-6</v>
      </c>
      <c r="N86" s="9">
        <f t="shared" si="93"/>
        <v>3.2223799272623401E-6</v>
      </c>
      <c r="O86" s="9">
        <f t="shared" si="93"/>
        <v>3.2223799272623401E-6</v>
      </c>
      <c r="P86" s="9">
        <f t="shared" si="93"/>
        <v>3.2223799272623401E-6</v>
      </c>
      <c r="Q86" s="9">
        <f t="shared" si="93"/>
        <v>3.2223799272623401E-6</v>
      </c>
      <c r="R86" s="9">
        <f t="shared" si="93"/>
        <v>3.2223799272623401E-6</v>
      </c>
      <c r="S86" s="9">
        <f t="shared" si="93"/>
        <v>3.2223799272623401E-6</v>
      </c>
      <c r="T86" s="9">
        <f t="shared" si="93"/>
        <v>3.2223799272623401E-6</v>
      </c>
      <c r="U86" s="9">
        <f t="shared" si="93"/>
        <v>3.2223799272623401E-6</v>
      </c>
      <c r="V86" s="9">
        <f t="shared" si="93"/>
        <v>3.2223799272623401E-6</v>
      </c>
      <c r="W86" s="9">
        <f t="shared" si="93"/>
        <v>3.2223799272623401E-6</v>
      </c>
      <c r="X86" s="9">
        <f t="shared" si="93"/>
        <v>3.2223799272623401E-6</v>
      </c>
      <c r="Y86" s="9">
        <f t="shared" si="93"/>
        <v>3.2223799272623401E-6</v>
      </c>
      <c r="Z86" s="9">
        <f t="shared" si="93"/>
        <v>3.2223799272623401E-6</v>
      </c>
      <c r="AA86" s="9">
        <f t="shared" si="93"/>
        <v>3.2223799272623401E-6</v>
      </c>
      <c r="AB86" s="9">
        <f t="shared" si="93"/>
        <v>3.2223799272623401E-6</v>
      </c>
      <c r="AC86" s="9">
        <f t="shared" si="93"/>
        <v>3.2223799272623401E-6</v>
      </c>
      <c r="AD86" s="9">
        <f t="shared" si="93"/>
        <v>3.2223799272623401E-6</v>
      </c>
      <c r="AE86" s="9">
        <f t="shared" si="93"/>
        <v>3.2223799272623401E-6</v>
      </c>
      <c r="AF86" s="9">
        <f t="shared" si="93"/>
        <v>3.2223799272623401E-6</v>
      </c>
      <c r="AG86" s="9">
        <f t="shared" si="93"/>
        <v>3.2223799272623401E-6</v>
      </c>
      <c r="AH86" s="9">
        <f t="shared" si="93"/>
        <v>3.2223799272623401E-6</v>
      </c>
      <c r="AI86" s="289">
        <f t="shared" si="93"/>
        <v>3.2223799272623401E-6</v>
      </c>
    </row>
    <row r="87" spans="1:35" s="274" customFormat="1" x14ac:dyDescent="0.45">
      <c r="A87" s="274" t="s">
        <v>671</v>
      </c>
      <c r="B87" s="280"/>
      <c r="C87" s="285"/>
      <c r="AI87" s="280"/>
    </row>
    <row r="88" spans="1:35" x14ac:dyDescent="0.45">
      <c r="A88" s="12" t="s">
        <v>269</v>
      </c>
      <c r="B88" s="281">
        <v>2017</v>
      </c>
      <c r="C88" s="286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81">
        <v>2050</v>
      </c>
    </row>
    <row r="89" spans="1:35" x14ac:dyDescent="0.45">
      <c r="A89" s="12" t="s">
        <v>270</v>
      </c>
      <c r="B89" s="277">
        <f>'Start Year Prices'!$B$7</f>
        <v>3.2932342445413534E-5</v>
      </c>
      <c r="C89" s="282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8">
        <f>$B89*('AEO Table 3'!AH$41/'AEO Table 3'!$D$41)</f>
        <v>4.2954576957275144E-5</v>
      </c>
    </row>
    <row r="90" spans="1:35" x14ac:dyDescent="0.45">
      <c r="A90" s="12" t="s">
        <v>271</v>
      </c>
      <c r="B90" s="278">
        <v>0</v>
      </c>
      <c r="C90" s="283">
        <f t="shared" ref="C90:C96" si="94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7">
        <v>0</v>
      </c>
    </row>
    <row r="91" spans="1:35" x14ac:dyDescent="0.45">
      <c r="A91" s="12" t="s">
        <v>272</v>
      </c>
      <c r="B91" s="278">
        <v>0</v>
      </c>
      <c r="C91" s="283">
        <f t="shared" si="94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7">
        <v>0</v>
      </c>
    </row>
    <row r="92" spans="1:35" x14ac:dyDescent="0.45">
      <c r="A92" s="12" t="s">
        <v>273</v>
      </c>
      <c r="B92" s="278">
        <v>0</v>
      </c>
      <c r="C92" s="283">
        <f t="shared" si="94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7">
        <v>0</v>
      </c>
    </row>
    <row r="93" spans="1:35" x14ac:dyDescent="0.45">
      <c r="A93" s="12" t="s">
        <v>274</v>
      </c>
      <c r="B93" s="278">
        <v>0</v>
      </c>
      <c r="C93" s="283">
        <f t="shared" si="94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7">
        <v>0</v>
      </c>
    </row>
    <row r="94" spans="1:35" x14ac:dyDescent="0.45">
      <c r="A94" s="12" t="s">
        <v>275</v>
      </c>
      <c r="B94" s="278">
        <f t="shared" ref="B94:D94" si="95">B90</f>
        <v>0</v>
      </c>
      <c r="C94" s="283">
        <f t="shared" si="94"/>
        <v>0</v>
      </c>
      <c r="D94" s="11">
        <f t="shared" si="95"/>
        <v>0</v>
      </c>
      <c r="E94" s="11">
        <f t="shared" ref="E94:F94" si="96">E90</f>
        <v>0</v>
      </c>
      <c r="F94" s="11">
        <f t="shared" si="96"/>
        <v>0</v>
      </c>
      <c r="G94" s="11">
        <f t="shared" ref="G94:AI94" si="97">G90</f>
        <v>0</v>
      </c>
      <c r="H94" s="11">
        <f t="shared" si="97"/>
        <v>0</v>
      </c>
      <c r="I94" s="11">
        <f t="shared" si="97"/>
        <v>0</v>
      </c>
      <c r="J94" s="11">
        <f t="shared" si="97"/>
        <v>0</v>
      </c>
      <c r="K94" s="11">
        <f t="shared" si="97"/>
        <v>0</v>
      </c>
      <c r="L94" s="11">
        <f t="shared" si="97"/>
        <v>0</v>
      </c>
      <c r="M94" s="11">
        <f t="shared" si="97"/>
        <v>0</v>
      </c>
      <c r="N94" s="11">
        <f t="shared" si="97"/>
        <v>0</v>
      </c>
      <c r="O94" s="11">
        <f t="shared" si="97"/>
        <v>0</v>
      </c>
      <c r="P94" s="11">
        <f t="shared" si="97"/>
        <v>0</v>
      </c>
      <c r="Q94" s="11">
        <f t="shared" si="97"/>
        <v>0</v>
      </c>
      <c r="R94" s="11">
        <f t="shared" si="97"/>
        <v>0</v>
      </c>
      <c r="S94" s="11">
        <f t="shared" si="97"/>
        <v>0</v>
      </c>
      <c r="T94" s="11">
        <f t="shared" si="97"/>
        <v>0</v>
      </c>
      <c r="U94" s="11">
        <f t="shared" si="97"/>
        <v>0</v>
      </c>
      <c r="V94" s="11">
        <f t="shared" si="97"/>
        <v>0</v>
      </c>
      <c r="W94" s="11">
        <f t="shared" si="97"/>
        <v>0</v>
      </c>
      <c r="X94" s="11">
        <f t="shared" si="97"/>
        <v>0</v>
      </c>
      <c r="Y94" s="11">
        <f t="shared" si="97"/>
        <v>0</v>
      </c>
      <c r="Z94" s="11">
        <f t="shared" si="97"/>
        <v>0</v>
      </c>
      <c r="AA94" s="11">
        <f t="shared" si="97"/>
        <v>0</v>
      </c>
      <c r="AB94" s="11">
        <f t="shared" si="97"/>
        <v>0</v>
      </c>
      <c r="AC94" s="11">
        <f t="shared" si="97"/>
        <v>0</v>
      </c>
      <c r="AD94" s="11">
        <f t="shared" si="97"/>
        <v>0</v>
      </c>
      <c r="AE94" s="11">
        <f t="shared" si="97"/>
        <v>0</v>
      </c>
      <c r="AF94" s="11">
        <f t="shared" si="97"/>
        <v>0</v>
      </c>
      <c r="AG94" s="11">
        <f t="shared" si="97"/>
        <v>0</v>
      </c>
      <c r="AH94" s="11">
        <f t="shared" si="97"/>
        <v>0</v>
      </c>
      <c r="AI94" s="287">
        <f t="shared" si="97"/>
        <v>0</v>
      </c>
    </row>
    <row r="95" spans="1:35" x14ac:dyDescent="0.45">
      <c r="A95" s="12" t="s">
        <v>276</v>
      </c>
      <c r="B95" s="278">
        <v>0</v>
      </c>
      <c r="C95" s="283">
        <f t="shared" si="94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45">
      <c r="A96" s="12" t="s">
        <v>277</v>
      </c>
      <c r="B96" s="278">
        <f>B93</f>
        <v>0</v>
      </c>
      <c r="C96" s="283">
        <f t="shared" si="94"/>
        <v>0</v>
      </c>
      <c r="D96" s="11">
        <f t="shared" ref="D96" si="98">D93</f>
        <v>0</v>
      </c>
      <c r="E96" s="11">
        <f t="shared" ref="E96:F96" si="99">E93</f>
        <v>0</v>
      </c>
      <c r="F96" s="11">
        <f t="shared" si="99"/>
        <v>0</v>
      </c>
      <c r="G96" s="11">
        <f t="shared" ref="G96:AI96" si="100">G93</f>
        <v>0</v>
      </c>
      <c r="H96" s="11">
        <f t="shared" si="100"/>
        <v>0</v>
      </c>
      <c r="I96" s="11">
        <f t="shared" si="100"/>
        <v>0</v>
      </c>
      <c r="J96" s="11">
        <f t="shared" si="100"/>
        <v>0</v>
      </c>
      <c r="K96" s="11">
        <f t="shared" si="100"/>
        <v>0</v>
      </c>
      <c r="L96" s="11">
        <f t="shared" si="100"/>
        <v>0</v>
      </c>
      <c r="M96" s="11">
        <f t="shared" si="100"/>
        <v>0</v>
      </c>
      <c r="N96" s="11">
        <f t="shared" si="100"/>
        <v>0</v>
      </c>
      <c r="O96" s="11">
        <f t="shared" si="100"/>
        <v>0</v>
      </c>
      <c r="P96" s="11">
        <f t="shared" si="100"/>
        <v>0</v>
      </c>
      <c r="Q96" s="11">
        <f t="shared" si="100"/>
        <v>0</v>
      </c>
      <c r="R96" s="11">
        <f t="shared" si="100"/>
        <v>0</v>
      </c>
      <c r="S96" s="11">
        <f t="shared" si="100"/>
        <v>0</v>
      </c>
      <c r="T96" s="11">
        <f t="shared" si="100"/>
        <v>0</v>
      </c>
      <c r="U96" s="11">
        <f t="shared" si="100"/>
        <v>0</v>
      </c>
      <c r="V96" s="11">
        <f t="shared" si="100"/>
        <v>0</v>
      </c>
      <c r="W96" s="11">
        <f t="shared" si="100"/>
        <v>0</v>
      </c>
      <c r="X96" s="11">
        <f t="shared" si="100"/>
        <v>0</v>
      </c>
      <c r="Y96" s="11">
        <f t="shared" si="100"/>
        <v>0</v>
      </c>
      <c r="Z96" s="11">
        <f t="shared" si="100"/>
        <v>0</v>
      </c>
      <c r="AA96" s="11">
        <f t="shared" si="100"/>
        <v>0</v>
      </c>
      <c r="AB96" s="11">
        <f t="shared" si="100"/>
        <v>0</v>
      </c>
      <c r="AC96" s="11">
        <f t="shared" si="100"/>
        <v>0</v>
      </c>
      <c r="AD96" s="11">
        <f t="shared" si="100"/>
        <v>0</v>
      </c>
      <c r="AE96" s="11">
        <f t="shared" si="100"/>
        <v>0</v>
      </c>
      <c r="AF96" s="11">
        <f t="shared" si="100"/>
        <v>0</v>
      </c>
      <c r="AG96" s="11">
        <f t="shared" si="100"/>
        <v>0</v>
      </c>
      <c r="AH96" s="11">
        <f t="shared" si="100"/>
        <v>0</v>
      </c>
      <c r="AI96" s="287">
        <f t="shared" si="100"/>
        <v>0</v>
      </c>
    </row>
    <row r="97" spans="1:35" s="274" customFormat="1" x14ac:dyDescent="0.45">
      <c r="A97" s="274" t="s">
        <v>670</v>
      </c>
      <c r="B97" s="280"/>
      <c r="C97" s="285"/>
      <c r="AI97" s="280"/>
    </row>
    <row r="98" spans="1:35" x14ac:dyDescent="0.45">
      <c r="A98" s="12" t="s">
        <v>269</v>
      </c>
      <c r="B98" s="281">
        <v>2017</v>
      </c>
      <c r="C98" s="286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81">
        <v>2050</v>
      </c>
    </row>
    <row r="99" spans="1:35" x14ac:dyDescent="0.45">
      <c r="A99" s="12" t="s">
        <v>270</v>
      </c>
      <c r="B99" s="277">
        <f>'Start Year Prices'!B$8</f>
        <v>2.6256415630977488E-5</v>
      </c>
      <c r="C99" s="282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8">
        <f>$B99*('AEO Table 3'!AH$43/'AEO Table 3'!$D$43)</f>
        <v>3.4733768194118764E-5</v>
      </c>
    </row>
    <row r="100" spans="1:35" x14ac:dyDescent="0.45">
      <c r="A100" s="12" t="s">
        <v>271</v>
      </c>
      <c r="B100" s="277">
        <f>'Start Year Prices'!C$8</f>
        <v>2.6256415630977488E-5</v>
      </c>
      <c r="C100" s="282">
        <f t="shared" ref="C100:C106" si="101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8">
        <f>$B100*('AEO Table 3'!AH$49/'AEO Table 3'!$D$49)</f>
        <v>2.8991715616935729E-5</v>
      </c>
    </row>
    <row r="101" spans="1:35" x14ac:dyDescent="0.45">
      <c r="A101" s="12" t="s">
        <v>272</v>
      </c>
      <c r="B101" s="277">
        <f>'Start Year Prices'!D$8</f>
        <v>7.9262888493153228E-6</v>
      </c>
      <c r="C101" s="282">
        <f t="shared" si="101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8">
        <f>$B101*('AEO Table 3'!AH$17/'AEO Table 3'!$D$17)</f>
        <v>1.0769333300431242E-5</v>
      </c>
    </row>
    <row r="102" spans="1:35" x14ac:dyDescent="0.45">
      <c r="A102" s="12" t="s">
        <v>273</v>
      </c>
      <c r="B102" s="277">
        <f>'Start Year Prices'!C$8</f>
        <v>2.6256415630977488E-5</v>
      </c>
      <c r="C102" s="282">
        <f t="shared" si="101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8">
        <f>$B102*('AEO Table 3'!AH$23/'AEO Table 3'!$D$23)</f>
        <v>3.0210843055287477E-5</v>
      </c>
    </row>
    <row r="103" spans="1:35" x14ac:dyDescent="0.45">
      <c r="A103" s="12" t="s">
        <v>274</v>
      </c>
      <c r="B103" s="277">
        <f>'Start Year Prices'!F$8</f>
        <v>2.6256415630977488E-5</v>
      </c>
      <c r="C103" s="282">
        <f t="shared" si="101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8">
        <f>$B103*('AEO Table 3'!AH$30/'AEO Table 3'!$D$30)</f>
        <v>3.0040791029432932E-5</v>
      </c>
    </row>
    <row r="104" spans="1:35" x14ac:dyDescent="0.45">
      <c r="A104" s="12" t="s">
        <v>275</v>
      </c>
      <c r="B104" s="278">
        <v>0</v>
      </c>
      <c r="C104" s="283">
        <f t="shared" si="101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7">
        <v>0</v>
      </c>
    </row>
    <row r="105" spans="1:35" x14ac:dyDescent="0.45">
      <c r="A105" s="12" t="s">
        <v>276</v>
      </c>
      <c r="B105" s="278">
        <v>0</v>
      </c>
      <c r="C105" s="283">
        <f t="shared" si="101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7">
        <v>0</v>
      </c>
    </row>
    <row r="106" spans="1:35" x14ac:dyDescent="0.45">
      <c r="A106" s="12" t="s">
        <v>277</v>
      </c>
      <c r="B106" s="277">
        <f>B103</f>
        <v>2.6256415630977488E-5</v>
      </c>
      <c r="C106" s="282">
        <f t="shared" si="101"/>
        <v>2.6256415630977488E-5</v>
      </c>
      <c r="D106" s="4">
        <f t="shared" ref="D106" si="102">D103</f>
        <v>2.6983706016999867E-5</v>
      </c>
      <c r="E106" s="4">
        <f t="shared" ref="E106:F106" si="103">E103</f>
        <v>2.6256415630977488E-5</v>
      </c>
      <c r="F106" s="4">
        <f t="shared" si="103"/>
        <v>2.5492144377869224E-5</v>
      </c>
      <c r="G106" s="4">
        <f t="shared" ref="G106:AI106" si="104">G103</f>
        <v>2.5011393105752731E-5</v>
      </c>
      <c r="H106" s="4">
        <f t="shared" si="104"/>
        <v>2.4308756631120942E-5</v>
      </c>
      <c r="I106" s="4">
        <f t="shared" si="104"/>
        <v>2.3938947960262107E-5</v>
      </c>
      <c r="J106" s="4">
        <f t="shared" si="104"/>
        <v>2.3236311485630311E-5</v>
      </c>
      <c r="K106" s="4">
        <f t="shared" si="104"/>
        <v>2.3729389713442096E-5</v>
      </c>
      <c r="L106" s="4">
        <f t="shared" si="104"/>
        <v>2.3791024491918567E-5</v>
      </c>
      <c r="M106" s="4">
        <f t="shared" si="104"/>
        <v>2.4222467941253877E-5</v>
      </c>
      <c r="N106" s="4">
        <f t="shared" si="104"/>
        <v>2.4481334010855065E-5</v>
      </c>
      <c r="O106" s="4">
        <f t="shared" si="104"/>
        <v>2.4641584434893896E-5</v>
      </c>
      <c r="P106" s="4">
        <f t="shared" si="104"/>
        <v>2.4974412238666849E-5</v>
      </c>
      <c r="Q106" s="4">
        <f t="shared" si="104"/>
        <v>2.5196297441182152E-5</v>
      </c>
      <c r="R106" s="4">
        <f t="shared" si="104"/>
        <v>2.5640067846212757E-5</v>
      </c>
      <c r="S106" s="4">
        <f t="shared" si="104"/>
        <v>2.5898933915813948E-5</v>
      </c>
      <c r="T106" s="4">
        <f t="shared" si="104"/>
        <v>2.6182453896805718E-5</v>
      </c>
      <c r="U106" s="4">
        <f t="shared" si="104"/>
        <v>2.6502954744883377E-5</v>
      </c>
      <c r="V106" s="4">
        <f t="shared" si="104"/>
        <v>2.6687859080312795E-5</v>
      </c>
      <c r="W106" s="4">
        <f t="shared" si="104"/>
        <v>2.695905210560928E-5</v>
      </c>
      <c r="X106" s="4">
        <f t="shared" si="104"/>
        <v>2.7242572086601058E-5</v>
      </c>
      <c r="Y106" s="4">
        <f t="shared" si="104"/>
        <v>2.7267225997991644E-5</v>
      </c>
      <c r="Z106" s="4">
        <f t="shared" si="104"/>
        <v>2.7513765111897537E-5</v>
      </c>
      <c r="AA106" s="4">
        <f t="shared" si="104"/>
        <v>2.7969862472623436E-5</v>
      </c>
      <c r="AB106" s="4">
        <f t="shared" si="104"/>
        <v>2.8191747675138739E-5</v>
      </c>
      <c r="AC106" s="4">
        <f t="shared" si="104"/>
        <v>2.8438286789044628E-5</v>
      </c>
      <c r="AD106" s="4">
        <f t="shared" si="104"/>
        <v>2.8906711105465826E-5</v>
      </c>
      <c r="AE106" s="4">
        <f t="shared" si="104"/>
        <v>2.8956018928246999E-5</v>
      </c>
      <c r="AF106" s="4">
        <f t="shared" si="104"/>
        <v>2.9301173687715251E-5</v>
      </c>
      <c r="AG106" s="4">
        <f t="shared" si="104"/>
        <v>2.9609347580097619E-5</v>
      </c>
      <c r="AH106" s="4">
        <f t="shared" si="104"/>
        <v>2.9843559738308216E-5</v>
      </c>
      <c r="AI106" s="288">
        <f t="shared" si="104"/>
        <v>3.0040791029432932E-5</v>
      </c>
    </row>
    <row r="107" spans="1:35" s="274" customFormat="1" x14ac:dyDescent="0.45">
      <c r="A107" s="274" t="s">
        <v>1220</v>
      </c>
      <c r="B107" s="280"/>
      <c r="C107" s="285"/>
      <c r="AI107" s="280"/>
    </row>
    <row r="108" spans="1:35" x14ac:dyDescent="0.45">
      <c r="A108" s="12" t="s">
        <v>269</v>
      </c>
      <c r="B108" s="281">
        <v>2017</v>
      </c>
      <c r="C108" s="286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81">
        <v>2050</v>
      </c>
    </row>
    <row r="109" spans="1:35" x14ac:dyDescent="0.45">
      <c r="A109" s="12" t="s">
        <v>270</v>
      </c>
      <c r="B109" s="277">
        <f>'Start Year Prices'!$B$9</f>
        <v>3.2932342445413534E-5</v>
      </c>
      <c r="C109" s="282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8">
        <f>$B109*('AEO Table 3'!AH$40/'AEO Table 3'!$D$40)</f>
        <v>5.9628733907970304E-5</v>
      </c>
    </row>
    <row r="110" spans="1:35" x14ac:dyDescent="0.45">
      <c r="A110" s="12" t="s">
        <v>271</v>
      </c>
      <c r="B110" s="278">
        <v>0</v>
      </c>
      <c r="C110" s="283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7">
        <v>0</v>
      </c>
    </row>
    <row r="111" spans="1:35" x14ac:dyDescent="0.45">
      <c r="A111" s="12" t="s">
        <v>272</v>
      </c>
      <c r="B111" s="278">
        <v>0</v>
      </c>
      <c r="C111" s="283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7">
        <v>0</v>
      </c>
    </row>
    <row r="112" spans="1:35" x14ac:dyDescent="0.45">
      <c r="A112" s="12" t="s">
        <v>273</v>
      </c>
      <c r="B112" s="278">
        <v>0</v>
      </c>
      <c r="C112" s="283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7">
        <v>0</v>
      </c>
    </row>
    <row r="113" spans="1:35" x14ac:dyDescent="0.45">
      <c r="A113" s="12" t="s">
        <v>274</v>
      </c>
      <c r="B113" s="278">
        <v>0</v>
      </c>
      <c r="C113" s="283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7">
        <v>0</v>
      </c>
    </row>
    <row r="114" spans="1:35" x14ac:dyDescent="0.45">
      <c r="A114" s="12" t="s">
        <v>275</v>
      </c>
      <c r="B114" s="278">
        <f t="shared" ref="B114:D114" si="105">B110</f>
        <v>0</v>
      </c>
      <c r="C114" s="283">
        <f t="shared" si="105"/>
        <v>0</v>
      </c>
      <c r="D114" s="11">
        <f t="shared" si="105"/>
        <v>0</v>
      </c>
      <c r="E114" s="11">
        <f t="shared" ref="E114:F114" si="106">E110</f>
        <v>0</v>
      </c>
      <c r="F114" s="11">
        <f t="shared" si="106"/>
        <v>0</v>
      </c>
      <c r="G114" s="11">
        <f t="shared" ref="G114:AI114" si="107">G110</f>
        <v>0</v>
      </c>
      <c r="H114" s="11">
        <f t="shared" si="107"/>
        <v>0</v>
      </c>
      <c r="I114" s="11">
        <f t="shared" si="107"/>
        <v>0</v>
      </c>
      <c r="J114" s="11">
        <f t="shared" si="107"/>
        <v>0</v>
      </c>
      <c r="K114" s="11">
        <f t="shared" si="107"/>
        <v>0</v>
      </c>
      <c r="L114" s="11">
        <f t="shared" si="107"/>
        <v>0</v>
      </c>
      <c r="M114" s="11">
        <f t="shared" si="107"/>
        <v>0</v>
      </c>
      <c r="N114" s="11">
        <f t="shared" si="107"/>
        <v>0</v>
      </c>
      <c r="O114" s="11">
        <f t="shared" si="107"/>
        <v>0</v>
      </c>
      <c r="P114" s="11">
        <f t="shared" si="107"/>
        <v>0</v>
      </c>
      <c r="Q114" s="11">
        <f t="shared" si="107"/>
        <v>0</v>
      </c>
      <c r="R114" s="11">
        <f t="shared" si="107"/>
        <v>0</v>
      </c>
      <c r="S114" s="11">
        <f t="shared" si="107"/>
        <v>0</v>
      </c>
      <c r="T114" s="11">
        <f t="shared" si="107"/>
        <v>0</v>
      </c>
      <c r="U114" s="11">
        <f t="shared" si="107"/>
        <v>0</v>
      </c>
      <c r="V114" s="11">
        <f t="shared" si="107"/>
        <v>0</v>
      </c>
      <c r="W114" s="11">
        <f t="shared" si="107"/>
        <v>0</v>
      </c>
      <c r="X114" s="11">
        <f t="shared" si="107"/>
        <v>0</v>
      </c>
      <c r="Y114" s="11">
        <f t="shared" si="107"/>
        <v>0</v>
      </c>
      <c r="Z114" s="11">
        <f t="shared" si="107"/>
        <v>0</v>
      </c>
      <c r="AA114" s="11">
        <f t="shared" si="107"/>
        <v>0</v>
      </c>
      <c r="AB114" s="11">
        <f t="shared" si="107"/>
        <v>0</v>
      </c>
      <c r="AC114" s="11">
        <f t="shared" si="107"/>
        <v>0</v>
      </c>
      <c r="AD114" s="11">
        <f t="shared" si="107"/>
        <v>0</v>
      </c>
      <c r="AE114" s="11">
        <f t="shared" si="107"/>
        <v>0</v>
      </c>
      <c r="AF114" s="11">
        <f t="shared" si="107"/>
        <v>0</v>
      </c>
      <c r="AG114" s="11">
        <f t="shared" si="107"/>
        <v>0</v>
      </c>
      <c r="AH114" s="11">
        <f t="shared" si="107"/>
        <v>0</v>
      </c>
      <c r="AI114" s="287">
        <f t="shared" si="107"/>
        <v>0</v>
      </c>
    </row>
    <row r="115" spans="1:35" x14ac:dyDescent="0.45">
      <c r="A115" s="12" t="s">
        <v>276</v>
      </c>
      <c r="B115" s="278">
        <v>0</v>
      </c>
      <c r="C115" s="283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45">
      <c r="A116" s="12" t="s">
        <v>277</v>
      </c>
      <c r="B116" s="278">
        <f>B113</f>
        <v>0</v>
      </c>
      <c r="C116" s="283">
        <f t="shared" ref="C116:D116" si="108">C113</f>
        <v>0</v>
      </c>
      <c r="D116" s="11">
        <f t="shared" si="108"/>
        <v>0</v>
      </c>
      <c r="E116" s="11">
        <f t="shared" ref="E116:F116" si="109">E113</f>
        <v>0</v>
      </c>
      <c r="F116" s="11">
        <f t="shared" si="109"/>
        <v>0</v>
      </c>
      <c r="G116" s="11">
        <f t="shared" ref="G116:AI116" si="110">G113</f>
        <v>0</v>
      </c>
      <c r="H116" s="11">
        <f t="shared" si="110"/>
        <v>0</v>
      </c>
      <c r="I116" s="11">
        <f t="shared" si="110"/>
        <v>0</v>
      </c>
      <c r="J116" s="11">
        <f t="shared" si="110"/>
        <v>0</v>
      </c>
      <c r="K116" s="11">
        <f t="shared" si="110"/>
        <v>0</v>
      </c>
      <c r="L116" s="11">
        <f t="shared" si="110"/>
        <v>0</v>
      </c>
      <c r="M116" s="11">
        <f t="shared" si="110"/>
        <v>0</v>
      </c>
      <c r="N116" s="11">
        <f t="shared" si="110"/>
        <v>0</v>
      </c>
      <c r="O116" s="11">
        <f t="shared" si="110"/>
        <v>0</v>
      </c>
      <c r="P116" s="11">
        <f t="shared" si="110"/>
        <v>0</v>
      </c>
      <c r="Q116" s="11">
        <f t="shared" si="110"/>
        <v>0</v>
      </c>
      <c r="R116" s="11">
        <f t="shared" si="110"/>
        <v>0</v>
      </c>
      <c r="S116" s="11">
        <f t="shared" si="110"/>
        <v>0</v>
      </c>
      <c r="T116" s="11">
        <f t="shared" si="110"/>
        <v>0</v>
      </c>
      <c r="U116" s="11">
        <f t="shared" si="110"/>
        <v>0</v>
      </c>
      <c r="V116" s="11">
        <f t="shared" si="110"/>
        <v>0</v>
      </c>
      <c r="W116" s="11">
        <f t="shared" si="110"/>
        <v>0</v>
      </c>
      <c r="X116" s="11">
        <f t="shared" si="110"/>
        <v>0</v>
      </c>
      <c r="Y116" s="11">
        <f t="shared" si="110"/>
        <v>0</v>
      </c>
      <c r="Z116" s="11">
        <f t="shared" si="110"/>
        <v>0</v>
      </c>
      <c r="AA116" s="11">
        <f t="shared" si="110"/>
        <v>0</v>
      </c>
      <c r="AB116" s="11">
        <f t="shared" si="110"/>
        <v>0</v>
      </c>
      <c r="AC116" s="11">
        <f t="shared" si="110"/>
        <v>0</v>
      </c>
      <c r="AD116" s="11">
        <f t="shared" si="110"/>
        <v>0</v>
      </c>
      <c r="AE116" s="11">
        <f t="shared" si="110"/>
        <v>0</v>
      </c>
      <c r="AF116" s="11">
        <f t="shared" si="110"/>
        <v>0</v>
      </c>
      <c r="AG116" s="11">
        <f t="shared" si="110"/>
        <v>0</v>
      </c>
      <c r="AH116" s="11">
        <f t="shared" si="110"/>
        <v>0</v>
      </c>
      <c r="AI116" s="287">
        <f t="shared" si="110"/>
        <v>0</v>
      </c>
    </row>
    <row r="117" spans="1:35" s="274" customFormat="1" x14ac:dyDescent="0.45">
      <c r="A117" s="274" t="s">
        <v>1221</v>
      </c>
      <c r="B117" s="280"/>
      <c r="C117" s="285"/>
      <c r="AI117" s="280"/>
    </row>
    <row r="118" spans="1:35" x14ac:dyDescent="0.45">
      <c r="A118" s="12" t="s">
        <v>269</v>
      </c>
      <c r="B118" s="281">
        <v>2017</v>
      </c>
      <c r="C118" s="286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81">
        <v>2050</v>
      </c>
    </row>
    <row r="119" spans="1:35" x14ac:dyDescent="0.45">
      <c r="A119" s="12" t="s">
        <v>270</v>
      </c>
      <c r="B119" s="277">
        <f>'Start Year Prices'!B$10</f>
        <v>2.6256415630977488E-5</v>
      </c>
      <c r="C119" s="282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8">
        <f>$B119*('AEO Table 3'!AH$43/'AEO Table 3'!$D$43)</f>
        <v>3.4733768194118764E-5</v>
      </c>
    </row>
    <row r="120" spans="1:35" x14ac:dyDescent="0.45">
      <c r="A120" s="12" t="s">
        <v>271</v>
      </c>
      <c r="B120" s="277">
        <f>'Start Year Prices'!C$10</f>
        <v>2.6256415630977488E-5</v>
      </c>
      <c r="C120" s="282">
        <f t="shared" ref="C120:C126" si="111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8">
        <f>$B120*('AEO Table 3'!AH$49/'AEO Table 3'!$D$49)</f>
        <v>2.8991715616935729E-5</v>
      </c>
    </row>
    <row r="121" spans="1:35" x14ac:dyDescent="0.45">
      <c r="A121" s="12" t="s">
        <v>272</v>
      </c>
      <c r="B121" s="277">
        <f>'Start Year Prices'!D$10</f>
        <v>7.9262888493153228E-6</v>
      </c>
      <c r="C121" s="282">
        <f t="shared" si="111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8">
        <f>$B121*('AEO Table 3'!AH$17/'AEO Table 3'!$D$17)</f>
        <v>1.0769333300431242E-5</v>
      </c>
    </row>
    <row r="122" spans="1:35" x14ac:dyDescent="0.45">
      <c r="A122" s="12" t="s">
        <v>273</v>
      </c>
      <c r="B122" s="277">
        <f>'Start Year Prices'!C$10</f>
        <v>2.6256415630977488E-5</v>
      </c>
      <c r="C122" s="282">
        <f t="shared" si="111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8">
        <f>$B122*('AEO Table 3'!AH$23/'AEO Table 3'!$D$23)</f>
        <v>3.0210843055287477E-5</v>
      </c>
    </row>
    <row r="123" spans="1:35" x14ac:dyDescent="0.45">
      <c r="A123" s="12" t="s">
        <v>274</v>
      </c>
      <c r="B123" s="277">
        <f>'Start Year Prices'!F$10</f>
        <v>2.6256415630977488E-5</v>
      </c>
      <c r="C123" s="282">
        <f t="shared" si="111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8">
        <f>$B123*('AEO Table 3'!AH$30/'AEO Table 3'!$D$30)</f>
        <v>3.0040791029432932E-5</v>
      </c>
    </row>
    <row r="124" spans="1:35" x14ac:dyDescent="0.45">
      <c r="A124" s="12" t="s">
        <v>275</v>
      </c>
      <c r="B124" s="278">
        <v>0</v>
      </c>
      <c r="C124" s="283">
        <f t="shared" si="111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7">
        <v>0</v>
      </c>
    </row>
    <row r="125" spans="1:35" x14ac:dyDescent="0.45">
      <c r="A125" s="12" t="s">
        <v>276</v>
      </c>
      <c r="B125" s="278">
        <v>0</v>
      </c>
      <c r="C125" s="283">
        <f t="shared" si="111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7">
        <v>0</v>
      </c>
    </row>
    <row r="126" spans="1:35" x14ac:dyDescent="0.45">
      <c r="A126" s="12" t="s">
        <v>277</v>
      </c>
      <c r="B126" s="277">
        <f>B123</f>
        <v>2.6256415630977488E-5</v>
      </c>
      <c r="C126" s="282">
        <f t="shared" si="111"/>
        <v>2.6256415630977488E-5</v>
      </c>
      <c r="D126" s="4">
        <f t="shared" ref="D126" si="112">D123</f>
        <v>2.6983706016999867E-5</v>
      </c>
      <c r="E126" s="4">
        <f t="shared" ref="E126:F126" si="113">E123</f>
        <v>2.6256415630977488E-5</v>
      </c>
      <c r="F126" s="4">
        <f t="shared" si="113"/>
        <v>2.5492144377869224E-5</v>
      </c>
      <c r="G126" s="4">
        <f t="shared" ref="G126:AI126" si="114">G123</f>
        <v>2.5011393105752731E-5</v>
      </c>
      <c r="H126" s="4">
        <f t="shared" si="114"/>
        <v>2.4308756631120942E-5</v>
      </c>
      <c r="I126" s="4">
        <f t="shared" si="114"/>
        <v>2.3938947960262107E-5</v>
      </c>
      <c r="J126" s="4">
        <f t="shared" si="114"/>
        <v>2.3236311485630311E-5</v>
      </c>
      <c r="K126" s="4">
        <f t="shared" si="114"/>
        <v>2.3729389713442096E-5</v>
      </c>
      <c r="L126" s="4">
        <f t="shared" si="114"/>
        <v>2.3791024491918567E-5</v>
      </c>
      <c r="M126" s="4">
        <f t="shared" si="114"/>
        <v>2.4222467941253877E-5</v>
      </c>
      <c r="N126" s="4">
        <f t="shared" si="114"/>
        <v>2.4481334010855065E-5</v>
      </c>
      <c r="O126" s="4">
        <f t="shared" si="114"/>
        <v>2.4641584434893896E-5</v>
      </c>
      <c r="P126" s="4">
        <f t="shared" si="114"/>
        <v>2.4974412238666849E-5</v>
      </c>
      <c r="Q126" s="4">
        <f t="shared" si="114"/>
        <v>2.5196297441182152E-5</v>
      </c>
      <c r="R126" s="4">
        <f t="shared" si="114"/>
        <v>2.5640067846212757E-5</v>
      </c>
      <c r="S126" s="4">
        <f t="shared" si="114"/>
        <v>2.5898933915813948E-5</v>
      </c>
      <c r="T126" s="4">
        <f t="shared" si="114"/>
        <v>2.6182453896805718E-5</v>
      </c>
      <c r="U126" s="4">
        <f t="shared" si="114"/>
        <v>2.6502954744883377E-5</v>
      </c>
      <c r="V126" s="4">
        <f t="shared" si="114"/>
        <v>2.6687859080312795E-5</v>
      </c>
      <c r="W126" s="4">
        <f t="shared" si="114"/>
        <v>2.695905210560928E-5</v>
      </c>
      <c r="X126" s="4">
        <f t="shared" si="114"/>
        <v>2.7242572086601058E-5</v>
      </c>
      <c r="Y126" s="4">
        <f t="shared" si="114"/>
        <v>2.7267225997991644E-5</v>
      </c>
      <c r="Z126" s="4">
        <f t="shared" si="114"/>
        <v>2.7513765111897537E-5</v>
      </c>
      <c r="AA126" s="4">
        <f t="shared" si="114"/>
        <v>2.7969862472623436E-5</v>
      </c>
      <c r="AB126" s="4">
        <f t="shared" si="114"/>
        <v>2.8191747675138739E-5</v>
      </c>
      <c r="AC126" s="4">
        <f t="shared" si="114"/>
        <v>2.8438286789044628E-5</v>
      </c>
      <c r="AD126" s="4">
        <f t="shared" si="114"/>
        <v>2.8906711105465826E-5</v>
      </c>
      <c r="AE126" s="4">
        <f t="shared" si="114"/>
        <v>2.8956018928246999E-5</v>
      </c>
      <c r="AF126" s="4">
        <f t="shared" si="114"/>
        <v>2.9301173687715251E-5</v>
      </c>
      <c r="AG126" s="4">
        <f t="shared" si="114"/>
        <v>2.9609347580097619E-5</v>
      </c>
      <c r="AH126" s="4">
        <f t="shared" si="114"/>
        <v>2.9843559738308216E-5</v>
      </c>
      <c r="AI126" s="288">
        <f t="shared" si="114"/>
        <v>3.0040791029432932E-5</v>
      </c>
    </row>
    <row r="127" spans="1:35" s="274" customFormat="1" x14ac:dyDescent="0.45">
      <c r="A127" s="274" t="s">
        <v>1222</v>
      </c>
      <c r="B127" s="280"/>
      <c r="C127" s="285"/>
      <c r="AI127" s="280"/>
    </row>
    <row r="128" spans="1:35" x14ac:dyDescent="0.45">
      <c r="A128" s="12" t="s">
        <v>269</v>
      </c>
      <c r="B128" s="281">
        <v>2017</v>
      </c>
      <c r="C128" s="286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81">
        <v>2050</v>
      </c>
    </row>
    <row r="129" spans="1:35" x14ac:dyDescent="0.45">
      <c r="A129" s="12" t="s">
        <v>270</v>
      </c>
      <c r="B129" s="277">
        <f>'Start Year Prices'!$B$11</f>
        <v>2.547793435977131E-5</v>
      </c>
      <c r="C129" s="282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8">
        <f>$B129*('AEO Table 3'!AH$43/'AEO Table 3'!$D$43)</f>
        <v>3.370394034565811E-5</v>
      </c>
    </row>
    <row r="130" spans="1:35" x14ac:dyDescent="0.45">
      <c r="A130" s="12" t="s">
        <v>271</v>
      </c>
      <c r="B130" s="278">
        <v>0</v>
      </c>
      <c r="C130" s="283">
        <f t="shared" ref="C130:C136" si="115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8">
        <f>$B130*('AEO Table 3'!AH$49/'AEO Table 3'!$D$49)</f>
        <v>0</v>
      </c>
    </row>
    <row r="131" spans="1:35" x14ac:dyDescent="0.45">
      <c r="A131" s="12" t="s">
        <v>272</v>
      </c>
      <c r="B131" s="279">
        <f>'Start Year Prices'!D11</f>
        <v>7.9262888493153228E-6</v>
      </c>
      <c r="C131" s="283">
        <f t="shared" si="115"/>
        <v>7.9262888493153228E-6</v>
      </c>
      <c r="D131" s="4">
        <f>$B131*('AEO Table 3'!C$17/'AEO Table 3'!$D$17)</f>
        <v>8.1458433291789856E-6</v>
      </c>
      <c r="E131" s="4">
        <f>$B131*('AEO Table 3'!D$17/'AEO Table 3'!$D$17)</f>
        <v>7.9262888493153228E-6</v>
      </c>
      <c r="F131" s="4">
        <f>$B131*('AEO Table 3'!E$17/'AEO Table 3'!$D$17)</f>
        <v>8.049090507544151E-6</v>
      </c>
      <c r="G131" s="4">
        <f>$B131*('AEO Table 3'!F$17/'AEO Table 3'!$D$17)</f>
        <v>8.2649237250372456E-6</v>
      </c>
      <c r="H131" s="4">
        <f>$B131*('AEO Table 3'!G$17/'AEO Table 3'!$D$17)</f>
        <v>8.4137742198600675E-6</v>
      </c>
      <c r="I131" s="4">
        <f>$B131*('AEO Table 3'!H$17/'AEO Table 3'!$D$17)</f>
        <v>8.6593775363177257E-6</v>
      </c>
      <c r="J131" s="4">
        <f>$B131*('AEO Table 3'!I$17/'AEO Table 3'!$D$17)</f>
        <v>8.8231130806228312E-6</v>
      </c>
      <c r="K131" s="4">
        <f>$B131*('AEO Table 3'!J$17/'AEO Table 3'!$D$17)</f>
        <v>8.9570785259633713E-6</v>
      </c>
      <c r="L131" s="4">
        <f>$B131*('AEO Table 3'!K$17/'AEO Table 3'!$D$17)</f>
        <v>8.9682423130750848E-6</v>
      </c>
      <c r="M131" s="4">
        <f>$B131*('AEO Table 3'!L$17/'AEO Table 3'!$D$17)</f>
        <v>9.0947652336744832E-6</v>
      </c>
      <c r="N131" s="4">
        <f>$B131*('AEO Table 3'!M$17/'AEO Table 3'!$D$17)</f>
        <v>9.1691904810858958E-6</v>
      </c>
      <c r="O131" s="4">
        <f>$B131*('AEO Table 3'!N$17/'AEO Table 3'!$D$17)</f>
        <v>9.2138456295327414E-6</v>
      </c>
      <c r="P131" s="4">
        <f>$B131*('AEO Table 3'!O$17/'AEO Table 3'!$D$17)</f>
        <v>9.3143197135381477E-6</v>
      </c>
      <c r="Q131" s="4">
        <f>$B131*('AEO Table 3'!P$17/'AEO Table 3'!$D$17)</f>
        <v>9.3775811738378469E-6</v>
      </c>
      <c r="R131" s="4">
        <f>$B131*('AEO Table 3'!Q$17/'AEO Table 3'!$D$17)</f>
        <v>9.4966615696961034E-6</v>
      </c>
      <c r="S131" s="4">
        <f>$B131*('AEO Table 3'!R$17/'AEO Table 3'!$D$17)</f>
        <v>9.5785293418486579E-6</v>
      </c>
      <c r="T131" s="4">
        <f>$B131*('AEO Table 3'!S$17/'AEO Table 3'!$D$17)</f>
        <v>9.6566758516306389E-6</v>
      </c>
      <c r="U131" s="4">
        <f>$B131*('AEO Table 3'!T$17/'AEO Table 3'!$D$17)</f>
        <v>9.7459861485243334E-6</v>
      </c>
      <c r="V131" s="4">
        <f>$B131*('AEO Table 3'!U$17/'AEO Table 3'!$D$17)</f>
        <v>9.8055263464534625E-6</v>
      </c>
      <c r="W131" s="4">
        <f>$B131*('AEO Table 3'!V$17/'AEO Table 3'!$D$17)</f>
        <v>9.8836728562354452E-6</v>
      </c>
      <c r="X131" s="4">
        <f>$B131*('AEO Table 3'!W$17/'AEO Table 3'!$D$17)</f>
        <v>9.965540628387998E-6</v>
      </c>
      <c r="Y131" s="4">
        <f>$B131*('AEO Table 3'!X$17/'AEO Table 3'!$D$17)</f>
        <v>9.9692618907585663E-6</v>
      </c>
      <c r="Z131" s="4">
        <f>$B131*('AEO Table 3'!Y$17/'AEO Table 3'!$D$17)</f>
        <v>1.0039965875799409E-5</v>
      </c>
      <c r="AA131" s="4">
        <f>$B131*('AEO Table 3'!Z$17/'AEO Table 3'!$D$17)</f>
        <v>1.0177652583510521E-5</v>
      </c>
      <c r="AB131" s="4">
        <f>$B131*('AEO Table 3'!AA$17/'AEO Table 3'!$D$17)</f>
        <v>1.023719278143965E-5</v>
      </c>
      <c r="AC131" s="4">
        <f>$B131*('AEO Table 3'!AB$17/'AEO Table 3'!$D$17)</f>
        <v>1.0311618028851061E-5</v>
      </c>
      <c r="AD131" s="4">
        <f>$B131*('AEO Table 3'!AC$17/'AEO Table 3'!$D$17)</f>
        <v>1.0441862211821029E-5</v>
      </c>
      <c r="AE131" s="4">
        <f>$B131*('AEO Table 3'!AD$17/'AEO Table 3'!$D$17)</f>
        <v>1.0460468523673884E-5</v>
      </c>
      <c r="AF131" s="4">
        <f>$B131*('AEO Table 3'!AE$17/'AEO Table 3'!$D$17)</f>
        <v>1.0553500082938147E-5</v>
      </c>
      <c r="AG131" s="4">
        <f>$B131*('AEO Table 3'!AF$17/'AEO Table 3'!$D$17)</f>
        <v>1.0653974166943552E-5</v>
      </c>
      <c r="AH131" s="4">
        <f>$B131*('AEO Table 3'!AG$17/'AEO Table 3'!$D$17)</f>
        <v>1.0720956889613823E-5</v>
      </c>
      <c r="AI131" s="288">
        <f>$B131*('AEO Table 3'!AH$17/'AEO Table 3'!$D$17)</f>
        <v>1.0769333300431242E-5</v>
      </c>
    </row>
    <row r="132" spans="1:35" x14ac:dyDescent="0.45">
      <c r="A132" s="12" t="s">
        <v>273</v>
      </c>
      <c r="B132" s="279">
        <f>'Start Year Prices'!E11</f>
        <v>7.9262888493153228E-6</v>
      </c>
      <c r="C132" s="283">
        <f t="shared" si="115"/>
        <v>7.9262888493153228E-6</v>
      </c>
      <c r="D132" s="4">
        <f>$B132*('AEO Table 3'!C$23/'AEO Table 3'!$D$23)</f>
        <v>8.1450217969811808E-6</v>
      </c>
      <c r="E132" s="4">
        <f>$B132*('AEO Table 3'!D$23/'AEO Table 3'!$D$23)</f>
        <v>7.9262888493153228E-6</v>
      </c>
      <c r="F132" s="4">
        <f>$B132*('AEO Table 3'!E$23/'AEO Table 3'!$D$23)</f>
        <v>7.6853118730732769E-6</v>
      </c>
      <c r="G132" s="4">
        <f>$B132*('AEO Table 3'!F$23/'AEO Table 3'!$D$23)</f>
        <v>7.533311011135985E-6</v>
      </c>
      <c r="H132" s="4">
        <f>$B132*('AEO Table 3'!G$23/'AEO Table 3'!$D$23)</f>
        <v>7.3182854015661583E-6</v>
      </c>
      <c r="I132" s="4">
        <f>$B132*('AEO Table 3'!H$23/'AEO Table 3'!$D$23)</f>
        <v>7.1959432443971193E-6</v>
      </c>
      <c r="J132" s="4">
        <f>$B132*('AEO Table 3'!I$23/'AEO Table 3'!$D$23)</f>
        <v>6.9846249729233247E-6</v>
      </c>
      <c r="K132" s="4">
        <f>$B132*('AEO Table 3'!J$23/'AEO Table 3'!$D$23)</f>
        <v>7.1255038205725211E-6</v>
      </c>
      <c r="L132" s="4">
        <f>$B132*('AEO Table 3'!K$23/'AEO Table 3'!$D$23)</f>
        <v>7.140333172956648E-6</v>
      </c>
      <c r="M132" s="4">
        <f>$B132*('AEO Table 3'!L$23/'AEO Table 3'!$D$23)</f>
        <v>7.2663826682217192E-6</v>
      </c>
      <c r="N132" s="4">
        <f>$B132*('AEO Table 3'!M$23/'AEO Table 3'!$D$23)</f>
        <v>7.3442367682383791E-6</v>
      </c>
      <c r="O132" s="4">
        <f>$B132*('AEO Table 3'!N$23/'AEO Table 3'!$D$23)</f>
        <v>7.4999449682717024E-6</v>
      </c>
      <c r="P132" s="4">
        <f>$B132*('AEO Table 3'!O$23/'AEO Table 3'!$D$23)</f>
        <v>7.6000430968645518E-6</v>
      </c>
      <c r="Q132" s="4">
        <f>$B132*('AEO Table 3'!P$23/'AEO Table 3'!$D$23)</f>
        <v>7.6630678444970874E-6</v>
      </c>
      <c r="R132" s="4">
        <f>$B132*('AEO Table 3'!Q$23/'AEO Table 3'!$D$23)</f>
        <v>7.8076540302423142E-6</v>
      </c>
      <c r="S132" s="4">
        <f>$B132*('AEO Table 3'!R$23/'AEO Table 3'!$D$23)</f>
        <v>7.8855081302589759E-6</v>
      </c>
      <c r="T132" s="4">
        <f>$B132*('AEO Table 3'!S$23/'AEO Table 3'!$D$23)</f>
        <v>7.9670695683716697E-6</v>
      </c>
      <c r="U132" s="4">
        <f>$B132*('AEO Table 3'!T$23/'AEO Table 3'!$D$23)</f>
        <v>8.0634603588684887E-6</v>
      </c>
      <c r="V132" s="4">
        <f>$B132*('AEO Table 3'!U$23/'AEO Table 3'!$D$23)</f>
        <v>8.1190704303089591E-6</v>
      </c>
      <c r="W132" s="4">
        <f>$B132*('AEO Table 3'!V$23/'AEO Table 3'!$D$23)</f>
        <v>8.1969245303256224E-6</v>
      </c>
      <c r="X132" s="4">
        <f>$B132*('AEO Table 3'!W$23/'AEO Table 3'!$D$23)</f>
        <v>8.2859006446303771E-6</v>
      </c>
      <c r="Y132" s="4">
        <f>$B132*('AEO Table 3'!X$23/'AEO Table 3'!$D$23)</f>
        <v>8.2896079827264093E-6</v>
      </c>
      <c r="Z132" s="4">
        <f>$B132*('AEO Table 3'!Y$23/'AEO Table 3'!$D$23)</f>
        <v>8.3637547446470388E-6</v>
      </c>
      <c r="AA132" s="4">
        <f>$B132*('AEO Table 3'!Z$23/'AEO Table 3'!$D$23)</f>
        <v>8.500926254200203E-6</v>
      </c>
      <c r="AB132" s="4">
        <f>$B132*('AEO Table 3'!AA$23/'AEO Table 3'!$D$23)</f>
        <v>8.5639510018327394E-6</v>
      </c>
      <c r="AC132" s="4">
        <f>$B132*('AEO Table 3'!AB$23/'AEO Table 3'!$D$23)</f>
        <v>8.6380977637533689E-6</v>
      </c>
      <c r="AD132" s="4">
        <f>$B132*('AEO Table 3'!AC$23/'AEO Table 3'!$D$23)</f>
        <v>8.7752692733065348E-6</v>
      </c>
      <c r="AE132" s="4">
        <f>$B132*('AEO Table 3'!AD$23/'AEO Table 3'!$D$23)</f>
        <v>8.7938059637866904E-6</v>
      </c>
      <c r="AF132" s="4">
        <f>$B132*('AEO Table 3'!AE$23/'AEO Table 3'!$D$23)</f>
        <v>8.8939040923795399E-6</v>
      </c>
      <c r="AG132" s="4">
        <f>$B132*('AEO Table 3'!AF$23/'AEO Table 3'!$D$23)</f>
        <v>8.9940022209723928E-6</v>
      </c>
      <c r="AH132" s="4">
        <f>$B132*('AEO Table 3'!AG$23/'AEO Table 3'!$D$23)</f>
        <v>9.0644416447969901E-6</v>
      </c>
      <c r="AI132" s="288">
        <f>$B132*('AEO Table 3'!AH$23/'AEO Table 3'!$D$23)</f>
        <v>9.1200517162374639E-6</v>
      </c>
    </row>
    <row r="133" spans="1:35" x14ac:dyDescent="0.45">
      <c r="A133" s="12" t="s">
        <v>274</v>
      </c>
      <c r="B133" s="278">
        <v>0</v>
      </c>
      <c r="C133" s="283">
        <f t="shared" si="115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8">
        <f>$B133*('AEO Table 3'!AH$30/'AEO Table 3'!$D$30)</f>
        <v>0</v>
      </c>
    </row>
    <row r="134" spans="1:35" x14ac:dyDescent="0.45">
      <c r="A134" s="12" t="s">
        <v>275</v>
      </c>
      <c r="B134" s="278">
        <f t="shared" ref="B134" si="116">B130</f>
        <v>0</v>
      </c>
      <c r="C134" s="283">
        <f t="shared" si="115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7">
        <v>0</v>
      </c>
    </row>
    <row r="135" spans="1:35" x14ac:dyDescent="0.45">
      <c r="A135" s="12" t="s">
        <v>276</v>
      </c>
      <c r="B135" s="278">
        <v>0</v>
      </c>
      <c r="C135" s="283">
        <f t="shared" si="115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7">
        <v>0</v>
      </c>
    </row>
    <row r="136" spans="1:35" x14ac:dyDescent="0.45">
      <c r="A136" s="12" t="s">
        <v>277</v>
      </c>
      <c r="B136" s="278">
        <f>B133</f>
        <v>0</v>
      </c>
      <c r="C136" s="283">
        <f t="shared" si="115"/>
        <v>0</v>
      </c>
      <c r="D136" s="4">
        <f t="shared" ref="D136" si="117">D133</f>
        <v>0</v>
      </c>
      <c r="E136" s="4">
        <f t="shared" ref="E136:F136" si="118">E133</f>
        <v>0</v>
      </c>
      <c r="F136" s="4">
        <f t="shared" si="118"/>
        <v>0</v>
      </c>
      <c r="G136" s="4">
        <f t="shared" ref="G136:AI136" si="119">G133</f>
        <v>0</v>
      </c>
      <c r="H136" s="4">
        <f t="shared" si="119"/>
        <v>0</v>
      </c>
      <c r="I136" s="4">
        <f t="shared" si="119"/>
        <v>0</v>
      </c>
      <c r="J136" s="4">
        <f t="shared" si="119"/>
        <v>0</v>
      </c>
      <c r="K136" s="4">
        <f t="shared" si="119"/>
        <v>0</v>
      </c>
      <c r="L136" s="4">
        <f t="shared" si="119"/>
        <v>0</v>
      </c>
      <c r="M136" s="4">
        <f t="shared" si="119"/>
        <v>0</v>
      </c>
      <c r="N136" s="4">
        <f t="shared" si="119"/>
        <v>0</v>
      </c>
      <c r="O136" s="4">
        <f t="shared" si="119"/>
        <v>0</v>
      </c>
      <c r="P136" s="4">
        <f t="shared" si="119"/>
        <v>0</v>
      </c>
      <c r="Q136" s="4">
        <f t="shared" si="119"/>
        <v>0</v>
      </c>
      <c r="R136" s="4">
        <f t="shared" si="119"/>
        <v>0</v>
      </c>
      <c r="S136" s="4">
        <f t="shared" si="119"/>
        <v>0</v>
      </c>
      <c r="T136" s="4">
        <f t="shared" si="119"/>
        <v>0</v>
      </c>
      <c r="U136" s="4">
        <f t="shared" si="119"/>
        <v>0</v>
      </c>
      <c r="V136" s="4">
        <f t="shared" si="119"/>
        <v>0</v>
      </c>
      <c r="W136" s="4">
        <f t="shared" si="119"/>
        <v>0</v>
      </c>
      <c r="X136" s="4">
        <f t="shared" si="119"/>
        <v>0</v>
      </c>
      <c r="Y136" s="4">
        <f t="shared" si="119"/>
        <v>0</v>
      </c>
      <c r="Z136" s="4">
        <f t="shared" si="119"/>
        <v>0</v>
      </c>
      <c r="AA136" s="4">
        <f t="shared" si="119"/>
        <v>0</v>
      </c>
      <c r="AB136" s="4">
        <f t="shared" si="119"/>
        <v>0</v>
      </c>
      <c r="AC136" s="4">
        <f t="shared" si="119"/>
        <v>0</v>
      </c>
      <c r="AD136" s="4">
        <f t="shared" si="119"/>
        <v>0</v>
      </c>
      <c r="AE136" s="4">
        <f t="shared" si="119"/>
        <v>0</v>
      </c>
      <c r="AF136" s="4">
        <f t="shared" si="119"/>
        <v>0</v>
      </c>
      <c r="AG136" s="4">
        <f t="shared" si="119"/>
        <v>0</v>
      </c>
      <c r="AH136" s="4">
        <f t="shared" si="119"/>
        <v>0</v>
      </c>
      <c r="AI136" s="288">
        <f t="shared" si="119"/>
        <v>0</v>
      </c>
    </row>
    <row r="137" spans="1:35" s="274" customFormat="1" x14ac:dyDescent="0.45">
      <c r="A137" s="274" t="s">
        <v>1223</v>
      </c>
      <c r="B137" s="280"/>
      <c r="C137" s="285"/>
      <c r="AI137" s="280"/>
    </row>
    <row r="138" spans="1:35" x14ac:dyDescent="0.45">
      <c r="A138" s="12" t="s">
        <v>269</v>
      </c>
      <c r="B138" s="281">
        <v>2017</v>
      </c>
      <c r="C138" s="286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81">
        <v>2050</v>
      </c>
    </row>
    <row r="139" spans="1:35" x14ac:dyDescent="0.45">
      <c r="A139" s="12" t="s">
        <v>270</v>
      </c>
      <c r="B139" s="278">
        <v>0</v>
      </c>
      <c r="C139" s="283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7">
        <v>0</v>
      </c>
    </row>
    <row r="140" spans="1:35" x14ac:dyDescent="0.45">
      <c r="A140" s="12" t="s">
        <v>271</v>
      </c>
      <c r="B140" s="278">
        <v>0</v>
      </c>
      <c r="C140" s="283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7">
        <v>0</v>
      </c>
    </row>
    <row r="141" spans="1:35" x14ac:dyDescent="0.45">
      <c r="A141" s="12" t="s">
        <v>272</v>
      </c>
      <c r="B141" s="278">
        <v>0</v>
      </c>
      <c r="C141" s="283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7">
        <v>0</v>
      </c>
    </row>
    <row r="142" spans="1:35" x14ac:dyDescent="0.45">
      <c r="A142" s="12" t="s">
        <v>273</v>
      </c>
      <c r="B142" s="278">
        <v>0</v>
      </c>
      <c r="C142" s="283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7">
        <v>0</v>
      </c>
    </row>
    <row r="143" spans="1:35" x14ac:dyDescent="0.45">
      <c r="A143" s="12" t="s">
        <v>274</v>
      </c>
      <c r="B143" s="278">
        <v>0</v>
      </c>
      <c r="C143" s="283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7">
        <v>0</v>
      </c>
    </row>
    <row r="144" spans="1:35" x14ac:dyDescent="0.45">
      <c r="A144" s="12" t="s">
        <v>275</v>
      </c>
      <c r="B144" s="278">
        <v>0</v>
      </c>
      <c r="C144" s="283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7">
        <v>0</v>
      </c>
    </row>
    <row r="145" spans="1:35" x14ac:dyDescent="0.45">
      <c r="A145" s="12" t="s">
        <v>276</v>
      </c>
      <c r="B145" s="278">
        <v>0</v>
      </c>
      <c r="C145" s="283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7">
        <v>0</v>
      </c>
    </row>
    <row r="146" spans="1:35" x14ac:dyDescent="0.45">
      <c r="A146" s="12" t="s">
        <v>277</v>
      </c>
      <c r="B146" s="278">
        <f>B143</f>
        <v>0</v>
      </c>
      <c r="C146" s="283">
        <f t="shared" ref="C146:D146" si="120">C143</f>
        <v>0</v>
      </c>
      <c r="D146" s="11">
        <f t="shared" si="120"/>
        <v>0</v>
      </c>
      <c r="E146" s="11">
        <f t="shared" ref="E146:F146" si="121">E143</f>
        <v>0</v>
      </c>
      <c r="F146" s="11">
        <f t="shared" si="121"/>
        <v>0</v>
      </c>
      <c r="G146" s="11">
        <f t="shared" ref="G146:AI146" si="122">G143</f>
        <v>0</v>
      </c>
      <c r="H146" s="11">
        <f t="shared" si="122"/>
        <v>0</v>
      </c>
      <c r="I146" s="11">
        <f t="shared" si="122"/>
        <v>0</v>
      </c>
      <c r="J146" s="11">
        <f t="shared" si="122"/>
        <v>0</v>
      </c>
      <c r="K146" s="11">
        <f t="shared" si="122"/>
        <v>0</v>
      </c>
      <c r="L146" s="11">
        <f t="shared" si="122"/>
        <v>0</v>
      </c>
      <c r="M146" s="11">
        <f t="shared" si="122"/>
        <v>0</v>
      </c>
      <c r="N146" s="11">
        <f t="shared" si="122"/>
        <v>0</v>
      </c>
      <c r="O146" s="11">
        <f t="shared" si="122"/>
        <v>0</v>
      </c>
      <c r="P146" s="11">
        <f t="shared" si="122"/>
        <v>0</v>
      </c>
      <c r="Q146" s="11">
        <f t="shared" si="122"/>
        <v>0</v>
      </c>
      <c r="R146" s="11">
        <f t="shared" si="122"/>
        <v>0</v>
      </c>
      <c r="S146" s="11">
        <f t="shared" si="122"/>
        <v>0</v>
      </c>
      <c r="T146" s="11">
        <f t="shared" si="122"/>
        <v>0</v>
      </c>
      <c r="U146" s="11">
        <f t="shared" si="122"/>
        <v>0</v>
      </c>
      <c r="V146" s="11">
        <f t="shared" si="122"/>
        <v>0</v>
      </c>
      <c r="W146" s="11">
        <f t="shared" si="122"/>
        <v>0</v>
      </c>
      <c r="X146" s="11">
        <f t="shared" si="122"/>
        <v>0</v>
      </c>
      <c r="Y146" s="11">
        <f t="shared" si="122"/>
        <v>0</v>
      </c>
      <c r="Z146" s="11">
        <f t="shared" si="122"/>
        <v>0</v>
      </c>
      <c r="AA146" s="11">
        <f t="shared" si="122"/>
        <v>0</v>
      </c>
      <c r="AB146" s="11">
        <f t="shared" si="122"/>
        <v>0</v>
      </c>
      <c r="AC146" s="11">
        <f t="shared" si="122"/>
        <v>0</v>
      </c>
      <c r="AD146" s="11">
        <f t="shared" si="122"/>
        <v>0</v>
      </c>
      <c r="AE146" s="11">
        <f t="shared" si="122"/>
        <v>0</v>
      </c>
      <c r="AF146" s="11">
        <f t="shared" si="122"/>
        <v>0</v>
      </c>
      <c r="AG146" s="11">
        <f t="shared" si="122"/>
        <v>0</v>
      </c>
      <c r="AH146" s="11">
        <f t="shared" si="122"/>
        <v>0</v>
      </c>
      <c r="AI146" s="287">
        <f t="shared" si="122"/>
        <v>0</v>
      </c>
    </row>
    <row r="147" spans="1:35" s="274" customFormat="1" x14ac:dyDescent="0.45">
      <c r="A147" s="274" t="s">
        <v>159</v>
      </c>
      <c r="B147" s="280"/>
      <c r="C147" s="285"/>
      <c r="AI147" s="280"/>
    </row>
    <row r="148" spans="1:35" x14ac:dyDescent="0.45">
      <c r="A148" s="12" t="s">
        <v>269</v>
      </c>
      <c r="B148" s="281">
        <v>2017</v>
      </c>
      <c r="C148" s="286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81">
        <v>2050</v>
      </c>
    </row>
    <row r="149" spans="1:35" x14ac:dyDescent="0.45">
      <c r="A149" s="12" t="s">
        <v>270</v>
      </c>
      <c r="B149" s="278">
        <v>0</v>
      </c>
      <c r="C149" s="283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7">
        <v>0</v>
      </c>
    </row>
    <row r="150" spans="1:35" x14ac:dyDescent="0.45">
      <c r="A150" s="12" t="s">
        <v>271</v>
      </c>
      <c r="B150" s="279">
        <f>'Start Year Prices'!$C$13</f>
        <v>2.0139247907144217E-6</v>
      </c>
      <c r="C150" s="284">
        <f t="shared" ref="C150:C156" si="123">B150</f>
        <v>2.0139247907144217E-6</v>
      </c>
      <c r="D150" s="9">
        <f>$B150*('AEO Table 3'!C$52/'AEO Table 3'!$D$52)</f>
        <v>2.0041484567789146E-6</v>
      </c>
      <c r="E150" s="9">
        <f>$B150*('AEO Table 3'!D$52/'AEO Table 3'!$D$52)</f>
        <v>2.0139247907144217E-6</v>
      </c>
      <c r="F150" s="9">
        <f>$B150*('AEO Table 3'!E$52/'AEO Table 3'!$D$52)</f>
        <v>1.9845957889079007E-6</v>
      </c>
      <c r="G150" s="9">
        <f>$B150*('AEO Table 3'!F$52/'AEO Table 3'!$D$52)</f>
        <v>1.9552667871013802E-6</v>
      </c>
      <c r="H150" s="9">
        <f>$B150*('AEO Table 3'!G$52/'AEO Table 3'!$D$52)</f>
        <v>1.9357141192303667E-6</v>
      </c>
      <c r="I150" s="9">
        <f>$B150*('AEO Table 3'!H$52/'AEO Table 3'!$D$52)</f>
        <v>1.9259377852948596E-6</v>
      </c>
      <c r="J150" s="9">
        <f>$B150*('AEO Table 3'!I$52/'AEO Table 3'!$D$52)</f>
        <v>1.9063851174238455E-6</v>
      </c>
      <c r="K150" s="9">
        <f>$B150*('AEO Table 3'!J$52/'AEO Table 3'!$D$52)</f>
        <v>1.9161614513593525E-6</v>
      </c>
      <c r="L150" s="9">
        <f>$B150*('AEO Table 3'!K$52/'AEO Table 3'!$D$52)</f>
        <v>1.9259377852948596E-6</v>
      </c>
      <c r="M150" s="9">
        <f>$B150*('AEO Table 3'!L$52/'AEO Table 3'!$D$52)</f>
        <v>1.9161614513593525E-6</v>
      </c>
      <c r="N150" s="9">
        <f>$B150*('AEO Table 3'!M$52/'AEO Table 3'!$D$52)</f>
        <v>1.9161614513593525E-6</v>
      </c>
      <c r="O150" s="9">
        <f>$B150*('AEO Table 3'!N$52/'AEO Table 3'!$D$52)</f>
        <v>1.9161614513593525E-6</v>
      </c>
      <c r="P150" s="9">
        <f>$B150*('AEO Table 3'!O$52/'AEO Table 3'!$D$52)</f>
        <v>1.9063851174238455E-6</v>
      </c>
      <c r="Q150" s="9">
        <f>$B150*('AEO Table 3'!P$52/'AEO Table 3'!$D$52)</f>
        <v>1.9063851174238455E-6</v>
      </c>
      <c r="R150" s="9">
        <f>$B150*('AEO Table 3'!Q$52/'AEO Table 3'!$D$52)</f>
        <v>1.9161614513593525E-6</v>
      </c>
      <c r="S150" s="9">
        <f>$B150*('AEO Table 3'!R$52/'AEO Table 3'!$D$52)</f>
        <v>1.9161614513593525E-6</v>
      </c>
      <c r="T150" s="9">
        <f>$B150*('AEO Table 3'!S$52/'AEO Table 3'!$D$52)</f>
        <v>1.9063851174238455E-6</v>
      </c>
      <c r="U150" s="9">
        <f>$B150*('AEO Table 3'!T$52/'AEO Table 3'!$D$52)</f>
        <v>1.9063851174238455E-6</v>
      </c>
      <c r="V150" s="9">
        <f>$B150*('AEO Table 3'!U$52/'AEO Table 3'!$D$52)</f>
        <v>1.9161614513593525E-6</v>
      </c>
      <c r="W150" s="9">
        <f>$B150*('AEO Table 3'!V$52/'AEO Table 3'!$D$52)</f>
        <v>1.9161614513593525E-6</v>
      </c>
      <c r="X150" s="9">
        <f>$B150*('AEO Table 3'!W$52/'AEO Table 3'!$D$52)</f>
        <v>1.9063851174238455E-6</v>
      </c>
      <c r="Y150" s="9">
        <f>$B150*('AEO Table 3'!X$52/'AEO Table 3'!$D$52)</f>
        <v>1.9063851174238455E-6</v>
      </c>
      <c r="Z150" s="9">
        <f>$B150*('AEO Table 3'!Y$52/'AEO Table 3'!$D$52)</f>
        <v>1.9063851174238455E-6</v>
      </c>
      <c r="AA150" s="9">
        <f>$B150*('AEO Table 3'!Z$52/'AEO Table 3'!$D$52)</f>
        <v>1.9063851174238455E-6</v>
      </c>
      <c r="AB150" s="9">
        <f>$B150*('AEO Table 3'!AA$52/'AEO Table 3'!$D$52)</f>
        <v>1.9063851174238455E-6</v>
      </c>
      <c r="AC150" s="9">
        <f>$B150*('AEO Table 3'!AB$52/'AEO Table 3'!$D$52)</f>
        <v>1.9063851174238455E-6</v>
      </c>
      <c r="AD150" s="9">
        <f>$B150*('AEO Table 3'!AC$52/'AEO Table 3'!$D$52)</f>
        <v>1.9063851174238455E-6</v>
      </c>
      <c r="AE150" s="9">
        <f>$B150*('AEO Table 3'!AD$52/'AEO Table 3'!$D$52)</f>
        <v>1.9063851174238455E-6</v>
      </c>
      <c r="AF150" s="9">
        <f>$B150*('AEO Table 3'!AE$52/'AEO Table 3'!$D$52)</f>
        <v>1.9063851174238455E-6</v>
      </c>
      <c r="AG150" s="9">
        <f>$B150*('AEO Table 3'!AF$52/'AEO Table 3'!$D$52)</f>
        <v>1.9063851174238455E-6</v>
      </c>
      <c r="AH150" s="9">
        <f>$B150*('AEO Table 3'!AG$52/'AEO Table 3'!$D$52)</f>
        <v>1.9063851174238455E-6</v>
      </c>
      <c r="AI150" s="289">
        <f>$B150*('AEO Table 3'!AH$52/'AEO Table 3'!$D$52)</f>
        <v>1.9063851174238455E-6</v>
      </c>
    </row>
    <row r="151" spans="1:35" x14ac:dyDescent="0.45">
      <c r="A151" s="12" t="s">
        <v>272</v>
      </c>
      <c r="B151" s="278">
        <v>0</v>
      </c>
      <c r="C151" s="283">
        <f t="shared" si="123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7">
        <v>0</v>
      </c>
    </row>
    <row r="152" spans="1:35" x14ac:dyDescent="0.45">
      <c r="A152" s="12" t="s">
        <v>273</v>
      </c>
      <c r="B152" s="278">
        <v>0</v>
      </c>
      <c r="C152" s="283">
        <f t="shared" si="123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7">
        <v>0</v>
      </c>
    </row>
    <row r="153" spans="1:35" x14ac:dyDescent="0.45">
      <c r="A153" s="12" t="s">
        <v>274</v>
      </c>
      <c r="B153" s="279">
        <f>'Start Year Prices'!$F$13</f>
        <v>2.0139247907144217E-6</v>
      </c>
      <c r="C153" s="284">
        <f t="shared" si="123"/>
        <v>2.0139247907144217E-6</v>
      </c>
      <c r="D153" s="9">
        <f>$B150*('AEO Table 3'!C$65/'AEO Table 3'!$D$65)</f>
        <v>2.0042887869310995E-6</v>
      </c>
      <c r="E153" s="9">
        <f>$B150*('AEO Table 3'!D$65/'AEO Table 3'!$D$65)</f>
        <v>2.0139247907144217E-6</v>
      </c>
      <c r="F153" s="9">
        <f>$B150*('AEO Table 3'!E$65/'AEO Table 3'!$D$65)</f>
        <v>1.9946527831477764E-6</v>
      </c>
      <c r="G153" s="9">
        <f>$B150*('AEO Table 3'!F$65/'AEO Table 3'!$D$65)</f>
        <v>1.9657447717978089E-6</v>
      </c>
      <c r="H153" s="9">
        <f>$B150*('AEO Table 3'!G$65/'AEO Table 3'!$D$65)</f>
        <v>1.9561087680144862E-6</v>
      </c>
      <c r="I153" s="9">
        <f>$B150*('AEO Table 3'!H$65/'AEO Table 3'!$D$65)</f>
        <v>1.9464727642311636E-6</v>
      </c>
      <c r="J153" s="9">
        <f>$B150*('AEO Table 3'!I$65/'AEO Table 3'!$D$65)</f>
        <v>1.9368367604478409E-6</v>
      </c>
      <c r="K153" s="9">
        <f>$B150*('AEO Table 3'!J$65/'AEO Table 3'!$D$65)</f>
        <v>1.9464727642311636E-6</v>
      </c>
      <c r="L153" s="9">
        <f>$B150*('AEO Table 3'!K$65/'AEO Table 3'!$D$65)</f>
        <v>1.9561087680144862E-6</v>
      </c>
      <c r="M153" s="9">
        <f>$B150*('AEO Table 3'!L$65/'AEO Table 3'!$D$65)</f>
        <v>1.9368367604478409E-6</v>
      </c>
      <c r="N153" s="9">
        <f>$B150*('AEO Table 3'!M$65/'AEO Table 3'!$D$65)</f>
        <v>1.9464727642311636E-6</v>
      </c>
      <c r="O153" s="9">
        <f>$B150*('AEO Table 3'!N$65/'AEO Table 3'!$D$65)</f>
        <v>1.9464727642311636E-6</v>
      </c>
      <c r="P153" s="9">
        <f>$B150*('AEO Table 3'!O$65/'AEO Table 3'!$D$65)</f>
        <v>1.9368367604478409E-6</v>
      </c>
      <c r="Q153" s="9">
        <f>$B150*('AEO Table 3'!P$65/'AEO Table 3'!$D$65)</f>
        <v>1.9368367604478409E-6</v>
      </c>
      <c r="R153" s="9">
        <f>$B150*('AEO Table 3'!Q$65/'AEO Table 3'!$D$65)</f>
        <v>1.9464727642311636E-6</v>
      </c>
      <c r="S153" s="9">
        <f>$B150*('AEO Table 3'!R$65/'AEO Table 3'!$D$65)</f>
        <v>1.9464727642311636E-6</v>
      </c>
      <c r="T153" s="9">
        <f>$B150*('AEO Table 3'!S$65/'AEO Table 3'!$D$65)</f>
        <v>1.9368367604478409E-6</v>
      </c>
      <c r="U153" s="9">
        <f>$B150*('AEO Table 3'!T$65/'AEO Table 3'!$D$65)</f>
        <v>1.9368367604478409E-6</v>
      </c>
      <c r="V153" s="9">
        <f>$B150*('AEO Table 3'!U$65/'AEO Table 3'!$D$65)</f>
        <v>1.9464727642311636E-6</v>
      </c>
      <c r="W153" s="9">
        <f>$B150*('AEO Table 3'!V$65/'AEO Table 3'!$D$65)</f>
        <v>1.9464727642311636E-6</v>
      </c>
      <c r="X153" s="9">
        <f>$B150*('AEO Table 3'!W$65/'AEO Table 3'!$D$65)</f>
        <v>1.9464727642311636E-6</v>
      </c>
      <c r="Y153" s="9">
        <f>$B150*('AEO Table 3'!X$65/'AEO Table 3'!$D$65)</f>
        <v>1.9368367604478409E-6</v>
      </c>
      <c r="Z153" s="9">
        <f>$B150*('AEO Table 3'!Y$65/'AEO Table 3'!$D$65)</f>
        <v>1.9368367604478409E-6</v>
      </c>
      <c r="AA153" s="9">
        <f>$B150*('AEO Table 3'!Z$65/'AEO Table 3'!$D$65)</f>
        <v>1.9464727642311636E-6</v>
      </c>
      <c r="AB153" s="9">
        <f>$B150*('AEO Table 3'!AA$65/'AEO Table 3'!$D$65)</f>
        <v>1.9464727642311636E-6</v>
      </c>
      <c r="AC153" s="9">
        <f>$B150*('AEO Table 3'!AB$65/'AEO Table 3'!$D$65)</f>
        <v>1.9464727642311636E-6</v>
      </c>
      <c r="AD153" s="9">
        <f>$B150*('AEO Table 3'!AC$65/'AEO Table 3'!$D$65)</f>
        <v>1.9464727642311636E-6</v>
      </c>
      <c r="AE153" s="9">
        <f>$B150*('AEO Table 3'!AD$65/'AEO Table 3'!$D$65)</f>
        <v>1.9464727642311636E-6</v>
      </c>
      <c r="AF153" s="9">
        <f>$B150*('AEO Table 3'!AE$65/'AEO Table 3'!$D$65)</f>
        <v>1.9464727642311636E-6</v>
      </c>
      <c r="AG153" s="9">
        <f>$B150*('AEO Table 3'!AF$65/'AEO Table 3'!$D$65)</f>
        <v>1.9464727642311636E-6</v>
      </c>
      <c r="AH153" s="9">
        <f>$B150*('AEO Table 3'!AG$65/'AEO Table 3'!$D$65)</f>
        <v>1.9464727642311636E-6</v>
      </c>
      <c r="AI153" s="289">
        <f>$B150*('AEO Table 3'!AH$65/'AEO Table 3'!$D$65)</f>
        <v>1.9464727642311636E-6</v>
      </c>
    </row>
    <row r="154" spans="1:35" x14ac:dyDescent="0.45">
      <c r="A154" s="12" t="s">
        <v>275</v>
      </c>
      <c r="B154" s="278">
        <v>0</v>
      </c>
      <c r="C154" s="283">
        <f t="shared" si="123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7">
        <v>0</v>
      </c>
    </row>
    <row r="155" spans="1:35" x14ac:dyDescent="0.45">
      <c r="A155" s="12" t="s">
        <v>276</v>
      </c>
      <c r="B155" s="278">
        <v>0</v>
      </c>
      <c r="C155" s="283">
        <f t="shared" si="123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7">
        <v>0</v>
      </c>
    </row>
    <row r="156" spans="1:35" x14ac:dyDescent="0.45">
      <c r="A156" s="12" t="s">
        <v>277</v>
      </c>
      <c r="B156" s="279">
        <f>B153</f>
        <v>2.0139247907144217E-6</v>
      </c>
      <c r="C156" s="284">
        <f t="shared" si="123"/>
        <v>2.0139247907144217E-6</v>
      </c>
      <c r="D156" s="9">
        <f t="shared" ref="D156" si="124">D153</f>
        <v>2.0042887869310995E-6</v>
      </c>
      <c r="E156" s="9">
        <f t="shared" ref="E156:F156" si="125">E153</f>
        <v>2.0139247907144217E-6</v>
      </c>
      <c r="F156" s="9">
        <f t="shared" si="125"/>
        <v>1.9946527831477764E-6</v>
      </c>
      <c r="G156" s="9">
        <f t="shared" ref="G156:AI156" si="126">G153</f>
        <v>1.9657447717978089E-6</v>
      </c>
      <c r="H156" s="9">
        <f t="shared" si="126"/>
        <v>1.9561087680144862E-6</v>
      </c>
      <c r="I156" s="9">
        <f t="shared" si="126"/>
        <v>1.9464727642311636E-6</v>
      </c>
      <c r="J156" s="9">
        <f t="shared" si="126"/>
        <v>1.9368367604478409E-6</v>
      </c>
      <c r="K156" s="9">
        <f t="shared" si="126"/>
        <v>1.9464727642311636E-6</v>
      </c>
      <c r="L156" s="9">
        <f t="shared" si="126"/>
        <v>1.9561087680144862E-6</v>
      </c>
      <c r="M156" s="9">
        <f t="shared" si="126"/>
        <v>1.9368367604478409E-6</v>
      </c>
      <c r="N156" s="9">
        <f t="shared" si="126"/>
        <v>1.9464727642311636E-6</v>
      </c>
      <c r="O156" s="9">
        <f t="shared" si="126"/>
        <v>1.9464727642311636E-6</v>
      </c>
      <c r="P156" s="9">
        <f t="shared" si="126"/>
        <v>1.9368367604478409E-6</v>
      </c>
      <c r="Q156" s="9">
        <f t="shared" si="126"/>
        <v>1.9368367604478409E-6</v>
      </c>
      <c r="R156" s="9">
        <f t="shared" si="126"/>
        <v>1.9464727642311636E-6</v>
      </c>
      <c r="S156" s="9">
        <f t="shared" si="126"/>
        <v>1.9464727642311636E-6</v>
      </c>
      <c r="T156" s="9">
        <f t="shared" si="126"/>
        <v>1.9368367604478409E-6</v>
      </c>
      <c r="U156" s="9">
        <f t="shared" si="126"/>
        <v>1.9368367604478409E-6</v>
      </c>
      <c r="V156" s="9">
        <f t="shared" si="126"/>
        <v>1.9464727642311636E-6</v>
      </c>
      <c r="W156" s="9">
        <f t="shared" si="126"/>
        <v>1.9464727642311636E-6</v>
      </c>
      <c r="X156" s="9">
        <f t="shared" si="126"/>
        <v>1.9464727642311636E-6</v>
      </c>
      <c r="Y156" s="9">
        <f t="shared" si="126"/>
        <v>1.9368367604478409E-6</v>
      </c>
      <c r="Z156" s="9">
        <f t="shared" si="126"/>
        <v>1.9368367604478409E-6</v>
      </c>
      <c r="AA156" s="9">
        <f t="shared" si="126"/>
        <v>1.9464727642311636E-6</v>
      </c>
      <c r="AB156" s="9">
        <f t="shared" si="126"/>
        <v>1.9464727642311636E-6</v>
      </c>
      <c r="AC156" s="9">
        <f t="shared" si="126"/>
        <v>1.9464727642311636E-6</v>
      </c>
      <c r="AD156" s="9">
        <f t="shared" si="126"/>
        <v>1.9464727642311636E-6</v>
      </c>
      <c r="AE156" s="9">
        <f t="shared" si="126"/>
        <v>1.9464727642311636E-6</v>
      </c>
      <c r="AF156" s="9">
        <f t="shared" si="126"/>
        <v>1.9464727642311636E-6</v>
      </c>
      <c r="AG156" s="9">
        <f t="shared" si="126"/>
        <v>1.9464727642311636E-6</v>
      </c>
      <c r="AH156" s="9">
        <f t="shared" si="126"/>
        <v>1.9464727642311636E-6</v>
      </c>
      <c r="AI156" s="289">
        <f t="shared" si="126"/>
        <v>1.9464727642311636E-6</v>
      </c>
    </row>
    <row r="157" spans="1:35" s="274" customFormat="1" x14ac:dyDescent="0.45">
      <c r="A157" s="274" t="s">
        <v>1224</v>
      </c>
      <c r="B157" s="280"/>
      <c r="C157" s="285"/>
      <c r="AI157" s="280"/>
    </row>
    <row r="158" spans="1:35" x14ac:dyDescent="0.45">
      <c r="A158" s="12" t="s">
        <v>269</v>
      </c>
      <c r="B158" s="281">
        <v>2017</v>
      </c>
      <c r="C158" s="286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81">
        <v>2050</v>
      </c>
    </row>
    <row r="159" spans="1:35" x14ac:dyDescent="0.45">
      <c r="A159" s="12" t="s">
        <v>270</v>
      </c>
      <c r="B159" s="278">
        <v>0</v>
      </c>
      <c r="C159" s="283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7">
        <v>0</v>
      </c>
    </row>
    <row r="160" spans="1:35" x14ac:dyDescent="0.45">
      <c r="A160" s="12" t="s">
        <v>271</v>
      </c>
      <c r="B160" s="278">
        <v>0</v>
      </c>
      <c r="C160" s="283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7">
        <v>0</v>
      </c>
    </row>
    <row r="161" spans="1:35" x14ac:dyDescent="0.45">
      <c r="A161" s="12" t="s">
        <v>272</v>
      </c>
      <c r="B161" s="278">
        <v>0</v>
      </c>
      <c r="C161" s="283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7">
        <v>0</v>
      </c>
    </row>
    <row r="162" spans="1:35" x14ac:dyDescent="0.45">
      <c r="A162" s="12" t="s">
        <v>273</v>
      </c>
      <c r="B162" s="278">
        <v>0</v>
      </c>
      <c r="C162" s="283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7">
        <v>0</v>
      </c>
    </row>
    <row r="163" spans="1:35" x14ac:dyDescent="0.45">
      <c r="A163" s="12" t="s">
        <v>274</v>
      </c>
      <c r="B163" s="278">
        <v>0</v>
      </c>
      <c r="C163" s="283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7">
        <v>0</v>
      </c>
    </row>
    <row r="164" spans="1:35" x14ac:dyDescent="0.45">
      <c r="A164" s="12" t="s">
        <v>275</v>
      </c>
      <c r="B164" s="278">
        <v>0</v>
      </c>
      <c r="C164" s="283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7">
        <v>0</v>
      </c>
    </row>
    <row r="165" spans="1:35" x14ac:dyDescent="0.45">
      <c r="A165" s="12" t="s">
        <v>276</v>
      </c>
      <c r="B165" s="278">
        <v>0</v>
      </c>
      <c r="C165" s="283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7">
        <v>0</v>
      </c>
    </row>
    <row r="166" spans="1:35" x14ac:dyDescent="0.45">
      <c r="A166" s="12" t="s">
        <v>277</v>
      </c>
      <c r="B166" s="278">
        <f>B163</f>
        <v>0</v>
      </c>
      <c r="C166" s="283">
        <f t="shared" ref="C166:D166" si="127">C163</f>
        <v>0</v>
      </c>
      <c r="D166" s="11">
        <f t="shared" si="127"/>
        <v>0</v>
      </c>
      <c r="E166" s="11">
        <f t="shared" ref="E166:F166" si="128">E163</f>
        <v>0</v>
      </c>
      <c r="F166" s="11">
        <f t="shared" si="128"/>
        <v>0</v>
      </c>
      <c r="G166" s="11">
        <f t="shared" ref="G166:AI166" si="129">G163</f>
        <v>0</v>
      </c>
      <c r="H166" s="11">
        <f t="shared" si="129"/>
        <v>0</v>
      </c>
      <c r="I166" s="11">
        <f t="shared" si="129"/>
        <v>0</v>
      </c>
      <c r="J166" s="11">
        <f t="shared" si="129"/>
        <v>0</v>
      </c>
      <c r="K166" s="11">
        <f t="shared" si="129"/>
        <v>0</v>
      </c>
      <c r="L166" s="11">
        <f t="shared" si="129"/>
        <v>0</v>
      </c>
      <c r="M166" s="11">
        <f t="shared" si="129"/>
        <v>0</v>
      </c>
      <c r="N166" s="11">
        <f t="shared" si="129"/>
        <v>0</v>
      </c>
      <c r="O166" s="11">
        <f t="shared" si="129"/>
        <v>0</v>
      </c>
      <c r="P166" s="11">
        <f t="shared" si="129"/>
        <v>0</v>
      </c>
      <c r="Q166" s="11">
        <f t="shared" si="129"/>
        <v>0</v>
      </c>
      <c r="R166" s="11">
        <f t="shared" si="129"/>
        <v>0</v>
      </c>
      <c r="S166" s="11">
        <f t="shared" si="129"/>
        <v>0</v>
      </c>
      <c r="T166" s="11">
        <f t="shared" si="129"/>
        <v>0</v>
      </c>
      <c r="U166" s="11">
        <f t="shared" si="129"/>
        <v>0</v>
      </c>
      <c r="V166" s="11">
        <f t="shared" si="129"/>
        <v>0</v>
      </c>
      <c r="W166" s="11">
        <f t="shared" si="129"/>
        <v>0</v>
      </c>
      <c r="X166" s="11">
        <f t="shared" si="129"/>
        <v>0</v>
      </c>
      <c r="Y166" s="11">
        <f t="shared" si="129"/>
        <v>0</v>
      </c>
      <c r="Z166" s="11">
        <f t="shared" si="129"/>
        <v>0</v>
      </c>
      <c r="AA166" s="11">
        <f t="shared" si="129"/>
        <v>0</v>
      </c>
      <c r="AB166" s="11">
        <f t="shared" si="129"/>
        <v>0</v>
      </c>
      <c r="AC166" s="11">
        <f t="shared" si="129"/>
        <v>0</v>
      </c>
      <c r="AD166" s="11">
        <f t="shared" si="129"/>
        <v>0</v>
      </c>
      <c r="AE166" s="11">
        <f t="shared" si="129"/>
        <v>0</v>
      </c>
      <c r="AF166" s="11">
        <f t="shared" si="129"/>
        <v>0</v>
      </c>
      <c r="AG166" s="11">
        <f t="shared" si="129"/>
        <v>0</v>
      </c>
      <c r="AH166" s="11">
        <f t="shared" si="129"/>
        <v>0</v>
      </c>
      <c r="AI166" s="287">
        <f t="shared" si="129"/>
        <v>0</v>
      </c>
    </row>
    <row r="167" spans="1:35" s="274" customFormat="1" x14ac:dyDescent="0.45">
      <c r="A167" s="274" t="s">
        <v>1225</v>
      </c>
      <c r="B167" s="280"/>
      <c r="C167" s="285"/>
      <c r="AI167" s="280"/>
    </row>
    <row r="168" spans="1:35" x14ac:dyDescent="0.45">
      <c r="A168" s="12" t="s">
        <v>269</v>
      </c>
      <c r="B168" s="281">
        <v>2017</v>
      </c>
      <c r="C168" s="286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81">
        <v>2050</v>
      </c>
    </row>
    <row r="169" spans="1:35" x14ac:dyDescent="0.45">
      <c r="A169" s="12" t="s">
        <v>270</v>
      </c>
      <c r="B169" s="278">
        <v>0</v>
      </c>
      <c r="C169" s="283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7">
        <v>0</v>
      </c>
    </row>
    <row r="170" spans="1:35" x14ac:dyDescent="0.45">
      <c r="A170" s="12" t="s">
        <v>271</v>
      </c>
      <c r="B170" s="277">
        <f>'Start Year Prices'!$C$14</f>
        <v>8.8957746271921723E-6</v>
      </c>
      <c r="C170" s="282">
        <f t="shared" ref="C170:C176" si="130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8">
        <f>$B170*('AEO Table 12'!AH$18/'AEO Table 12'!$D$18)</f>
        <v>1.8359001750632166E-5</v>
      </c>
    </row>
    <row r="171" spans="1:35" x14ac:dyDescent="0.45">
      <c r="A171" s="12" t="s">
        <v>272</v>
      </c>
      <c r="B171" s="278">
        <v>0</v>
      </c>
      <c r="C171" s="283">
        <f t="shared" si="130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7">
        <v>0</v>
      </c>
    </row>
    <row r="172" spans="1:35" x14ac:dyDescent="0.45">
      <c r="A172" s="12" t="s">
        <v>273</v>
      </c>
      <c r="B172" s="278">
        <v>0</v>
      </c>
      <c r="C172" s="283">
        <f t="shared" si="130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7">
        <v>0</v>
      </c>
    </row>
    <row r="173" spans="1:35" x14ac:dyDescent="0.45">
      <c r="A173" s="12" t="s">
        <v>274</v>
      </c>
      <c r="B173" s="277">
        <f>'Start Year Prices'!$F$14</f>
        <v>8.8957746271921723E-6</v>
      </c>
      <c r="C173" s="282">
        <f t="shared" si="130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8">
        <f>$B170*('AEO Table 12'!AH$18/'AEO Table 12'!$D$18)</f>
        <v>1.8359001750632166E-5</v>
      </c>
    </row>
    <row r="174" spans="1:35" x14ac:dyDescent="0.45">
      <c r="A174" s="12" t="s">
        <v>275</v>
      </c>
      <c r="B174" s="278">
        <v>0</v>
      </c>
      <c r="C174" s="283">
        <f t="shared" si="130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7">
        <v>0</v>
      </c>
    </row>
    <row r="175" spans="1:35" x14ac:dyDescent="0.45">
      <c r="A175" s="12" t="s">
        <v>276</v>
      </c>
      <c r="B175" s="278">
        <v>0</v>
      </c>
      <c r="C175" s="283">
        <f t="shared" si="130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7">
        <v>0</v>
      </c>
    </row>
    <row r="176" spans="1:35" x14ac:dyDescent="0.45">
      <c r="A176" s="12" t="s">
        <v>277</v>
      </c>
      <c r="B176" s="277">
        <f>B173</f>
        <v>8.8957746271921723E-6</v>
      </c>
      <c r="C176" s="282">
        <f t="shared" si="130"/>
        <v>8.8957746271921723E-6</v>
      </c>
      <c r="D176" s="4">
        <f t="shared" ref="D176" si="131">D173</f>
        <v>1.0373329909650472E-5</v>
      </c>
      <c r="E176" s="4">
        <f t="shared" ref="E176:F176" si="132">E173</f>
        <v>8.8957746271921723E-6</v>
      </c>
      <c r="F176" s="4">
        <f t="shared" si="132"/>
        <v>1.0717234355596992E-5</v>
      </c>
      <c r="G176" s="4">
        <f t="shared" ref="G176:AI176" si="133">G173</f>
        <v>1.1087573843990533E-5</v>
      </c>
      <c r="H176" s="4">
        <f t="shared" si="133"/>
        <v>1.12678574417941E-5</v>
      </c>
      <c r="I176" s="4">
        <f t="shared" si="133"/>
        <v>1.1737240714740016E-5</v>
      </c>
      <c r="J176" s="4">
        <f t="shared" si="133"/>
        <v>1.2022972461165677E-5</v>
      </c>
      <c r="K176" s="4">
        <f t="shared" si="133"/>
        <v>1.2046035371837928E-5</v>
      </c>
      <c r="L176" s="4">
        <f t="shared" si="133"/>
        <v>1.2484459467163788E-5</v>
      </c>
      <c r="M176" s="4">
        <f t="shared" si="133"/>
        <v>1.2389000891156867E-5</v>
      </c>
      <c r="N176" s="4">
        <f t="shared" si="133"/>
        <v>1.2667184493489051E-5</v>
      </c>
      <c r="O176" s="4">
        <f t="shared" si="133"/>
        <v>1.2866473954464097E-5</v>
      </c>
      <c r="P176" s="4">
        <f t="shared" si="133"/>
        <v>1.3168320042841267E-5</v>
      </c>
      <c r="Q176" s="4">
        <f t="shared" si="133"/>
        <v>1.3237737750152759E-5</v>
      </c>
      <c r="R176" s="4">
        <f t="shared" si="133"/>
        <v>1.3959555595159772E-5</v>
      </c>
      <c r="S176" s="4">
        <f t="shared" si="133"/>
        <v>1.3863593565891079E-5</v>
      </c>
      <c r="T176" s="4">
        <f t="shared" si="133"/>
        <v>1.4102889926607285E-5</v>
      </c>
      <c r="U176" s="4">
        <f t="shared" si="133"/>
        <v>1.4663942992810087E-5</v>
      </c>
      <c r="V176" s="4">
        <f t="shared" si="133"/>
        <v>1.4843006607319426E-5</v>
      </c>
      <c r="W176" s="4">
        <f t="shared" si="133"/>
        <v>1.5101194434930575E-5</v>
      </c>
      <c r="X176" s="4">
        <f t="shared" si="133"/>
        <v>1.5364052956522726E-5</v>
      </c>
      <c r="Y176" s="4">
        <f t="shared" si="133"/>
        <v>1.5783370863508057E-5</v>
      </c>
      <c r="Z176" s="4">
        <f t="shared" si="133"/>
        <v>1.5958316029320272E-5</v>
      </c>
      <c r="AA176" s="4">
        <f t="shared" si="133"/>
        <v>1.6390160876811785E-5</v>
      </c>
      <c r="AB176" s="4">
        <f t="shared" si="133"/>
        <v>1.6547367675577256E-5</v>
      </c>
      <c r="AC176" s="4">
        <f t="shared" si="133"/>
        <v>1.676363438460257E-5</v>
      </c>
      <c r="AD176" s="4">
        <f t="shared" si="133"/>
        <v>1.714945501511022E-5</v>
      </c>
      <c r="AE176" s="4">
        <f t="shared" si="133"/>
        <v>1.732014230034192E-5</v>
      </c>
      <c r="AF176" s="4">
        <f t="shared" si="133"/>
        <v>1.7693741351650253E-5</v>
      </c>
      <c r="AG176" s="4">
        <f t="shared" si="133"/>
        <v>1.7926298017358313E-5</v>
      </c>
      <c r="AH176" s="4">
        <f t="shared" si="133"/>
        <v>1.8168497229277161E-5</v>
      </c>
      <c r="AI176" s="288">
        <f t="shared" si="133"/>
        <v>1.8359001750632166E-5</v>
      </c>
    </row>
    <row r="177" spans="1:35" s="274" customFormat="1" x14ac:dyDescent="0.45">
      <c r="A177" s="274" t="s">
        <v>1226</v>
      </c>
      <c r="B177" s="280"/>
      <c r="C177" s="285"/>
      <c r="AI177" s="280"/>
    </row>
    <row r="178" spans="1:35" x14ac:dyDescent="0.45">
      <c r="A178" s="12" t="s">
        <v>269</v>
      </c>
      <c r="B178" s="281">
        <v>2017</v>
      </c>
      <c r="C178" s="286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81">
        <v>2050</v>
      </c>
    </row>
    <row r="179" spans="1:35" x14ac:dyDescent="0.45">
      <c r="A179" s="12" t="s">
        <v>270</v>
      </c>
      <c r="B179" s="278">
        <v>0</v>
      </c>
      <c r="C179" s="283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7">
        <v>0</v>
      </c>
    </row>
    <row r="180" spans="1:35" x14ac:dyDescent="0.45">
      <c r="A180" s="12" t="s">
        <v>271</v>
      </c>
      <c r="B180" s="277">
        <f>'Start Year Prices'!$C$15</f>
        <v>1.7309999999999999E-5</v>
      </c>
      <c r="C180" s="282">
        <f t="shared" ref="C180:C186" si="134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8">
        <f>$B180*('AEO Table 3'!AH$50/'AEO Table 3'!$D$50)</f>
        <v>2.693166233766233E-5</v>
      </c>
    </row>
    <row r="181" spans="1:35" x14ac:dyDescent="0.45">
      <c r="A181" s="12" t="s">
        <v>272</v>
      </c>
      <c r="B181" s="278">
        <v>0</v>
      </c>
      <c r="C181" s="283">
        <f t="shared" si="134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7">
        <v>0</v>
      </c>
    </row>
    <row r="182" spans="1:35" x14ac:dyDescent="0.45">
      <c r="A182" s="12" t="s">
        <v>273</v>
      </c>
      <c r="B182" s="278">
        <v>0</v>
      </c>
      <c r="C182" s="283">
        <f t="shared" si="134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7">
        <v>0</v>
      </c>
    </row>
    <row r="183" spans="1:35" x14ac:dyDescent="0.45">
      <c r="A183" s="12" t="s">
        <v>274</v>
      </c>
      <c r="B183" s="277">
        <f>'Start Year Prices'!$F$15</f>
        <v>1.7309999999999999E-5</v>
      </c>
      <c r="C183" s="282">
        <f t="shared" si="134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8">
        <f>$B180*('AEO Table 3'!AH$31/'AEO Table 3'!$D$31)</f>
        <v>8.2294226519337015E-5</v>
      </c>
    </row>
    <row r="184" spans="1:35" x14ac:dyDescent="0.45">
      <c r="A184" s="12" t="s">
        <v>275</v>
      </c>
      <c r="B184" s="278">
        <v>0</v>
      </c>
      <c r="C184" s="283">
        <f t="shared" si="134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7">
        <v>0</v>
      </c>
    </row>
    <row r="185" spans="1:35" x14ac:dyDescent="0.45">
      <c r="A185" s="12" t="s">
        <v>276</v>
      </c>
      <c r="B185" s="278">
        <v>0</v>
      </c>
      <c r="C185" s="283">
        <f t="shared" si="134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7">
        <v>0</v>
      </c>
    </row>
    <row r="186" spans="1:35" x14ac:dyDescent="0.45">
      <c r="A186" s="12" t="s">
        <v>277</v>
      </c>
      <c r="B186" s="277">
        <f>B183</f>
        <v>1.7309999999999999E-5</v>
      </c>
      <c r="C186" s="282">
        <f t="shared" si="134"/>
        <v>1.7309999999999999E-5</v>
      </c>
      <c r="D186" s="4">
        <f t="shared" ref="D186" si="135">D183</f>
        <v>3.0985856353591157E-5</v>
      </c>
      <c r="E186" s="4">
        <f t="shared" ref="E186:F186" si="136">E183</f>
        <v>1.7309999999999999E-5</v>
      </c>
      <c r="F186" s="4">
        <f t="shared" si="136"/>
        <v>2.5199917127071821E-5</v>
      </c>
      <c r="G186" s="4">
        <f t="shared" ref="G186:AI186" si="137">G183</f>
        <v>3.3376740331491709E-5</v>
      </c>
      <c r="H186" s="4">
        <f t="shared" si="137"/>
        <v>4.0931933701657459E-5</v>
      </c>
      <c r="I186" s="4">
        <f t="shared" si="137"/>
        <v>4.9347845303867397E-5</v>
      </c>
      <c r="J186" s="4">
        <f t="shared" si="137"/>
        <v>5.7476850828729272E-5</v>
      </c>
      <c r="K186" s="4">
        <f t="shared" si="137"/>
        <v>5.7333397790055244E-5</v>
      </c>
      <c r="L186" s="4">
        <f t="shared" si="137"/>
        <v>5.9533011049723745E-5</v>
      </c>
      <c r="M186" s="4">
        <f t="shared" si="137"/>
        <v>5.876792817679557E-5</v>
      </c>
      <c r="N186" s="4">
        <f t="shared" si="137"/>
        <v>6.0919723756906068E-5</v>
      </c>
      <c r="O186" s="4">
        <f t="shared" si="137"/>
        <v>6.1876077348066295E-5</v>
      </c>
      <c r="P186" s="4">
        <f t="shared" si="137"/>
        <v>6.3501878453038664E-5</v>
      </c>
      <c r="Q186" s="4">
        <f t="shared" si="137"/>
        <v>6.3884419889502752E-5</v>
      </c>
      <c r="R186" s="4">
        <f t="shared" si="137"/>
        <v>6.5032044198895015E-5</v>
      </c>
      <c r="S186" s="4">
        <f t="shared" si="137"/>
        <v>6.5366767955801094E-5</v>
      </c>
      <c r="T186" s="4">
        <f t="shared" si="137"/>
        <v>6.6514392265193357E-5</v>
      </c>
      <c r="U186" s="4">
        <f t="shared" si="137"/>
        <v>6.7614198895027611E-5</v>
      </c>
      <c r="V186" s="4">
        <f t="shared" si="137"/>
        <v>6.8570552486187837E-5</v>
      </c>
      <c r="W186" s="4">
        <f t="shared" si="137"/>
        <v>6.9479088397790041E-5</v>
      </c>
      <c r="X186" s="4">
        <f t="shared" si="137"/>
        <v>7.0913618784530373E-5</v>
      </c>
      <c r="Y186" s="4">
        <f t="shared" si="137"/>
        <v>7.2587237569060766E-5</v>
      </c>
      <c r="Z186" s="4">
        <f t="shared" si="137"/>
        <v>7.3973950276243089E-5</v>
      </c>
      <c r="AA186" s="4">
        <f t="shared" si="137"/>
        <v>7.5073756906077343E-5</v>
      </c>
      <c r="AB186" s="4">
        <f t="shared" si="137"/>
        <v>7.6077928176795578E-5</v>
      </c>
      <c r="AC186" s="4">
        <f t="shared" si="137"/>
        <v>7.6843011049723754E-5</v>
      </c>
      <c r="AD186" s="4">
        <f t="shared" si="137"/>
        <v>7.7225552486187828E-5</v>
      </c>
      <c r="AE186" s="4">
        <f t="shared" si="137"/>
        <v>7.8803535911602202E-5</v>
      </c>
      <c r="AF186" s="4">
        <f t="shared" si="137"/>
        <v>7.9042624309392262E-5</v>
      </c>
      <c r="AG186" s="4">
        <f t="shared" si="137"/>
        <v>7.9807707182320438E-5</v>
      </c>
      <c r="AH186" s="4">
        <f t="shared" si="137"/>
        <v>8.081187845303866E-5</v>
      </c>
      <c r="AI186" s="288">
        <f t="shared" si="137"/>
        <v>8.2294226519337015E-5</v>
      </c>
    </row>
    <row r="187" spans="1:35" s="274" customFormat="1" x14ac:dyDescent="0.45">
      <c r="A187" s="274" t="s">
        <v>1227</v>
      </c>
      <c r="B187" s="280"/>
      <c r="C187" s="285"/>
      <c r="AI187" s="280"/>
    </row>
    <row r="188" spans="1:35" x14ac:dyDescent="0.45">
      <c r="A188" s="12" t="s">
        <v>269</v>
      </c>
      <c r="B188" s="281">
        <v>2017</v>
      </c>
      <c r="C188" s="286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81">
        <v>2050</v>
      </c>
    </row>
    <row r="189" spans="1:35" x14ac:dyDescent="0.45">
      <c r="A189" s="12" t="s">
        <v>270</v>
      </c>
      <c r="B189" s="278">
        <v>0</v>
      </c>
      <c r="C189" s="283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7">
        <v>0</v>
      </c>
    </row>
    <row r="190" spans="1:35" x14ac:dyDescent="0.45">
      <c r="A190" s="12" t="s">
        <v>271</v>
      </c>
      <c r="B190" s="278">
        <v>0</v>
      </c>
      <c r="C190" s="283">
        <f t="shared" ref="C190:C196" si="138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7">
        <v>0</v>
      </c>
    </row>
    <row r="191" spans="1:35" x14ac:dyDescent="0.45">
      <c r="A191" s="12" t="s">
        <v>272</v>
      </c>
      <c r="B191" s="277">
        <f>'Start Year Prices'!$D$16</f>
        <v>1.3668976745037843E-5</v>
      </c>
      <c r="C191" s="282">
        <f t="shared" si="138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8">
        <f>$B191*('AEO Table 3'!AH$16/'AEO Table 3'!$D$16)</f>
        <v>2.3321476910965037E-5</v>
      </c>
    </row>
    <row r="192" spans="1:35" x14ac:dyDescent="0.45">
      <c r="A192" s="12" t="s">
        <v>273</v>
      </c>
      <c r="B192" s="277">
        <f>'Start Year Prices'!$E$16</f>
        <v>1.3668976745037843E-5</v>
      </c>
      <c r="C192" s="282">
        <f t="shared" si="138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8">
        <f>$B192*('AEO Table 3'!AH$22/'AEO Table 3'!$D$22)</f>
        <v>2.1740814774306846E-5</v>
      </c>
    </row>
    <row r="193" spans="1:35" x14ac:dyDescent="0.45">
      <c r="A193" s="12" t="s">
        <v>274</v>
      </c>
      <c r="B193" s="277">
        <f>'Start Year Prices'!$F$16</f>
        <v>1.3668976745037843E-5</v>
      </c>
      <c r="C193" s="282">
        <f t="shared" si="138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8">
        <f>$B193*('AEO Table 3'!AH$29/'AEO Table 3'!$D$29)</f>
        <v>2.5327809851099532E-5</v>
      </c>
    </row>
    <row r="194" spans="1:35" x14ac:dyDescent="0.45">
      <c r="A194" s="12" t="s">
        <v>275</v>
      </c>
      <c r="B194" s="278">
        <v>0</v>
      </c>
      <c r="C194" s="283">
        <f t="shared" si="138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7">
        <v>0</v>
      </c>
    </row>
    <row r="195" spans="1:35" x14ac:dyDescent="0.45">
      <c r="A195" s="12" t="s">
        <v>276</v>
      </c>
      <c r="B195" s="278">
        <v>0</v>
      </c>
      <c r="C195" s="283">
        <f t="shared" si="138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7">
        <v>0</v>
      </c>
    </row>
    <row r="196" spans="1:35" x14ac:dyDescent="0.45">
      <c r="A196" s="12" t="s">
        <v>277</v>
      </c>
      <c r="B196" s="277">
        <f>B193</f>
        <v>1.3668976745037843E-5</v>
      </c>
      <c r="C196" s="282">
        <f t="shared" si="138"/>
        <v>1.3668976745037843E-5</v>
      </c>
      <c r="D196" s="4">
        <f t="shared" ref="D196" si="139">D193</f>
        <v>1.4969657923198882E-5</v>
      </c>
      <c r="E196" s="4">
        <f t="shared" ref="E196:F196" si="140">E193</f>
        <v>1.3668976745037843E-5</v>
      </c>
      <c r="F196" s="4">
        <f t="shared" si="140"/>
        <v>1.4331141708465279E-5</v>
      </c>
      <c r="G196" s="4">
        <f t="shared" ref="G196:AI196" si="141">G193</f>
        <v>1.5253442907524927E-5</v>
      </c>
      <c r="H196" s="4">
        <f t="shared" si="141"/>
        <v>1.5821012876177019E-5</v>
      </c>
      <c r="I196" s="4">
        <f t="shared" si="141"/>
        <v>1.645952909091062E-5</v>
      </c>
      <c r="J196" s="4">
        <f t="shared" si="141"/>
        <v>1.7405479038664104E-5</v>
      </c>
      <c r="K196" s="4">
        <f t="shared" si="141"/>
        <v>1.8315955863376833E-5</v>
      </c>
      <c r="L196" s="4">
        <f t="shared" si="141"/>
        <v>1.8765282088559733E-5</v>
      </c>
      <c r="M196" s="4">
        <f t="shared" si="141"/>
        <v>1.9025418324191945E-5</v>
      </c>
      <c r="N196" s="4">
        <f t="shared" si="141"/>
        <v>1.9143662067661131E-5</v>
      </c>
      <c r="O196" s="4">
        <f t="shared" si="141"/>
        <v>1.9049067072885779E-5</v>
      </c>
      <c r="P196" s="4">
        <f t="shared" si="141"/>
        <v>1.9072715821579616E-5</v>
      </c>
      <c r="Q196" s="4">
        <f t="shared" si="141"/>
        <v>1.9179135190701885E-5</v>
      </c>
      <c r="R196" s="4">
        <f t="shared" si="141"/>
        <v>1.9533866421109443E-5</v>
      </c>
      <c r="S196" s="4">
        <f t="shared" si="141"/>
        <v>1.9841300154129326E-5</v>
      </c>
      <c r="T196" s="4">
        <f t="shared" si="141"/>
        <v>2.0148733887149206E-5</v>
      </c>
      <c r="U196" s="4">
        <f t="shared" si="141"/>
        <v>2.0515289491903681E-5</v>
      </c>
      <c r="V196" s="4">
        <f t="shared" si="141"/>
        <v>2.0905493845351993E-5</v>
      </c>
      <c r="W196" s="4">
        <f t="shared" si="141"/>
        <v>2.126022507575955E-5</v>
      </c>
      <c r="X196" s="4">
        <f t="shared" si="141"/>
        <v>2.1591307557473271E-5</v>
      </c>
      <c r="Y196" s="4">
        <f t="shared" si="141"/>
        <v>2.1875092541799317E-5</v>
      </c>
      <c r="Z196" s="4">
        <f t="shared" si="141"/>
        <v>2.2147053151778439E-5</v>
      </c>
      <c r="AA196" s="4">
        <f t="shared" si="141"/>
        <v>2.2584555002614429E-5</v>
      </c>
      <c r="AB196" s="4">
        <f t="shared" si="141"/>
        <v>2.2903813109981229E-5</v>
      </c>
      <c r="AC196" s="4">
        <f t="shared" si="141"/>
        <v>2.3223071217348029E-5</v>
      </c>
      <c r="AD196" s="4">
        <f t="shared" si="141"/>
        <v>2.355415369906175E-5</v>
      </c>
      <c r="AE196" s="4">
        <f t="shared" si="141"/>
        <v>2.3861587432081633E-5</v>
      </c>
      <c r="AF196" s="4">
        <f t="shared" si="141"/>
        <v>2.4287264908570696E-5</v>
      </c>
      <c r="AG196" s="4">
        <f t="shared" si="141"/>
        <v>2.4712942385059765E-5</v>
      </c>
      <c r="AH196" s="4">
        <f t="shared" si="141"/>
        <v>2.5032200492426569E-5</v>
      </c>
      <c r="AI196" s="288">
        <f t="shared" si="141"/>
        <v>2.5327809851099532E-5</v>
      </c>
    </row>
    <row r="197" spans="1:35" s="274" customFormat="1" x14ac:dyDescent="0.45">
      <c r="A197" s="274" t="s">
        <v>1228</v>
      </c>
      <c r="B197" s="280"/>
      <c r="C197" s="285"/>
      <c r="AI197" s="280"/>
    </row>
    <row r="198" spans="1:35" x14ac:dyDescent="0.45">
      <c r="A198" s="12" t="s">
        <v>269</v>
      </c>
      <c r="B198" s="281">
        <v>2017</v>
      </c>
      <c r="C198" s="286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81">
        <v>2050</v>
      </c>
    </row>
    <row r="199" spans="1:35" x14ac:dyDescent="0.45">
      <c r="A199" s="12" t="s">
        <v>270</v>
      </c>
      <c r="B199" s="278">
        <v>0</v>
      </c>
      <c r="C199" s="283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7">
        <v>0</v>
      </c>
    </row>
    <row r="200" spans="1:35" x14ac:dyDescent="0.45">
      <c r="A200" s="12" t="s">
        <v>271</v>
      </c>
      <c r="B200" s="279">
        <f>'Start Year Prices'!$C$17</f>
        <v>2.0261479263456279E-6</v>
      </c>
      <c r="C200" s="284">
        <f t="shared" ref="C200:C206" si="142">B200</f>
        <v>2.0261479263456279E-6</v>
      </c>
      <c r="D200" s="9">
        <f t="shared" ref="D200:E200" si="143">C200</f>
        <v>2.0261479263456279E-6</v>
      </c>
      <c r="E200" s="9">
        <f t="shared" si="143"/>
        <v>2.0261479263456279E-6</v>
      </c>
      <c r="F200" s="9">
        <f t="shared" ref="F200" si="144">E200</f>
        <v>2.0261479263456279E-6</v>
      </c>
      <c r="G200" s="9">
        <f t="shared" ref="G200" si="145">F200</f>
        <v>2.0261479263456279E-6</v>
      </c>
      <c r="H200" s="9">
        <f t="shared" ref="H200" si="146">G200</f>
        <v>2.0261479263456279E-6</v>
      </c>
      <c r="I200" s="9">
        <f t="shared" ref="I200" si="147">H200</f>
        <v>2.0261479263456279E-6</v>
      </c>
      <c r="J200" s="9">
        <f t="shared" ref="J200" si="148">I200</f>
        <v>2.0261479263456279E-6</v>
      </c>
      <c r="K200" s="9">
        <f t="shared" ref="K200" si="149">J200</f>
        <v>2.0261479263456279E-6</v>
      </c>
      <c r="L200" s="9">
        <f t="shared" ref="L200" si="150">K200</f>
        <v>2.0261479263456279E-6</v>
      </c>
      <c r="M200" s="9">
        <f t="shared" ref="M200" si="151">L200</f>
        <v>2.0261479263456279E-6</v>
      </c>
      <c r="N200" s="9">
        <f t="shared" ref="N200" si="152">M200</f>
        <v>2.0261479263456279E-6</v>
      </c>
      <c r="O200" s="9">
        <f t="shared" ref="O200" si="153">N200</f>
        <v>2.0261479263456279E-6</v>
      </c>
      <c r="P200" s="9">
        <f t="shared" ref="P200" si="154">O200</f>
        <v>2.0261479263456279E-6</v>
      </c>
      <c r="Q200" s="9">
        <f t="shared" ref="Q200" si="155">P200</f>
        <v>2.0261479263456279E-6</v>
      </c>
      <c r="R200" s="9">
        <f t="shared" ref="R200" si="156">Q200</f>
        <v>2.0261479263456279E-6</v>
      </c>
      <c r="S200" s="9">
        <f t="shared" ref="S200" si="157">R200</f>
        <v>2.0261479263456279E-6</v>
      </c>
      <c r="T200" s="9">
        <f t="shared" ref="T200" si="158">S200</f>
        <v>2.0261479263456279E-6</v>
      </c>
      <c r="U200" s="9">
        <f t="shared" ref="U200" si="159">T200</f>
        <v>2.0261479263456279E-6</v>
      </c>
      <c r="V200" s="9">
        <f t="shared" ref="V200" si="160">U200</f>
        <v>2.0261479263456279E-6</v>
      </c>
      <c r="W200" s="9">
        <f t="shared" ref="W200" si="161">V200</f>
        <v>2.0261479263456279E-6</v>
      </c>
      <c r="X200" s="9">
        <f t="shared" ref="X200" si="162">W200</f>
        <v>2.0261479263456279E-6</v>
      </c>
      <c r="Y200" s="9">
        <f t="shared" ref="Y200" si="163">X200</f>
        <v>2.0261479263456279E-6</v>
      </c>
      <c r="Z200" s="9">
        <f t="shared" ref="Z200" si="164">Y200</f>
        <v>2.0261479263456279E-6</v>
      </c>
      <c r="AA200" s="9">
        <f t="shared" ref="AA200" si="165">Z200</f>
        <v>2.0261479263456279E-6</v>
      </c>
      <c r="AB200" s="9">
        <f t="shared" ref="AB200" si="166">AA200</f>
        <v>2.0261479263456279E-6</v>
      </c>
      <c r="AC200" s="9">
        <f t="shared" ref="AC200" si="167">AB200</f>
        <v>2.0261479263456279E-6</v>
      </c>
      <c r="AD200" s="9">
        <f t="shared" ref="AD200" si="168">AC200</f>
        <v>2.0261479263456279E-6</v>
      </c>
      <c r="AE200" s="9">
        <f t="shared" ref="AE200" si="169">AD200</f>
        <v>2.0261479263456279E-6</v>
      </c>
      <c r="AF200" s="9">
        <f t="shared" ref="AF200" si="170">AE200</f>
        <v>2.0261479263456279E-6</v>
      </c>
      <c r="AG200" s="9">
        <f t="shared" ref="AG200" si="171">AF200</f>
        <v>2.0261479263456279E-6</v>
      </c>
      <c r="AH200" s="9">
        <f t="shared" ref="AH200" si="172">AG200</f>
        <v>2.0261479263456279E-6</v>
      </c>
      <c r="AI200" s="289">
        <f t="shared" ref="AI200" si="173">AH200</f>
        <v>2.0261479263456279E-6</v>
      </c>
    </row>
    <row r="201" spans="1:35" x14ac:dyDescent="0.45">
      <c r="A201" s="12" t="s">
        <v>272</v>
      </c>
      <c r="B201" s="278">
        <v>0</v>
      </c>
      <c r="C201" s="283">
        <f t="shared" si="142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7">
        <v>0</v>
      </c>
    </row>
    <row r="202" spans="1:35" x14ac:dyDescent="0.45">
      <c r="A202" s="12" t="s">
        <v>273</v>
      </c>
      <c r="B202" s="278">
        <v>0</v>
      </c>
      <c r="C202" s="283">
        <f t="shared" si="142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7">
        <v>0</v>
      </c>
    </row>
    <row r="203" spans="1:35" x14ac:dyDescent="0.45">
      <c r="A203" s="12" t="s">
        <v>274</v>
      </c>
      <c r="B203" s="279">
        <f>'Start Year Prices'!$F$17</f>
        <v>2.0261479263456279E-6</v>
      </c>
      <c r="C203" s="284">
        <f t="shared" si="142"/>
        <v>2.0261479263456279E-6</v>
      </c>
      <c r="D203" s="9">
        <f t="shared" ref="D203:E203" si="174">C203</f>
        <v>2.0261479263456279E-6</v>
      </c>
      <c r="E203" s="9">
        <f t="shared" si="174"/>
        <v>2.0261479263456279E-6</v>
      </c>
      <c r="F203" s="9">
        <f t="shared" ref="F203" si="175">E203</f>
        <v>2.0261479263456279E-6</v>
      </c>
      <c r="G203" s="9">
        <f t="shared" ref="G203" si="176">F203</f>
        <v>2.0261479263456279E-6</v>
      </c>
      <c r="H203" s="9">
        <f t="shared" ref="H203" si="177">G203</f>
        <v>2.0261479263456279E-6</v>
      </c>
      <c r="I203" s="9">
        <f t="shared" ref="I203" si="178">H203</f>
        <v>2.0261479263456279E-6</v>
      </c>
      <c r="J203" s="9">
        <f t="shared" ref="J203" si="179">I203</f>
        <v>2.0261479263456279E-6</v>
      </c>
      <c r="K203" s="9">
        <f t="shared" ref="K203" si="180">J203</f>
        <v>2.0261479263456279E-6</v>
      </c>
      <c r="L203" s="9">
        <f t="shared" ref="L203" si="181">K203</f>
        <v>2.0261479263456279E-6</v>
      </c>
      <c r="M203" s="9">
        <f t="shared" ref="M203" si="182">L203</f>
        <v>2.0261479263456279E-6</v>
      </c>
      <c r="N203" s="9">
        <f t="shared" ref="N203" si="183">M203</f>
        <v>2.0261479263456279E-6</v>
      </c>
      <c r="O203" s="9">
        <f t="shared" ref="O203" si="184">N203</f>
        <v>2.0261479263456279E-6</v>
      </c>
      <c r="P203" s="9">
        <f t="shared" ref="P203" si="185">O203</f>
        <v>2.0261479263456279E-6</v>
      </c>
      <c r="Q203" s="9">
        <f t="shared" ref="Q203" si="186">P203</f>
        <v>2.0261479263456279E-6</v>
      </c>
      <c r="R203" s="9">
        <f t="shared" ref="R203" si="187">Q203</f>
        <v>2.0261479263456279E-6</v>
      </c>
      <c r="S203" s="9">
        <f t="shared" ref="S203" si="188">R203</f>
        <v>2.0261479263456279E-6</v>
      </c>
      <c r="T203" s="9">
        <f t="shared" ref="T203" si="189">S203</f>
        <v>2.0261479263456279E-6</v>
      </c>
      <c r="U203" s="9">
        <f t="shared" ref="U203" si="190">T203</f>
        <v>2.0261479263456279E-6</v>
      </c>
      <c r="V203" s="9">
        <f t="shared" ref="V203" si="191">U203</f>
        <v>2.0261479263456279E-6</v>
      </c>
      <c r="W203" s="9">
        <f t="shared" ref="W203" si="192">V203</f>
        <v>2.0261479263456279E-6</v>
      </c>
      <c r="X203" s="9">
        <f t="shared" ref="X203" si="193">W203</f>
        <v>2.0261479263456279E-6</v>
      </c>
      <c r="Y203" s="9">
        <f t="shared" ref="Y203" si="194">X203</f>
        <v>2.0261479263456279E-6</v>
      </c>
      <c r="Z203" s="9">
        <f t="shared" ref="Z203" si="195">Y203</f>
        <v>2.0261479263456279E-6</v>
      </c>
      <c r="AA203" s="9">
        <f t="shared" ref="AA203" si="196">Z203</f>
        <v>2.0261479263456279E-6</v>
      </c>
      <c r="AB203" s="9">
        <f t="shared" ref="AB203" si="197">AA203</f>
        <v>2.0261479263456279E-6</v>
      </c>
      <c r="AC203" s="9">
        <f t="shared" ref="AC203" si="198">AB203</f>
        <v>2.0261479263456279E-6</v>
      </c>
      <c r="AD203" s="9">
        <f t="shared" ref="AD203" si="199">AC203</f>
        <v>2.0261479263456279E-6</v>
      </c>
      <c r="AE203" s="9">
        <f t="shared" ref="AE203" si="200">AD203</f>
        <v>2.0261479263456279E-6</v>
      </c>
      <c r="AF203" s="9">
        <f t="shared" ref="AF203" si="201">AE203</f>
        <v>2.0261479263456279E-6</v>
      </c>
      <c r="AG203" s="9">
        <f t="shared" ref="AG203" si="202">AF203</f>
        <v>2.0261479263456279E-6</v>
      </c>
      <c r="AH203" s="9">
        <f t="shared" ref="AH203" si="203">AG203</f>
        <v>2.0261479263456279E-6</v>
      </c>
      <c r="AI203" s="289">
        <f t="shared" ref="AI203" si="204">AH203</f>
        <v>2.0261479263456279E-6</v>
      </c>
    </row>
    <row r="204" spans="1:35" x14ac:dyDescent="0.45">
      <c r="A204" s="12" t="s">
        <v>275</v>
      </c>
      <c r="B204" s="278">
        <v>0</v>
      </c>
      <c r="C204" s="283">
        <f t="shared" si="142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7">
        <v>0</v>
      </c>
    </row>
    <row r="205" spans="1:35" x14ac:dyDescent="0.45">
      <c r="A205" s="12" t="s">
        <v>276</v>
      </c>
      <c r="B205" s="278">
        <v>0</v>
      </c>
      <c r="C205" s="283">
        <f t="shared" si="142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7">
        <v>0</v>
      </c>
    </row>
    <row r="206" spans="1:35" x14ac:dyDescent="0.45">
      <c r="A206" s="12" t="s">
        <v>277</v>
      </c>
      <c r="B206" s="279">
        <f>B203</f>
        <v>2.0261479263456279E-6</v>
      </c>
      <c r="C206" s="284">
        <f t="shared" si="142"/>
        <v>2.0261479263456279E-6</v>
      </c>
      <c r="D206" s="9">
        <f t="shared" ref="D206" si="205">D203</f>
        <v>2.0261479263456279E-6</v>
      </c>
      <c r="E206" s="9">
        <f t="shared" ref="E206:F206" si="206">E203</f>
        <v>2.0261479263456279E-6</v>
      </c>
      <c r="F206" s="9">
        <f t="shared" si="206"/>
        <v>2.0261479263456279E-6</v>
      </c>
      <c r="G206" s="9">
        <f t="shared" ref="G206:AI206" si="207">G203</f>
        <v>2.0261479263456279E-6</v>
      </c>
      <c r="H206" s="9">
        <f t="shared" si="207"/>
        <v>2.0261479263456279E-6</v>
      </c>
      <c r="I206" s="9">
        <f t="shared" si="207"/>
        <v>2.0261479263456279E-6</v>
      </c>
      <c r="J206" s="9">
        <f t="shared" si="207"/>
        <v>2.0261479263456279E-6</v>
      </c>
      <c r="K206" s="9">
        <f t="shared" si="207"/>
        <v>2.0261479263456279E-6</v>
      </c>
      <c r="L206" s="9">
        <f t="shared" si="207"/>
        <v>2.0261479263456279E-6</v>
      </c>
      <c r="M206" s="9">
        <f t="shared" si="207"/>
        <v>2.0261479263456279E-6</v>
      </c>
      <c r="N206" s="9">
        <f t="shared" si="207"/>
        <v>2.0261479263456279E-6</v>
      </c>
      <c r="O206" s="9">
        <f t="shared" si="207"/>
        <v>2.0261479263456279E-6</v>
      </c>
      <c r="P206" s="9">
        <f t="shared" si="207"/>
        <v>2.0261479263456279E-6</v>
      </c>
      <c r="Q206" s="9">
        <f t="shared" si="207"/>
        <v>2.0261479263456279E-6</v>
      </c>
      <c r="R206" s="9">
        <f t="shared" si="207"/>
        <v>2.0261479263456279E-6</v>
      </c>
      <c r="S206" s="9">
        <f t="shared" si="207"/>
        <v>2.0261479263456279E-6</v>
      </c>
      <c r="T206" s="9">
        <f t="shared" si="207"/>
        <v>2.0261479263456279E-6</v>
      </c>
      <c r="U206" s="9">
        <f t="shared" si="207"/>
        <v>2.0261479263456279E-6</v>
      </c>
      <c r="V206" s="9">
        <f t="shared" si="207"/>
        <v>2.0261479263456279E-6</v>
      </c>
      <c r="W206" s="9">
        <f t="shared" si="207"/>
        <v>2.0261479263456279E-6</v>
      </c>
      <c r="X206" s="9">
        <f t="shared" si="207"/>
        <v>2.0261479263456279E-6</v>
      </c>
      <c r="Y206" s="9">
        <f t="shared" si="207"/>
        <v>2.0261479263456279E-6</v>
      </c>
      <c r="Z206" s="9">
        <f t="shared" si="207"/>
        <v>2.0261479263456279E-6</v>
      </c>
      <c r="AA206" s="9">
        <f t="shared" si="207"/>
        <v>2.0261479263456279E-6</v>
      </c>
      <c r="AB206" s="9">
        <f t="shared" si="207"/>
        <v>2.0261479263456279E-6</v>
      </c>
      <c r="AC206" s="9">
        <f t="shared" si="207"/>
        <v>2.0261479263456279E-6</v>
      </c>
      <c r="AD206" s="9">
        <f t="shared" si="207"/>
        <v>2.0261479263456279E-6</v>
      </c>
      <c r="AE206" s="9">
        <f t="shared" si="207"/>
        <v>2.0261479263456279E-6</v>
      </c>
      <c r="AF206" s="9">
        <f t="shared" si="207"/>
        <v>2.0261479263456279E-6</v>
      </c>
      <c r="AG206" s="9">
        <f t="shared" si="207"/>
        <v>2.0261479263456279E-6</v>
      </c>
      <c r="AH206" s="9">
        <f t="shared" si="207"/>
        <v>2.0261479263456279E-6</v>
      </c>
      <c r="AI206" s="289">
        <f t="shared" si="207"/>
        <v>2.0261479263456279E-6</v>
      </c>
    </row>
    <row r="207" spans="1:35" s="274" customFormat="1" x14ac:dyDescent="0.45">
      <c r="A207" s="274" t="s">
        <v>1229</v>
      </c>
      <c r="B207" s="280"/>
      <c r="C207" s="285"/>
      <c r="AI207" s="280"/>
    </row>
    <row r="208" spans="1:35" x14ac:dyDescent="0.45">
      <c r="A208" s="12" t="s">
        <v>269</v>
      </c>
      <c r="B208" s="281">
        <v>2017</v>
      </c>
      <c r="C208" s="286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81">
        <v>2050</v>
      </c>
    </row>
    <row r="209" spans="1:36" x14ac:dyDescent="0.45">
      <c r="A209" s="12" t="s">
        <v>270</v>
      </c>
      <c r="B209" s="279">
        <f>Hydrogen!B41</f>
        <v>9.9769177792049732E-5</v>
      </c>
      <c r="C209" s="279">
        <f>Hydrogen!C41</f>
        <v>9.3216010269583927E-5</v>
      </c>
      <c r="D209" s="279">
        <f>Hydrogen!D41</f>
        <v>8.6662842747119856E-5</v>
      </c>
      <c r="E209" s="279">
        <f>Hydrogen!E41</f>
        <v>8.0109675224654051E-5</v>
      </c>
      <c r="F209" s="279">
        <f>Hydrogen!F41</f>
        <v>7.3556507702188245E-5</v>
      </c>
      <c r="G209" s="279">
        <f>Hydrogen!G41</f>
        <v>6.7003340179724175E-5</v>
      </c>
      <c r="H209" s="279">
        <f>Hydrogen!H41</f>
        <v>6.0450172657258369E-5</v>
      </c>
      <c r="I209" s="279">
        <f>Hydrogen!I41</f>
        <v>5.3897005134792564E-5</v>
      </c>
      <c r="J209" s="279">
        <f>Hydrogen!J41</f>
        <v>4.7343837612326758E-5</v>
      </c>
      <c r="K209" s="279">
        <f>Hydrogen!K41</f>
        <v>4.0790670089862688E-5</v>
      </c>
      <c r="L209" s="279">
        <f>Hydrogen!L41</f>
        <v>3.4237502567396882E-5</v>
      </c>
      <c r="M209" s="279">
        <f>Hydrogen!M41</f>
        <v>2.7684335044931077E-5</v>
      </c>
      <c r="N209" s="279">
        <f>Hydrogen!N41</f>
        <v>2.1131167522467006E-5</v>
      </c>
      <c r="O209" s="279">
        <f>Hydrogen!O41</f>
        <v>1.4578000000001201E-5</v>
      </c>
      <c r="P209" s="279">
        <f>Hydrogen!P41</f>
        <v>1.4222799999999989E-5</v>
      </c>
      <c r="Q209" s="279">
        <f>Hydrogen!Q41</f>
        <v>1.3867599999999969E-5</v>
      </c>
      <c r="R209" s="279">
        <f>Hydrogen!R41</f>
        <v>1.3512399999999949E-5</v>
      </c>
      <c r="S209" s="279">
        <f>Hydrogen!S41</f>
        <v>1.3157199999999929E-5</v>
      </c>
      <c r="T209" s="279">
        <f>Hydrogen!T41</f>
        <v>1.2802000000000017E-5</v>
      </c>
      <c r="U209" s="279">
        <f>Hydrogen!U41</f>
        <v>1.2446799999999997E-5</v>
      </c>
      <c r="V209" s="279">
        <f>Hydrogen!V41</f>
        <v>1.2091599999999978E-5</v>
      </c>
      <c r="W209" s="279">
        <f>Hydrogen!W41</f>
        <v>1.1736399999999958E-5</v>
      </c>
      <c r="X209" s="279">
        <f>Hydrogen!X41</f>
        <v>1.1381199999999938E-5</v>
      </c>
      <c r="Y209" s="279">
        <f>Hydrogen!Y41</f>
        <v>1.1026000000000026E-5</v>
      </c>
      <c r="Z209" s="279">
        <f>Hydrogen!Z41</f>
        <v>1.0670800000000006E-5</v>
      </c>
      <c r="AA209" s="279">
        <f>Hydrogen!AA41</f>
        <v>1.0315599999999986E-5</v>
      </c>
      <c r="AB209" s="279">
        <f>Hydrogen!AB41</f>
        <v>9.9603999999999665E-6</v>
      </c>
      <c r="AC209" s="279">
        <f>Hydrogen!AC41</f>
        <v>9.6051999999999466E-6</v>
      </c>
      <c r="AD209" s="279">
        <f>Hydrogen!AD41</f>
        <v>9.2499999999999267E-6</v>
      </c>
      <c r="AE209" s="279">
        <f>Hydrogen!AE41</f>
        <v>8.8948000000000152E-6</v>
      </c>
      <c r="AF209" s="279">
        <f>Hydrogen!AF41</f>
        <v>8.5395999999999953E-6</v>
      </c>
      <c r="AG209" s="279">
        <f>Hydrogen!AG41</f>
        <v>8.1843999999999754E-6</v>
      </c>
      <c r="AH209" s="279">
        <f>Hydrogen!AH41</f>
        <v>7.8291999999999555E-6</v>
      </c>
      <c r="AI209" s="279">
        <f>Hydrogen!AI41</f>
        <v>7.4739999999999356E-6</v>
      </c>
      <c r="AJ209" s="11"/>
    </row>
    <row r="210" spans="1:36" x14ac:dyDescent="0.45">
      <c r="A210" s="12" t="s">
        <v>271</v>
      </c>
      <c r="B210" s="278">
        <v>0</v>
      </c>
      <c r="C210" s="283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7">
        <v>0</v>
      </c>
      <c r="AJ210" s="11"/>
    </row>
    <row r="211" spans="1:36" x14ac:dyDescent="0.45">
      <c r="A211" s="12" t="s">
        <v>272</v>
      </c>
      <c r="B211" s="279">
        <f>B209</f>
        <v>9.9769177792049732E-5</v>
      </c>
      <c r="C211" s="279">
        <f t="shared" ref="C211:AI211" si="208">C209</f>
        <v>9.3216010269583927E-5</v>
      </c>
      <c r="D211" s="279">
        <f t="shared" si="208"/>
        <v>8.6662842747119856E-5</v>
      </c>
      <c r="E211" s="279">
        <f t="shared" si="208"/>
        <v>8.0109675224654051E-5</v>
      </c>
      <c r="F211" s="279">
        <f t="shared" si="208"/>
        <v>7.3556507702188245E-5</v>
      </c>
      <c r="G211" s="279">
        <f t="shared" si="208"/>
        <v>6.7003340179724175E-5</v>
      </c>
      <c r="H211" s="279">
        <f t="shared" si="208"/>
        <v>6.0450172657258369E-5</v>
      </c>
      <c r="I211" s="279">
        <f t="shared" si="208"/>
        <v>5.3897005134792564E-5</v>
      </c>
      <c r="J211" s="279">
        <f t="shared" si="208"/>
        <v>4.7343837612326758E-5</v>
      </c>
      <c r="K211" s="279">
        <f t="shared" si="208"/>
        <v>4.0790670089862688E-5</v>
      </c>
      <c r="L211" s="279">
        <f t="shared" si="208"/>
        <v>3.4237502567396882E-5</v>
      </c>
      <c r="M211" s="279">
        <f t="shared" si="208"/>
        <v>2.7684335044931077E-5</v>
      </c>
      <c r="N211" s="279">
        <f t="shared" si="208"/>
        <v>2.1131167522467006E-5</v>
      </c>
      <c r="O211" s="279">
        <f t="shared" si="208"/>
        <v>1.4578000000001201E-5</v>
      </c>
      <c r="P211" s="279">
        <f t="shared" si="208"/>
        <v>1.4222799999999989E-5</v>
      </c>
      <c r="Q211" s="279">
        <f t="shared" si="208"/>
        <v>1.3867599999999969E-5</v>
      </c>
      <c r="R211" s="279">
        <f t="shared" si="208"/>
        <v>1.3512399999999949E-5</v>
      </c>
      <c r="S211" s="279">
        <f t="shared" si="208"/>
        <v>1.3157199999999929E-5</v>
      </c>
      <c r="T211" s="279">
        <f t="shared" si="208"/>
        <v>1.2802000000000017E-5</v>
      </c>
      <c r="U211" s="279">
        <f t="shared" si="208"/>
        <v>1.2446799999999997E-5</v>
      </c>
      <c r="V211" s="279">
        <f t="shared" si="208"/>
        <v>1.2091599999999978E-5</v>
      </c>
      <c r="W211" s="279">
        <f t="shared" si="208"/>
        <v>1.1736399999999958E-5</v>
      </c>
      <c r="X211" s="279">
        <f t="shared" si="208"/>
        <v>1.1381199999999938E-5</v>
      </c>
      <c r="Y211" s="279">
        <f t="shared" si="208"/>
        <v>1.1026000000000026E-5</v>
      </c>
      <c r="Z211" s="279">
        <f t="shared" si="208"/>
        <v>1.0670800000000006E-5</v>
      </c>
      <c r="AA211" s="279">
        <f t="shared" si="208"/>
        <v>1.0315599999999986E-5</v>
      </c>
      <c r="AB211" s="279">
        <f t="shared" si="208"/>
        <v>9.9603999999999665E-6</v>
      </c>
      <c r="AC211" s="279">
        <f t="shared" si="208"/>
        <v>9.6051999999999466E-6</v>
      </c>
      <c r="AD211" s="279">
        <f t="shared" si="208"/>
        <v>9.2499999999999267E-6</v>
      </c>
      <c r="AE211" s="279">
        <f t="shared" si="208"/>
        <v>8.8948000000000152E-6</v>
      </c>
      <c r="AF211" s="279">
        <f t="shared" si="208"/>
        <v>8.5395999999999953E-6</v>
      </c>
      <c r="AG211" s="279">
        <f t="shared" si="208"/>
        <v>8.1843999999999754E-6</v>
      </c>
      <c r="AH211" s="279">
        <f t="shared" si="208"/>
        <v>7.8291999999999555E-6</v>
      </c>
      <c r="AI211" s="279">
        <f t="shared" si="208"/>
        <v>7.4739999999999356E-6</v>
      </c>
      <c r="AJ211" s="11"/>
    </row>
    <row r="212" spans="1:36" x14ac:dyDescent="0.45">
      <c r="A212" s="12" t="s">
        <v>273</v>
      </c>
      <c r="B212" s="279">
        <f>B209</f>
        <v>9.9769177792049732E-5</v>
      </c>
      <c r="C212" s="279">
        <f t="shared" ref="C212:AI212" si="209">C209</f>
        <v>9.3216010269583927E-5</v>
      </c>
      <c r="D212" s="279">
        <f t="shared" si="209"/>
        <v>8.6662842747119856E-5</v>
      </c>
      <c r="E212" s="279">
        <f t="shared" si="209"/>
        <v>8.0109675224654051E-5</v>
      </c>
      <c r="F212" s="279">
        <f t="shared" si="209"/>
        <v>7.3556507702188245E-5</v>
      </c>
      <c r="G212" s="279">
        <f t="shared" si="209"/>
        <v>6.7003340179724175E-5</v>
      </c>
      <c r="H212" s="279">
        <f t="shared" si="209"/>
        <v>6.0450172657258369E-5</v>
      </c>
      <c r="I212" s="279">
        <f t="shared" si="209"/>
        <v>5.3897005134792564E-5</v>
      </c>
      <c r="J212" s="279">
        <f t="shared" si="209"/>
        <v>4.7343837612326758E-5</v>
      </c>
      <c r="K212" s="279">
        <f t="shared" si="209"/>
        <v>4.0790670089862688E-5</v>
      </c>
      <c r="L212" s="279">
        <f t="shared" si="209"/>
        <v>3.4237502567396882E-5</v>
      </c>
      <c r="M212" s="279">
        <f t="shared" si="209"/>
        <v>2.7684335044931077E-5</v>
      </c>
      <c r="N212" s="279">
        <f t="shared" si="209"/>
        <v>2.1131167522467006E-5</v>
      </c>
      <c r="O212" s="279">
        <f t="shared" si="209"/>
        <v>1.4578000000001201E-5</v>
      </c>
      <c r="P212" s="279">
        <f t="shared" si="209"/>
        <v>1.4222799999999989E-5</v>
      </c>
      <c r="Q212" s="279">
        <f t="shared" si="209"/>
        <v>1.3867599999999969E-5</v>
      </c>
      <c r="R212" s="279">
        <f t="shared" si="209"/>
        <v>1.3512399999999949E-5</v>
      </c>
      <c r="S212" s="279">
        <f t="shared" si="209"/>
        <v>1.3157199999999929E-5</v>
      </c>
      <c r="T212" s="279">
        <f t="shared" si="209"/>
        <v>1.2802000000000017E-5</v>
      </c>
      <c r="U212" s="279">
        <f t="shared" si="209"/>
        <v>1.2446799999999997E-5</v>
      </c>
      <c r="V212" s="279">
        <f t="shared" si="209"/>
        <v>1.2091599999999978E-5</v>
      </c>
      <c r="W212" s="279">
        <f t="shared" si="209"/>
        <v>1.1736399999999958E-5</v>
      </c>
      <c r="X212" s="279">
        <f t="shared" si="209"/>
        <v>1.1381199999999938E-5</v>
      </c>
      <c r="Y212" s="279">
        <f t="shared" si="209"/>
        <v>1.1026000000000026E-5</v>
      </c>
      <c r="Z212" s="279">
        <f t="shared" si="209"/>
        <v>1.0670800000000006E-5</v>
      </c>
      <c r="AA212" s="279">
        <f t="shared" si="209"/>
        <v>1.0315599999999986E-5</v>
      </c>
      <c r="AB212" s="279">
        <f t="shared" si="209"/>
        <v>9.9603999999999665E-6</v>
      </c>
      <c r="AC212" s="279">
        <f t="shared" si="209"/>
        <v>9.6051999999999466E-6</v>
      </c>
      <c r="AD212" s="279">
        <f t="shared" si="209"/>
        <v>9.2499999999999267E-6</v>
      </c>
      <c r="AE212" s="279">
        <f t="shared" si="209"/>
        <v>8.8948000000000152E-6</v>
      </c>
      <c r="AF212" s="279">
        <f t="shared" si="209"/>
        <v>8.5395999999999953E-6</v>
      </c>
      <c r="AG212" s="279">
        <f t="shared" si="209"/>
        <v>8.1843999999999754E-6</v>
      </c>
      <c r="AH212" s="279">
        <f t="shared" si="209"/>
        <v>7.8291999999999555E-6</v>
      </c>
      <c r="AI212" s="279">
        <f t="shared" si="209"/>
        <v>7.4739999999999356E-6</v>
      </c>
      <c r="AJ212" s="11"/>
    </row>
    <row r="213" spans="1:36" x14ac:dyDescent="0.45">
      <c r="A213" s="12" t="s">
        <v>274</v>
      </c>
      <c r="B213" s="279">
        <f>B209</f>
        <v>9.9769177792049732E-5</v>
      </c>
      <c r="C213" s="279">
        <f t="shared" ref="C213:AI213" si="210">C209</f>
        <v>9.3216010269583927E-5</v>
      </c>
      <c r="D213" s="279">
        <f t="shared" si="210"/>
        <v>8.6662842747119856E-5</v>
      </c>
      <c r="E213" s="279">
        <f t="shared" si="210"/>
        <v>8.0109675224654051E-5</v>
      </c>
      <c r="F213" s="279">
        <f t="shared" si="210"/>
        <v>7.3556507702188245E-5</v>
      </c>
      <c r="G213" s="279">
        <f t="shared" si="210"/>
        <v>6.7003340179724175E-5</v>
      </c>
      <c r="H213" s="279">
        <f t="shared" si="210"/>
        <v>6.0450172657258369E-5</v>
      </c>
      <c r="I213" s="279">
        <f t="shared" si="210"/>
        <v>5.3897005134792564E-5</v>
      </c>
      <c r="J213" s="279">
        <f t="shared" si="210"/>
        <v>4.7343837612326758E-5</v>
      </c>
      <c r="K213" s="279">
        <f t="shared" si="210"/>
        <v>4.0790670089862688E-5</v>
      </c>
      <c r="L213" s="279">
        <f t="shared" si="210"/>
        <v>3.4237502567396882E-5</v>
      </c>
      <c r="M213" s="279">
        <f t="shared" si="210"/>
        <v>2.7684335044931077E-5</v>
      </c>
      <c r="N213" s="279">
        <f t="shared" si="210"/>
        <v>2.1131167522467006E-5</v>
      </c>
      <c r="O213" s="279">
        <f t="shared" si="210"/>
        <v>1.4578000000001201E-5</v>
      </c>
      <c r="P213" s="279">
        <f t="shared" si="210"/>
        <v>1.4222799999999989E-5</v>
      </c>
      <c r="Q213" s="279">
        <f t="shared" si="210"/>
        <v>1.3867599999999969E-5</v>
      </c>
      <c r="R213" s="279">
        <f t="shared" si="210"/>
        <v>1.3512399999999949E-5</v>
      </c>
      <c r="S213" s="279">
        <f t="shared" si="210"/>
        <v>1.3157199999999929E-5</v>
      </c>
      <c r="T213" s="279">
        <f t="shared" si="210"/>
        <v>1.2802000000000017E-5</v>
      </c>
      <c r="U213" s="279">
        <f t="shared" si="210"/>
        <v>1.2446799999999997E-5</v>
      </c>
      <c r="V213" s="279">
        <f t="shared" si="210"/>
        <v>1.2091599999999978E-5</v>
      </c>
      <c r="W213" s="279">
        <f t="shared" si="210"/>
        <v>1.1736399999999958E-5</v>
      </c>
      <c r="X213" s="279">
        <f t="shared" si="210"/>
        <v>1.1381199999999938E-5</v>
      </c>
      <c r="Y213" s="279">
        <f t="shared" si="210"/>
        <v>1.1026000000000026E-5</v>
      </c>
      <c r="Z213" s="279">
        <f t="shared" si="210"/>
        <v>1.0670800000000006E-5</v>
      </c>
      <c r="AA213" s="279">
        <f t="shared" si="210"/>
        <v>1.0315599999999986E-5</v>
      </c>
      <c r="AB213" s="279">
        <f t="shared" si="210"/>
        <v>9.9603999999999665E-6</v>
      </c>
      <c r="AC213" s="279">
        <f t="shared" si="210"/>
        <v>9.6051999999999466E-6</v>
      </c>
      <c r="AD213" s="279">
        <f t="shared" si="210"/>
        <v>9.2499999999999267E-6</v>
      </c>
      <c r="AE213" s="279">
        <f t="shared" si="210"/>
        <v>8.8948000000000152E-6</v>
      </c>
      <c r="AF213" s="279">
        <f t="shared" si="210"/>
        <v>8.5395999999999953E-6</v>
      </c>
      <c r="AG213" s="279">
        <f t="shared" si="210"/>
        <v>8.1843999999999754E-6</v>
      </c>
      <c r="AH213" s="279">
        <f t="shared" si="210"/>
        <v>7.8291999999999555E-6</v>
      </c>
      <c r="AI213" s="279">
        <f t="shared" si="210"/>
        <v>7.4739999999999356E-6</v>
      </c>
      <c r="AJ213" s="11"/>
    </row>
    <row r="214" spans="1:36" x14ac:dyDescent="0.45">
      <c r="A214" s="12" t="s">
        <v>275</v>
      </c>
      <c r="B214" s="278">
        <v>0</v>
      </c>
      <c r="C214" s="283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7">
        <v>0</v>
      </c>
      <c r="AJ214" s="11"/>
    </row>
    <row r="215" spans="1:36" x14ac:dyDescent="0.45">
      <c r="A215" s="12" t="s">
        <v>276</v>
      </c>
      <c r="B215" s="278">
        <v>0</v>
      </c>
      <c r="C215" s="283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7">
        <v>0</v>
      </c>
      <c r="AJ215" s="11"/>
    </row>
    <row r="216" spans="1:36" x14ac:dyDescent="0.45">
      <c r="A216" s="12" t="s">
        <v>277</v>
      </c>
      <c r="B216" s="278">
        <f>B213</f>
        <v>9.9769177792049732E-5</v>
      </c>
      <c r="C216" s="283">
        <f t="shared" ref="C216:D216" si="211">C213</f>
        <v>9.3216010269583927E-5</v>
      </c>
      <c r="D216" s="11">
        <f t="shared" si="211"/>
        <v>8.6662842747119856E-5</v>
      </c>
      <c r="E216" s="11">
        <f t="shared" ref="E216:F216" si="212">E213</f>
        <v>8.0109675224654051E-5</v>
      </c>
      <c r="F216" s="11">
        <f t="shared" si="212"/>
        <v>7.3556507702188245E-5</v>
      </c>
      <c r="G216" s="11">
        <f t="shared" ref="G216:AI216" si="213">G213</f>
        <v>6.7003340179724175E-5</v>
      </c>
      <c r="H216" s="11">
        <f t="shared" si="213"/>
        <v>6.0450172657258369E-5</v>
      </c>
      <c r="I216" s="11">
        <f t="shared" si="213"/>
        <v>5.3897005134792564E-5</v>
      </c>
      <c r="J216" s="11">
        <f t="shared" si="213"/>
        <v>4.7343837612326758E-5</v>
      </c>
      <c r="K216" s="11">
        <f t="shared" si="213"/>
        <v>4.0790670089862688E-5</v>
      </c>
      <c r="L216" s="11">
        <f t="shared" si="213"/>
        <v>3.4237502567396882E-5</v>
      </c>
      <c r="M216" s="11">
        <f t="shared" si="213"/>
        <v>2.7684335044931077E-5</v>
      </c>
      <c r="N216" s="11">
        <f t="shared" si="213"/>
        <v>2.1131167522467006E-5</v>
      </c>
      <c r="O216" s="11">
        <f t="shared" si="213"/>
        <v>1.4578000000001201E-5</v>
      </c>
      <c r="P216" s="11">
        <f t="shared" si="213"/>
        <v>1.4222799999999989E-5</v>
      </c>
      <c r="Q216" s="11">
        <f t="shared" si="213"/>
        <v>1.3867599999999969E-5</v>
      </c>
      <c r="R216" s="11">
        <f t="shared" si="213"/>
        <v>1.3512399999999949E-5</v>
      </c>
      <c r="S216" s="11">
        <f t="shared" si="213"/>
        <v>1.3157199999999929E-5</v>
      </c>
      <c r="T216" s="11">
        <f t="shared" si="213"/>
        <v>1.2802000000000017E-5</v>
      </c>
      <c r="U216" s="11">
        <f t="shared" si="213"/>
        <v>1.2446799999999997E-5</v>
      </c>
      <c r="V216" s="11">
        <f t="shared" si="213"/>
        <v>1.2091599999999978E-5</v>
      </c>
      <c r="W216" s="11">
        <f t="shared" si="213"/>
        <v>1.1736399999999958E-5</v>
      </c>
      <c r="X216" s="11">
        <f t="shared" si="213"/>
        <v>1.1381199999999938E-5</v>
      </c>
      <c r="Y216" s="11">
        <f t="shared" si="213"/>
        <v>1.1026000000000026E-5</v>
      </c>
      <c r="Z216" s="11">
        <f t="shared" si="213"/>
        <v>1.0670800000000006E-5</v>
      </c>
      <c r="AA216" s="11">
        <f t="shared" si="213"/>
        <v>1.0315599999999986E-5</v>
      </c>
      <c r="AB216" s="11">
        <f t="shared" si="213"/>
        <v>9.9603999999999665E-6</v>
      </c>
      <c r="AC216" s="11">
        <f t="shared" si="213"/>
        <v>9.6051999999999466E-6</v>
      </c>
      <c r="AD216" s="11">
        <f t="shared" si="213"/>
        <v>9.2499999999999267E-6</v>
      </c>
      <c r="AE216" s="11">
        <f t="shared" si="213"/>
        <v>8.8948000000000152E-6</v>
      </c>
      <c r="AF216" s="11">
        <f t="shared" si="213"/>
        <v>8.5395999999999953E-6</v>
      </c>
      <c r="AG216" s="11">
        <f t="shared" si="213"/>
        <v>8.1843999999999754E-6</v>
      </c>
      <c r="AH216" s="11">
        <f t="shared" si="213"/>
        <v>7.8291999999999555E-6</v>
      </c>
      <c r="AI216" s="287">
        <f t="shared" si="213"/>
        <v>7.4739999999999356E-6</v>
      </c>
      <c r="AJ216" s="11"/>
    </row>
    <row r="217" spans="1:36" x14ac:dyDescent="0.4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D39" sqref="D39"/>
    </sheetView>
    <sheetView workbookViewId="1"/>
  </sheetViews>
  <sheetFormatPr defaultRowHeight="14.25" x14ac:dyDescent="0.4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topLeftCell="J1" zoomScale="90" zoomScaleNormal="90" workbookViewId="0">
      <selection activeCell="B2" sqref="B2:AI9"/>
    </sheetView>
    <sheetView workbookViewId="1">
      <selection activeCell="A2" sqref="A2"/>
    </sheetView>
  </sheetViews>
  <sheetFormatPr defaultColWidth="9.1328125" defaultRowHeight="14.25" x14ac:dyDescent="0.45"/>
  <cols>
    <col min="1" max="1" width="41.3984375" style="1" customWidth="1"/>
    <col min="2" max="2" width="12.86328125" style="11" customWidth="1"/>
    <col min="3" max="3" width="10.73046875" style="11" customWidth="1"/>
    <col min="4" max="10" width="10" style="10" customWidth="1"/>
    <col min="11" max="35" width="10" style="1" customWidth="1"/>
    <col min="36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2" t="s">
        <v>270</v>
      </c>
      <c r="B2" s="35">
        <f>'Total Fuel Prices'!B5*(1-INDEX('Tax_Share of Price'!$B$2:$AI$22,MATCH('Total Fuel Prices'!$A$3,'Tax_Share of Price'!$A$2:$A$22,0),MATCH('BFPaT-pretax-electricity'!B$1,'Tax_Share of Price'!$B$1:$AI$1,0)))</f>
        <v>1.8157726941363708E-5</v>
      </c>
      <c r="C2" s="35">
        <f>'Total Fuel Prices'!C5*(1-INDEX('Tax_Share of Price'!$B$2:$AI$22,MATCH('Total Fuel Prices'!$A$3,'Tax_Share of Price'!$A$2:$A$22,0),MATCH('BFPaT-pretax-electricity'!C$1,'Tax_Share of Price'!$B$1:$AI$1,0)))</f>
        <v>1.8157726941363708E-5</v>
      </c>
      <c r="D2" s="35">
        <f>'Total Fuel Prices'!D5*(1-INDEX('Tax_Share of Price'!$B$2:$AI$22,MATCH('Total Fuel Prices'!$A$3,'Tax_Share of Price'!$A$2:$A$22,0),MATCH('BFPaT-pretax-electricity'!D$1,'Tax_Share of Price'!$B$1:$AI$1,0)))</f>
        <v>1.8157726941363708E-5</v>
      </c>
      <c r="E2" s="35">
        <f>'Total Fuel Prices'!E5*(1-INDEX('Tax_Share of Price'!$B$2:$AI$22,MATCH('Total Fuel Prices'!$A$3,'Tax_Share of Price'!$A$2:$A$22,0),MATCH('BFPaT-pretax-electricity'!E$1,'Tax_Share of Price'!$B$1:$AI$1,0)))</f>
        <v>1.8518150994936641E-5</v>
      </c>
      <c r="F2" s="35">
        <f>'Total Fuel Prices'!F5*(1-INDEX('Tax_Share of Price'!$B$2:$AI$22,MATCH('Total Fuel Prices'!$A$3,'Tax_Share of Price'!$A$2:$A$22,0),MATCH('BFPaT-pretax-electricity'!F$1,'Tax_Share of Price'!$B$1:$AI$1,0)))</f>
        <v>1.8550916817988732E-5</v>
      </c>
      <c r="G2" s="35">
        <f>'Total Fuel Prices'!G5*(1-INDEX('Tax_Share of Price'!$B$2:$AI$22,MATCH('Total Fuel Prices'!$A$3,'Tax_Share of Price'!$A$2:$A$22,0),MATCH('BFPaT-pretax-electricity'!G$1,'Tax_Share of Price'!$B$1:$AI$1,0)))</f>
        <v>1.8763894667827283E-5</v>
      </c>
      <c r="H2" s="35">
        <f>'Total Fuel Prices'!H5*(1-INDEX('Tax_Share of Price'!$B$2:$AI$22,MATCH('Total Fuel Prices'!$A$3,'Tax_Share of Price'!$A$2:$A$22,0),MATCH('BFPaT-pretax-electricity'!H$1,'Tax_Share of Price'!$B$1:$AI$1,0)))</f>
        <v>1.9058787075296044E-5</v>
      </c>
      <c r="I2" s="35">
        <f>'Total Fuel Prices'!I5*(1-INDEX('Tax_Share of Price'!$B$2:$AI$22,MATCH('Total Fuel Prices'!$A$3,'Tax_Share of Price'!$A$2:$A$22,0),MATCH('BFPaT-pretax-electricity'!I$1,'Tax_Share of Price'!$B$1:$AI$1,0)))</f>
        <v>1.9326374630221404E-5</v>
      </c>
      <c r="J2" s="35">
        <f>'Total Fuel Prices'!J5*(1-INDEX('Tax_Share of Price'!$B$2:$AI$22,MATCH('Total Fuel Prices'!$A$3,'Tax_Share of Price'!$A$2:$A$22,0),MATCH('BFPaT-pretax-electricity'!J$1,'Tax_Share of Price'!$B$1:$AI$1,0)))</f>
        <v>1.9735947418372463E-5</v>
      </c>
      <c r="K2" s="35">
        <f>'Total Fuel Prices'!K5*(1-INDEX('Tax_Share of Price'!$B$2:$AI$22,MATCH('Total Fuel Prices'!$A$3,'Tax_Share of Price'!$A$2:$A$22,0),MATCH('BFPaT-pretax-electricity'!K$1,'Tax_Share of Price'!$B$1:$AI$1,0)))</f>
        <v>2.0074527589910678E-5</v>
      </c>
      <c r="L2" s="35">
        <f>'Total Fuel Prices'!L5*(1-INDEX('Tax_Share of Price'!$B$2:$AI$22,MATCH('Total Fuel Prices'!$A$3,'Tax_Share of Price'!$A$2:$A$22,0),MATCH('BFPaT-pretax-electricity'!L$1,'Tax_Share of Price'!$B$1:$AI$1,0)))</f>
        <v>2.0221973793645057E-5</v>
      </c>
      <c r="M2" s="35">
        <f>'Total Fuel Prices'!M5*(1-INDEX('Tax_Share of Price'!$B$2:$AI$22,MATCH('Total Fuel Prices'!$A$3,'Tax_Share of Price'!$A$2:$A$22,0),MATCH('BFPaT-pretax-electricity'!M$1,'Tax_Share of Price'!$B$1:$AI$1,0)))</f>
        <v>2.0194668941101652E-5</v>
      </c>
      <c r="N2" s="35">
        <f>'Total Fuel Prices'!N5*(1-INDEX('Tax_Share of Price'!$B$2:$AI$22,MATCH('Total Fuel Prices'!$A$3,'Tax_Share of Price'!$A$2:$A$22,0),MATCH('BFPaT-pretax-electricity'!N$1,'Tax_Share of Price'!$B$1:$AI$1,0)))</f>
        <v>2.0123676324488804E-5</v>
      </c>
      <c r="O2" s="35">
        <f>'Total Fuel Prices'!O5*(1-INDEX('Tax_Share of Price'!$B$2:$AI$22,MATCH('Total Fuel Prices'!$A$3,'Tax_Share of Price'!$A$2:$A$22,0),MATCH('BFPaT-pretax-electricity'!O$1,'Tax_Share of Price'!$B$1:$AI$1,0)))</f>
        <v>2.004176176685859E-5</v>
      </c>
      <c r="P2" s="35">
        <f>'Total Fuel Prices'!P5*(1-INDEX('Tax_Share of Price'!$B$2:$AI$22,MATCH('Total Fuel Prices'!$A$3,'Tax_Share of Price'!$A$2:$A$22,0),MATCH('BFPaT-pretax-electricity'!P$1,'Tax_Share of Price'!$B$1:$AI$1,0)))</f>
        <v>2.0014456914315186E-5</v>
      </c>
      <c r="Q2" s="35">
        <f>'Total Fuel Prices'!Q5*(1-INDEX('Tax_Share of Price'!$B$2:$AI$22,MATCH('Total Fuel Prices'!$A$3,'Tax_Share of Price'!$A$2:$A$22,0),MATCH('BFPaT-pretax-electricity'!Q$1,'Tax_Share of Price'!$B$1:$AI$1,0)))</f>
        <v>2.000353497329783E-5</v>
      </c>
      <c r="R2" s="35">
        <f>'Total Fuel Prices'!R5*(1-INDEX('Tax_Share of Price'!$B$2:$AI$22,MATCH('Total Fuel Prices'!$A$3,'Tax_Share of Price'!$A$2:$A$22,0),MATCH('BFPaT-pretax-electricity'!R$1,'Tax_Share of Price'!$B$1:$AI$1,0)))</f>
        <v>2.0112754383471442E-5</v>
      </c>
      <c r="S2" s="35">
        <f>'Total Fuel Prices'!S5*(1-INDEX('Tax_Share of Price'!$B$2:$AI$22,MATCH('Total Fuel Prices'!$A$3,'Tax_Share of Price'!$A$2:$A$22,0),MATCH('BFPaT-pretax-electricity'!S$1,'Tax_Share of Price'!$B$1:$AI$1,0)))</f>
        <v>2.0156442147540885E-5</v>
      </c>
      <c r="T2" s="35">
        <f>'Total Fuel Prices'!T5*(1-INDEX('Tax_Share of Price'!$B$2:$AI$22,MATCH('Total Fuel Prices'!$A$3,'Tax_Share of Price'!$A$2:$A$22,0),MATCH('BFPaT-pretax-electricity'!T$1,'Tax_Share of Price'!$B$1:$AI$1,0)))</f>
        <v>1.9970769150245739E-5</v>
      </c>
      <c r="U2" s="35">
        <f>'Total Fuel Prices'!U5*(1-INDEX('Tax_Share of Price'!$B$2:$AI$22,MATCH('Total Fuel Prices'!$A$3,'Tax_Share of Price'!$A$2:$A$22,0),MATCH('BFPaT-pretax-electricity'!U$1,'Tax_Share of Price'!$B$1:$AI$1,0)))</f>
        <v>1.9823322946511357E-5</v>
      </c>
      <c r="V2" s="35">
        <f>'Total Fuel Prices'!V5*(1-INDEX('Tax_Share of Price'!$B$2:$AI$22,MATCH('Total Fuel Prices'!$A$3,'Tax_Share of Price'!$A$2:$A$22,0),MATCH('BFPaT-pretax-electricity'!V$1,'Tax_Share of Price'!$B$1:$AI$1,0)))</f>
        <v>1.9735947418372463E-5</v>
      </c>
      <c r="W2" s="35">
        <f>'Total Fuel Prices'!W5*(1-INDEX('Tax_Share of Price'!$B$2:$AI$22,MATCH('Total Fuel Prices'!$A$3,'Tax_Share of Price'!$A$2:$A$22,0),MATCH('BFPaT-pretax-electricity'!W$1,'Tax_Share of Price'!$B$1:$AI$1,0)))</f>
        <v>1.9675876742776978E-5</v>
      </c>
      <c r="X2" s="35">
        <f>'Total Fuel Prices'!X5*(1-INDEX('Tax_Share of Price'!$B$2:$AI$22,MATCH('Total Fuel Prices'!$A$3,'Tax_Share of Price'!$A$2:$A$22,0),MATCH('BFPaT-pretax-electricity'!X$1,'Tax_Share of Price'!$B$1:$AI$1,0)))</f>
        <v>1.9566657332603356E-5</v>
      </c>
      <c r="Y2" s="35">
        <f>'Total Fuel Prices'!Y5*(1-INDEX('Tax_Share of Price'!$B$2:$AI$22,MATCH('Total Fuel Prices'!$A$3,'Tax_Share of Price'!$A$2:$A$22,0),MATCH('BFPaT-pretax-electricity'!Y$1,'Tax_Share of Price'!$B$1:$AI$1,0)))</f>
        <v>1.9446515981412382E-5</v>
      </c>
      <c r="Z2" s="35">
        <f>'Total Fuel Prices'!Z5*(1-INDEX('Tax_Share of Price'!$B$2:$AI$22,MATCH('Total Fuel Prices'!$A$3,'Tax_Share of Price'!$A$2:$A$22,0),MATCH('BFPaT-pretax-electricity'!Z$1,'Tax_Share of Price'!$B$1:$AI$1,0)))</f>
        <v>1.9342757541747446E-5</v>
      </c>
      <c r="AA2" s="35">
        <f>'Total Fuel Prices'!AA5*(1-INDEX('Tax_Share of Price'!$B$2:$AI$22,MATCH('Total Fuel Prices'!$A$3,'Tax_Share of Price'!$A$2:$A$22,0),MATCH('BFPaT-pretax-electricity'!AA$1,'Tax_Share of Price'!$B$1:$AI$1,0)))</f>
        <v>1.9249921043099873E-5</v>
      </c>
      <c r="AB2" s="35">
        <f>'Total Fuel Prices'!AB5*(1-INDEX('Tax_Share of Price'!$B$2:$AI$22,MATCH('Total Fuel Prices'!$A$3,'Tax_Share of Price'!$A$2:$A$22,0),MATCH('BFPaT-pretax-electricity'!AB$1,'Tax_Share of Price'!$B$1:$AI$1,0)))</f>
        <v>1.9102474839365487E-5</v>
      </c>
      <c r="AC2" s="35">
        <f>'Total Fuel Prices'!AC5*(1-INDEX('Tax_Share of Price'!$B$2:$AI$22,MATCH('Total Fuel Prices'!$A$3,'Tax_Share of Price'!$A$2:$A$22,0),MATCH('BFPaT-pretax-electricity'!AC$1,'Tax_Share of Price'!$B$1:$AI$1,0)))</f>
        <v>1.9009638340717918E-5</v>
      </c>
      <c r="AD2" s="35">
        <f>'Total Fuel Prices'!AD5*(1-INDEX('Tax_Share of Price'!$B$2:$AI$22,MATCH('Total Fuel Prices'!$A$3,'Tax_Share of Price'!$A$2:$A$22,0),MATCH('BFPaT-pretax-electricity'!AD$1,'Tax_Share of Price'!$B$1:$AI$1,0)))</f>
        <v>1.8938645724105066E-5</v>
      </c>
      <c r="AE2" s="35">
        <f>'Total Fuel Prices'!AE5*(1-INDEX('Tax_Share of Price'!$B$2:$AI$22,MATCH('Total Fuel Prices'!$A$3,'Tax_Share of Price'!$A$2:$A$22,0),MATCH('BFPaT-pretax-electricity'!AE$1,'Tax_Share of Price'!$B$1:$AI$1,0)))</f>
        <v>1.8867653107492215E-5</v>
      </c>
      <c r="AF2" s="35">
        <f>'Total Fuel Prices'!AF5*(1-INDEX('Tax_Share of Price'!$B$2:$AI$22,MATCH('Total Fuel Prices'!$A$3,'Tax_Share of Price'!$A$2:$A$22,0),MATCH('BFPaT-pretax-electricity'!AF$1,'Tax_Share of Price'!$B$1:$AI$1,0)))</f>
        <v>1.8796660490879367E-5</v>
      </c>
      <c r="AG2" s="35">
        <f>'Total Fuel Prices'!AG5*(1-INDEX('Tax_Share of Price'!$B$2:$AI$22,MATCH('Total Fuel Prices'!$A$3,'Tax_Share of Price'!$A$2:$A$22,0),MATCH('BFPaT-pretax-electricity'!AG$1,'Tax_Share of Price'!$B$1:$AI$1,0)))</f>
        <v>1.870928496274047E-5</v>
      </c>
      <c r="AH2" s="35">
        <f>'Total Fuel Prices'!AH5*(1-INDEX('Tax_Share of Price'!$B$2:$AI$22,MATCH('Total Fuel Prices'!$A$3,'Tax_Share of Price'!$A$2:$A$22,0),MATCH('BFPaT-pretax-electricity'!AH$1,'Tax_Share of Price'!$B$1:$AI$1,0)))</f>
        <v>1.8572760700023451E-5</v>
      </c>
      <c r="AI2" s="35">
        <f>'Total Fuel Prices'!AI5*(1-INDEX('Tax_Share of Price'!$B$2:$AI$22,MATCH('Total Fuel Prices'!$A$3,'Tax_Share of Price'!$A$2:$A$22,0),MATCH('BFPaT-pretax-electricity'!AI$1,'Tax_Share of Price'!$B$1:$AI$1,0)))</f>
        <v>1.8447158378323793E-5</v>
      </c>
      <c r="AJ2" s="11"/>
      <c r="AK2" s="11"/>
    </row>
    <row r="3" spans="1:37" x14ac:dyDescent="0.45">
      <c r="A3" s="2" t="s">
        <v>271</v>
      </c>
      <c r="B3" s="35">
        <f>'Total Fuel Prices'!B6*(1-INDEX('Tax_Share of Price'!$B$2:$AI$22,MATCH('Total Fuel Prices'!$A$3,'Tax_Share of Price'!$A$2:$A$22,0),MATCH('BFPaT-pretax-electricity'!B$1,'Tax_Share of Price'!$B$1:$AI$1,0)))</f>
        <v>0</v>
      </c>
      <c r="C3" s="35">
        <f>'Total Fuel Prices'!C6*(1-INDEX('Tax_Share of Price'!$B$2:$AI$22,MATCH('Total Fuel Prices'!$A$3,'Tax_Share of Price'!$A$2:$A$22,0),MATCH('BFPaT-pretax-electricity'!C$1,'Tax_Share of Price'!$B$1:$AI$1,0)))</f>
        <v>0</v>
      </c>
      <c r="D3" s="35">
        <f>'Total Fuel Prices'!D6*(1-INDEX('Tax_Share of Price'!$B$2:$AI$22,MATCH('Total Fuel Prices'!$A$3,'Tax_Share of Price'!$A$2:$A$22,0),MATCH('BFPaT-pretax-electricity'!D$1,'Tax_Share of Price'!$B$1:$AI$1,0)))</f>
        <v>0</v>
      </c>
      <c r="E3" s="35">
        <f>'Total Fuel Prices'!E6*(1-INDEX('Tax_Share of Price'!$B$2:$AI$22,MATCH('Total Fuel Prices'!$A$3,'Tax_Share of Price'!$A$2:$A$22,0),MATCH('BFPaT-pretax-electricity'!E$1,'Tax_Share of Price'!$B$1:$AI$1,0)))</f>
        <v>0</v>
      </c>
      <c r="F3" s="35">
        <f>'Total Fuel Prices'!F6*(1-INDEX('Tax_Share of Price'!$B$2:$AI$22,MATCH('Total Fuel Prices'!$A$3,'Tax_Share of Price'!$A$2:$A$22,0),MATCH('BFPaT-pretax-electricity'!F$1,'Tax_Share of Price'!$B$1:$AI$1,0)))</f>
        <v>0</v>
      </c>
      <c r="G3" s="35">
        <f>'Total Fuel Prices'!G6*(1-INDEX('Tax_Share of Price'!$B$2:$AI$22,MATCH('Total Fuel Prices'!$A$3,'Tax_Share of Price'!$A$2:$A$22,0),MATCH('BFPaT-pretax-electricity'!G$1,'Tax_Share of Price'!$B$1:$AI$1,0)))</f>
        <v>0</v>
      </c>
      <c r="H3" s="35">
        <f>'Total Fuel Prices'!H6*(1-INDEX('Tax_Share of Price'!$B$2:$AI$22,MATCH('Total Fuel Prices'!$A$3,'Tax_Share of Price'!$A$2:$A$22,0),MATCH('BFPaT-pretax-electricity'!H$1,'Tax_Share of Price'!$B$1:$AI$1,0)))</f>
        <v>0</v>
      </c>
      <c r="I3" s="35">
        <f>'Total Fuel Prices'!I6*(1-INDEX('Tax_Share of Price'!$B$2:$AI$22,MATCH('Total Fuel Prices'!$A$3,'Tax_Share of Price'!$A$2:$A$22,0),MATCH('BFPaT-pretax-electricity'!I$1,'Tax_Share of Price'!$B$1:$AI$1,0)))</f>
        <v>0</v>
      </c>
      <c r="J3" s="35">
        <f>'Total Fuel Prices'!J6*(1-INDEX('Tax_Share of Price'!$B$2:$AI$22,MATCH('Total Fuel Prices'!$A$3,'Tax_Share of Price'!$A$2:$A$22,0),MATCH('BFPaT-pretax-electricity'!J$1,'Tax_Share of Price'!$B$1:$AI$1,0)))</f>
        <v>0</v>
      </c>
      <c r="K3" s="35">
        <f>'Total Fuel Prices'!K6*(1-INDEX('Tax_Share of Price'!$B$2:$AI$22,MATCH('Total Fuel Prices'!$A$3,'Tax_Share of Price'!$A$2:$A$22,0),MATCH('BFPaT-pretax-electricity'!K$1,'Tax_Share of Price'!$B$1:$AI$1,0)))</f>
        <v>0</v>
      </c>
      <c r="L3" s="35">
        <f>'Total Fuel Prices'!L6*(1-INDEX('Tax_Share of Price'!$B$2:$AI$22,MATCH('Total Fuel Prices'!$A$3,'Tax_Share of Price'!$A$2:$A$22,0),MATCH('BFPaT-pretax-electricity'!L$1,'Tax_Share of Price'!$B$1:$AI$1,0)))</f>
        <v>0</v>
      </c>
      <c r="M3" s="35">
        <f>'Total Fuel Prices'!M6*(1-INDEX('Tax_Share of Price'!$B$2:$AI$22,MATCH('Total Fuel Prices'!$A$3,'Tax_Share of Price'!$A$2:$A$22,0),MATCH('BFPaT-pretax-electricity'!M$1,'Tax_Share of Price'!$B$1:$AI$1,0)))</f>
        <v>0</v>
      </c>
      <c r="N3" s="35">
        <f>'Total Fuel Prices'!N6*(1-INDEX('Tax_Share of Price'!$B$2:$AI$22,MATCH('Total Fuel Prices'!$A$3,'Tax_Share of Price'!$A$2:$A$22,0),MATCH('BFPaT-pretax-electricity'!N$1,'Tax_Share of Price'!$B$1:$AI$1,0)))</f>
        <v>0</v>
      </c>
      <c r="O3" s="35">
        <f>'Total Fuel Prices'!O6*(1-INDEX('Tax_Share of Price'!$B$2:$AI$22,MATCH('Total Fuel Prices'!$A$3,'Tax_Share of Price'!$A$2:$A$22,0),MATCH('BFPaT-pretax-electricity'!O$1,'Tax_Share of Price'!$B$1:$AI$1,0)))</f>
        <v>0</v>
      </c>
      <c r="P3" s="35">
        <f>'Total Fuel Prices'!P6*(1-INDEX('Tax_Share of Price'!$B$2:$AI$22,MATCH('Total Fuel Prices'!$A$3,'Tax_Share of Price'!$A$2:$A$22,0),MATCH('BFPaT-pretax-electricity'!P$1,'Tax_Share of Price'!$B$1:$AI$1,0)))</f>
        <v>0</v>
      </c>
      <c r="Q3" s="35">
        <f>'Total Fuel Prices'!Q6*(1-INDEX('Tax_Share of Price'!$B$2:$AI$22,MATCH('Total Fuel Prices'!$A$3,'Tax_Share of Price'!$A$2:$A$22,0),MATCH('BFPaT-pretax-electricity'!Q$1,'Tax_Share of Price'!$B$1:$AI$1,0)))</f>
        <v>0</v>
      </c>
      <c r="R3" s="35">
        <f>'Total Fuel Prices'!R6*(1-INDEX('Tax_Share of Price'!$B$2:$AI$22,MATCH('Total Fuel Prices'!$A$3,'Tax_Share of Price'!$A$2:$A$22,0),MATCH('BFPaT-pretax-electricity'!R$1,'Tax_Share of Price'!$B$1:$AI$1,0)))</f>
        <v>0</v>
      </c>
      <c r="S3" s="35">
        <f>'Total Fuel Prices'!S6*(1-INDEX('Tax_Share of Price'!$B$2:$AI$22,MATCH('Total Fuel Prices'!$A$3,'Tax_Share of Price'!$A$2:$A$22,0),MATCH('BFPaT-pretax-electricity'!S$1,'Tax_Share of Price'!$B$1:$AI$1,0)))</f>
        <v>0</v>
      </c>
      <c r="T3" s="35">
        <f>'Total Fuel Prices'!T6*(1-INDEX('Tax_Share of Price'!$B$2:$AI$22,MATCH('Total Fuel Prices'!$A$3,'Tax_Share of Price'!$A$2:$A$22,0),MATCH('BFPaT-pretax-electricity'!T$1,'Tax_Share of Price'!$B$1:$AI$1,0)))</f>
        <v>0</v>
      </c>
      <c r="U3" s="35">
        <f>'Total Fuel Prices'!U6*(1-INDEX('Tax_Share of Price'!$B$2:$AI$22,MATCH('Total Fuel Prices'!$A$3,'Tax_Share of Price'!$A$2:$A$22,0),MATCH('BFPaT-pretax-electricity'!U$1,'Tax_Share of Price'!$B$1:$AI$1,0)))</f>
        <v>0</v>
      </c>
      <c r="V3" s="35">
        <f>'Total Fuel Prices'!V6*(1-INDEX('Tax_Share of Price'!$B$2:$AI$22,MATCH('Total Fuel Prices'!$A$3,'Tax_Share of Price'!$A$2:$A$22,0),MATCH('BFPaT-pretax-electricity'!V$1,'Tax_Share of Price'!$B$1:$AI$1,0)))</f>
        <v>0</v>
      </c>
      <c r="W3" s="35">
        <f>'Total Fuel Prices'!W6*(1-INDEX('Tax_Share of Price'!$B$2:$AI$22,MATCH('Total Fuel Prices'!$A$3,'Tax_Share of Price'!$A$2:$A$22,0),MATCH('BFPaT-pretax-electricity'!W$1,'Tax_Share of Price'!$B$1:$AI$1,0)))</f>
        <v>0</v>
      </c>
      <c r="X3" s="35">
        <f>'Total Fuel Prices'!X6*(1-INDEX('Tax_Share of Price'!$B$2:$AI$22,MATCH('Total Fuel Prices'!$A$3,'Tax_Share of Price'!$A$2:$A$22,0),MATCH('BFPaT-pretax-electricity'!X$1,'Tax_Share of Price'!$B$1:$AI$1,0)))</f>
        <v>0</v>
      </c>
      <c r="Y3" s="35">
        <f>'Total Fuel Prices'!Y6*(1-INDEX('Tax_Share of Price'!$B$2:$AI$22,MATCH('Total Fuel Prices'!$A$3,'Tax_Share of Price'!$A$2:$A$22,0),MATCH('BFPaT-pretax-electricity'!Y$1,'Tax_Share of Price'!$B$1:$AI$1,0)))</f>
        <v>0</v>
      </c>
      <c r="Z3" s="35">
        <f>'Total Fuel Prices'!Z6*(1-INDEX('Tax_Share of Price'!$B$2:$AI$22,MATCH('Total Fuel Prices'!$A$3,'Tax_Share of Price'!$A$2:$A$22,0),MATCH('BFPaT-pretax-electricity'!Z$1,'Tax_Share of Price'!$B$1:$AI$1,0)))</f>
        <v>0</v>
      </c>
      <c r="AA3" s="35">
        <f>'Total Fuel Prices'!AA6*(1-INDEX('Tax_Share of Price'!$B$2:$AI$22,MATCH('Total Fuel Prices'!$A$3,'Tax_Share of Price'!$A$2:$A$22,0),MATCH('BFPaT-pretax-electricity'!AA$1,'Tax_Share of Price'!$B$1:$AI$1,0)))</f>
        <v>0</v>
      </c>
      <c r="AB3" s="35">
        <f>'Total Fuel Prices'!AB6*(1-INDEX('Tax_Share of Price'!$B$2:$AI$22,MATCH('Total Fuel Prices'!$A$3,'Tax_Share of Price'!$A$2:$A$22,0),MATCH('BFPaT-pretax-electricity'!AB$1,'Tax_Share of Price'!$B$1:$AI$1,0)))</f>
        <v>0</v>
      </c>
      <c r="AC3" s="35">
        <f>'Total Fuel Prices'!AC6*(1-INDEX('Tax_Share of Price'!$B$2:$AI$22,MATCH('Total Fuel Prices'!$A$3,'Tax_Share of Price'!$A$2:$A$22,0),MATCH('BFPaT-pretax-electricity'!AC$1,'Tax_Share of Price'!$B$1:$AI$1,0)))</f>
        <v>0</v>
      </c>
      <c r="AD3" s="35">
        <f>'Total Fuel Prices'!AD6*(1-INDEX('Tax_Share of Price'!$B$2:$AI$22,MATCH('Total Fuel Prices'!$A$3,'Tax_Share of Price'!$A$2:$A$22,0),MATCH('BFPaT-pretax-electricity'!AD$1,'Tax_Share of Price'!$B$1:$AI$1,0)))</f>
        <v>0</v>
      </c>
      <c r="AE3" s="35">
        <f>'Total Fuel Prices'!AE6*(1-INDEX('Tax_Share of Price'!$B$2:$AI$22,MATCH('Total Fuel Prices'!$A$3,'Tax_Share of Price'!$A$2:$A$22,0),MATCH('BFPaT-pretax-electricity'!AE$1,'Tax_Share of Price'!$B$1:$AI$1,0)))</f>
        <v>0</v>
      </c>
      <c r="AF3" s="35">
        <f>'Total Fuel Prices'!AF6*(1-INDEX('Tax_Share of Price'!$B$2:$AI$22,MATCH('Total Fuel Prices'!$A$3,'Tax_Share of Price'!$A$2:$A$22,0),MATCH('BFPaT-pretax-electricity'!AF$1,'Tax_Share of Price'!$B$1:$AI$1,0)))</f>
        <v>0</v>
      </c>
      <c r="AG3" s="35">
        <f>'Total Fuel Prices'!AG6*(1-INDEX('Tax_Share of Price'!$B$2:$AI$22,MATCH('Total Fuel Prices'!$A$3,'Tax_Share of Price'!$A$2:$A$22,0),MATCH('BFPaT-pretax-electricity'!AG$1,'Tax_Share of Price'!$B$1:$AI$1,0)))</f>
        <v>0</v>
      </c>
      <c r="AH3" s="35">
        <f>'Total Fuel Prices'!AH6*(1-INDEX('Tax_Share of Price'!$B$2:$AI$22,MATCH('Total Fuel Prices'!$A$3,'Tax_Share of Price'!$A$2:$A$22,0),MATCH('BFPaT-pretax-electricity'!AH$1,'Tax_Share of Price'!$B$1:$AI$1,0)))</f>
        <v>0</v>
      </c>
      <c r="AI3" s="35">
        <f>'Total Fuel Prices'!AI6*(1-INDEX('Tax_Share of Price'!$B$2:$AI$22,MATCH('Total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Prices'!B7*(1-INDEX('Tax_Share of Price'!$B$2:$AI$22,MATCH('Total Fuel Prices'!$A$3,'Tax_Share of Price'!$A$2:$A$22,0),MATCH('BFPaT-pretax-electricity'!B$1,'Tax_Share of Price'!$B$1:$AI$1,0)))</f>
        <v>1.5433159711082388E-5</v>
      </c>
      <c r="C4" s="35">
        <f>'Total Fuel Prices'!C7*(1-INDEX('Tax_Share of Price'!$B$2:$AI$22,MATCH('Total Fuel Prices'!$A$3,'Tax_Share of Price'!$A$2:$A$22,0),MATCH('BFPaT-pretax-electricity'!C$1,'Tax_Share of Price'!$B$1:$AI$1,0)))</f>
        <v>1.5433159711082388E-5</v>
      </c>
      <c r="D4" s="35">
        <f>'Total Fuel Prices'!D7*(1-INDEX('Tax_Share of Price'!$B$2:$AI$22,MATCH('Total Fuel Prices'!$A$3,'Tax_Share of Price'!$A$2:$A$22,0),MATCH('BFPaT-pretax-electricity'!D$1,'Tax_Share of Price'!$B$1:$AI$1,0)))</f>
        <v>1.5637066032616098E-5</v>
      </c>
      <c r="E4" s="35">
        <f>'Total Fuel Prices'!E7*(1-INDEX('Tax_Share of Price'!$B$2:$AI$22,MATCH('Total Fuel Prices'!$A$3,'Tax_Share of Price'!$A$2:$A$22,0),MATCH('BFPaT-pretax-electricity'!E$1,'Tax_Share of Price'!$B$1:$AI$1,0)))</f>
        <v>1.5433159711082388E-5</v>
      </c>
      <c r="F4" s="35">
        <f>'Total Fuel Prices'!F7*(1-INDEX('Tax_Share of Price'!$B$2:$AI$22,MATCH('Total Fuel Prices'!$A$3,'Tax_Share of Price'!$A$2:$A$22,0),MATCH('BFPaT-pretax-electricity'!F$1,'Tax_Share of Price'!$B$1:$AI$1,0)))</f>
        <v>1.5513872630022816E-5</v>
      </c>
      <c r="G4" s="35">
        <f>'Total Fuel Prices'!G7*(1-INDEX('Tax_Share of Price'!$B$2:$AI$22,MATCH('Total Fuel Prices'!$A$3,'Tax_Share of Price'!$A$2:$A$22,0),MATCH('BFPaT-pretax-electricity'!G$1,'Tax_Share of Price'!$B$1:$AI$1,0)))</f>
        <v>1.553511287184924E-5</v>
      </c>
      <c r="H4" s="35">
        <f>'Total Fuel Prices'!H7*(1-INDEX('Tax_Share of Price'!$B$2:$AI$22,MATCH('Total Fuel Prices'!$A$3,'Tax_Share of Price'!$A$2:$A$22,0),MATCH('BFPaT-pretax-electricity'!H$1,'Tax_Share of Price'!$B$1:$AI$1,0)))</f>
        <v>1.5620073839154954E-5</v>
      </c>
      <c r="I4" s="35">
        <f>'Total Fuel Prices'!I7*(1-INDEX('Tax_Share of Price'!$B$2:$AI$22,MATCH('Total Fuel Prices'!$A$3,'Tax_Share of Price'!$A$2:$A$22,0),MATCH('BFPaT-pretax-electricity'!I$1,'Tax_Share of Price'!$B$1:$AI$1,0)))</f>
        <v>1.5785747725401088E-5</v>
      </c>
      <c r="J4" s="35">
        <f>'Total Fuel Prices'!J7*(1-INDEX('Tax_Share of Price'!$B$2:$AI$22,MATCH('Total Fuel Prices'!$A$3,'Tax_Share of Price'!$A$2:$A$22,0),MATCH('BFPaT-pretax-electricity'!J$1,'Tax_Share of Price'!$B$1:$AI$1,0)))</f>
        <v>1.6010894288761222E-5</v>
      </c>
      <c r="K4" s="35">
        <f>'Total Fuel Prices'!K7*(1-INDEX('Tax_Share of Price'!$B$2:$AI$22,MATCH('Total Fuel Prices'!$A$3,'Tax_Share of Price'!$A$2:$A$22,0),MATCH('BFPaT-pretax-electricity'!K$1,'Tax_Share of Price'!$B$1:$AI$1,0)))</f>
        <v>1.6214800610294932E-5</v>
      </c>
      <c r="L4" s="35">
        <f>'Total Fuel Prices'!L7*(1-INDEX('Tax_Share of Price'!$B$2:$AI$22,MATCH('Total Fuel Prices'!$A$3,'Tax_Share of Price'!$A$2:$A$22,0),MATCH('BFPaT-pretax-electricity'!L$1,'Tax_Share of Price'!$B$1:$AI$1,0)))</f>
        <v>1.6325249867792354E-5</v>
      </c>
      <c r="M4" s="35">
        <f>'Total Fuel Prices'!M7*(1-INDEX('Tax_Share of Price'!$B$2:$AI$22,MATCH('Total Fuel Prices'!$A$3,'Tax_Share of Price'!$A$2:$A$22,0),MATCH('BFPaT-pretax-electricity'!M$1,'Tax_Share of Price'!$B$1:$AI$1,0)))</f>
        <v>1.630400962596593E-5</v>
      </c>
      <c r="N4" s="35">
        <f>'Total Fuel Prices'!N7*(1-INDEX('Tax_Share of Price'!$B$2:$AI$22,MATCH('Total Fuel Prices'!$A$3,'Tax_Share of Price'!$A$2:$A$22,0),MATCH('BFPaT-pretax-electricity'!N$1,'Tax_Share of Price'!$B$1:$AI$1,0)))</f>
        <v>1.624878499721721E-5</v>
      </c>
      <c r="O4" s="35">
        <f>'Total Fuel Prices'!O7*(1-INDEX('Tax_Share of Price'!$B$2:$AI$22,MATCH('Total Fuel Prices'!$A$3,'Tax_Share of Price'!$A$2:$A$22,0),MATCH('BFPaT-pretax-electricity'!O$1,'Tax_Share of Price'!$B$1:$AI$1,0)))</f>
        <v>1.6257281093947784E-5</v>
      </c>
      <c r="P4" s="35">
        <f>'Total Fuel Prices'!P7*(1-INDEX('Tax_Share of Price'!$B$2:$AI$22,MATCH('Total Fuel Prices'!$A$3,'Tax_Share of Price'!$A$2:$A$22,0),MATCH('BFPaT-pretax-electricity'!P$1,'Tax_Share of Price'!$B$1:$AI$1,0)))</f>
        <v>1.6223296707025499E-5</v>
      </c>
      <c r="Q4" s="35">
        <f>'Total Fuel Prices'!Q7*(1-INDEX('Tax_Share of Price'!$B$2:$AI$22,MATCH('Total Fuel Prices'!$A$3,'Tax_Share of Price'!$A$2:$A$22,0),MATCH('BFPaT-pretax-electricity'!Q$1,'Tax_Share of Price'!$B$1:$AI$1,0)))</f>
        <v>1.6185064271737931E-5</v>
      </c>
      <c r="R4" s="35">
        <f>'Total Fuel Prices'!R7*(1-INDEX('Tax_Share of Price'!$B$2:$AI$22,MATCH('Total Fuel Prices'!$A$3,'Tax_Share of Price'!$A$2:$A$22,0),MATCH('BFPaT-pretax-electricity'!R$1,'Tax_Share of Price'!$B$1:$AI$1,0)))</f>
        <v>1.624028890048664E-5</v>
      </c>
      <c r="S4" s="35">
        <f>'Total Fuel Prices'!S7*(1-INDEX('Tax_Share of Price'!$B$2:$AI$22,MATCH('Total Fuel Prices'!$A$3,'Tax_Share of Price'!$A$2:$A$22,0),MATCH('BFPaT-pretax-electricity'!S$1,'Tax_Share of Price'!$B$1:$AI$1,0)))</f>
        <v>1.6261529142313068E-5</v>
      </c>
      <c r="T4" s="35">
        <f>'Total Fuel Prices'!T7*(1-INDEX('Tax_Share of Price'!$B$2:$AI$22,MATCH('Total Fuel Prices'!$A$3,'Tax_Share of Price'!$A$2:$A$22,0),MATCH('BFPaT-pretax-electricity'!T$1,'Tax_Share of Price'!$B$1:$AI$1,0)))</f>
        <v>1.6185064271737931E-5</v>
      </c>
      <c r="U4" s="35">
        <f>'Total Fuel Prices'!U7*(1-INDEX('Tax_Share of Price'!$B$2:$AI$22,MATCH('Total Fuel Prices'!$A$3,'Tax_Share of Price'!$A$2:$A$22,0),MATCH('BFPaT-pretax-electricity'!U$1,'Tax_Share of Price'!$B$1:$AI$1,0)))</f>
        <v>1.6138335739719792E-5</v>
      </c>
      <c r="V4" s="35">
        <f>'Total Fuel Prices'!V7*(1-INDEX('Tax_Share of Price'!$B$2:$AI$22,MATCH('Total Fuel Prices'!$A$3,'Tax_Share of Price'!$A$2:$A$22,0),MATCH('BFPaT-pretax-electricity'!V$1,'Tax_Share of Price'!$B$1:$AI$1,0)))</f>
        <v>1.6087359159336363E-5</v>
      </c>
      <c r="W4" s="35">
        <f>'Total Fuel Prices'!W7*(1-INDEX('Tax_Share of Price'!$B$2:$AI$22,MATCH('Total Fuel Prices'!$A$3,'Tax_Share of Price'!$A$2:$A$22,0),MATCH('BFPaT-pretax-electricity'!W$1,'Tax_Share of Price'!$B$1:$AI$1,0)))</f>
        <v>1.6104351352797504E-5</v>
      </c>
      <c r="X4" s="35">
        <f>'Total Fuel Prices'!X7*(1-INDEX('Tax_Share of Price'!$B$2:$AI$22,MATCH('Total Fuel Prices'!$A$3,'Tax_Share of Price'!$A$2:$A$22,0),MATCH('BFPaT-pretax-electricity'!X$1,'Tax_Share of Price'!$B$1:$AI$1,0)))</f>
        <v>1.6057622820779361E-5</v>
      </c>
      <c r="Y4" s="35">
        <f>'Total Fuel Prices'!Y7*(1-INDEX('Tax_Share of Price'!$B$2:$AI$22,MATCH('Total Fuel Prices'!$A$3,'Tax_Share of Price'!$A$2:$A$22,0),MATCH('BFPaT-pretax-electricity'!Y$1,'Tax_Share of Price'!$B$1:$AI$1,0)))</f>
        <v>1.5989654046934795E-5</v>
      </c>
      <c r="Z4" s="35">
        <f>'Total Fuel Prices'!Z7*(1-INDEX('Tax_Share of Price'!$B$2:$AI$22,MATCH('Total Fuel Prices'!$A$3,'Tax_Share of Price'!$A$2:$A$22,0),MATCH('BFPaT-pretax-electricity'!Z$1,'Tax_Share of Price'!$B$1:$AI$1,0)))</f>
        <v>1.59599177083778E-5</v>
      </c>
      <c r="AA4" s="35">
        <f>'Total Fuel Prices'!AA7*(1-INDEX('Tax_Share of Price'!$B$2:$AI$22,MATCH('Total Fuel Prices'!$A$3,'Tax_Share of Price'!$A$2:$A$22,0),MATCH('BFPaT-pretax-electricity'!AA$1,'Tax_Share of Price'!$B$1:$AI$1,0)))</f>
        <v>1.5913189176359655E-5</v>
      </c>
      <c r="AB4" s="35">
        <f>'Total Fuel Prices'!AB7*(1-INDEX('Tax_Share of Price'!$B$2:$AI$22,MATCH('Total Fuel Prices'!$A$3,'Tax_Share of Price'!$A$2:$A$22,0),MATCH('BFPaT-pretax-electricity'!AB$1,'Tax_Share of Price'!$B$1:$AI$1,0)))</f>
        <v>1.5870708692706803E-5</v>
      </c>
      <c r="AC4" s="35">
        <f>'Total Fuel Prices'!AC7*(1-INDEX('Tax_Share of Price'!$B$2:$AI$22,MATCH('Total Fuel Prices'!$A$3,'Tax_Share of Price'!$A$2:$A$22,0),MATCH('BFPaT-pretax-electricity'!AC$1,'Tax_Share of Price'!$B$1:$AI$1,0)))</f>
        <v>1.5866460644341516E-5</v>
      </c>
      <c r="AD4" s="35">
        <f>'Total Fuel Prices'!AD7*(1-INDEX('Tax_Share of Price'!$B$2:$AI$22,MATCH('Total Fuel Prices'!$A$3,'Tax_Share of Price'!$A$2:$A$22,0),MATCH('BFPaT-pretax-electricity'!AD$1,'Tax_Share of Price'!$B$1:$AI$1,0)))</f>
        <v>1.5836724305784518E-5</v>
      </c>
      <c r="AE4" s="35">
        <f>'Total Fuel Prices'!AE7*(1-INDEX('Tax_Share of Price'!$B$2:$AI$22,MATCH('Total Fuel Prices'!$A$3,'Tax_Share of Price'!$A$2:$A$22,0),MATCH('BFPaT-pretax-electricity'!AE$1,'Tax_Share of Price'!$B$1:$AI$1,0)))</f>
        <v>1.5785747725401088E-5</v>
      </c>
      <c r="AF4" s="35">
        <f>'Total Fuel Prices'!AF7*(1-INDEX('Tax_Share of Price'!$B$2:$AI$22,MATCH('Total Fuel Prices'!$A$3,'Tax_Share of Price'!$A$2:$A$22,0),MATCH('BFPaT-pretax-electricity'!AF$1,'Tax_Share of Price'!$B$1:$AI$1,0)))</f>
        <v>1.5777251628670518E-5</v>
      </c>
      <c r="AG4" s="35">
        <f>'Total Fuel Prices'!AG7*(1-INDEX('Tax_Share of Price'!$B$2:$AI$22,MATCH('Total Fuel Prices'!$A$3,'Tax_Share of Price'!$A$2:$A$22,0),MATCH('BFPaT-pretax-electricity'!AG$1,'Tax_Share of Price'!$B$1:$AI$1,0)))</f>
        <v>1.5730523096652379E-5</v>
      </c>
      <c r="AH4" s="35">
        <f>'Total Fuel Prices'!AH7*(1-INDEX('Tax_Share of Price'!$B$2:$AI$22,MATCH('Total Fuel Prices'!$A$3,'Tax_Share of Price'!$A$2:$A$22,0),MATCH('BFPaT-pretax-electricity'!AH$1,'Tax_Share of Price'!$B$1:$AI$1,0)))</f>
        <v>1.5645562129346665E-5</v>
      </c>
      <c r="AI4" s="35">
        <f>'Total Fuel Prices'!AI7*(1-INDEX('Tax_Share of Price'!$B$2:$AI$22,MATCH('Total Fuel Prices'!$A$3,'Tax_Share of Price'!$A$2:$A$22,0),MATCH('BFPaT-pretax-electricity'!AI$1,'Tax_Share of Price'!$B$1:$AI$1,0)))</f>
        <v>1.5581841403867382E-5</v>
      </c>
      <c r="AJ4" s="11"/>
      <c r="AK4" s="11"/>
    </row>
    <row r="5" spans="1:37" x14ac:dyDescent="0.45">
      <c r="A5" s="2" t="s">
        <v>273</v>
      </c>
      <c r="B5" s="35">
        <f>'Total Fuel Prices'!B8*(1-INDEX('Tax_Share of Price'!$B$2:$AI$22,MATCH('Total Fuel Prices'!$A$3,'Tax_Share of Price'!$A$2:$A$22,0),MATCH('BFPaT-pretax-electricity'!B$1,'Tax_Share of Price'!$B$1:$AI$1,0)))</f>
        <v>2.8910685610207295E-5</v>
      </c>
      <c r="C5" s="35">
        <f>'Total Fuel Prices'!C8*(1-INDEX('Tax_Share of Price'!$B$2:$AI$22,MATCH('Total Fuel Prices'!$A$3,'Tax_Share of Price'!$A$2:$A$22,0),MATCH('BFPaT-pretax-electricity'!C$1,'Tax_Share of Price'!$B$1:$AI$1,0)))</f>
        <v>2.8910685610207295E-5</v>
      </c>
      <c r="D5" s="35">
        <f>'Total Fuel Prices'!D8*(1-INDEX('Tax_Share of Price'!$B$2:$AI$22,MATCH('Total Fuel Prices'!$A$3,'Tax_Share of Price'!$A$2:$A$22,0),MATCH('BFPaT-pretax-electricity'!D$1,'Tax_Share of Price'!$B$1:$AI$1,0)))</f>
        <v>2.9494256696316708E-5</v>
      </c>
      <c r="E5" s="35">
        <f>'Total Fuel Prices'!E8*(1-INDEX('Tax_Share of Price'!$B$2:$AI$22,MATCH('Total Fuel Prices'!$A$3,'Tax_Share of Price'!$A$2:$A$22,0),MATCH('BFPaT-pretax-electricity'!E$1,'Tax_Share of Price'!$B$1:$AI$1,0)))</f>
        <v>2.8910685610207295E-5</v>
      </c>
      <c r="F5" s="35">
        <f>'Total Fuel Prices'!F8*(1-INDEX('Tax_Share of Price'!$B$2:$AI$22,MATCH('Total Fuel Prices'!$A$3,'Tax_Share of Price'!$A$2:$A$22,0),MATCH('BFPaT-pretax-electricity'!F$1,'Tax_Share of Price'!$B$1:$AI$1,0)))</f>
        <v>2.8623683436710867E-5</v>
      </c>
      <c r="G5" s="35">
        <f>'Total Fuel Prices'!G8*(1-INDEX('Tax_Share of Price'!$B$2:$AI$22,MATCH('Total Fuel Prices'!$A$3,'Tax_Share of Price'!$A$2:$A$22,0),MATCH('BFPaT-pretax-electricity'!G$1,'Tax_Share of Price'!$B$1:$AI$1,0)))</f>
        <v>2.8575849741128129E-5</v>
      </c>
      <c r="H5" s="35">
        <f>'Total Fuel Prices'!H8*(1-INDEX('Tax_Share of Price'!$B$2:$AI$22,MATCH('Total Fuel Prices'!$A$3,'Tax_Share of Price'!$A$2:$A$22,0),MATCH('BFPaT-pretax-electricity'!H$1,'Tax_Share of Price'!$B$1:$AI$1,0)))</f>
        <v>2.8547149523778483E-5</v>
      </c>
      <c r="I5" s="35">
        <f>'Total Fuel Prices'!I8*(1-INDEX('Tax_Share of Price'!$B$2:$AI$22,MATCH('Total Fuel Prices'!$A$3,'Tax_Share of Price'!$A$2:$A$22,0),MATCH('BFPaT-pretax-electricity'!I$1,'Tax_Share of Price'!$B$1:$AI$1,0)))</f>
        <v>2.8709784088759797E-5</v>
      </c>
      <c r="J5" s="35">
        <f>'Total Fuel Prices'!J8*(1-INDEX('Tax_Share of Price'!$B$2:$AI$22,MATCH('Total Fuel Prices'!$A$3,'Tax_Share of Price'!$A$2:$A$22,0),MATCH('BFPaT-pretax-electricity'!J$1,'Tax_Share of Price'!$B$1:$AI$1,0)))</f>
        <v>2.9121153870771347E-5</v>
      </c>
      <c r="K5" s="35">
        <f>'Total Fuel Prices'!K8*(1-INDEX('Tax_Share of Price'!$B$2:$AI$22,MATCH('Total Fuel Prices'!$A$3,'Tax_Share of Price'!$A$2:$A$22,0),MATCH('BFPaT-pretax-electricity'!K$1,'Tax_Share of Price'!$B$1:$AI$1,0)))</f>
        <v>2.9475123218083613E-5</v>
      </c>
      <c r="L5" s="35">
        <f>'Total Fuel Prices'!L8*(1-INDEX('Tax_Share of Price'!$B$2:$AI$22,MATCH('Total Fuel Prices'!$A$3,'Tax_Share of Price'!$A$2:$A$22,0),MATCH('BFPaT-pretax-electricity'!L$1,'Tax_Share of Price'!$B$1:$AI$1,0)))</f>
        <v>2.9599490826598741E-5</v>
      </c>
      <c r="M5" s="35">
        <f>'Total Fuel Prices'!M8*(1-INDEX('Tax_Share of Price'!$B$2:$AI$22,MATCH('Total Fuel Prices'!$A$3,'Tax_Share of Price'!$A$2:$A$22,0),MATCH('BFPaT-pretax-electricity'!M$1,'Tax_Share of Price'!$B$1:$AI$1,0)))</f>
        <v>2.9417722783384332E-5</v>
      </c>
      <c r="N5" s="35">
        <f>'Total Fuel Prices'!N8*(1-INDEX('Tax_Share of Price'!$B$2:$AI$22,MATCH('Total Fuel Prices'!$A$3,'Tax_Share of Price'!$A$2:$A$22,0),MATCH('BFPaT-pretax-electricity'!N$1,'Tax_Share of Price'!$B$1:$AI$1,0)))</f>
        <v>2.9168987566354085E-5</v>
      </c>
      <c r="O5" s="35">
        <f>'Total Fuel Prices'!O8*(1-INDEX('Tax_Share of Price'!$B$2:$AI$22,MATCH('Total Fuel Prices'!$A$3,'Tax_Share of Price'!$A$2:$A$22,0),MATCH('BFPaT-pretax-electricity'!O$1,'Tax_Share of Price'!$B$1:$AI$1,0)))</f>
        <v>2.9111587131654801E-5</v>
      </c>
      <c r="P5" s="35">
        <f>'Total Fuel Prices'!P8*(1-INDEX('Tax_Share of Price'!$B$2:$AI$22,MATCH('Total Fuel Prices'!$A$3,'Tax_Share of Price'!$A$2:$A$22,0),MATCH('BFPaT-pretax-electricity'!P$1,'Tax_Share of Price'!$B$1:$AI$1,0)))</f>
        <v>2.8939385827556941E-5</v>
      </c>
      <c r="Q5" s="35">
        <f>'Total Fuel Prices'!Q8*(1-INDEX('Tax_Share of Price'!$B$2:$AI$22,MATCH('Total Fuel Prices'!$A$3,'Tax_Share of Price'!$A$2:$A$22,0),MATCH('BFPaT-pretax-electricity'!Q$1,'Tax_Share of Price'!$B$1:$AI$1,0)))</f>
        <v>2.8700217349643247E-5</v>
      </c>
      <c r="R5" s="35">
        <f>'Total Fuel Prices'!R8*(1-INDEX('Tax_Share of Price'!$B$2:$AI$22,MATCH('Total Fuel Prices'!$A$3,'Tax_Share of Price'!$A$2:$A$22,0),MATCH('BFPaT-pretax-electricity'!R$1,'Tax_Share of Price'!$B$1:$AI$1,0)))</f>
        <v>2.8786318001692177E-5</v>
      </c>
      <c r="S5" s="35">
        <f>'Total Fuel Prices'!S8*(1-INDEX('Tax_Share of Price'!$B$2:$AI$22,MATCH('Total Fuel Prices'!$A$3,'Tax_Share of Price'!$A$2:$A$22,0),MATCH('BFPaT-pretax-electricity'!S$1,'Tax_Share of Price'!$B$1:$AI$1,0)))</f>
        <v>2.8767184523459081E-5</v>
      </c>
      <c r="T5" s="35">
        <f>'Total Fuel Prices'!T8*(1-INDEX('Tax_Share of Price'!$B$2:$AI$22,MATCH('Total Fuel Prices'!$A$3,'Tax_Share of Price'!$A$2:$A$22,0),MATCH('BFPaT-pretax-electricity'!T$1,'Tax_Share of Price'!$B$1:$AI$1,0)))</f>
        <v>2.853758278466193E-5</v>
      </c>
      <c r="U5" s="35">
        <f>'Total Fuel Prices'!U8*(1-INDEX('Tax_Share of Price'!$B$2:$AI$22,MATCH('Total Fuel Prices'!$A$3,'Tax_Share of Price'!$A$2:$A$22,0),MATCH('BFPaT-pretax-electricity'!U$1,'Tax_Share of Price'!$B$1:$AI$1,0)))</f>
        <v>2.8413215176146812E-5</v>
      </c>
      <c r="V5" s="35">
        <f>'Total Fuel Prices'!V8*(1-INDEX('Tax_Share of Price'!$B$2:$AI$22,MATCH('Total Fuel Prices'!$A$3,'Tax_Share of Price'!$A$2:$A$22,0),MATCH('BFPaT-pretax-electricity'!V$1,'Tax_Share of Price'!$B$1:$AI$1,0)))</f>
        <v>2.8260147350282048E-5</v>
      </c>
      <c r="W5" s="35">
        <f>'Total Fuel Prices'!W8*(1-INDEX('Tax_Share of Price'!$B$2:$AI$22,MATCH('Total Fuel Prices'!$A$3,'Tax_Share of Price'!$A$2:$A$22,0),MATCH('BFPaT-pretax-electricity'!W$1,'Tax_Share of Price'!$B$1:$AI$1,0)))</f>
        <v>2.830798104586479E-5</v>
      </c>
      <c r="X5" s="35">
        <f>'Total Fuel Prices'!X8*(1-INDEX('Tax_Share of Price'!$B$2:$AI$22,MATCH('Total Fuel Prices'!$A$3,'Tax_Share of Price'!$A$2:$A$22,0),MATCH('BFPaT-pretax-electricity'!X$1,'Tax_Share of Price'!$B$1:$AI$1,0)))</f>
        <v>2.8183613437349671E-5</v>
      </c>
      <c r="Y5" s="35">
        <f>'Total Fuel Prices'!Y8*(1-INDEX('Tax_Share of Price'!$B$2:$AI$22,MATCH('Total Fuel Prices'!$A$3,'Tax_Share of Price'!$A$2:$A$22,0),MATCH('BFPaT-pretax-electricity'!Y$1,'Tax_Share of Price'!$B$1:$AI$1,0)))</f>
        <v>2.7973145176785617E-5</v>
      </c>
      <c r="Z5" s="35">
        <f>'Total Fuel Prices'!Z8*(1-INDEX('Tax_Share of Price'!$B$2:$AI$22,MATCH('Total Fuel Prices'!$A$3,'Tax_Share of Price'!$A$2:$A$22,0),MATCH('BFPaT-pretax-electricity'!Z$1,'Tax_Share of Price'!$B$1:$AI$1,0)))</f>
        <v>2.7915744742086332E-5</v>
      </c>
      <c r="AA5" s="35">
        <f>'Total Fuel Prices'!AA8*(1-INDEX('Tax_Share of Price'!$B$2:$AI$22,MATCH('Total Fuel Prices'!$A$3,'Tax_Share of Price'!$A$2:$A$22,0),MATCH('BFPaT-pretax-electricity'!AA$1,'Tax_Share of Price'!$B$1:$AI$1,0)))</f>
        <v>2.7839210829153952E-5</v>
      </c>
      <c r="AB5" s="35">
        <f>'Total Fuel Prices'!AB8*(1-INDEX('Tax_Share of Price'!$B$2:$AI$22,MATCH('Total Fuel Prices'!$A$3,'Tax_Share of Price'!$A$2:$A$22,0),MATCH('BFPaT-pretax-electricity'!AB$1,'Tax_Share of Price'!$B$1:$AI$1,0)))</f>
        <v>2.7686143003289185E-5</v>
      </c>
      <c r="AC5" s="35">
        <f>'Total Fuel Prices'!AC8*(1-INDEX('Tax_Share of Price'!$B$2:$AI$22,MATCH('Total Fuel Prices'!$A$3,'Tax_Share of Price'!$A$2:$A$22,0),MATCH('BFPaT-pretax-electricity'!AC$1,'Tax_Share of Price'!$B$1:$AI$1,0)))</f>
        <v>2.7667009525056089E-5</v>
      </c>
      <c r="AD5" s="35">
        <f>'Total Fuel Prices'!AD8*(1-INDEX('Tax_Share of Price'!$B$2:$AI$22,MATCH('Total Fuel Prices'!$A$3,'Tax_Share of Price'!$A$2:$A$22,0),MATCH('BFPaT-pretax-electricity'!AD$1,'Tax_Share of Price'!$B$1:$AI$1,0)))</f>
        <v>2.7571342133890613E-5</v>
      </c>
      <c r="AE5" s="35">
        <f>'Total Fuel Prices'!AE8*(1-INDEX('Tax_Share of Price'!$B$2:$AI$22,MATCH('Total Fuel Prices'!$A$3,'Tax_Share of Price'!$A$2:$A$22,0),MATCH('BFPaT-pretax-electricity'!AE$1,'Tax_Share of Price'!$B$1:$AI$1,0)))</f>
        <v>2.7446974525375495E-5</v>
      </c>
      <c r="AF5" s="35">
        <f>'Total Fuel Prices'!AF8*(1-INDEX('Tax_Share of Price'!$B$2:$AI$22,MATCH('Total Fuel Prices'!$A$3,'Tax_Share of Price'!$A$2:$A$22,0),MATCH('BFPaT-pretax-electricity'!AF$1,'Tax_Share of Price'!$B$1:$AI$1,0)))</f>
        <v>2.7437407786258942E-5</v>
      </c>
      <c r="AG5" s="35">
        <f>'Total Fuel Prices'!AG8*(1-INDEX('Tax_Share of Price'!$B$2:$AI$22,MATCH('Total Fuel Prices'!$A$3,'Tax_Share of Price'!$A$2:$A$22,0),MATCH('BFPaT-pretax-electricity'!AG$1,'Tax_Share of Price'!$B$1:$AI$1,0)))</f>
        <v>2.732260691686037E-5</v>
      </c>
      <c r="AH5" s="35">
        <f>'Total Fuel Prices'!AH8*(1-INDEX('Tax_Share of Price'!$B$2:$AI$22,MATCH('Total Fuel Prices'!$A$3,'Tax_Share of Price'!$A$2:$A$22,0),MATCH('BFPaT-pretax-electricity'!AH$1,'Tax_Share of Price'!$B$1:$AI$1,0)))</f>
        <v>2.7159972351879059E-5</v>
      </c>
      <c r="AI5" s="35">
        <f>'Total Fuel Prices'!AI8*(1-INDEX('Tax_Share of Price'!$B$2:$AI$22,MATCH('Total Fuel Prices'!$A$3,'Tax_Share of Price'!$A$2:$A$22,0),MATCH('BFPaT-pretax-electricity'!AI$1,'Tax_Share of Price'!$B$1:$AI$1,0)))</f>
        <v>2.7045171482480487E-5</v>
      </c>
      <c r="AJ5" s="11"/>
      <c r="AK5" s="11"/>
    </row>
    <row r="6" spans="1:37" x14ac:dyDescent="0.45">
      <c r="A6" s="2" t="s">
        <v>274</v>
      </c>
      <c r="B6" s="35">
        <f>'Total Fuel Prices'!B9*(1-INDEX('Tax_Share of Price'!$B$2:$AI$22,MATCH('Total Fuel Prices'!$A$3,'Tax_Share of Price'!$A$2:$A$22,0),MATCH('BFPaT-pretax-electricity'!B$1,'Tax_Share of Price'!$B$1:$AI$1,0)))</f>
        <v>2.3684435885566291E-5</v>
      </c>
      <c r="C6" s="35">
        <f>'Total Fuel Prices'!C9*(1-INDEX('Tax_Share of Price'!$B$2:$AI$22,MATCH('Total Fuel Prices'!$A$3,'Tax_Share of Price'!$A$2:$A$22,0),MATCH('BFPaT-pretax-electricity'!C$1,'Tax_Share of Price'!$B$1:$AI$1,0)))</f>
        <v>2.3684435885566291E-5</v>
      </c>
      <c r="D6" s="35">
        <f>'Total Fuel Prices'!D9*(1-INDEX('Tax_Share of Price'!$B$2:$AI$22,MATCH('Total Fuel Prices'!$A$3,'Tax_Share of Price'!$A$2:$A$22,0),MATCH('BFPaT-pretax-electricity'!D$1,'Tax_Share of Price'!$B$1:$AI$1,0)))</f>
        <v>2.425976631193632E-5</v>
      </c>
      <c r="E6" s="35">
        <f>'Total Fuel Prices'!E9*(1-INDEX('Tax_Share of Price'!$B$2:$AI$22,MATCH('Total Fuel Prices'!$A$3,'Tax_Share of Price'!$A$2:$A$22,0),MATCH('BFPaT-pretax-electricity'!E$1,'Tax_Share of Price'!$B$1:$AI$1,0)))</f>
        <v>2.3684435885566291E-5</v>
      </c>
      <c r="F6" s="35">
        <f>'Total Fuel Prices'!F9*(1-INDEX('Tax_Share of Price'!$B$2:$AI$22,MATCH('Total Fuel Prices'!$A$3,'Tax_Share of Price'!$A$2:$A$22,0),MATCH('BFPaT-pretax-electricity'!F$1,'Tax_Share of Price'!$B$1:$AI$1,0)))</f>
        <v>2.2869384448208742E-5</v>
      </c>
      <c r="G6" s="35">
        <f>'Total Fuel Prices'!G9*(1-INDEX('Tax_Share of Price'!$B$2:$AI$22,MATCH('Total Fuel Prices'!$A$3,'Tax_Share of Price'!$A$2:$A$22,0),MATCH('BFPaT-pretax-electricity'!G$1,'Tax_Share of Price'!$B$1:$AI$1,0)))</f>
        <v>2.2809454195461868E-5</v>
      </c>
      <c r="H6" s="35">
        <f>'Total Fuel Prices'!H9*(1-INDEX('Tax_Share of Price'!$B$2:$AI$22,MATCH('Total Fuel Prices'!$A$3,'Tax_Share of Price'!$A$2:$A$22,0),MATCH('BFPaT-pretax-electricity'!H$1,'Tax_Share of Price'!$B$1:$AI$1,0)))</f>
        <v>2.2701579740517489E-5</v>
      </c>
      <c r="I6" s="35">
        <f>'Total Fuel Prices'!I9*(1-INDEX('Tax_Share of Price'!$B$2:$AI$22,MATCH('Total Fuel Prices'!$A$3,'Tax_Share of Price'!$A$2:$A$22,0),MATCH('BFPaT-pretax-electricity'!I$1,'Tax_Share of Price'!$B$1:$AI$1,0)))</f>
        <v>2.2773496043813742E-5</v>
      </c>
      <c r="J6" s="35">
        <f>'Total Fuel Prices'!J9*(1-INDEX('Tax_Share of Price'!$B$2:$AI$22,MATCH('Total Fuel Prices'!$A$3,'Tax_Share of Price'!$A$2:$A$22,0),MATCH('BFPaT-pretax-electricity'!J$1,'Tax_Share of Price'!$B$1:$AI$1,0)))</f>
        <v>2.3121091509745634E-5</v>
      </c>
      <c r="K6" s="35">
        <f>'Total Fuel Prices'!K9*(1-INDEX('Tax_Share of Price'!$B$2:$AI$22,MATCH('Total Fuel Prices'!$A$3,'Tax_Share of Price'!$A$2:$A$22,0),MATCH('BFPaT-pretax-electricity'!K$1,'Tax_Share of Price'!$B$1:$AI$1,0)))</f>
        <v>2.3384784621831901E-5</v>
      </c>
      <c r="L6" s="35">
        <f>'Total Fuel Prices'!L9*(1-INDEX('Tax_Share of Price'!$B$2:$AI$22,MATCH('Total Fuel Prices'!$A$3,'Tax_Share of Price'!$A$2:$A$22,0),MATCH('BFPaT-pretax-electricity'!L$1,'Tax_Share of Price'!$B$1:$AI$1,0)))</f>
        <v>2.3480673026226905E-5</v>
      </c>
      <c r="M6" s="35">
        <f>'Total Fuel Prices'!M9*(1-INDEX('Tax_Share of Price'!$B$2:$AI$22,MATCH('Total Fuel Prices'!$A$3,'Tax_Share of Price'!$A$2:$A$22,0),MATCH('BFPaT-pretax-electricity'!M$1,'Tax_Share of Price'!$B$1:$AI$1,0)))</f>
        <v>2.3384784621831901E-5</v>
      </c>
      <c r="N6" s="35">
        <f>'Total Fuel Prices'!N9*(1-INDEX('Tax_Share of Price'!$B$2:$AI$22,MATCH('Total Fuel Prices'!$A$3,'Tax_Share of Price'!$A$2:$A$22,0),MATCH('BFPaT-pretax-electricity'!N$1,'Tax_Share of Price'!$B$1:$AI$1,0)))</f>
        <v>2.3252938065788767E-5</v>
      </c>
      <c r="O6" s="35">
        <f>'Total Fuel Prices'!O9*(1-INDEX('Tax_Share of Price'!$B$2:$AI$22,MATCH('Total Fuel Prices'!$A$3,'Tax_Share of Price'!$A$2:$A$22,0),MATCH('BFPaT-pretax-electricity'!O$1,'Tax_Share of Price'!$B$1:$AI$1,0)))</f>
        <v>2.3085133358097507E-5</v>
      </c>
      <c r="P6" s="35">
        <f>'Total Fuel Prices'!P9*(1-INDEX('Tax_Share of Price'!$B$2:$AI$22,MATCH('Total Fuel Prices'!$A$3,'Tax_Share of Price'!$A$2:$A$22,0),MATCH('BFPaT-pretax-electricity'!P$1,'Tax_Share of Price'!$B$1:$AI$1,0)))</f>
        <v>2.2953286802054374E-5</v>
      </c>
      <c r="Q6" s="35">
        <f>'Total Fuel Prices'!Q9*(1-INDEX('Tax_Share of Price'!$B$2:$AI$22,MATCH('Total Fuel Prices'!$A$3,'Tax_Share of Price'!$A$2:$A$22,0),MATCH('BFPaT-pretax-electricity'!Q$1,'Tax_Share of Price'!$B$1:$AI$1,0)))</f>
        <v>2.2845412347109995E-5</v>
      </c>
      <c r="R6" s="35">
        <f>'Total Fuel Prices'!R9*(1-INDEX('Tax_Share of Price'!$B$2:$AI$22,MATCH('Total Fuel Prices'!$A$3,'Tax_Share of Price'!$A$2:$A$22,0),MATCH('BFPaT-pretax-electricity'!R$1,'Tax_Share of Price'!$B$1:$AI$1,0)))</f>
        <v>2.28933565493075E-5</v>
      </c>
      <c r="S6" s="35">
        <f>'Total Fuel Prices'!S9*(1-INDEX('Tax_Share of Price'!$B$2:$AI$22,MATCH('Total Fuel Prices'!$A$3,'Tax_Share of Price'!$A$2:$A$22,0),MATCH('BFPaT-pretax-electricity'!S$1,'Tax_Share of Price'!$B$1:$AI$1,0)))</f>
        <v>2.28933565493075E-5</v>
      </c>
      <c r="T6" s="35">
        <f>'Total Fuel Prices'!T9*(1-INDEX('Tax_Share of Price'!$B$2:$AI$22,MATCH('Total Fuel Prices'!$A$3,'Tax_Share of Price'!$A$2:$A$22,0),MATCH('BFPaT-pretax-electricity'!T$1,'Tax_Share of Price'!$B$1:$AI$1,0)))</f>
        <v>2.2761509993264363E-5</v>
      </c>
      <c r="U6" s="35">
        <f>'Total Fuel Prices'!U9*(1-INDEX('Tax_Share of Price'!$B$2:$AI$22,MATCH('Total Fuel Prices'!$A$3,'Tax_Share of Price'!$A$2:$A$22,0),MATCH('BFPaT-pretax-electricity'!U$1,'Tax_Share of Price'!$B$1:$AI$1,0)))</f>
        <v>2.2677607639418735E-5</v>
      </c>
      <c r="V6" s="35">
        <f>'Total Fuel Prices'!V9*(1-INDEX('Tax_Share of Price'!$B$2:$AI$22,MATCH('Total Fuel Prices'!$A$3,'Tax_Share of Price'!$A$2:$A$22,0),MATCH('BFPaT-pretax-electricity'!V$1,'Tax_Share of Price'!$B$1:$AI$1,0)))</f>
        <v>2.2617677386671857E-5</v>
      </c>
      <c r="W6" s="35">
        <f>'Total Fuel Prices'!W9*(1-INDEX('Tax_Share of Price'!$B$2:$AI$22,MATCH('Total Fuel Prices'!$A$3,'Tax_Share of Price'!$A$2:$A$22,0),MATCH('BFPaT-pretax-electricity'!W$1,'Tax_Share of Price'!$B$1:$AI$1,0)))</f>
        <v>2.2629663437221233E-5</v>
      </c>
      <c r="X6" s="35">
        <f>'Total Fuel Prices'!X9*(1-INDEX('Tax_Share of Price'!$B$2:$AI$22,MATCH('Total Fuel Prices'!$A$3,'Tax_Share of Price'!$A$2:$A$22,0),MATCH('BFPaT-pretax-electricity'!X$1,'Tax_Share of Price'!$B$1:$AI$1,0)))</f>
        <v>2.2545761083375601E-5</v>
      </c>
      <c r="Y6" s="35">
        <f>'Total Fuel Prices'!Y9*(1-INDEX('Tax_Share of Price'!$B$2:$AI$22,MATCH('Total Fuel Prices'!$A$3,'Tax_Share of Price'!$A$2:$A$22,0),MATCH('BFPaT-pretax-electricity'!Y$1,'Tax_Share of Price'!$B$1:$AI$1,0)))</f>
        <v>2.242590057788185E-5</v>
      </c>
      <c r="Z6" s="35">
        <f>'Total Fuel Prices'!Z9*(1-INDEX('Tax_Share of Price'!$B$2:$AI$22,MATCH('Total Fuel Prices'!$A$3,'Tax_Share of Price'!$A$2:$A$22,0),MATCH('BFPaT-pretax-electricity'!Z$1,'Tax_Share of Price'!$B$1:$AI$1,0)))</f>
        <v>2.2353984274585594E-5</v>
      </c>
      <c r="AA6" s="35">
        <f>'Total Fuel Prices'!AA9*(1-INDEX('Tax_Share of Price'!$B$2:$AI$22,MATCH('Total Fuel Prices'!$A$3,'Tax_Share of Price'!$A$2:$A$22,0),MATCH('BFPaT-pretax-electricity'!AA$1,'Tax_Share of Price'!$B$1:$AI$1,0)))</f>
        <v>2.2282067971289338E-5</v>
      </c>
      <c r="AB6" s="35">
        <f>'Total Fuel Prices'!AB9*(1-INDEX('Tax_Share of Price'!$B$2:$AI$22,MATCH('Total Fuel Prices'!$A$3,'Tax_Share of Price'!$A$2:$A$22,0),MATCH('BFPaT-pretax-electricity'!AB$1,'Tax_Share of Price'!$B$1:$AI$1,0)))</f>
        <v>2.2222137718542457E-5</v>
      </c>
      <c r="AC6" s="35">
        <f>'Total Fuel Prices'!AC9*(1-INDEX('Tax_Share of Price'!$B$2:$AI$22,MATCH('Total Fuel Prices'!$A$3,'Tax_Share of Price'!$A$2:$A$22,0),MATCH('BFPaT-pretax-electricity'!AC$1,'Tax_Share of Price'!$B$1:$AI$1,0)))</f>
        <v>2.2198165617443706E-5</v>
      </c>
      <c r="AD6" s="35">
        <f>'Total Fuel Prices'!AD9*(1-INDEX('Tax_Share of Price'!$B$2:$AI$22,MATCH('Total Fuel Prices'!$A$3,'Tax_Share of Price'!$A$2:$A$22,0),MATCH('BFPaT-pretax-electricity'!AD$1,'Tax_Share of Price'!$B$1:$AI$1,0)))</f>
        <v>2.2138235364696829E-5</v>
      </c>
      <c r="AE6" s="35">
        <f>'Total Fuel Prices'!AE9*(1-INDEX('Tax_Share of Price'!$B$2:$AI$22,MATCH('Total Fuel Prices'!$A$3,'Tax_Share of Price'!$A$2:$A$22,0),MATCH('BFPaT-pretax-electricity'!AE$1,'Tax_Share of Price'!$B$1:$AI$1,0)))</f>
        <v>2.2090291162499327E-5</v>
      </c>
      <c r="AF6" s="35">
        <f>'Total Fuel Prices'!AF9*(1-INDEX('Tax_Share of Price'!$B$2:$AI$22,MATCH('Total Fuel Prices'!$A$3,'Tax_Share of Price'!$A$2:$A$22,0),MATCH('BFPaT-pretax-electricity'!AF$1,'Tax_Share of Price'!$B$1:$AI$1,0)))</f>
        <v>2.212624931414746E-5</v>
      </c>
      <c r="AG6" s="35">
        <f>'Total Fuel Prices'!AG9*(1-INDEX('Tax_Share of Price'!$B$2:$AI$22,MATCH('Total Fuel Prices'!$A$3,'Tax_Share of Price'!$A$2:$A$22,0),MATCH('BFPaT-pretax-electricity'!AG$1,'Tax_Share of Price'!$B$1:$AI$1,0)))</f>
        <v>2.2090291162499327E-5</v>
      </c>
      <c r="AH6" s="35">
        <f>'Total Fuel Prices'!AH9*(1-INDEX('Tax_Share of Price'!$B$2:$AI$22,MATCH('Total Fuel Prices'!$A$3,'Tax_Share of Price'!$A$2:$A$22,0),MATCH('BFPaT-pretax-electricity'!AH$1,'Tax_Share of Price'!$B$1:$AI$1,0)))</f>
        <v>2.2042346960301825E-5</v>
      </c>
      <c r="AI6" s="35">
        <f>'Total Fuel Prices'!AI9*(1-INDEX('Tax_Share of Price'!$B$2:$AI$22,MATCH('Total Fuel Prices'!$A$3,'Tax_Share of Price'!$A$2:$A$22,0),MATCH('BFPaT-pretax-electricity'!AI$1,'Tax_Share of Price'!$B$1:$AI$1,0)))</f>
        <v>2.2030360909752449E-5</v>
      </c>
      <c r="AJ6" s="11"/>
      <c r="AK6" s="11"/>
    </row>
    <row r="7" spans="1:37" x14ac:dyDescent="0.45">
      <c r="A7" s="2" t="s">
        <v>275</v>
      </c>
      <c r="B7" s="35">
        <f>'Total Fuel Prices'!B10*(1-INDEX('Tax_Share of Price'!$B$2:$AI$22,MATCH('Total Fuel Prices'!$A$3,'Tax_Share of Price'!$A$2:$A$22,0),MATCH('BFPaT-pretax-electricity'!B$1,'Tax_Share of Price'!$B$1:$AI$1,0)))</f>
        <v>0</v>
      </c>
      <c r="C7" s="35">
        <f>'Total Fuel Prices'!C10*(1-INDEX('Tax_Share of Price'!$B$2:$AI$22,MATCH('Total Fuel Prices'!$A$3,'Tax_Share of Price'!$A$2:$A$22,0),MATCH('BFPaT-pretax-electricity'!C$1,'Tax_Share of Price'!$B$1:$AI$1,0)))</f>
        <v>0</v>
      </c>
      <c r="D7" s="35">
        <f>'Total Fuel Prices'!D10*(1-INDEX('Tax_Share of Price'!$B$2:$AI$22,MATCH('Total Fuel Prices'!$A$3,'Tax_Share of Price'!$A$2:$A$22,0),MATCH('BFPaT-pretax-electricity'!D$1,'Tax_Share of Price'!$B$1:$AI$1,0)))</f>
        <v>0</v>
      </c>
      <c r="E7" s="35">
        <f>'Total Fuel Prices'!E10*(1-INDEX('Tax_Share of Price'!$B$2:$AI$22,MATCH('Total Fuel Prices'!$A$3,'Tax_Share of Price'!$A$2:$A$22,0),MATCH('BFPaT-pretax-electricity'!E$1,'Tax_Share of Price'!$B$1:$AI$1,0)))</f>
        <v>0</v>
      </c>
      <c r="F7" s="35">
        <f>'Total Fuel Prices'!F10*(1-INDEX('Tax_Share of Price'!$B$2:$AI$22,MATCH('Total Fuel Prices'!$A$3,'Tax_Share of Price'!$A$2:$A$22,0),MATCH('BFPaT-pretax-electricity'!F$1,'Tax_Share of Price'!$B$1:$AI$1,0)))</f>
        <v>0</v>
      </c>
      <c r="G7" s="35">
        <f>'Total Fuel Prices'!G10*(1-INDEX('Tax_Share of Price'!$B$2:$AI$22,MATCH('Total Fuel Prices'!$A$3,'Tax_Share of Price'!$A$2:$A$22,0),MATCH('BFPaT-pretax-electricity'!G$1,'Tax_Share of Price'!$B$1:$AI$1,0)))</f>
        <v>0</v>
      </c>
      <c r="H7" s="35">
        <f>'Total Fuel Prices'!H10*(1-INDEX('Tax_Share of Price'!$B$2:$AI$22,MATCH('Total Fuel Prices'!$A$3,'Tax_Share of Price'!$A$2:$A$22,0),MATCH('BFPaT-pretax-electricity'!H$1,'Tax_Share of Price'!$B$1:$AI$1,0)))</f>
        <v>0</v>
      </c>
      <c r="I7" s="35">
        <f>'Total Fuel Prices'!I10*(1-INDEX('Tax_Share of Price'!$B$2:$AI$22,MATCH('Total Fuel Prices'!$A$3,'Tax_Share of Price'!$A$2:$A$22,0),MATCH('BFPaT-pretax-electricity'!I$1,'Tax_Share of Price'!$B$1:$AI$1,0)))</f>
        <v>0</v>
      </c>
      <c r="J7" s="35">
        <f>'Total Fuel Prices'!J10*(1-INDEX('Tax_Share of Price'!$B$2:$AI$22,MATCH('Total Fuel Prices'!$A$3,'Tax_Share of Price'!$A$2:$A$22,0),MATCH('BFPaT-pretax-electricity'!J$1,'Tax_Share of Price'!$B$1:$AI$1,0)))</f>
        <v>0</v>
      </c>
      <c r="K7" s="35">
        <f>'Total Fuel Prices'!K10*(1-INDEX('Tax_Share of Price'!$B$2:$AI$22,MATCH('Total Fuel Prices'!$A$3,'Tax_Share of Price'!$A$2:$A$22,0),MATCH('BFPaT-pretax-electricity'!K$1,'Tax_Share of Price'!$B$1:$AI$1,0)))</f>
        <v>0</v>
      </c>
      <c r="L7" s="35">
        <f>'Total Fuel Prices'!L10*(1-INDEX('Tax_Share of Price'!$B$2:$AI$22,MATCH('Total Fuel Prices'!$A$3,'Tax_Share of Price'!$A$2:$A$22,0),MATCH('BFPaT-pretax-electricity'!L$1,'Tax_Share of Price'!$B$1:$AI$1,0)))</f>
        <v>0</v>
      </c>
      <c r="M7" s="35">
        <f>'Total Fuel Prices'!M10*(1-INDEX('Tax_Share of Price'!$B$2:$AI$22,MATCH('Total Fuel Prices'!$A$3,'Tax_Share of Price'!$A$2:$A$22,0),MATCH('BFPaT-pretax-electricity'!M$1,'Tax_Share of Price'!$B$1:$AI$1,0)))</f>
        <v>0</v>
      </c>
      <c r="N7" s="35">
        <f>'Total Fuel Prices'!N10*(1-INDEX('Tax_Share of Price'!$B$2:$AI$22,MATCH('Total Fuel Prices'!$A$3,'Tax_Share of Price'!$A$2:$A$22,0),MATCH('BFPaT-pretax-electricity'!N$1,'Tax_Share of Price'!$B$1:$AI$1,0)))</f>
        <v>0</v>
      </c>
      <c r="O7" s="35">
        <f>'Total Fuel Prices'!O10*(1-INDEX('Tax_Share of Price'!$B$2:$AI$22,MATCH('Total Fuel Prices'!$A$3,'Tax_Share of Price'!$A$2:$A$22,0),MATCH('BFPaT-pretax-electricity'!O$1,'Tax_Share of Price'!$B$1:$AI$1,0)))</f>
        <v>0</v>
      </c>
      <c r="P7" s="35">
        <f>'Total Fuel Prices'!P10*(1-INDEX('Tax_Share of Price'!$B$2:$AI$22,MATCH('Total Fuel Prices'!$A$3,'Tax_Share of Price'!$A$2:$A$22,0),MATCH('BFPaT-pretax-electricity'!P$1,'Tax_Share of Price'!$B$1:$AI$1,0)))</f>
        <v>0</v>
      </c>
      <c r="Q7" s="35">
        <f>'Total Fuel Prices'!Q10*(1-INDEX('Tax_Share of Price'!$B$2:$AI$22,MATCH('Total Fuel Prices'!$A$3,'Tax_Share of Price'!$A$2:$A$22,0),MATCH('BFPaT-pretax-electricity'!Q$1,'Tax_Share of Price'!$B$1:$AI$1,0)))</f>
        <v>0</v>
      </c>
      <c r="R7" s="35">
        <f>'Total Fuel Prices'!R10*(1-INDEX('Tax_Share of Price'!$B$2:$AI$22,MATCH('Total Fuel Prices'!$A$3,'Tax_Share of Price'!$A$2:$A$22,0),MATCH('BFPaT-pretax-electricity'!R$1,'Tax_Share of Price'!$B$1:$AI$1,0)))</f>
        <v>0</v>
      </c>
      <c r="S7" s="35">
        <f>'Total Fuel Prices'!S10*(1-INDEX('Tax_Share of Price'!$B$2:$AI$22,MATCH('Total Fuel Prices'!$A$3,'Tax_Share of Price'!$A$2:$A$22,0),MATCH('BFPaT-pretax-electricity'!S$1,'Tax_Share of Price'!$B$1:$AI$1,0)))</f>
        <v>0</v>
      </c>
      <c r="T7" s="35">
        <f>'Total Fuel Prices'!T10*(1-INDEX('Tax_Share of Price'!$B$2:$AI$22,MATCH('Total Fuel Prices'!$A$3,'Tax_Share of Price'!$A$2:$A$22,0),MATCH('BFPaT-pretax-electricity'!T$1,'Tax_Share of Price'!$B$1:$AI$1,0)))</f>
        <v>0</v>
      </c>
      <c r="U7" s="35">
        <f>'Total Fuel Prices'!U10*(1-INDEX('Tax_Share of Price'!$B$2:$AI$22,MATCH('Total Fuel Prices'!$A$3,'Tax_Share of Price'!$A$2:$A$22,0),MATCH('BFPaT-pretax-electricity'!U$1,'Tax_Share of Price'!$B$1:$AI$1,0)))</f>
        <v>0</v>
      </c>
      <c r="V7" s="35">
        <f>'Total Fuel Prices'!V10*(1-INDEX('Tax_Share of Price'!$B$2:$AI$22,MATCH('Total Fuel Prices'!$A$3,'Tax_Share of Price'!$A$2:$A$22,0),MATCH('BFPaT-pretax-electricity'!V$1,'Tax_Share of Price'!$B$1:$AI$1,0)))</f>
        <v>0</v>
      </c>
      <c r="W7" s="35">
        <f>'Total Fuel Prices'!W10*(1-INDEX('Tax_Share of Price'!$B$2:$AI$22,MATCH('Total Fuel Prices'!$A$3,'Tax_Share of Price'!$A$2:$A$22,0),MATCH('BFPaT-pretax-electricity'!W$1,'Tax_Share of Price'!$B$1:$AI$1,0)))</f>
        <v>0</v>
      </c>
      <c r="X7" s="35">
        <f>'Total Fuel Prices'!X10*(1-INDEX('Tax_Share of Price'!$B$2:$AI$22,MATCH('Total Fuel Prices'!$A$3,'Tax_Share of Price'!$A$2:$A$22,0),MATCH('BFPaT-pretax-electricity'!X$1,'Tax_Share of Price'!$B$1:$AI$1,0)))</f>
        <v>0</v>
      </c>
      <c r="Y7" s="35">
        <f>'Total Fuel Prices'!Y10*(1-INDEX('Tax_Share of Price'!$B$2:$AI$22,MATCH('Total Fuel Prices'!$A$3,'Tax_Share of Price'!$A$2:$A$22,0),MATCH('BFPaT-pretax-electricity'!Y$1,'Tax_Share of Price'!$B$1:$AI$1,0)))</f>
        <v>0</v>
      </c>
      <c r="Z7" s="35">
        <f>'Total Fuel Prices'!Z10*(1-INDEX('Tax_Share of Price'!$B$2:$AI$22,MATCH('Total Fuel Prices'!$A$3,'Tax_Share of Price'!$A$2:$A$22,0),MATCH('BFPaT-pretax-electricity'!Z$1,'Tax_Share of Price'!$B$1:$AI$1,0)))</f>
        <v>0</v>
      </c>
      <c r="AA7" s="35">
        <f>'Total Fuel Prices'!AA10*(1-INDEX('Tax_Share of Price'!$B$2:$AI$22,MATCH('Total Fuel Prices'!$A$3,'Tax_Share of Price'!$A$2:$A$22,0),MATCH('BFPaT-pretax-electricity'!AA$1,'Tax_Share of Price'!$B$1:$AI$1,0)))</f>
        <v>0</v>
      </c>
      <c r="AB7" s="35">
        <f>'Total Fuel Prices'!AB10*(1-INDEX('Tax_Share of Price'!$B$2:$AI$22,MATCH('Total Fuel Prices'!$A$3,'Tax_Share of Price'!$A$2:$A$22,0),MATCH('BFPaT-pretax-electricity'!AB$1,'Tax_Share of Price'!$B$1:$AI$1,0)))</f>
        <v>0</v>
      </c>
      <c r="AC7" s="35">
        <f>'Total Fuel Prices'!AC10*(1-INDEX('Tax_Share of Price'!$B$2:$AI$22,MATCH('Total Fuel Prices'!$A$3,'Tax_Share of Price'!$A$2:$A$22,0),MATCH('BFPaT-pretax-electricity'!AC$1,'Tax_Share of Price'!$B$1:$AI$1,0)))</f>
        <v>0</v>
      </c>
      <c r="AD7" s="35">
        <f>'Total Fuel Prices'!AD10*(1-INDEX('Tax_Share of Price'!$B$2:$AI$22,MATCH('Total Fuel Prices'!$A$3,'Tax_Share of Price'!$A$2:$A$22,0),MATCH('BFPaT-pretax-electricity'!AD$1,'Tax_Share of Price'!$B$1:$AI$1,0)))</f>
        <v>0</v>
      </c>
      <c r="AE7" s="35">
        <f>'Total Fuel Prices'!AE10*(1-INDEX('Tax_Share of Price'!$B$2:$AI$22,MATCH('Total Fuel Prices'!$A$3,'Tax_Share of Price'!$A$2:$A$22,0),MATCH('BFPaT-pretax-electricity'!AE$1,'Tax_Share of Price'!$B$1:$AI$1,0)))</f>
        <v>0</v>
      </c>
      <c r="AF7" s="35">
        <f>'Total Fuel Prices'!AF10*(1-INDEX('Tax_Share of Price'!$B$2:$AI$22,MATCH('Total Fuel Prices'!$A$3,'Tax_Share of Price'!$A$2:$A$22,0),MATCH('BFPaT-pretax-electricity'!AF$1,'Tax_Share of Price'!$B$1:$AI$1,0)))</f>
        <v>0</v>
      </c>
      <c r="AG7" s="35">
        <f>'Total Fuel Prices'!AG10*(1-INDEX('Tax_Share of Price'!$B$2:$AI$22,MATCH('Total Fuel Prices'!$A$3,'Tax_Share of Price'!$A$2:$A$22,0),MATCH('BFPaT-pretax-electricity'!AG$1,'Tax_Share of Price'!$B$1:$AI$1,0)))</f>
        <v>0</v>
      </c>
      <c r="AH7" s="35">
        <f>'Total Fuel Prices'!AH10*(1-INDEX('Tax_Share of Price'!$B$2:$AI$22,MATCH('Total Fuel Prices'!$A$3,'Tax_Share of Price'!$A$2:$A$22,0),MATCH('BFPaT-pretax-electricity'!AH$1,'Tax_Share of Price'!$B$1:$AI$1,0)))</f>
        <v>0</v>
      </c>
      <c r="AI7" s="35">
        <f>'Total Fuel Prices'!AI10*(1-INDEX('Tax_Share of Price'!$B$2:$AI$22,MATCH('Total Fuel Prices'!$A$3,'Tax_Share of Price'!$A$2:$A$22,0),MATCH('BFPaT-pretax-electricity'!AI$1,'Tax_Share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Prices'!B11*(1-INDEX('Tax_Share of Price'!$B$2:$AI$22,MATCH('Total Fuel Prices'!$A$3,'Tax_Share of Price'!$A$2:$A$22,0),MATCH('BFPaT-pretax-electricity'!B$1,'Tax_Share of Price'!$B$1:$AI$1,0)))</f>
        <v>0</v>
      </c>
      <c r="C8" s="35">
        <f>'Total Fuel Prices'!C11*(1-INDEX('Tax_Share of Price'!$B$2:$AI$22,MATCH('Total Fuel Prices'!$A$3,'Tax_Share of Price'!$A$2:$A$22,0),MATCH('BFPaT-pretax-electricity'!C$1,'Tax_Share of Price'!$B$1:$AI$1,0)))</f>
        <v>0</v>
      </c>
      <c r="D8" s="35">
        <f>'Total Fuel Prices'!D11*(1-INDEX('Tax_Share of Price'!$B$2:$AI$22,MATCH('Total Fuel Prices'!$A$3,'Tax_Share of Price'!$A$2:$A$22,0),MATCH('BFPaT-pretax-electricity'!D$1,'Tax_Share of Price'!$B$1:$AI$1,0)))</f>
        <v>0</v>
      </c>
      <c r="E8" s="35">
        <f>'Total Fuel Prices'!E11*(1-INDEX('Tax_Share of Price'!$B$2:$AI$22,MATCH('Total Fuel Prices'!$A$3,'Tax_Share of Price'!$A$2:$A$22,0),MATCH('BFPaT-pretax-electricity'!E$1,'Tax_Share of Price'!$B$1:$AI$1,0)))</f>
        <v>0</v>
      </c>
      <c r="F8" s="35">
        <f>'Total Fuel Prices'!F11*(1-INDEX('Tax_Share of Price'!$B$2:$AI$22,MATCH('Total Fuel Prices'!$A$3,'Tax_Share of Price'!$A$2:$A$22,0),MATCH('BFPaT-pretax-electricity'!F$1,'Tax_Share of Price'!$B$1:$AI$1,0)))</f>
        <v>0</v>
      </c>
      <c r="G8" s="35">
        <f>'Total Fuel Prices'!G11*(1-INDEX('Tax_Share of Price'!$B$2:$AI$22,MATCH('Total Fuel Prices'!$A$3,'Tax_Share of Price'!$A$2:$A$22,0),MATCH('BFPaT-pretax-electricity'!G$1,'Tax_Share of Price'!$B$1:$AI$1,0)))</f>
        <v>0</v>
      </c>
      <c r="H8" s="35">
        <f>'Total Fuel Prices'!H11*(1-INDEX('Tax_Share of Price'!$B$2:$AI$22,MATCH('Total Fuel Prices'!$A$3,'Tax_Share of Price'!$A$2:$A$22,0),MATCH('BFPaT-pretax-electricity'!H$1,'Tax_Share of Price'!$B$1:$AI$1,0)))</f>
        <v>0</v>
      </c>
      <c r="I8" s="35">
        <f>'Total Fuel Prices'!I11*(1-INDEX('Tax_Share of Price'!$B$2:$AI$22,MATCH('Total Fuel Prices'!$A$3,'Tax_Share of Price'!$A$2:$A$22,0),MATCH('BFPaT-pretax-electricity'!I$1,'Tax_Share of Price'!$B$1:$AI$1,0)))</f>
        <v>0</v>
      </c>
      <c r="J8" s="35">
        <f>'Total Fuel Prices'!J11*(1-INDEX('Tax_Share of Price'!$B$2:$AI$22,MATCH('Total Fuel Prices'!$A$3,'Tax_Share of Price'!$A$2:$A$22,0),MATCH('BFPaT-pretax-electricity'!J$1,'Tax_Share of Price'!$B$1:$AI$1,0)))</f>
        <v>0</v>
      </c>
      <c r="K8" s="35">
        <f>'Total Fuel Prices'!K11*(1-INDEX('Tax_Share of Price'!$B$2:$AI$22,MATCH('Total Fuel Prices'!$A$3,'Tax_Share of Price'!$A$2:$A$22,0),MATCH('BFPaT-pretax-electricity'!K$1,'Tax_Share of Price'!$B$1:$AI$1,0)))</f>
        <v>0</v>
      </c>
      <c r="L8" s="35">
        <f>'Total Fuel Prices'!L11*(1-INDEX('Tax_Share of Price'!$B$2:$AI$22,MATCH('Total Fuel Prices'!$A$3,'Tax_Share of Price'!$A$2:$A$22,0),MATCH('BFPaT-pretax-electricity'!L$1,'Tax_Share of Price'!$B$1:$AI$1,0)))</f>
        <v>0</v>
      </c>
      <c r="M8" s="35">
        <f>'Total Fuel Prices'!M11*(1-INDEX('Tax_Share of Price'!$B$2:$AI$22,MATCH('Total Fuel Prices'!$A$3,'Tax_Share of Price'!$A$2:$A$22,0),MATCH('BFPaT-pretax-electricity'!M$1,'Tax_Share of Price'!$B$1:$AI$1,0)))</f>
        <v>0</v>
      </c>
      <c r="N8" s="35">
        <f>'Total Fuel Prices'!N11*(1-INDEX('Tax_Share of Price'!$B$2:$AI$22,MATCH('Total Fuel Prices'!$A$3,'Tax_Share of Price'!$A$2:$A$22,0),MATCH('BFPaT-pretax-electricity'!N$1,'Tax_Share of Price'!$B$1:$AI$1,0)))</f>
        <v>0</v>
      </c>
      <c r="O8" s="35">
        <f>'Total Fuel Prices'!O11*(1-INDEX('Tax_Share of Price'!$B$2:$AI$22,MATCH('Total Fuel Prices'!$A$3,'Tax_Share of Price'!$A$2:$A$22,0),MATCH('BFPaT-pretax-electricity'!O$1,'Tax_Share of Price'!$B$1:$AI$1,0)))</f>
        <v>0</v>
      </c>
      <c r="P8" s="35">
        <f>'Total Fuel Prices'!P11*(1-INDEX('Tax_Share of Price'!$B$2:$AI$22,MATCH('Total Fuel Prices'!$A$3,'Tax_Share of Price'!$A$2:$A$22,0),MATCH('BFPaT-pretax-electricity'!P$1,'Tax_Share of Price'!$B$1:$AI$1,0)))</f>
        <v>0</v>
      </c>
      <c r="Q8" s="35">
        <f>'Total Fuel Prices'!Q11*(1-INDEX('Tax_Share of Price'!$B$2:$AI$22,MATCH('Total Fuel Prices'!$A$3,'Tax_Share of Price'!$A$2:$A$22,0),MATCH('BFPaT-pretax-electricity'!Q$1,'Tax_Share of Price'!$B$1:$AI$1,0)))</f>
        <v>0</v>
      </c>
      <c r="R8" s="35">
        <f>'Total Fuel Prices'!R11*(1-INDEX('Tax_Share of Price'!$B$2:$AI$22,MATCH('Total Fuel Prices'!$A$3,'Tax_Share of Price'!$A$2:$A$22,0),MATCH('BFPaT-pretax-electricity'!R$1,'Tax_Share of Price'!$B$1:$AI$1,0)))</f>
        <v>0</v>
      </c>
      <c r="S8" s="35">
        <f>'Total Fuel Prices'!S11*(1-INDEX('Tax_Share of Price'!$B$2:$AI$22,MATCH('Total Fuel Prices'!$A$3,'Tax_Share of Price'!$A$2:$A$22,0),MATCH('BFPaT-pretax-electricity'!S$1,'Tax_Share of Price'!$B$1:$AI$1,0)))</f>
        <v>0</v>
      </c>
      <c r="T8" s="35">
        <f>'Total Fuel Prices'!T11*(1-INDEX('Tax_Share of Price'!$B$2:$AI$22,MATCH('Total Fuel Prices'!$A$3,'Tax_Share of Price'!$A$2:$A$22,0),MATCH('BFPaT-pretax-electricity'!T$1,'Tax_Share of Price'!$B$1:$AI$1,0)))</f>
        <v>0</v>
      </c>
      <c r="U8" s="35">
        <f>'Total Fuel Prices'!U11*(1-INDEX('Tax_Share of Price'!$B$2:$AI$22,MATCH('Total Fuel Prices'!$A$3,'Tax_Share of Price'!$A$2:$A$22,0),MATCH('BFPaT-pretax-electricity'!U$1,'Tax_Share of Price'!$B$1:$AI$1,0)))</f>
        <v>0</v>
      </c>
      <c r="V8" s="35">
        <f>'Total Fuel Prices'!V11*(1-INDEX('Tax_Share of Price'!$B$2:$AI$22,MATCH('Total Fuel Prices'!$A$3,'Tax_Share of Price'!$A$2:$A$22,0),MATCH('BFPaT-pretax-electricity'!V$1,'Tax_Share of Price'!$B$1:$AI$1,0)))</f>
        <v>0</v>
      </c>
      <c r="W8" s="35">
        <f>'Total Fuel Prices'!W11*(1-INDEX('Tax_Share of Price'!$B$2:$AI$22,MATCH('Total Fuel Prices'!$A$3,'Tax_Share of Price'!$A$2:$A$22,0),MATCH('BFPaT-pretax-electricity'!W$1,'Tax_Share of Price'!$B$1:$AI$1,0)))</f>
        <v>0</v>
      </c>
      <c r="X8" s="35">
        <f>'Total Fuel Prices'!X11*(1-INDEX('Tax_Share of Price'!$B$2:$AI$22,MATCH('Total Fuel Prices'!$A$3,'Tax_Share of Price'!$A$2:$A$22,0),MATCH('BFPaT-pretax-electricity'!X$1,'Tax_Share of Price'!$B$1:$AI$1,0)))</f>
        <v>0</v>
      </c>
      <c r="Y8" s="35">
        <f>'Total Fuel Prices'!Y11*(1-INDEX('Tax_Share of Price'!$B$2:$AI$22,MATCH('Total Fuel Prices'!$A$3,'Tax_Share of Price'!$A$2:$A$22,0),MATCH('BFPaT-pretax-electricity'!Y$1,'Tax_Share of Price'!$B$1:$AI$1,0)))</f>
        <v>0</v>
      </c>
      <c r="Z8" s="35">
        <f>'Total Fuel Prices'!Z11*(1-INDEX('Tax_Share of Price'!$B$2:$AI$22,MATCH('Total Fuel Prices'!$A$3,'Tax_Share of Price'!$A$2:$A$22,0),MATCH('BFPaT-pretax-electricity'!Z$1,'Tax_Share of Price'!$B$1:$AI$1,0)))</f>
        <v>0</v>
      </c>
      <c r="AA8" s="35">
        <f>'Total Fuel Prices'!AA11*(1-INDEX('Tax_Share of Price'!$B$2:$AI$22,MATCH('Total Fuel Prices'!$A$3,'Tax_Share of Price'!$A$2:$A$22,0),MATCH('BFPaT-pretax-electricity'!AA$1,'Tax_Share of Price'!$B$1:$AI$1,0)))</f>
        <v>0</v>
      </c>
      <c r="AB8" s="35">
        <f>'Total Fuel Prices'!AB11*(1-INDEX('Tax_Share of Price'!$B$2:$AI$22,MATCH('Total Fuel Prices'!$A$3,'Tax_Share of Price'!$A$2:$A$22,0),MATCH('BFPaT-pretax-electricity'!AB$1,'Tax_Share of Price'!$B$1:$AI$1,0)))</f>
        <v>0</v>
      </c>
      <c r="AC8" s="35">
        <f>'Total Fuel Prices'!AC11*(1-INDEX('Tax_Share of Price'!$B$2:$AI$22,MATCH('Total Fuel Prices'!$A$3,'Tax_Share of Price'!$A$2:$A$22,0),MATCH('BFPaT-pretax-electricity'!AC$1,'Tax_Share of Price'!$B$1:$AI$1,0)))</f>
        <v>0</v>
      </c>
      <c r="AD8" s="35">
        <f>'Total Fuel Prices'!AD11*(1-INDEX('Tax_Share of Price'!$B$2:$AI$22,MATCH('Total Fuel Prices'!$A$3,'Tax_Share of Price'!$A$2:$A$22,0),MATCH('BFPaT-pretax-electricity'!AD$1,'Tax_Share of Price'!$B$1:$AI$1,0)))</f>
        <v>0</v>
      </c>
      <c r="AE8" s="35">
        <f>'Total Fuel Prices'!AE11*(1-INDEX('Tax_Share of Price'!$B$2:$AI$22,MATCH('Total Fuel Prices'!$A$3,'Tax_Share of Price'!$A$2:$A$22,0),MATCH('BFPaT-pretax-electricity'!AE$1,'Tax_Share of Price'!$B$1:$AI$1,0)))</f>
        <v>0</v>
      </c>
      <c r="AF8" s="35">
        <f>'Total Fuel Prices'!AF11*(1-INDEX('Tax_Share of Price'!$B$2:$AI$22,MATCH('Total Fuel Prices'!$A$3,'Tax_Share of Price'!$A$2:$A$22,0),MATCH('BFPaT-pretax-electricity'!AF$1,'Tax_Share of Price'!$B$1:$AI$1,0)))</f>
        <v>0</v>
      </c>
      <c r="AG8" s="35">
        <f>'Total Fuel Prices'!AG11*(1-INDEX('Tax_Share of Price'!$B$2:$AI$22,MATCH('Total Fuel Prices'!$A$3,'Tax_Share of Price'!$A$2:$A$22,0),MATCH('BFPaT-pretax-electricity'!AG$1,'Tax_Share of Price'!$B$1:$AI$1,0)))</f>
        <v>0</v>
      </c>
      <c r="AH8" s="35">
        <f>'Total Fuel Prices'!AH11*(1-INDEX('Tax_Share of Price'!$B$2:$AI$22,MATCH('Total Fuel Prices'!$A$3,'Tax_Share of Price'!$A$2:$A$22,0),MATCH('BFPaT-pretax-electricity'!AH$1,'Tax_Share of Price'!$B$1:$AI$1,0)))</f>
        <v>0</v>
      </c>
      <c r="AI8" s="35">
        <f>'Total Fuel Prices'!AI11*(1-INDEX('Tax_Share of Price'!$B$2:$AI$22,MATCH('Total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Prices'!B12*(1-INDEX('Tax_Share of Price'!$B$2:$AI$22,MATCH('Total Fuel Prices'!$A$3,'Tax_Share of Price'!$A$2:$A$22,0),MATCH('BFPaT-pretax-electricity'!B$1,'Tax_Share of Price'!$B$1:$AI$1,0)))</f>
        <v>2.3684435885566291E-5</v>
      </c>
      <c r="C9" s="35">
        <f>'Total Fuel Prices'!C12*(1-INDEX('Tax_Share of Price'!$B$2:$AI$22,MATCH('Total Fuel Prices'!$A$3,'Tax_Share of Price'!$A$2:$A$22,0),MATCH('BFPaT-pretax-electricity'!C$1,'Tax_Share of Price'!$B$1:$AI$1,0)))</f>
        <v>2.3684435885566291E-5</v>
      </c>
      <c r="D9" s="35">
        <f>'Total Fuel Prices'!D12*(1-INDEX('Tax_Share of Price'!$B$2:$AI$22,MATCH('Total Fuel Prices'!$A$3,'Tax_Share of Price'!$A$2:$A$22,0),MATCH('BFPaT-pretax-electricity'!D$1,'Tax_Share of Price'!$B$1:$AI$1,0)))</f>
        <v>2.425976631193632E-5</v>
      </c>
      <c r="E9" s="35">
        <f>'Total Fuel Prices'!E12*(1-INDEX('Tax_Share of Price'!$B$2:$AI$22,MATCH('Total Fuel Prices'!$A$3,'Tax_Share of Price'!$A$2:$A$22,0),MATCH('BFPaT-pretax-electricity'!E$1,'Tax_Share of Price'!$B$1:$AI$1,0)))</f>
        <v>2.3684435885566291E-5</v>
      </c>
      <c r="F9" s="35">
        <f>'Total Fuel Prices'!F12*(1-INDEX('Tax_Share of Price'!$B$2:$AI$22,MATCH('Total Fuel Prices'!$A$3,'Tax_Share of Price'!$A$2:$A$22,0),MATCH('BFPaT-pretax-electricity'!F$1,'Tax_Share of Price'!$B$1:$AI$1,0)))</f>
        <v>2.2869384448208742E-5</v>
      </c>
      <c r="G9" s="35">
        <f>'Total Fuel Prices'!G12*(1-INDEX('Tax_Share of Price'!$B$2:$AI$22,MATCH('Total Fuel Prices'!$A$3,'Tax_Share of Price'!$A$2:$A$22,0),MATCH('BFPaT-pretax-electricity'!G$1,'Tax_Share of Price'!$B$1:$AI$1,0)))</f>
        <v>2.2809454195461868E-5</v>
      </c>
      <c r="H9" s="35">
        <f>'Total Fuel Prices'!H12*(1-INDEX('Tax_Share of Price'!$B$2:$AI$22,MATCH('Total Fuel Prices'!$A$3,'Tax_Share of Price'!$A$2:$A$22,0),MATCH('BFPaT-pretax-electricity'!H$1,'Tax_Share of Price'!$B$1:$AI$1,0)))</f>
        <v>2.2701579740517489E-5</v>
      </c>
      <c r="I9" s="35">
        <f>'Total Fuel Prices'!I12*(1-INDEX('Tax_Share of Price'!$B$2:$AI$22,MATCH('Total Fuel Prices'!$A$3,'Tax_Share of Price'!$A$2:$A$22,0),MATCH('BFPaT-pretax-electricity'!I$1,'Tax_Share of Price'!$B$1:$AI$1,0)))</f>
        <v>2.2773496043813742E-5</v>
      </c>
      <c r="J9" s="35">
        <f>'Total Fuel Prices'!J12*(1-INDEX('Tax_Share of Price'!$B$2:$AI$22,MATCH('Total Fuel Prices'!$A$3,'Tax_Share of Price'!$A$2:$A$22,0),MATCH('BFPaT-pretax-electricity'!J$1,'Tax_Share of Price'!$B$1:$AI$1,0)))</f>
        <v>2.3121091509745634E-5</v>
      </c>
      <c r="K9" s="35">
        <f>'Total Fuel Prices'!K12*(1-INDEX('Tax_Share of Price'!$B$2:$AI$22,MATCH('Total Fuel Prices'!$A$3,'Tax_Share of Price'!$A$2:$A$22,0),MATCH('BFPaT-pretax-electricity'!K$1,'Tax_Share of Price'!$B$1:$AI$1,0)))</f>
        <v>2.3384784621831901E-5</v>
      </c>
      <c r="L9" s="35">
        <f>'Total Fuel Prices'!L12*(1-INDEX('Tax_Share of Price'!$B$2:$AI$22,MATCH('Total Fuel Prices'!$A$3,'Tax_Share of Price'!$A$2:$A$22,0),MATCH('BFPaT-pretax-electricity'!L$1,'Tax_Share of Price'!$B$1:$AI$1,0)))</f>
        <v>2.3480673026226905E-5</v>
      </c>
      <c r="M9" s="35">
        <f>'Total Fuel Prices'!M12*(1-INDEX('Tax_Share of Price'!$B$2:$AI$22,MATCH('Total Fuel Prices'!$A$3,'Tax_Share of Price'!$A$2:$A$22,0),MATCH('BFPaT-pretax-electricity'!M$1,'Tax_Share of Price'!$B$1:$AI$1,0)))</f>
        <v>2.3384784621831901E-5</v>
      </c>
      <c r="N9" s="35">
        <f>'Total Fuel Prices'!N12*(1-INDEX('Tax_Share of Price'!$B$2:$AI$22,MATCH('Total Fuel Prices'!$A$3,'Tax_Share of Price'!$A$2:$A$22,0),MATCH('BFPaT-pretax-electricity'!N$1,'Tax_Share of Price'!$B$1:$AI$1,0)))</f>
        <v>2.3252938065788767E-5</v>
      </c>
      <c r="O9" s="35">
        <f>'Total Fuel Prices'!O12*(1-INDEX('Tax_Share of Price'!$B$2:$AI$22,MATCH('Total Fuel Prices'!$A$3,'Tax_Share of Price'!$A$2:$A$22,0),MATCH('BFPaT-pretax-electricity'!O$1,'Tax_Share of Price'!$B$1:$AI$1,0)))</f>
        <v>2.3085133358097507E-5</v>
      </c>
      <c r="P9" s="35">
        <f>'Total Fuel Prices'!P12*(1-INDEX('Tax_Share of Price'!$B$2:$AI$22,MATCH('Total Fuel Prices'!$A$3,'Tax_Share of Price'!$A$2:$A$22,0),MATCH('BFPaT-pretax-electricity'!P$1,'Tax_Share of Price'!$B$1:$AI$1,0)))</f>
        <v>2.2953286802054374E-5</v>
      </c>
      <c r="Q9" s="35">
        <f>'Total Fuel Prices'!Q12*(1-INDEX('Tax_Share of Price'!$B$2:$AI$22,MATCH('Total Fuel Prices'!$A$3,'Tax_Share of Price'!$A$2:$A$22,0),MATCH('BFPaT-pretax-electricity'!Q$1,'Tax_Share of Price'!$B$1:$AI$1,0)))</f>
        <v>2.2845412347109995E-5</v>
      </c>
      <c r="R9" s="35">
        <f>'Total Fuel Prices'!R12*(1-INDEX('Tax_Share of Price'!$B$2:$AI$22,MATCH('Total Fuel Prices'!$A$3,'Tax_Share of Price'!$A$2:$A$22,0),MATCH('BFPaT-pretax-electricity'!R$1,'Tax_Share of Price'!$B$1:$AI$1,0)))</f>
        <v>2.28933565493075E-5</v>
      </c>
      <c r="S9" s="35">
        <f>'Total Fuel Prices'!S12*(1-INDEX('Tax_Share of Price'!$B$2:$AI$22,MATCH('Total Fuel Prices'!$A$3,'Tax_Share of Price'!$A$2:$A$22,0),MATCH('BFPaT-pretax-electricity'!S$1,'Tax_Share of Price'!$B$1:$AI$1,0)))</f>
        <v>2.28933565493075E-5</v>
      </c>
      <c r="T9" s="35">
        <f>'Total Fuel Prices'!T12*(1-INDEX('Tax_Share of Price'!$B$2:$AI$22,MATCH('Total Fuel Prices'!$A$3,'Tax_Share of Price'!$A$2:$A$22,0),MATCH('BFPaT-pretax-electricity'!T$1,'Tax_Share of Price'!$B$1:$AI$1,0)))</f>
        <v>2.2761509993264363E-5</v>
      </c>
      <c r="U9" s="35">
        <f>'Total Fuel Prices'!U12*(1-INDEX('Tax_Share of Price'!$B$2:$AI$22,MATCH('Total Fuel Prices'!$A$3,'Tax_Share of Price'!$A$2:$A$22,0),MATCH('BFPaT-pretax-electricity'!U$1,'Tax_Share of Price'!$B$1:$AI$1,0)))</f>
        <v>2.2677607639418735E-5</v>
      </c>
      <c r="V9" s="35">
        <f>'Total Fuel Prices'!V12*(1-INDEX('Tax_Share of Price'!$B$2:$AI$22,MATCH('Total Fuel Prices'!$A$3,'Tax_Share of Price'!$A$2:$A$22,0),MATCH('BFPaT-pretax-electricity'!V$1,'Tax_Share of Price'!$B$1:$AI$1,0)))</f>
        <v>2.2617677386671857E-5</v>
      </c>
      <c r="W9" s="35">
        <f>'Total Fuel Prices'!W12*(1-INDEX('Tax_Share of Price'!$B$2:$AI$22,MATCH('Total Fuel Prices'!$A$3,'Tax_Share of Price'!$A$2:$A$22,0),MATCH('BFPaT-pretax-electricity'!W$1,'Tax_Share of Price'!$B$1:$AI$1,0)))</f>
        <v>2.2629663437221233E-5</v>
      </c>
      <c r="X9" s="35">
        <f>'Total Fuel Prices'!X12*(1-INDEX('Tax_Share of Price'!$B$2:$AI$22,MATCH('Total Fuel Prices'!$A$3,'Tax_Share of Price'!$A$2:$A$22,0),MATCH('BFPaT-pretax-electricity'!X$1,'Tax_Share of Price'!$B$1:$AI$1,0)))</f>
        <v>2.2545761083375601E-5</v>
      </c>
      <c r="Y9" s="35">
        <f>'Total Fuel Prices'!Y12*(1-INDEX('Tax_Share of Price'!$B$2:$AI$22,MATCH('Total Fuel Prices'!$A$3,'Tax_Share of Price'!$A$2:$A$22,0),MATCH('BFPaT-pretax-electricity'!Y$1,'Tax_Share of Price'!$B$1:$AI$1,0)))</f>
        <v>2.242590057788185E-5</v>
      </c>
      <c r="Z9" s="35">
        <f>'Total Fuel Prices'!Z12*(1-INDEX('Tax_Share of Price'!$B$2:$AI$22,MATCH('Total Fuel Prices'!$A$3,'Tax_Share of Price'!$A$2:$A$22,0),MATCH('BFPaT-pretax-electricity'!Z$1,'Tax_Share of Price'!$B$1:$AI$1,0)))</f>
        <v>2.2353984274585594E-5</v>
      </c>
      <c r="AA9" s="35">
        <f>'Total Fuel Prices'!AA12*(1-INDEX('Tax_Share of Price'!$B$2:$AI$22,MATCH('Total Fuel Prices'!$A$3,'Tax_Share of Price'!$A$2:$A$22,0),MATCH('BFPaT-pretax-electricity'!AA$1,'Tax_Share of Price'!$B$1:$AI$1,0)))</f>
        <v>2.2282067971289338E-5</v>
      </c>
      <c r="AB9" s="35">
        <f>'Total Fuel Prices'!AB12*(1-INDEX('Tax_Share of Price'!$B$2:$AI$22,MATCH('Total Fuel Prices'!$A$3,'Tax_Share of Price'!$A$2:$A$22,0),MATCH('BFPaT-pretax-electricity'!AB$1,'Tax_Share of Price'!$B$1:$AI$1,0)))</f>
        <v>2.2222137718542457E-5</v>
      </c>
      <c r="AC9" s="35">
        <f>'Total Fuel Prices'!AC12*(1-INDEX('Tax_Share of Price'!$B$2:$AI$22,MATCH('Total Fuel Prices'!$A$3,'Tax_Share of Price'!$A$2:$A$22,0),MATCH('BFPaT-pretax-electricity'!AC$1,'Tax_Share of Price'!$B$1:$AI$1,0)))</f>
        <v>2.2198165617443706E-5</v>
      </c>
      <c r="AD9" s="35">
        <f>'Total Fuel Prices'!AD12*(1-INDEX('Tax_Share of Price'!$B$2:$AI$22,MATCH('Total Fuel Prices'!$A$3,'Tax_Share of Price'!$A$2:$A$22,0),MATCH('BFPaT-pretax-electricity'!AD$1,'Tax_Share of Price'!$B$1:$AI$1,0)))</f>
        <v>2.2138235364696829E-5</v>
      </c>
      <c r="AE9" s="35">
        <f>'Total Fuel Prices'!AE12*(1-INDEX('Tax_Share of Price'!$B$2:$AI$22,MATCH('Total Fuel Prices'!$A$3,'Tax_Share of Price'!$A$2:$A$22,0),MATCH('BFPaT-pretax-electricity'!AE$1,'Tax_Share of Price'!$B$1:$AI$1,0)))</f>
        <v>2.2090291162499327E-5</v>
      </c>
      <c r="AF9" s="35">
        <f>'Total Fuel Prices'!AF12*(1-INDEX('Tax_Share of Price'!$B$2:$AI$22,MATCH('Total Fuel Prices'!$A$3,'Tax_Share of Price'!$A$2:$A$22,0),MATCH('BFPaT-pretax-electricity'!AF$1,'Tax_Share of Price'!$B$1:$AI$1,0)))</f>
        <v>2.212624931414746E-5</v>
      </c>
      <c r="AG9" s="35">
        <f>'Total Fuel Prices'!AG12*(1-INDEX('Tax_Share of Price'!$B$2:$AI$22,MATCH('Total Fuel Prices'!$A$3,'Tax_Share of Price'!$A$2:$A$22,0),MATCH('BFPaT-pretax-electricity'!AG$1,'Tax_Share of Price'!$B$1:$AI$1,0)))</f>
        <v>2.2090291162499327E-5</v>
      </c>
      <c r="AH9" s="35">
        <f>'Total Fuel Prices'!AH12*(1-INDEX('Tax_Share of Price'!$B$2:$AI$22,MATCH('Total Fuel Prices'!$A$3,'Tax_Share of Price'!$A$2:$A$22,0),MATCH('BFPaT-pretax-electricity'!AH$1,'Tax_Share of Price'!$B$1:$AI$1,0)))</f>
        <v>2.2042346960301825E-5</v>
      </c>
      <c r="AI9" s="35">
        <f>'Total Fuel Prices'!AI12*(1-INDEX('Tax_Share of Price'!$B$2:$AI$22,MATCH('Total Fuel Prices'!$A$3,'Tax_Share of Price'!$A$2:$A$22,0),MATCH('BFPaT-pretax-electricity'!AI$1,'Tax_Share of Price'!$B$1:$AI$1,0)))</f>
        <v>2.2030360909752449E-5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5" sqref="B5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2" width="8.730468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Prices'!B17*(1-INDEX(Tax_share,MATCH('Total Fuel Prices'!$A$14,tax_fuel_labels,0),MATCH(B$1,'Tax_Share of Price'!$B$1:$AI$1,0)))</f>
        <v>1.2106090467969598E-6</v>
      </c>
      <c r="C3" s="35">
        <f>'Total Fuel Prices'!C17*(1-INDEX(Tax_share,MATCH('Total Fuel Prices'!$A$14,tax_fuel_labels,0),MATCH(C$1,'Tax_Share of Price'!$B$1:$AI$1,0)))</f>
        <v>1.2106090467969598E-6</v>
      </c>
      <c r="D3" s="35">
        <f>'Total Fuel Prices'!D17*(1-INDEX(Tax_share,MATCH('Total Fuel Prices'!$A$14,tax_fuel_labels,0),MATCH(D$1,'Tax_Share of Price'!$B$1:$AI$1,0)))</f>
        <v>1.2047323038513433E-6</v>
      </c>
      <c r="E3" s="35">
        <f>'Total Fuel Prices'!E17*(1-INDEX(Tax_share,MATCH('Total Fuel Prices'!$A$14,tax_fuel_labels,0),MATCH(E$1,'Tax_Share of Price'!$B$1:$AI$1,0)))</f>
        <v>1.2106090467969598E-6</v>
      </c>
      <c r="F3" s="35">
        <f>'Total Fuel Prices'!F17*(1-INDEX(Tax_share,MATCH('Total Fuel Prices'!$A$14,tax_fuel_labels,0),MATCH(F$1,'Tax_Share of Price'!$B$1:$AI$1,0)))</f>
        <v>1.1929788179601108E-6</v>
      </c>
      <c r="G3" s="35">
        <f>'Total Fuel Prices'!G17*(1-INDEX(Tax_share,MATCH('Total Fuel Prices'!$A$14,tax_fuel_labels,0),MATCH(G$1,'Tax_Share of Price'!$B$1:$AI$1,0)))</f>
        <v>1.1753485891232621E-6</v>
      </c>
      <c r="H3" s="35">
        <f>'Total Fuel Prices'!H17*(1-INDEX(Tax_share,MATCH('Total Fuel Prices'!$A$14,tax_fuel_labels,0),MATCH(H$1,'Tax_Share of Price'!$B$1:$AI$1,0)))</f>
        <v>1.1635951032320295E-6</v>
      </c>
      <c r="I3" s="35">
        <f>'Total Fuel Prices'!I17*(1-INDEX(Tax_share,MATCH('Total Fuel Prices'!$A$14,tax_fuel_labels,0),MATCH(I$1,'Tax_Share of Price'!$B$1:$AI$1,0)))</f>
        <v>1.157718360286413E-6</v>
      </c>
      <c r="J3" s="35">
        <f>'Total Fuel Prices'!J17*(1-INDEX(Tax_share,MATCH('Total Fuel Prices'!$A$14,tax_fuel_labels,0),MATCH(J$1,'Tax_Share of Price'!$B$1:$AI$1,0)))</f>
        <v>1.1459648743951802E-6</v>
      </c>
      <c r="K3" s="35">
        <f>'Total Fuel Prices'!K17*(1-INDEX(Tax_share,MATCH('Total Fuel Prices'!$A$14,tax_fuel_labels,0),MATCH(K$1,'Tax_Share of Price'!$B$1:$AI$1,0)))</f>
        <v>1.1518416173407967E-6</v>
      </c>
      <c r="L3" s="35">
        <f>'Total Fuel Prices'!L17*(1-INDEX(Tax_share,MATCH('Total Fuel Prices'!$A$14,tax_fuel_labels,0),MATCH(L$1,'Tax_Share of Price'!$B$1:$AI$1,0)))</f>
        <v>1.157718360286413E-6</v>
      </c>
      <c r="M3" s="35">
        <f>'Total Fuel Prices'!M17*(1-INDEX(Tax_share,MATCH('Total Fuel Prices'!$A$14,tax_fuel_labels,0),MATCH(M$1,'Tax_Share of Price'!$B$1:$AI$1,0)))</f>
        <v>1.1518416173407967E-6</v>
      </c>
      <c r="N3" s="35">
        <f>'Total Fuel Prices'!N17*(1-INDEX(Tax_share,MATCH('Total Fuel Prices'!$A$14,tax_fuel_labels,0),MATCH(N$1,'Tax_Share of Price'!$B$1:$AI$1,0)))</f>
        <v>1.1518416173407967E-6</v>
      </c>
      <c r="O3" s="35">
        <f>'Total Fuel Prices'!O17*(1-INDEX(Tax_share,MATCH('Total Fuel Prices'!$A$14,tax_fuel_labels,0),MATCH(O$1,'Tax_Share of Price'!$B$1:$AI$1,0)))</f>
        <v>1.1518416173407967E-6</v>
      </c>
      <c r="P3" s="35">
        <f>'Total Fuel Prices'!P17*(1-INDEX(Tax_share,MATCH('Total Fuel Prices'!$A$14,tax_fuel_labels,0),MATCH(P$1,'Tax_Share of Price'!$B$1:$AI$1,0)))</f>
        <v>1.1459648743951802E-6</v>
      </c>
      <c r="Q3" s="35">
        <f>'Total Fuel Prices'!Q17*(1-INDEX(Tax_share,MATCH('Total Fuel Prices'!$A$14,tax_fuel_labels,0),MATCH(Q$1,'Tax_Share of Price'!$B$1:$AI$1,0)))</f>
        <v>1.1459648743951802E-6</v>
      </c>
      <c r="R3" s="35">
        <f>'Total Fuel Prices'!R17*(1-INDEX(Tax_share,MATCH('Total Fuel Prices'!$A$14,tax_fuel_labels,0),MATCH(R$1,'Tax_Share of Price'!$B$1:$AI$1,0)))</f>
        <v>1.1518416173407967E-6</v>
      </c>
      <c r="S3" s="35">
        <f>'Total Fuel Prices'!S17*(1-INDEX(Tax_share,MATCH('Total Fuel Prices'!$A$14,tax_fuel_labels,0),MATCH(S$1,'Tax_Share of Price'!$B$1:$AI$1,0)))</f>
        <v>1.1518416173407967E-6</v>
      </c>
      <c r="T3" s="35">
        <f>'Total Fuel Prices'!T17*(1-INDEX(Tax_share,MATCH('Total Fuel Prices'!$A$14,tax_fuel_labels,0),MATCH(T$1,'Tax_Share of Price'!$B$1:$AI$1,0)))</f>
        <v>1.1459648743951802E-6</v>
      </c>
      <c r="U3" s="35">
        <f>'Total Fuel Prices'!U17*(1-INDEX(Tax_share,MATCH('Total Fuel Prices'!$A$14,tax_fuel_labels,0),MATCH(U$1,'Tax_Share of Price'!$B$1:$AI$1,0)))</f>
        <v>1.1459648743951802E-6</v>
      </c>
      <c r="V3" s="35">
        <f>'Total Fuel Prices'!V17*(1-INDEX(Tax_share,MATCH('Total Fuel Prices'!$A$14,tax_fuel_labels,0),MATCH(V$1,'Tax_Share of Price'!$B$1:$AI$1,0)))</f>
        <v>1.1518416173407967E-6</v>
      </c>
      <c r="W3" s="35">
        <f>'Total Fuel Prices'!W17*(1-INDEX(Tax_share,MATCH('Total Fuel Prices'!$A$14,tax_fuel_labels,0),MATCH(W$1,'Tax_Share of Price'!$B$1:$AI$1,0)))</f>
        <v>1.1518416173407967E-6</v>
      </c>
      <c r="X3" s="35">
        <f>'Total Fuel Prices'!X17*(1-INDEX(Tax_share,MATCH('Total Fuel Prices'!$A$14,tax_fuel_labels,0),MATCH(X$1,'Tax_Share of Price'!$B$1:$AI$1,0)))</f>
        <v>1.1459648743951802E-6</v>
      </c>
      <c r="Y3" s="35">
        <f>'Total Fuel Prices'!Y17*(1-INDEX(Tax_share,MATCH('Total Fuel Prices'!$A$14,tax_fuel_labels,0),MATCH(Y$1,'Tax_Share of Price'!$B$1:$AI$1,0)))</f>
        <v>1.1459648743951802E-6</v>
      </c>
      <c r="Z3" s="276">
        <f>'Total Fuel Prices'!Z17*(1-INDEX(Tax_share,MATCH('Total Fuel Prices'!$A$14,tax_fuel_labels,0),MATCH(Z$1,'Tax_Share of Price'!$B$1:$AI$1,0)))</f>
        <v>1.1459648743951802E-6</v>
      </c>
      <c r="AA3" s="35">
        <f>'Total Fuel Prices'!AA17*(1-INDEX(Tax_share,MATCH('Total Fuel Prices'!$A$14,tax_fuel_labels,0),MATCH(AA$1,'Tax_Share of Price'!$B$1:$AI$1,0)))</f>
        <v>1.1459648743951802E-6</v>
      </c>
      <c r="AB3" s="35">
        <f>'Total Fuel Prices'!AB17*(1-INDEX(Tax_share,MATCH('Total Fuel Prices'!$A$14,tax_fuel_labels,0),MATCH(AB$1,'Tax_Share of Price'!$B$1:$AI$1,0)))</f>
        <v>1.1459648743951802E-6</v>
      </c>
      <c r="AC3" s="35">
        <f>'Total Fuel Prices'!AC17*(1-INDEX(Tax_share,MATCH('Total Fuel Prices'!$A$14,tax_fuel_labels,0),MATCH(AC$1,'Tax_Share of Price'!$B$1:$AI$1,0)))</f>
        <v>1.1459648743951802E-6</v>
      </c>
      <c r="AD3" s="35">
        <f>'Total Fuel Prices'!AD17*(1-INDEX(Tax_share,MATCH('Total Fuel Prices'!$A$14,tax_fuel_labels,0),MATCH(AD$1,'Tax_Share of Price'!$B$1:$AI$1,0)))</f>
        <v>1.1459648743951802E-6</v>
      </c>
      <c r="AE3" s="35">
        <f>'Total Fuel Prices'!AE17*(1-INDEX(Tax_share,MATCH('Total Fuel Prices'!$A$14,tax_fuel_labels,0),MATCH(AE$1,'Tax_Share of Price'!$B$1:$AI$1,0)))</f>
        <v>1.1459648743951802E-6</v>
      </c>
      <c r="AF3" s="35">
        <f>'Total Fuel Prices'!AF17*(1-INDEX(Tax_share,MATCH('Total Fuel Prices'!$A$14,tax_fuel_labels,0),MATCH(AF$1,'Tax_Share of Price'!$B$1:$AI$1,0)))</f>
        <v>1.1459648743951802E-6</v>
      </c>
      <c r="AG3" s="35">
        <f>'Total Fuel Prices'!AG17*(1-INDEX(Tax_share,MATCH('Total Fuel Prices'!$A$14,tax_fuel_labels,0),MATCH(AG$1,'Tax_Share of Price'!$B$1:$AI$1,0)))</f>
        <v>1.1459648743951802E-6</v>
      </c>
      <c r="AH3" s="35">
        <f>'Total Fuel Prices'!AH17*(1-INDEX(Tax_share,MATCH('Total Fuel Prices'!$A$14,tax_fuel_labels,0),MATCH(AH$1,'Tax_Share of Price'!$B$1:$AI$1,0)))</f>
        <v>1.1459648743951802E-6</v>
      </c>
      <c r="AI3" s="35">
        <f>'Total Fuel Prices'!AI17*(1-INDEX(Tax_share,MATCH('Total Fuel Prices'!$A$14,tax_fuel_labels,0),MATCH(AI$1,'Tax_Share of Price'!$B$1:$AI$1,0)))</f>
        <v>1.1459648743951802E-6</v>
      </c>
      <c r="AJ3" s="11"/>
      <c r="AK3" s="11"/>
    </row>
    <row r="4" spans="1:37" x14ac:dyDescent="0.4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Prices'!B20*(1-INDEX(Tax_share,MATCH('Total Fuel Prices'!$A$14,tax_fuel_labels,0),MATCH(B$1,'Tax_Share of Price'!$B$1:$AI$1,0)))</f>
        <v>1.2106090467969598E-6</v>
      </c>
      <c r="C6" s="35">
        <f>'Total Fuel Prices'!C20*(1-INDEX(Tax_share,MATCH('Total Fuel Prices'!$A$14,tax_fuel_labels,0),MATCH(C$1,'Tax_Share of Price'!$B$1:$AI$1,0)))</f>
        <v>1.2106090467969598E-6</v>
      </c>
      <c r="D6" s="35">
        <f>'Total Fuel Prices'!D20*(1-INDEX(Tax_share,MATCH('Total Fuel Prices'!$A$14,tax_fuel_labels,0),MATCH(D$1,'Tax_Share of Price'!$B$1:$AI$1,0)))</f>
        <v>1.2106090467969598E-6</v>
      </c>
      <c r="E6" s="35">
        <f>'Total Fuel Prices'!E20*(1-INDEX(Tax_share,MATCH('Total Fuel Prices'!$A$14,tax_fuel_labels,0),MATCH(E$1,'Tax_Share of Price'!$B$1:$AI$1,0)))</f>
        <v>1.2106090467969598E-6</v>
      </c>
      <c r="F6" s="35">
        <f>'Total Fuel Prices'!F20*(1-INDEX(Tax_share,MATCH('Total Fuel Prices'!$A$14,tax_fuel_labels,0),MATCH(F$1,'Tax_Share of Price'!$B$1:$AI$1,0)))</f>
        <v>1.2245776127215401E-6</v>
      </c>
      <c r="G6" s="35">
        <f>'Total Fuel Prices'!G20*(1-INDEX(Tax_share,MATCH('Total Fuel Prices'!$A$14,tax_fuel_labels,0),MATCH(G$1,'Tax_Share of Price'!$B$1:$AI$1,0)))</f>
        <v>1.2245776127215401E-6</v>
      </c>
      <c r="H6" s="35">
        <f>'Total Fuel Prices'!H20*(1-INDEX(Tax_share,MATCH('Total Fuel Prices'!$A$14,tax_fuel_labels,0),MATCH(H$1,'Tax_Share of Price'!$B$1:$AI$1,0)))</f>
        <v>1.2245776127215401E-6</v>
      </c>
      <c r="I6" s="35">
        <f>'Total Fuel Prices'!I20*(1-INDEX(Tax_share,MATCH('Total Fuel Prices'!$A$14,tax_fuel_labels,0),MATCH(I$1,'Tax_Share of Price'!$B$1:$AI$1,0)))</f>
        <v>1.2292338013630668E-6</v>
      </c>
      <c r="J6" s="35">
        <f>'Total Fuel Prices'!J20*(1-INDEX(Tax_share,MATCH('Total Fuel Prices'!$A$14,tax_fuel_labels,0),MATCH(J$1,'Tax_Share of Price'!$B$1:$AI$1,0)))</f>
        <v>1.2338899900045937E-6</v>
      </c>
      <c r="K6" s="35">
        <f>'Total Fuel Prices'!K20*(1-INDEX(Tax_share,MATCH('Total Fuel Prices'!$A$14,tax_fuel_labels,0),MATCH(K$1,'Tax_Share of Price'!$B$1:$AI$1,0)))</f>
        <v>1.2385461786461204E-6</v>
      </c>
      <c r="L6" s="35">
        <f>'Total Fuel Prices'!L20*(1-INDEX(Tax_share,MATCH('Total Fuel Prices'!$A$14,tax_fuel_labels,0),MATCH(L$1,'Tax_Share of Price'!$B$1:$AI$1,0)))</f>
        <v>1.2478585559291742E-6</v>
      </c>
      <c r="M6" s="35">
        <f>'Total Fuel Prices'!M20*(1-INDEX(Tax_share,MATCH('Total Fuel Prices'!$A$14,tax_fuel_labels,0),MATCH(M$1,'Tax_Share of Price'!$B$1:$AI$1,0)))</f>
        <v>1.2478585559291742E-6</v>
      </c>
      <c r="N6" s="35">
        <f>'Total Fuel Prices'!N20*(1-INDEX(Tax_share,MATCH('Total Fuel Prices'!$A$14,tax_fuel_labels,0),MATCH(N$1,'Tax_Share of Price'!$B$1:$AI$1,0)))</f>
        <v>1.2525147445707005E-6</v>
      </c>
      <c r="O6" s="35">
        <f>'Total Fuel Prices'!O20*(1-INDEX(Tax_share,MATCH('Total Fuel Prices'!$A$14,tax_fuel_labels,0),MATCH(O$1,'Tax_Share of Price'!$B$1:$AI$1,0)))</f>
        <v>1.2571709332122276E-6</v>
      </c>
      <c r="P6" s="35">
        <f>'Total Fuel Prices'!P20*(1-INDEX(Tax_share,MATCH('Total Fuel Prices'!$A$14,tax_fuel_labels,0),MATCH(P$1,'Tax_Share of Price'!$B$1:$AI$1,0)))</f>
        <v>1.2618271218537541E-6</v>
      </c>
      <c r="Q6" s="35">
        <f>'Total Fuel Prices'!Q20*(1-INDEX(Tax_share,MATCH('Total Fuel Prices'!$A$14,tax_fuel_labels,0),MATCH(Q$1,'Tax_Share of Price'!$B$1:$AI$1,0)))</f>
        <v>1.2618271218537541E-6</v>
      </c>
      <c r="R6" s="35">
        <f>'Total Fuel Prices'!R20*(1-INDEX(Tax_share,MATCH('Total Fuel Prices'!$A$14,tax_fuel_labels,0),MATCH(R$1,'Tax_Share of Price'!$B$1:$AI$1,0)))</f>
        <v>1.2664833104952812E-6</v>
      </c>
      <c r="S6" s="35">
        <f>'Total Fuel Prices'!S20*(1-INDEX(Tax_share,MATCH('Total Fuel Prices'!$A$14,tax_fuel_labels,0),MATCH(S$1,'Tax_Share of Price'!$B$1:$AI$1,0)))</f>
        <v>1.2664833104952812E-6</v>
      </c>
      <c r="T6" s="35">
        <f>'Total Fuel Prices'!T20*(1-INDEX(Tax_share,MATCH('Total Fuel Prices'!$A$14,tax_fuel_labels,0),MATCH(T$1,'Tax_Share of Price'!$B$1:$AI$1,0)))</f>
        <v>1.2711394991368079E-6</v>
      </c>
      <c r="U6" s="35">
        <f>'Total Fuel Prices'!U20*(1-INDEX(Tax_share,MATCH('Total Fuel Prices'!$A$14,tax_fuel_labels,0),MATCH(U$1,'Tax_Share of Price'!$B$1:$AI$1,0)))</f>
        <v>1.2711394991368079E-6</v>
      </c>
      <c r="V6" s="35">
        <f>'Total Fuel Prices'!V20*(1-INDEX(Tax_share,MATCH('Total Fuel Prices'!$A$14,tax_fuel_labels,0),MATCH(V$1,'Tax_Share of Price'!$B$1:$AI$1,0)))</f>
        <v>1.2757956877783346E-6</v>
      </c>
      <c r="W6" s="35">
        <f>'Total Fuel Prices'!W20*(1-INDEX(Tax_share,MATCH('Total Fuel Prices'!$A$14,tax_fuel_labels,0),MATCH(W$1,'Tax_Share of Price'!$B$1:$AI$1,0)))</f>
        <v>1.2804518764198613E-6</v>
      </c>
      <c r="X6" s="35">
        <f>'Total Fuel Prices'!X20*(1-INDEX(Tax_share,MATCH('Total Fuel Prices'!$A$14,tax_fuel_labels,0),MATCH(X$1,'Tax_Share of Price'!$B$1:$AI$1,0)))</f>
        <v>1.285108065061388E-6</v>
      </c>
      <c r="Y6" s="35">
        <f>'Total Fuel Prices'!Y20*(1-INDEX(Tax_share,MATCH('Total Fuel Prices'!$A$14,tax_fuel_labels,0),MATCH(Y$1,'Tax_Share of Price'!$B$1:$AI$1,0)))</f>
        <v>1.2897642537029149E-6</v>
      </c>
      <c r="Z6" s="35">
        <f>'Total Fuel Prices'!Z20*(1-INDEX(Tax_share,MATCH('Total Fuel Prices'!$A$14,tax_fuel_labels,0),MATCH(Z$1,'Tax_Share of Price'!$B$1:$AI$1,0)))</f>
        <v>1.2944204423444416E-6</v>
      </c>
      <c r="AA6" s="35">
        <f>'Total Fuel Prices'!AA20*(1-INDEX(Tax_share,MATCH('Total Fuel Prices'!$A$14,tax_fuel_labels,0),MATCH(AA$1,'Tax_Share of Price'!$B$1:$AI$1,0)))</f>
        <v>1.2990766309859685E-6</v>
      </c>
      <c r="AB6" s="35">
        <f>'Total Fuel Prices'!AB20*(1-INDEX(Tax_share,MATCH('Total Fuel Prices'!$A$14,tax_fuel_labels,0),MATCH(AB$1,'Tax_Share of Price'!$B$1:$AI$1,0)))</f>
        <v>1.3037328196274952E-6</v>
      </c>
      <c r="AC6" s="35">
        <f>'Total Fuel Prices'!AC20*(1-INDEX(Tax_share,MATCH('Total Fuel Prices'!$A$14,tax_fuel_labels,0),MATCH(AC$1,'Tax_Share of Price'!$B$1:$AI$1,0)))</f>
        <v>1.3083890082690219E-6</v>
      </c>
      <c r="AD6" s="35">
        <f>'Total Fuel Prices'!AD20*(1-INDEX(Tax_share,MATCH('Total Fuel Prices'!$A$14,tax_fuel_labels,0),MATCH(AD$1,'Tax_Share of Price'!$B$1:$AI$1,0)))</f>
        <v>1.3130451969105488E-6</v>
      </c>
      <c r="AE6" s="35">
        <f>'Total Fuel Prices'!AE20*(1-INDEX(Tax_share,MATCH('Total Fuel Prices'!$A$14,tax_fuel_labels,0),MATCH(AE$1,'Tax_Share of Price'!$B$1:$AI$1,0)))</f>
        <v>1.3177013855520755E-6</v>
      </c>
      <c r="AF6" s="35">
        <f>'Total Fuel Prices'!AF20*(1-INDEX(Tax_share,MATCH('Total Fuel Prices'!$A$14,tax_fuel_labels,0),MATCH(AF$1,'Tax_Share of Price'!$B$1:$AI$1,0)))</f>
        <v>1.3223575741936022E-6</v>
      </c>
      <c r="AG6" s="35">
        <f>'Total Fuel Prices'!AG20*(1-INDEX(Tax_share,MATCH('Total Fuel Prices'!$A$14,tax_fuel_labels,0),MATCH(AG$1,'Tax_Share of Price'!$B$1:$AI$1,0)))</f>
        <v>1.3270137628351291E-6</v>
      </c>
      <c r="AH6" s="35">
        <f>'Total Fuel Prices'!AH20*(1-INDEX(Tax_share,MATCH('Total Fuel Prices'!$A$14,tax_fuel_labels,0),MATCH(AH$1,'Tax_Share of Price'!$B$1:$AI$1,0)))</f>
        <v>1.3316699514766558E-6</v>
      </c>
      <c r="AI6" s="35">
        <f>'Total Fuel Prices'!AI20*(1-INDEX(Tax_share,MATCH('Total Fuel Prices'!$A$14,tax_fuel_labels,0),MATCH(AI$1,'Tax_Share of Price'!$B$1:$AI$1,0)))</f>
        <v>1.3363261401181827E-6</v>
      </c>
      <c r="AJ6" s="11"/>
      <c r="AK6" s="11"/>
    </row>
    <row r="7" spans="1:37" x14ac:dyDescent="0.45">
      <c r="A7" s="2" t="s">
        <v>275</v>
      </c>
      <c r="B7" s="35">
        <f>'Total Fuel Prices'!B21*(1-INDEX(Tax_share,MATCH('Total Fuel Prices'!$A$14,tax_fuel_labels,0),MATCH(B$1,'Tax_Share of Price'!$B$1:$AI$1,0)))</f>
        <v>0</v>
      </c>
      <c r="C7" s="35">
        <f>'Total Fuel Prices'!C21*(1-INDEX(Tax_share,MATCH('Total Fuel Prices'!$A$14,tax_fuel_labels,0),MATCH(C$1,'Tax_Share of Price'!$B$1:$AI$1,0)))</f>
        <v>0</v>
      </c>
      <c r="D7" s="35">
        <f>'Total Fuel Prices'!D21*(1-INDEX(Tax_share,MATCH('Total Fuel Prices'!$A$14,tax_fuel_labels,0),MATCH(D$1,'Tax_Share of Price'!$B$1:$AI$1,0)))</f>
        <v>0</v>
      </c>
      <c r="E7" s="35">
        <f>'Total Fuel Prices'!E21*(1-INDEX(Tax_share,MATCH('Total Fuel Prices'!$A$14,tax_fuel_labels,0),MATCH(E$1,'Tax_Share of Price'!$B$1:$AI$1,0)))</f>
        <v>0</v>
      </c>
      <c r="F7" s="35">
        <f>'Total Fuel Prices'!F21*(1-INDEX(Tax_share,MATCH('Total Fuel Prices'!$A$14,tax_fuel_labels,0),MATCH(F$1,'Tax_Share of Price'!$B$1:$AI$1,0)))</f>
        <v>0</v>
      </c>
      <c r="G7" s="35">
        <f>'Total Fuel Prices'!G21*(1-INDEX(Tax_share,MATCH('Total Fuel Prices'!$A$14,tax_fuel_labels,0),MATCH(G$1,'Tax_Share of Price'!$B$1:$AI$1,0)))</f>
        <v>0</v>
      </c>
      <c r="H7" s="35">
        <f>'Total Fuel Prices'!H21*(1-INDEX(Tax_share,MATCH('Total Fuel Prices'!$A$14,tax_fuel_labels,0),MATCH(H$1,'Tax_Share of Price'!$B$1:$AI$1,0)))</f>
        <v>0</v>
      </c>
      <c r="I7" s="35">
        <f>'Total Fuel Prices'!I21*(1-INDEX(Tax_share,MATCH('Total Fuel Prices'!$A$14,tax_fuel_labels,0),MATCH(I$1,'Tax_Share of Price'!$B$1:$AI$1,0)))</f>
        <v>0</v>
      </c>
      <c r="J7" s="35">
        <f>'Total Fuel Prices'!J21*(1-INDEX(Tax_share,MATCH('Total Fuel Prices'!$A$14,tax_fuel_labels,0),MATCH(J$1,'Tax_Share of Price'!$B$1:$AI$1,0)))</f>
        <v>0</v>
      </c>
      <c r="K7" s="35">
        <f>'Total Fuel Prices'!K21*(1-INDEX(Tax_share,MATCH('Total Fuel Prices'!$A$14,tax_fuel_labels,0),MATCH(K$1,'Tax_Share of Price'!$B$1:$AI$1,0)))</f>
        <v>0</v>
      </c>
      <c r="L7" s="35">
        <f>'Total Fuel Prices'!L21*(1-INDEX(Tax_share,MATCH('Total Fuel Prices'!$A$14,tax_fuel_labels,0),MATCH(L$1,'Tax_Share of Price'!$B$1:$AI$1,0)))</f>
        <v>0</v>
      </c>
      <c r="M7" s="35">
        <f>'Total Fuel Prices'!M21*(1-INDEX(Tax_share,MATCH('Total Fuel Prices'!$A$14,tax_fuel_labels,0),MATCH(M$1,'Tax_Share of Price'!$B$1:$AI$1,0)))</f>
        <v>0</v>
      </c>
      <c r="N7" s="35">
        <f>'Total Fuel Prices'!N21*(1-INDEX(Tax_share,MATCH('Total Fuel Prices'!$A$14,tax_fuel_labels,0),MATCH(N$1,'Tax_Share of Price'!$B$1:$AI$1,0)))</f>
        <v>0</v>
      </c>
      <c r="O7" s="35">
        <f>'Total Fuel Prices'!O21*(1-INDEX(Tax_share,MATCH('Total Fuel Prices'!$A$14,tax_fuel_labels,0),MATCH(O$1,'Tax_Share of Price'!$B$1:$AI$1,0)))</f>
        <v>0</v>
      </c>
      <c r="P7" s="35">
        <f>'Total Fuel Prices'!P21*(1-INDEX(Tax_share,MATCH('Total Fuel Prices'!$A$14,tax_fuel_labels,0),MATCH(P$1,'Tax_Share of Price'!$B$1:$AI$1,0)))</f>
        <v>0</v>
      </c>
      <c r="Q7" s="35">
        <f>'Total Fuel Prices'!Q21*(1-INDEX(Tax_share,MATCH('Total Fuel Prices'!$A$14,tax_fuel_labels,0),MATCH(Q$1,'Tax_Share of Price'!$B$1:$AI$1,0)))</f>
        <v>0</v>
      </c>
      <c r="R7" s="35">
        <f>'Total Fuel Prices'!R21*(1-INDEX(Tax_share,MATCH('Total Fuel Prices'!$A$14,tax_fuel_labels,0),MATCH(R$1,'Tax_Share of Price'!$B$1:$AI$1,0)))</f>
        <v>0</v>
      </c>
      <c r="S7" s="35">
        <f>'Total Fuel Prices'!S21*(1-INDEX(Tax_share,MATCH('Total Fuel Prices'!$A$14,tax_fuel_labels,0),MATCH(S$1,'Tax_Share of Price'!$B$1:$AI$1,0)))</f>
        <v>0</v>
      </c>
      <c r="T7" s="35">
        <f>'Total Fuel Prices'!T21*(1-INDEX(Tax_share,MATCH('Total Fuel Prices'!$A$14,tax_fuel_labels,0),MATCH(T$1,'Tax_Share of Price'!$B$1:$AI$1,0)))</f>
        <v>0</v>
      </c>
      <c r="U7" s="35">
        <f>'Total Fuel Prices'!U21*(1-INDEX(Tax_share,MATCH('Total Fuel Prices'!$A$14,tax_fuel_labels,0),MATCH(U$1,'Tax_Share of Price'!$B$1:$AI$1,0)))</f>
        <v>0</v>
      </c>
      <c r="V7" s="35">
        <f>'Total Fuel Prices'!V21*(1-INDEX(Tax_share,MATCH('Total Fuel Prices'!$A$14,tax_fuel_labels,0),MATCH(V$1,'Tax_Share of Price'!$B$1:$AI$1,0)))</f>
        <v>0</v>
      </c>
      <c r="W7" s="35">
        <f>'Total Fuel Prices'!W21*(1-INDEX(Tax_share,MATCH('Total Fuel Prices'!$A$14,tax_fuel_labels,0),MATCH(W$1,'Tax_Share of Price'!$B$1:$AI$1,0)))</f>
        <v>0</v>
      </c>
      <c r="X7" s="35">
        <f>'Total Fuel Prices'!X21*(1-INDEX(Tax_share,MATCH('Total Fuel Prices'!$A$14,tax_fuel_labels,0),MATCH(X$1,'Tax_Share of Price'!$B$1:$AI$1,0)))</f>
        <v>0</v>
      </c>
      <c r="Y7" s="35">
        <f>'Total Fuel Prices'!Y21*(1-INDEX(Tax_share,MATCH('Total Fuel Prices'!$A$14,tax_fuel_labels,0),MATCH(Y$1,'Tax_Share of Price'!$B$1:$AI$1,0)))</f>
        <v>0</v>
      </c>
      <c r="Z7" s="35">
        <f>'Total Fuel Prices'!Z21*(1-INDEX(Tax_share,MATCH('Total Fuel Prices'!$A$14,tax_fuel_labels,0),MATCH(Z$1,'Tax_Share of Price'!$B$1:$AI$1,0)))</f>
        <v>0</v>
      </c>
      <c r="AA7" s="35">
        <f>'Total Fuel Prices'!AA21*(1-INDEX(Tax_share,MATCH('Total Fuel Prices'!$A$14,tax_fuel_labels,0),MATCH(AA$1,'Tax_Share of Price'!$B$1:$AI$1,0)))</f>
        <v>0</v>
      </c>
      <c r="AB7" s="35">
        <f>'Total Fuel Prices'!AB21*(1-INDEX(Tax_share,MATCH('Total Fuel Prices'!$A$14,tax_fuel_labels,0),MATCH(AB$1,'Tax_Share of Price'!$B$1:$AI$1,0)))</f>
        <v>0</v>
      </c>
      <c r="AC7" s="35">
        <f>'Total Fuel Prices'!AC21*(1-INDEX(Tax_share,MATCH('Total Fuel Prices'!$A$14,tax_fuel_labels,0),MATCH(AC$1,'Tax_Share of Price'!$B$1:$AI$1,0)))</f>
        <v>0</v>
      </c>
      <c r="AD7" s="35">
        <f>'Total Fuel Prices'!AD21*(1-INDEX(Tax_share,MATCH('Total Fuel Prices'!$A$14,tax_fuel_labels,0),MATCH(AD$1,'Tax_Share of Price'!$B$1:$AI$1,0)))</f>
        <v>0</v>
      </c>
      <c r="AE7" s="35">
        <f>'Total Fuel Prices'!AE21*(1-INDEX(Tax_share,MATCH('Total Fuel Prices'!$A$14,tax_fuel_labels,0),MATCH(AE$1,'Tax_Share of Price'!$B$1:$AI$1,0)))</f>
        <v>0</v>
      </c>
      <c r="AF7" s="35">
        <f>'Total Fuel Prices'!AF21*(1-INDEX(Tax_share,MATCH('Total Fuel Prices'!$A$14,tax_fuel_labels,0),MATCH(AF$1,'Tax_Share of Price'!$B$1:$AI$1,0)))</f>
        <v>0</v>
      </c>
      <c r="AG7" s="35">
        <f>'Total Fuel Prices'!AG21*(1-INDEX(Tax_share,MATCH('Total Fuel Prices'!$A$14,tax_fuel_labels,0),MATCH(AG$1,'Tax_Share of Price'!$B$1:$AI$1,0)))</f>
        <v>0</v>
      </c>
      <c r="AH7" s="35">
        <f>'Total Fuel Prices'!AH21*(1-INDEX(Tax_share,MATCH('Total Fuel Prices'!$A$14,tax_fuel_labels,0),MATCH(AH$1,'Tax_Share of Price'!$B$1:$AI$1,0)))</f>
        <v>0</v>
      </c>
      <c r="AI7" s="35">
        <f>'Total Fuel Prices'!AI21*(1-INDEX(Tax_share,MATCH('Total Fuel Prices'!$A$14,tax_fuel_labels,0),MATCH(AI$1,'Tax_Share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Prices'!B23*(1-INDEX(Tax_share,MATCH('Total Fuel Prices'!$A$14,tax_fuel_labels,0),MATCH(B$1,'Tax_Share of Price'!$B$1:$AI$1,0)))</f>
        <v>1.2106090467969598E-6</v>
      </c>
      <c r="C9" s="35">
        <f>'Total Fuel Prices'!C23*(1-INDEX(Tax_share,MATCH('Total Fuel Prices'!$A$14,tax_fuel_labels,0),MATCH(C$1,'Tax_Share of Price'!$B$1:$AI$1,0)))</f>
        <v>1.2106090467969598E-6</v>
      </c>
      <c r="D9" s="35">
        <f>'Total Fuel Prices'!D23*(1-INDEX(Tax_share,MATCH('Total Fuel Prices'!$A$14,tax_fuel_labels,0),MATCH(D$1,'Tax_Share of Price'!$B$1:$AI$1,0)))</f>
        <v>1.2106090467969598E-6</v>
      </c>
      <c r="E9" s="35">
        <f>'Total Fuel Prices'!E23*(1-INDEX(Tax_share,MATCH('Total Fuel Prices'!$A$14,tax_fuel_labels,0),MATCH(E$1,'Tax_Share of Price'!$B$1:$AI$1,0)))</f>
        <v>1.2106090467969598E-6</v>
      </c>
      <c r="F9" s="35">
        <f>'Total Fuel Prices'!F23*(1-INDEX(Tax_share,MATCH('Total Fuel Prices'!$A$14,tax_fuel_labels,0),MATCH(F$1,'Tax_Share of Price'!$B$1:$AI$1,0)))</f>
        <v>1.2245776127215401E-6</v>
      </c>
      <c r="G9" s="35">
        <f>'Total Fuel Prices'!G23*(1-INDEX(Tax_share,MATCH('Total Fuel Prices'!$A$14,tax_fuel_labels,0),MATCH(G$1,'Tax_Share of Price'!$B$1:$AI$1,0)))</f>
        <v>1.2245776127215401E-6</v>
      </c>
      <c r="H9" s="35">
        <f>'Total Fuel Prices'!H23*(1-INDEX(Tax_share,MATCH('Total Fuel Prices'!$A$14,tax_fuel_labels,0),MATCH(H$1,'Tax_Share of Price'!$B$1:$AI$1,0)))</f>
        <v>1.2245776127215401E-6</v>
      </c>
      <c r="I9" s="35">
        <f>'Total Fuel Prices'!I23*(1-INDEX(Tax_share,MATCH('Total Fuel Prices'!$A$14,tax_fuel_labels,0),MATCH(I$1,'Tax_Share of Price'!$B$1:$AI$1,0)))</f>
        <v>1.2292338013630668E-6</v>
      </c>
      <c r="J9" s="35">
        <f>'Total Fuel Prices'!J23*(1-INDEX(Tax_share,MATCH('Total Fuel Prices'!$A$14,tax_fuel_labels,0),MATCH(J$1,'Tax_Share of Price'!$B$1:$AI$1,0)))</f>
        <v>1.2338899900045937E-6</v>
      </c>
      <c r="K9" s="35">
        <f>'Total Fuel Prices'!K23*(1-INDEX(Tax_share,MATCH('Total Fuel Prices'!$A$14,tax_fuel_labels,0),MATCH(K$1,'Tax_Share of Price'!$B$1:$AI$1,0)))</f>
        <v>1.2385461786461204E-6</v>
      </c>
      <c r="L9" s="35">
        <f>'Total Fuel Prices'!L23*(1-INDEX(Tax_share,MATCH('Total Fuel Prices'!$A$14,tax_fuel_labels,0),MATCH(L$1,'Tax_Share of Price'!$B$1:$AI$1,0)))</f>
        <v>1.2478585559291742E-6</v>
      </c>
      <c r="M9" s="35">
        <f>'Total Fuel Prices'!M23*(1-INDEX(Tax_share,MATCH('Total Fuel Prices'!$A$14,tax_fuel_labels,0),MATCH(M$1,'Tax_Share of Price'!$B$1:$AI$1,0)))</f>
        <v>1.2478585559291742E-6</v>
      </c>
      <c r="N9" s="35">
        <f>'Total Fuel Prices'!N23*(1-INDEX(Tax_share,MATCH('Total Fuel Prices'!$A$14,tax_fuel_labels,0),MATCH(N$1,'Tax_Share of Price'!$B$1:$AI$1,0)))</f>
        <v>1.2525147445707005E-6</v>
      </c>
      <c r="O9" s="35">
        <f>'Total Fuel Prices'!O23*(1-INDEX(Tax_share,MATCH('Total Fuel Prices'!$A$14,tax_fuel_labels,0),MATCH(O$1,'Tax_Share of Price'!$B$1:$AI$1,0)))</f>
        <v>1.2571709332122276E-6</v>
      </c>
      <c r="P9" s="35">
        <f>'Total Fuel Prices'!P23*(1-INDEX(Tax_share,MATCH('Total Fuel Prices'!$A$14,tax_fuel_labels,0),MATCH(P$1,'Tax_Share of Price'!$B$1:$AI$1,0)))</f>
        <v>1.2618271218537541E-6</v>
      </c>
      <c r="Q9" s="35">
        <f>'Total Fuel Prices'!Q23*(1-INDEX(Tax_share,MATCH('Total Fuel Prices'!$A$14,tax_fuel_labels,0),MATCH(Q$1,'Tax_Share of Price'!$B$1:$AI$1,0)))</f>
        <v>1.2618271218537541E-6</v>
      </c>
      <c r="R9" s="35">
        <f>'Total Fuel Prices'!R23*(1-INDEX(Tax_share,MATCH('Total Fuel Prices'!$A$14,tax_fuel_labels,0),MATCH(R$1,'Tax_Share of Price'!$B$1:$AI$1,0)))</f>
        <v>1.2664833104952812E-6</v>
      </c>
      <c r="S9" s="35">
        <f>'Total Fuel Prices'!S23*(1-INDEX(Tax_share,MATCH('Total Fuel Prices'!$A$14,tax_fuel_labels,0),MATCH(S$1,'Tax_Share of Price'!$B$1:$AI$1,0)))</f>
        <v>1.2664833104952812E-6</v>
      </c>
      <c r="T9" s="35">
        <f>'Total Fuel Prices'!T23*(1-INDEX(Tax_share,MATCH('Total Fuel Prices'!$A$14,tax_fuel_labels,0),MATCH(T$1,'Tax_Share of Price'!$B$1:$AI$1,0)))</f>
        <v>1.2711394991368079E-6</v>
      </c>
      <c r="U9" s="35">
        <f>'Total Fuel Prices'!U23*(1-INDEX(Tax_share,MATCH('Total Fuel Prices'!$A$14,tax_fuel_labels,0),MATCH(U$1,'Tax_Share of Price'!$B$1:$AI$1,0)))</f>
        <v>1.2711394991368079E-6</v>
      </c>
      <c r="V9" s="35">
        <f>'Total Fuel Prices'!V23*(1-INDEX(Tax_share,MATCH('Total Fuel Prices'!$A$14,tax_fuel_labels,0),MATCH(V$1,'Tax_Share of Price'!$B$1:$AI$1,0)))</f>
        <v>1.2757956877783346E-6</v>
      </c>
      <c r="W9" s="35">
        <f>'Total Fuel Prices'!W23*(1-INDEX(Tax_share,MATCH('Total Fuel Prices'!$A$14,tax_fuel_labels,0),MATCH(W$1,'Tax_Share of Price'!$B$1:$AI$1,0)))</f>
        <v>1.2804518764198613E-6</v>
      </c>
      <c r="X9" s="35">
        <f>'Total Fuel Prices'!X23*(1-INDEX(Tax_share,MATCH('Total Fuel Prices'!$A$14,tax_fuel_labels,0),MATCH(X$1,'Tax_Share of Price'!$B$1:$AI$1,0)))</f>
        <v>1.285108065061388E-6</v>
      </c>
      <c r="Y9" s="35">
        <f>'Total Fuel Prices'!Y23*(1-INDEX(Tax_share,MATCH('Total Fuel Prices'!$A$14,tax_fuel_labels,0),MATCH(Y$1,'Tax_Share of Price'!$B$1:$AI$1,0)))</f>
        <v>1.2897642537029149E-6</v>
      </c>
      <c r="Z9" s="35">
        <f>'Total Fuel Prices'!Z23*(1-INDEX(Tax_share,MATCH('Total Fuel Prices'!$A$14,tax_fuel_labels,0),MATCH(Z$1,'Tax_Share of Price'!$B$1:$AI$1,0)))</f>
        <v>1.2944204423444416E-6</v>
      </c>
      <c r="AA9" s="35">
        <f>'Total Fuel Prices'!AA23*(1-INDEX(Tax_share,MATCH('Total Fuel Prices'!$A$14,tax_fuel_labels,0),MATCH(AA$1,'Tax_Share of Price'!$B$1:$AI$1,0)))</f>
        <v>1.2990766309859685E-6</v>
      </c>
      <c r="AB9" s="35">
        <f>'Total Fuel Prices'!AB23*(1-INDEX(Tax_share,MATCH('Total Fuel Prices'!$A$14,tax_fuel_labels,0),MATCH(AB$1,'Tax_Share of Price'!$B$1:$AI$1,0)))</f>
        <v>1.3037328196274952E-6</v>
      </c>
      <c r="AC9" s="35">
        <f>'Total Fuel Prices'!AC23*(1-INDEX(Tax_share,MATCH('Total Fuel Prices'!$A$14,tax_fuel_labels,0),MATCH(AC$1,'Tax_Share of Price'!$B$1:$AI$1,0)))</f>
        <v>1.3083890082690219E-6</v>
      </c>
      <c r="AD9" s="35">
        <f>'Total Fuel Prices'!AD23*(1-INDEX(Tax_share,MATCH('Total Fuel Prices'!$A$14,tax_fuel_labels,0),MATCH(AD$1,'Tax_Share of Price'!$B$1:$AI$1,0)))</f>
        <v>1.3130451969105488E-6</v>
      </c>
      <c r="AE9" s="35">
        <f>'Total Fuel Prices'!AE23*(1-INDEX(Tax_share,MATCH('Total Fuel Prices'!$A$14,tax_fuel_labels,0),MATCH(AE$1,'Tax_Share of Price'!$B$1:$AI$1,0)))</f>
        <v>1.3177013855520755E-6</v>
      </c>
      <c r="AF9" s="35">
        <f>'Total Fuel Prices'!AF23*(1-INDEX(Tax_share,MATCH('Total Fuel Prices'!$A$14,tax_fuel_labels,0),MATCH(AF$1,'Tax_Share of Price'!$B$1:$AI$1,0)))</f>
        <v>1.3223575741936022E-6</v>
      </c>
      <c r="AG9" s="35">
        <f>'Total Fuel Prices'!AG23*(1-INDEX(Tax_share,MATCH('Total Fuel Prices'!$A$14,tax_fuel_labels,0),MATCH(AG$1,'Tax_Share of Price'!$B$1:$AI$1,0)))</f>
        <v>1.3270137628351291E-6</v>
      </c>
      <c r="AH9" s="35">
        <f>'Total Fuel Prices'!AH23*(1-INDEX(Tax_share,MATCH('Total Fuel Prices'!$A$14,tax_fuel_labels,0),MATCH(AH$1,'Tax_Share of Price'!$B$1:$AI$1,0)))</f>
        <v>1.3316699514766558E-6</v>
      </c>
      <c r="AI9" s="35">
        <f>'Total Fuel Prices'!AI23*(1-INDEX(Tax_share,MATCH('Total Fuel Prices'!$A$14,tax_fuel_labels,0),MATCH(AI$1,'Tax_Share of Price'!$B$1:$AI$1,0)))</f>
        <v>1.3363261401181827E-6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42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23" width="9.1328125" style="11"/>
    <col min="24" max="24" width="12.1328125" style="11" customWidth="1"/>
    <col min="25" max="25" width="13.1328125" style="11" customWidth="1"/>
    <col min="26" max="26" width="16.265625" style="11" customWidth="1"/>
    <col min="27" max="16384" width="9.1328125" style="11"/>
  </cols>
  <sheetData>
    <row r="1" spans="1:26" ht="15.75" x14ac:dyDescent="0.45">
      <c r="A1" s="298" t="s">
        <v>906</v>
      </c>
      <c r="B1" s="299"/>
      <c r="C1" s="299"/>
      <c r="D1" s="299"/>
      <c r="E1" s="299"/>
      <c r="F1" s="299"/>
      <c r="G1" s="299"/>
      <c r="H1" s="300"/>
      <c r="I1" s="12" t="s">
        <v>907</v>
      </c>
      <c r="J1" s="12"/>
      <c r="K1" s="12"/>
      <c r="L1" s="12"/>
      <c r="M1" s="12"/>
      <c r="N1" s="12"/>
    </row>
    <row r="2" spans="1:26" x14ac:dyDescent="0.45">
      <c r="A2" s="301" t="s">
        <v>686</v>
      </c>
      <c r="B2" s="302"/>
      <c r="C2" s="302"/>
      <c r="D2" s="302"/>
      <c r="E2" s="302"/>
      <c r="F2" s="302"/>
      <c r="G2" s="302"/>
      <c r="H2" s="303"/>
    </row>
    <row r="3" spans="1:26" x14ac:dyDescent="0.45">
      <c r="A3" s="304" t="s">
        <v>908</v>
      </c>
      <c r="B3" s="305"/>
      <c r="C3" s="305"/>
      <c r="D3" s="305"/>
      <c r="E3" s="305"/>
      <c r="F3" s="305"/>
      <c r="G3" s="305"/>
      <c r="H3" s="306"/>
    </row>
    <row r="4" spans="1:26" ht="136.5" x14ac:dyDescent="0.45">
      <c r="A4" s="173" t="s">
        <v>909</v>
      </c>
      <c r="B4" s="173" t="s">
        <v>910</v>
      </c>
      <c r="C4" s="174" t="s">
        <v>911</v>
      </c>
      <c r="D4" s="173" t="s">
        <v>912</v>
      </c>
      <c r="E4" s="173" t="s">
        <v>913</v>
      </c>
      <c r="F4" s="173" t="s">
        <v>914</v>
      </c>
      <c r="G4" s="173" t="s">
        <v>915</v>
      </c>
      <c r="H4" s="173" t="s">
        <v>916</v>
      </c>
      <c r="I4" s="175" t="s">
        <v>917</v>
      </c>
      <c r="J4" s="175" t="s">
        <v>918</v>
      </c>
      <c r="K4" s="176" t="s">
        <v>919</v>
      </c>
      <c r="L4" s="175" t="s">
        <v>920</v>
      </c>
      <c r="M4" s="176" t="s">
        <v>921</v>
      </c>
      <c r="N4" s="176" t="s">
        <v>922</v>
      </c>
      <c r="O4" s="176" t="s">
        <v>923</v>
      </c>
      <c r="P4" s="177" t="s">
        <v>924</v>
      </c>
      <c r="Q4" s="178" t="s">
        <v>925</v>
      </c>
      <c r="R4" s="179" t="s">
        <v>926</v>
      </c>
      <c r="S4" s="175" t="s">
        <v>927</v>
      </c>
      <c r="T4" s="176" t="s">
        <v>928</v>
      </c>
      <c r="U4" s="176" t="s">
        <v>929</v>
      </c>
      <c r="V4" s="175" t="s">
        <v>930</v>
      </c>
      <c r="W4" s="175" t="s">
        <v>931</v>
      </c>
      <c r="Y4" s="180" t="s">
        <v>932</v>
      </c>
      <c r="Z4" s="181" t="s">
        <v>933</v>
      </c>
    </row>
    <row r="5" spans="1:26" x14ac:dyDescent="0.45">
      <c r="A5" s="182">
        <v>-1</v>
      </c>
      <c r="B5" s="182">
        <v>-2</v>
      </c>
      <c r="C5" s="182">
        <v>-3</v>
      </c>
      <c r="D5" s="182">
        <v>-4</v>
      </c>
      <c r="E5" s="182">
        <v>-5</v>
      </c>
      <c r="F5" s="182">
        <v>-6</v>
      </c>
      <c r="G5" s="182">
        <v>-7</v>
      </c>
      <c r="H5" s="182">
        <v>-8</v>
      </c>
      <c r="I5" s="183">
        <v>-9</v>
      </c>
      <c r="J5" s="183">
        <v>-10</v>
      </c>
      <c r="K5" s="183">
        <v>-11</v>
      </c>
      <c r="L5" s="183">
        <v>-12</v>
      </c>
      <c r="M5" s="183">
        <v>-13</v>
      </c>
      <c r="N5" s="183">
        <v>-14</v>
      </c>
      <c r="O5" s="183">
        <v>-15</v>
      </c>
      <c r="P5" s="183">
        <v>-16</v>
      </c>
      <c r="Q5" s="183">
        <v>-17</v>
      </c>
      <c r="R5" s="183">
        <v>-18</v>
      </c>
      <c r="S5" s="183">
        <v>-19</v>
      </c>
      <c r="T5" s="183">
        <v>-20</v>
      </c>
      <c r="U5" s="183">
        <v>-21</v>
      </c>
      <c r="V5" s="183">
        <v>-22</v>
      </c>
      <c r="W5" s="183">
        <v>-23</v>
      </c>
    </row>
    <row r="6" spans="1:26" x14ac:dyDescent="0.45">
      <c r="A6" s="184" t="s">
        <v>934</v>
      </c>
      <c r="B6" s="185">
        <v>0.05</v>
      </c>
      <c r="C6" s="186">
        <v>0.14499999999999999</v>
      </c>
      <c r="D6" s="297"/>
      <c r="E6" s="294"/>
      <c r="F6" s="291"/>
      <c r="G6" s="292"/>
      <c r="H6" s="185"/>
      <c r="I6" s="187"/>
      <c r="J6" s="187"/>
      <c r="K6" s="188"/>
      <c r="L6" s="187"/>
      <c r="M6" s="187"/>
      <c r="N6" s="189"/>
      <c r="O6" s="190"/>
      <c r="P6" s="186">
        <v>0</v>
      </c>
      <c r="Q6" s="190"/>
      <c r="R6" s="187"/>
      <c r="S6" s="187"/>
      <c r="T6" s="189"/>
      <c r="U6" s="187"/>
      <c r="V6" s="187"/>
      <c r="W6" s="190"/>
      <c r="X6" s="184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30">
        <f>SUMIFS('NG Sales'!$H$6:$H$74,'NG Sales'!$I$6:$I$74,'Tax Rates'!A6,'NG Sales'!$A$6:$A$74,"Net Production (sales)")</f>
        <v>911.21</v>
      </c>
    </row>
    <row r="7" spans="1:26" ht="18.75" x14ac:dyDescent="0.45">
      <c r="A7" s="184" t="s">
        <v>935</v>
      </c>
      <c r="B7" s="185">
        <v>0.04</v>
      </c>
      <c r="C7" s="186">
        <v>0.2</v>
      </c>
      <c r="D7" s="293"/>
      <c r="E7" s="294"/>
      <c r="F7" s="293"/>
      <c r="G7" s="294"/>
      <c r="H7" s="185"/>
      <c r="I7" s="187"/>
      <c r="J7" s="187"/>
      <c r="K7" s="187"/>
      <c r="L7" s="187"/>
      <c r="M7" s="187"/>
      <c r="N7" s="187"/>
      <c r="O7" s="190"/>
      <c r="P7" s="186">
        <v>0</v>
      </c>
      <c r="Q7" s="191"/>
      <c r="R7" s="187"/>
      <c r="S7" s="187"/>
      <c r="T7" s="187"/>
      <c r="U7" s="187"/>
      <c r="V7" s="187"/>
      <c r="W7" s="190"/>
      <c r="X7" s="184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30">
        <f>SUMIFS('NG Sales'!$H$6:$H$74,'NG Sales'!$I$6:$I$74,'Tax Rates'!A7,'NG Sales'!$A$6:$A$74,"Net Production (sales)")</f>
        <v>0</v>
      </c>
    </row>
    <row r="8" spans="1:26" x14ac:dyDescent="0.45">
      <c r="A8" s="184" t="s">
        <v>936</v>
      </c>
      <c r="B8" s="185">
        <v>0.05</v>
      </c>
      <c r="C8" s="186">
        <v>0.14499999999999999</v>
      </c>
      <c r="D8" s="184"/>
      <c r="E8" s="185"/>
      <c r="F8" s="184"/>
      <c r="G8" s="185"/>
      <c r="H8" s="188"/>
      <c r="I8" s="187"/>
      <c r="J8" s="187"/>
      <c r="K8" s="187"/>
      <c r="L8" s="187"/>
      <c r="M8" s="187"/>
      <c r="N8" s="192"/>
      <c r="O8" s="190"/>
      <c r="P8" s="186">
        <v>0</v>
      </c>
      <c r="Q8" s="191"/>
      <c r="R8" s="187"/>
      <c r="S8" s="188"/>
      <c r="T8" s="187"/>
      <c r="U8" s="188"/>
      <c r="V8" s="187"/>
      <c r="W8" s="190"/>
      <c r="X8" s="184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30">
        <f>SUMIFS('NG Sales'!$H$6:$H$74,'NG Sales'!$I$6:$I$74,'Tax Rates'!A8,'NG Sales'!$A$6:$A$74,"Net Production (sales)")</f>
        <v>2410.63</v>
      </c>
    </row>
    <row r="9" spans="1:26" x14ac:dyDescent="0.45">
      <c r="A9" s="184" t="s">
        <v>937</v>
      </c>
      <c r="B9" s="185">
        <v>0.06</v>
      </c>
      <c r="C9" s="186">
        <v>0.2</v>
      </c>
      <c r="D9" s="291"/>
      <c r="E9" s="292"/>
      <c r="F9" s="291"/>
      <c r="G9" s="292"/>
      <c r="H9" s="185"/>
      <c r="I9" s="187"/>
      <c r="J9" s="187"/>
      <c r="K9" s="187"/>
      <c r="L9" s="187"/>
      <c r="M9" s="187"/>
      <c r="N9" s="187"/>
      <c r="O9" s="190"/>
      <c r="P9" s="193">
        <v>0.28999999999999998</v>
      </c>
      <c r="Q9" s="188"/>
      <c r="R9" s="187"/>
      <c r="S9" s="187"/>
      <c r="T9" s="192"/>
      <c r="U9" s="187"/>
      <c r="V9" s="187"/>
      <c r="W9" s="190"/>
      <c r="X9" s="184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45">
      <c r="A10" s="184" t="s">
        <v>938</v>
      </c>
      <c r="B10" s="185">
        <v>0.04</v>
      </c>
      <c r="C10" s="186">
        <v>0.05</v>
      </c>
      <c r="D10" s="297"/>
      <c r="E10" s="294"/>
      <c r="F10" s="291"/>
      <c r="G10" s="292"/>
      <c r="H10" s="185"/>
      <c r="I10" s="187"/>
      <c r="J10" s="187"/>
      <c r="K10" s="188"/>
      <c r="L10" s="187"/>
      <c r="M10" s="187"/>
      <c r="N10" s="187"/>
      <c r="O10" s="190"/>
      <c r="P10" s="193">
        <v>0.2</v>
      </c>
      <c r="Q10" s="188"/>
      <c r="R10" s="187"/>
      <c r="S10" s="187"/>
      <c r="T10" s="189"/>
      <c r="U10" s="187"/>
      <c r="V10" s="187"/>
      <c r="W10" s="187"/>
      <c r="X10" s="184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45">
      <c r="A11" s="184" t="s">
        <v>939</v>
      </c>
      <c r="B11" s="185">
        <v>0.05</v>
      </c>
      <c r="C11" s="186">
        <v>0.25</v>
      </c>
      <c r="D11" s="297"/>
      <c r="E11" s="294"/>
      <c r="F11" s="297"/>
      <c r="G11" s="294"/>
      <c r="H11" s="185"/>
      <c r="I11" s="187"/>
      <c r="J11" s="187"/>
      <c r="K11" s="187"/>
      <c r="L11" s="187"/>
      <c r="M11" s="187"/>
      <c r="N11" s="187"/>
      <c r="O11" s="190"/>
      <c r="P11" s="186">
        <v>0.25</v>
      </c>
      <c r="Q11" s="188"/>
      <c r="R11" s="187"/>
      <c r="S11" s="187"/>
      <c r="T11" s="187"/>
      <c r="U11" s="187"/>
      <c r="V11" s="187"/>
      <c r="W11" s="187"/>
      <c r="X11" s="184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45">
      <c r="A12" s="184" t="s">
        <v>940</v>
      </c>
      <c r="B12" s="185">
        <v>0.125</v>
      </c>
      <c r="C12" s="186">
        <v>0</v>
      </c>
      <c r="D12" s="185"/>
      <c r="E12" s="188"/>
      <c r="F12" s="184"/>
      <c r="G12" s="184"/>
      <c r="H12" s="185"/>
      <c r="I12" s="187"/>
      <c r="J12" s="187"/>
      <c r="K12" s="188"/>
      <c r="L12" s="187"/>
      <c r="M12" s="187"/>
      <c r="N12" s="187"/>
      <c r="O12" s="190"/>
      <c r="P12" s="186">
        <v>0</v>
      </c>
      <c r="Q12" s="190"/>
      <c r="R12" s="187"/>
      <c r="S12" s="187"/>
      <c r="T12" s="189"/>
      <c r="U12" s="189"/>
      <c r="V12" s="187"/>
      <c r="W12" s="190"/>
      <c r="X12" s="184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45">
      <c r="A13" s="184" t="s">
        <v>941</v>
      </c>
      <c r="B13" s="185">
        <v>0.05</v>
      </c>
      <c r="C13" s="186">
        <v>0.3</v>
      </c>
      <c r="D13" s="291"/>
      <c r="E13" s="292"/>
      <c r="F13" s="291"/>
      <c r="G13" s="292"/>
      <c r="H13" s="185"/>
      <c r="I13" s="187"/>
      <c r="J13" s="187"/>
      <c r="K13" s="187"/>
      <c r="L13" s="187"/>
      <c r="M13" s="187"/>
      <c r="N13" s="191"/>
      <c r="O13" s="190"/>
      <c r="P13" s="186">
        <v>0.18</v>
      </c>
      <c r="Q13" s="188"/>
      <c r="R13" s="187"/>
      <c r="S13" s="187"/>
      <c r="T13" s="187"/>
      <c r="U13" s="187"/>
      <c r="V13" s="190"/>
      <c r="W13" s="190"/>
      <c r="X13" s="184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45">
      <c r="A14" s="184" t="s">
        <v>942</v>
      </c>
      <c r="B14" s="185">
        <v>0.04</v>
      </c>
      <c r="C14" s="186">
        <v>0.15</v>
      </c>
      <c r="D14" s="291"/>
      <c r="E14" s="292"/>
      <c r="F14" s="291"/>
      <c r="G14" s="292"/>
      <c r="H14" s="184"/>
      <c r="I14" s="188"/>
      <c r="J14" s="192"/>
      <c r="K14" s="189"/>
      <c r="L14" s="192"/>
      <c r="M14" s="189"/>
      <c r="N14" s="189"/>
      <c r="O14" s="192"/>
      <c r="P14" s="194">
        <v>0.38</v>
      </c>
      <c r="Q14" s="190"/>
      <c r="R14" s="189"/>
      <c r="S14" s="189"/>
      <c r="T14" s="189"/>
      <c r="U14" s="192"/>
      <c r="V14" s="189"/>
      <c r="W14" s="189"/>
      <c r="X14" s="184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30">
        <f>SUMIFS('NG Sales'!$H$6:$H$74,'NG Sales'!$I$6:$I$74,'Tax Rates'!A14,'NG Sales'!$A$6:$A$74,"Net Production (sales)")</f>
        <v>1133.3</v>
      </c>
    </row>
    <row r="15" spans="1:26" x14ac:dyDescent="0.45">
      <c r="A15" s="184" t="s">
        <v>943</v>
      </c>
      <c r="B15" s="185">
        <v>0.125</v>
      </c>
      <c r="C15" s="193">
        <v>0.125</v>
      </c>
      <c r="D15" s="184"/>
      <c r="E15" s="185"/>
      <c r="F15" s="184"/>
      <c r="G15" s="185"/>
      <c r="H15" s="192"/>
      <c r="I15" s="187"/>
      <c r="J15" s="192"/>
      <c r="K15" s="189"/>
      <c r="L15" s="187"/>
      <c r="M15" s="189"/>
      <c r="N15" s="189"/>
      <c r="O15" s="189"/>
      <c r="P15" s="194">
        <v>0</v>
      </c>
      <c r="Q15" s="190"/>
      <c r="R15" s="187"/>
      <c r="S15" s="189"/>
      <c r="T15" s="189"/>
      <c r="U15" s="192"/>
      <c r="V15" s="189"/>
      <c r="W15" s="192"/>
      <c r="X15" s="184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.75" x14ac:dyDescent="0.45">
      <c r="A16" s="184" t="s">
        <v>944</v>
      </c>
      <c r="B16" s="185">
        <v>0.04</v>
      </c>
      <c r="C16" s="186">
        <v>0.04</v>
      </c>
      <c r="D16" s="293"/>
      <c r="E16" s="294"/>
      <c r="F16" s="293"/>
      <c r="G16" s="294"/>
      <c r="H16" s="185"/>
      <c r="I16" s="187"/>
      <c r="J16" s="187"/>
      <c r="K16" s="187"/>
      <c r="L16" s="187"/>
      <c r="M16" s="187"/>
      <c r="N16" s="187"/>
      <c r="O16" s="190"/>
      <c r="P16" s="186">
        <v>0.26</v>
      </c>
      <c r="Q16" s="188"/>
      <c r="R16" s="187"/>
      <c r="S16" s="187"/>
      <c r="T16" s="187"/>
      <c r="U16" s="187"/>
      <c r="V16" s="187"/>
      <c r="W16" s="191"/>
      <c r="X16" s="184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45">
      <c r="A17" s="184" t="s">
        <v>945</v>
      </c>
      <c r="B17" s="185">
        <v>0.05</v>
      </c>
      <c r="C17" s="186">
        <v>0.14499999999999999</v>
      </c>
      <c r="D17" s="291"/>
      <c r="E17" s="292"/>
      <c r="F17" s="291"/>
      <c r="G17" s="292"/>
      <c r="H17" s="185"/>
      <c r="I17" s="187"/>
      <c r="J17" s="187"/>
      <c r="K17" s="187"/>
      <c r="L17" s="187"/>
      <c r="M17" s="187"/>
      <c r="N17" s="187"/>
      <c r="O17" s="190"/>
      <c r="P17" s="194">
        <v>0.25</v>
      </c>
      <c r="Q17" s="188"/>
      <c r="R17" s="191"/>
      <c r="S17" s="187"/>
      <c r="T17" s="189"/>
      <c r="U17" s="187"/>
      <c r="V17" s="187"/>
      <c r="W17" s="187"/>
      <c r="X17" s="184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45">
      <c r="A18" s="184" t="s">
        <v>946</v>
      </c>
      <c r="B18" s="185">
        <v>0.05</v>
      </c>
      <c r="C18" s="186">
        <v>0.14000000000000001</v>
      </c>
      <c r="D18" s="291"/>
      <c r="E18" s="292"/>
      <c r="F18" s="291"/>
      <c r="G18" s="292"/>
      <c r="H18" s="185"/>
      <c r="I18" s="187"/>
      <c r="J18" s="187"/>
      <c r="K18" s="187"/>
      <c r="L18" s="187"/>
      <c r="M18" s="187"/>
      <c r="N18" s="187"/>
      <c r="O18" s="190"/>
      <c r="P18" s="186">
        <v>0.04</v>
      </c>
      <c r="Q18" s="188"/>
      <c r="R18" s="187"/>
      <c r="S18" s="187"/>
      <c r="T18" s="188"/>
      <c r="U18" s="187"/>
      <c r="V18" s="187"/>
      <c r="W18" s="190"/>
      <c r="X18" s="184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30">
        <f>SUMIFS('NG Sales'!$H$6:$H$74,'NG Sales'!$I$6:$I$74,'Tax Rates'!A18,'NG Sales'!$A$6:$A$74,"Net Production (sales)")</f>
        <v>3.47</v>
      </c>
    </row>
    <row r="19" spans="1:26" x14ac:dyDescent="0.45">
      <c r="A19" s="184" t="s">
        <v>947</v>
      </c>
      <c r="B19" s="185">
        <v>0</v>
      </c>
      <c r="C19" s="186">
        <v>0.14499999999999999</v>
      </c>
      <c r="D19" s="185"/>
      <c r="E19" s="185"/>
      <c r="F19" s="184"/>
      <c r="G19" s="185"/>
      <c r="H19" s="185"/>
      <c r="I19" s="187"/>
      <c r="J19" s="187"/>
      <c r="K19" s="187"/>
      <c r="L19" s="187"/>
      <c r="M19" s="187"/>
      <c r="N19" s="192"/>
      <c r="O19" s="190"/>
      <c r="P19" s="186">
        <v>0</v>
      </c>
      <c r="Q19" s="190"/>
      <c r="R19" s="187"/>
      <c r="S19" s="187"/>
      <c r="T19" s="189"/>
      <c r="U19" s="187"/>
      <c r="V19" s="190"/>
      <c r="W19" s="187"/>
      <c r="X19" s="184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45">
      <c r="A20" s="184" t="s">
        <v>948</v>
      </c>
      <c r="B20" s="185">
        <v>0.05</v>
      </c>
      <c r="C20" s="193">
        <v>0.14499999999999999</v>
      </c>
      <c r="D20" s="291"/>
      <c r="E20" s="292"/>
      <c r="F20" s="291"/>
      <c r="G20" s="292"/>
      <c r="H20" s="185"/>
      <c r="I20" s="187"/>
      <c r="J20" s="187"/>
      <c r="K20" s="187"/>
      <c r="L20" s="187"/>
      <c r="M20" s="187"/>
      <c r="N20" s="187"/>
      <c r="O20" s="190"/>
      <c r="P20" s="195">
        <v>0</v>
      </c>
      <c r="Q20" s="188"/>
      <c r="R20" s="187"/>
      <c r="S20" s="187"/>
      <c r="T20" s="189"/>
      <c r="U20" s="187"/>
      <c r="V20" s="187"/>
      <c r="W20" s="187"/>
      <c r="X20" s="184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.75" x14ac:dyDescent="0.45">
      <c r="A21" s="184" t="s">
        <v>949</v>
      </c>
      <c r="B21" s="185">
        <v>0.05</v>
      </c>
      <c r="C21" s="186">
        <v>0.14000000000000001</v>
      </c>
      <c r="D21" s="291"/>
      <c r="E21" s="292"/>
      <c r="F21" s="291"/>
      <c r="G21" s="292"/>
      <c r="H21" s="185"/>
      <c r="I21" s="187"/>
      <c r="J21" s="187"/>
      <c r="K21" s="187"/>
      <c r="L21" s="187"/>
      <c r="M21" s="187"/>
      <c r="N21" s="187"/>
      <c r="O21" s="190"/>
      <c r="P21" s="186">
        <v>0.04</v>
      </c>
      <c r="Q21" s="188"/>
      <c r="R21" s="187"/>
      <c r="S21" s="187"/>
      <c r="T21" s="187"/>
      <c r="U21" s="187"/>
      <c r="V21" s="190"/>
      <c r="W21" s="187"/>
      <c r="X21" s="184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30">
        <f>SUMIFS('NG Sales'!$H$6:$H$74,'NG Sales'!$I$6:$I$74,'Tax Rates'!A21,'NG Sales'!$A$6:$A$74,"Net Production (sales)")</f>
        <v>184.13</v>
      </c>
    </row>
    <row r="22" spans="1:26" x14ac:dyDescent="0.45">
      <c r="A22" s="184" t="s">
        <v>950</v>
      </c>
      <c r="B22" s="185">
        <v>0.05</v>
      </c>
      <c r="C22" s="186">
        <v>0.13500000000000001</v>
      </c>
      <c r="D22" s="291"/>
      <c r="E22" s="292"/>
      <c r="F22" s="291"/>
      <c r="G22" s="292"/>
      <c r="H22" s="185"/>
      <c r="I22" s="187"/>
      <c r="J22" s="187"/>
      <c r="K22" s="187"/>
      <c r="L22" s="187"/>
      <c r="M22" s="187"/>
      <c r="N22" s="187"/>
      <c r="O22" s="190"/>
      <c r="P22" s="195">
        <v>0.3</v>
      </c>
      <c r="Q22" s="190"/>
      <c r="R22" s="187"/>
      <c r="S22" s="190"/>
      <c r="T22" s="187"/>
      <c r="U22" s="187"/>
      <c r="V22" s="190"/>
      <c r="W22" s="190"/>
      <c r="X22" s="184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45">
      <c r="A23" s="184" t="s">
        <v>951</v>
      </c>
      <c r="B23" s="185">
        <v>0.05</v>
      </c>
      <c r="C23" s="186">
        <v>0.13500000000000001</v>
      </c>
      <c r="D23" s="293"/>
      <c r="E23" s="294"/>
      <c r="F23" s="293"/>
      <c r="G23" s="294"/>
      <c r="H23" s="185"/>
      <c r="I23" s="187"/>
      <c r="J23" s="187"/>
      <c r="K23" s="187"/>
      <c r="L23" s="187"/>
      <c r="M23" s="187"/>
      <c r="N23" s="187"/>
      <c r="O23" s="190"/>
      <c r="P23" s="186">
        <v>0</v>
      </c>
      <c r="Q23" s="191"/>
      <c r="R23" s="187"/>
      <c r="S23" s="187"/>
      <c r="T23" s="187"/>
      <c r="U23" s="187"/>
      <c r="V23" s="190"/>
      <c r="W23" s="190"/>
      <c r="X23" s="184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45">
      <c r="A24" s="184" t="s">
        <v>952</v>
      </c>
      <c r="B24" s="185">
        <v>0.04</v>
      </c>
      <c r="C24" s="186">
        <v>0.14499999999999999</v>
      </c>
      <c r="D24" s="196"/>
      <c r="E24" s="188"/>
      <c r="F24" s="291"/>
      <c r="G24" s="292"/>
      <c r="H24" s="185"/>
      <c r="I24" s="187"/>
      <c r="J24" s="187"/>
      <c r="K24" s="187"/>
      <c r="L24" s="187"/>
      <c r="M24" s="187"/>
      <c r="N24" s="187"/>
      <c r="O24" s="187"/>
      <c r="P24" s="194">
        <v>0</v>
      </c>
      <c r="Q24" s="191"/>
      <c r="R24" s="187"/>
      <c r="S24" s="187"/>
      <c r="T24" s="189"/>
      <c r="U24" s="187"/>
      <c r="V24" s="187"/>
      <c r="W24" s="190"/>
      <c r="X24" s="184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45">
      <c r="A25" s="184" t="s">
        <v>953</v>
      </c>
      <c r="B25" s="185">
        <v>0.05</v>
      </c>
      <c r="C25" s="186">
        <v>0.13500000000000001</v>
      </c>
      <c r="D25" s="293"/>
      <c r="E25" s="294"/>
      <c r="F25" s="293"/>
      <c r="G25" s="294"/>
      <c r="H25" s="185"/>
      <c r="I25" s="187"/>
      <c r="J25" s="187"/>
      <c r="K25" s="187"/>
      <c r="L25" s="191"/>
      <c r="M25" s="191"/>
      <c r="N25" s="187"/>
      <c r="O25" s="190"/>
      <c r="P25" s="186">
        <v>0</v>
      </c>
      <c r="Q25" s="191"/>
      <c r="R25" s="187"/>
      <c r="S25" s="187"/>
      <c r="T25" s="187"/>
      <c r="U25" s="187"/>
      <c r="V25" s="187"/>
      <c r="W25" s="190"/>
      <c r="X25" s="184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45">
      <c r="A26" s="184" t="s">
        <v>954</v>
      </c>
      <c r="B26" s="185">
        <v>0.05</v>
      </c>
      <c r="C26" s="193">
        <v>0.05</v>
      </c>
      <c r="D26" s="291"/>
      <c r="E26" s="292"/>
      <c r="F26" s="291"/>
      <c r="G26" s="292"/>
      <c r="H26" s="185"/>
      <c r="I26" s="192"/>
      <c r="J26" s="189"/>
      <c r="K26" s="189"/>
      <c r="L26" s="189"/>
      <c r="M26" s="189"/>
      <c r="N26" s="187"/>
      <c r="O26" s="187"/>
      <c r="P26" s="194">
        <v>0</v>
      </c>
      <c r="Q26" s="191"/>
      <c r="R26" s="189"/>
      <c r="S26" s="187"/>
      <c r="T26" s="189"/>
      <c r="U26" s="192"/>
      <c r="V26" s="187"/>
      <c r="W26" s="190"/>
      <c r="X26" s="184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45">
      <c r="A27" s="184" t="s">
        <v>955</v>
      </c>
      <c r="B27" s="185">
        <v>0.05</v>
      </c>
      <c r="C27" s="186">
        <v>0.15</v>
      </c>
      <c r="D27" s="293"/>
      <c r="E27" s="294"/>
      <c r="F27" s="293"/>
      <c r="G27" s="294"/>
      <c r="H27" s="185"/>
      <c r="I27" s="189"/>
      <c r="J27" s="187"/>
      <c r="K27" s="187"/>
      <c r="L27" s="189"/>
      <c r="M27" s="187"/>
      <c r="N27" s="192"/>
      <c r="O27" s="190"/>
      <c r="P27" s="186">
        <v>0</v>
      </c>
      <c r="Q27" s="188"/>
      <c r="R27" s="187"/>
      <c r="S27" s="187"/>
      <c r="T27" s="187"/>
      <c r="U27" s="187"/>
      <c r="V27" s="190"/>
      <c r="W27" s="190"/>
      <c r="X27" s="184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45">
      <c r="A28" s="184" t="s">
        <v>956</v>
      </c>
      <c r="B28" s="185">
        <v>0</v>
      </c>
      <c r="C28" s="186">
        <v>0.14499999999999999</v>
      </c>
      <c r="D28" s="291"/>
      <c r="E28" s="292"/>
      <c r="F28" s="185"/>
      <c r="G28" s="185"/>
      <c r="H28" s="185"/>
      <c r="I28" s="187"/>
      <c r="J28" s="187"/>
      <c r="K28" s="187"/>
      <c r="L28" s="187"/>
      <c r="M28" s="187"/>
      <c r="N28" s="187"/>
      <c r="O28" s="190"/>
      <c r="P28" s="186">
        <v>0.05</v>
      </c>
      <c r="Q28" s="190"/>
      <c r="R28" s="187"/>
      <c r="S28" s="190"/>
      <c r="T28" s="187"/>
      <c r="U28" s="187"/>
      <c r="V28" s="187"/>
      <c r="W28" s="190"/>
      <c r="X28" s="184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45">
      <c r="A29" s="184" t="s">
        <v>957</v>
      </c>
      <c r="B29" s="185">
        <v>4.4999999999999998E-2</v>
      </c>
      <c r="C29" s="193">
        <v>0.14299999999999999</v>
      </c>
      <c r="D29" s="291"/>
      <c r="E29" s="292"/>
      <c r="F29" s="196"/>
      <c r="G29" s="196"/>
      <c r="H29" s="192"/>
      <c r="I29" s="192"/>
      <c r="J29" s="189"/>
      <c r="K29" s="189"/>
      <c r="L29" s="189"/>
      <c r="M29" s="189"/>
      <c r="N29" s="189"/>
      <c r="O29" s="192"/>
      <c r="P29" s="197">
        <v>0.13</v>
      </c>
      <c r="Q29" s="198"/>
      <c r="R29" s="189"/>
      <c r="S29" s="192"/>
      <c r="T29" s="188"/>
      <c r="U29" s="189"/>
      <c r="V29" s="192"/>
      <c r="W29" s="192"/>
      <c r="X29" s="184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45">
      <c r="A30" s="184" t="s">
        <v>958</v>
      </c>
      <c r="B30" s="185">
        <v>5.5E-2</v>
      </c>
      <c r="C30" s="186">
        <v>5.5E-2</v>
      </c>
      <c r="D30" s="291"/>
      <c r="E30" s="292"/>
      <c r="F30" s="291"/>
      <c r="G30" s="292"/>
      <c r="H30" s="185"/>
      <c r="I30" s="187"/>
      <c r="J30" s="187"/>
      <c r="K30" s="187"/>
      <c r="L30" s="187"/>
      <c r="M30" s="187"/>
      <c r="N30" s="187"/>
      <c r="O30" s="187"/>
      <c r="P30" s="186">
        <f>Q30</f>
        <v>0</v>
      </c>
      <c r="Q30" s="190"/>
      <c r="R30" s="187"/>
      <c r="S30" s="190"/>
      <c r="T30" s="187"/>
      <c r="U30" s="187"/>
      <c r="V30" s="187"/>
      <c r="W30" s="190"/>
      <c r="X30" s="184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30">
        <f>SUMIFS('NG Sales'!$H$6:$H$74,'NG Sales'!$I$6:$I$74,'Tax Rates'!A30,'NG Sales'!$A$6:$A$74,"Net Production (sales)")</f>
        <v>743.1</v>
      </c>
    </row>
    <row r="31" spans="1:26" x14ac:dyDescent="0.45">
      <c r="A31" s="184" t="s">
        <v>959</v>
      </c>
      <c r="B31" s="185">
        <v>4.4999999999999998E-2</v>
      </c>
      <c r="C31" s="186">
        <v>4.4999999999999998E-2</v>
      </c>
      <c r="D31" s="291"/>
      <c r="E31" s="292"/>
      <c r="F31" s="297"/>
      <c r="G31" s="294"/>
      <c r="H31" s="185"/>
      <c r="I31" s="187"/>
      <c r="J31" s="187"/>
      <c r="K31" s="188"/>
      <c r="L31" s="187"/>
      <c r="M31" s="187"/>
      <c r="N31" s="187"/>
      <c r="O31" s="190"/>
      <c r="P31" s="195">
        <v>0</v>
      </c>
      <c r="Q31" s="191"/>
      <c r="R31" s="187"/>
      <c r="S31" s="187"/>
      <c r="T31" s="192"/>
      <c r="U31" s="187"/>
      <c r="V31" s="187"/>
      <c r="W31" s="190"/>
      <c r="X31" s="184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x14ac:dyDescent="0.45">
      <c r="A32" s="184" t="s">
        <v>960</v>
      </c>
      <c r="B32" s="185">
        <v>0.05</v>
      </c>
      <c r="C32" s="186">
        <v>0.125</v>
      </c>
      <c r="D32" s="293"/>
      <c r="E32" s="294"/>
      <c r="F32" s="293"/>
      <c r="G32" s="294"/>
      <c r="H32" s="185"/>
      <c r="I32" s="187"/>
      <c r="J32" s="187"/>
      <c r="K32" s="187"/>
      <c r="L32" s="187"/>
      <c r="M32" s="187"/>
      <c r="N32" s="187"/>
      <c r="O32" s="187"/>
      <c r="P32" s="186">
        <v>0.2</v>
      </c>
      <c r="Q32" s="190"/>
      <c r="R32" s="189"/>
      <c r="S32" s="187"/>
      <c r="T32" s="187"/>
      <c r="U32" s="187"/>
      <c r="V32" s="187"/>
      <c r="W32" s="187"/>
      <c r="X32" s="184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45">
      <c r="A33" s="184" t="s">
        <v>961</v>
      </c>
      <c r="B33" s="185">
        <v>0.05</v>
      </c>
      <c r="C33" s="186">
        <v>0.05</v>
      </c>
      <c r="D33" s="291"/>
      <c r="E33" s="292"/>
      <c r="F33" s="291"/>
      <c r="G33" s="292"/>
      <c r="H33" s="185"/>
      <c r="I33" s="187"/>
      <c r="J33" s="187"/>
      <c r="K33" s="187"/>
      <c r="L33" s="187"/>
      <c r="M33" s="187"/>
      <c r="N33" s="187"/>
      <c r="O33" s="190"/>
      <c r="P33" s="186">
        <v>0.05</v>
      </c>
      <c r="Q33" s="190"/>
      <c r="R33" s="187"/>
      <c r="S33" s="187"/>
      <c r="T33" s="187"/>
      <c r="U33" s="187"/>
      <c r="V33" s="187"/>
      <c r="W33" s="187"/>
      <c r="X33" s="184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30">
        <f>SUMIFS('NG Sales'!$H$6:$H$74,'NG Sales'!$I$6:$I$74,'Tax Rates'!A33,'NG Sales'!$A$6:$A$74,"Net Production (sales)")</f>
        <v>1178.73</v>
      </c>
    </row>
    <row r="34" spans="1:26" x14ac:dyDescent="0.45">
      <c r="A34" s="184" t="s">
        <v>962</v>
      </c>
      <c r="B34" s="185">
        <v>0.05</v>
      </c>
      <c r="C34" s="186">
        <v>0.14499999999999999</v>
      </c>
      <c r="D34" s="293"/>
      <c r="E34" s="294"/>
      <c r="F34" s="293"/>
      <c r="G34" s="294"/>
      <c r="H34" s="185"/>
      <c r="I34" s="187"/>
      <c r="J34" s="187"/>
      <c r="K34" s="187"/>
      <c r="L34" s="187"/>
      <c r="M34" s="187"/>
      <c r="N34" s="189"/>
      <c r="O34" s="190"/>
      <c r="P34" s="186">
        <v>0</v>
      </c>
      <c r="Q34" s="190"/>
      <c r="R34" s="187"/>
      <c r="S34" s="187"/>
      <c r="T34" s="187"/>
      <c r="U34" s="187"/>
      <c r="V34" s="187"/>
      <c r="W34" s="190"/>
      <c r="X34" s="184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45">
      <c r="A35" s="184" t="s">
        <v>963</v>
      </c>
      <c r="B35" s="185">
        <v>0.05</v>
      </c>
      <c r="C35" s="186">
        <v>0.14499999999999999</v>
      </c>
      <c r="D35" s="293"/>
      <c r="E35" s="294"/>
      <c r="F35" s="293"/>
      <c r="G35" s="294"/>
      <c r="H35" s="185"/>
      <c r="I35" s="187"/>
      <c r="J35" s="187"/>
      <c r="K35" s="187"/>
      <c r="L35" s="191"/>
      <c r="M35" s="187"/>
      <c r="N35" s="187"/>
      <c r="O35" s="190"/>
      <c r="P35" s="186">
        <v>0</v>
      </c>
      <c r="Q35" s="191"/>
      <c r="R35" s="187"/>
      <c r="S35" s="187"/>
      <c r="T35" s="187"/>
      <c r="U35" s="187"/>
      <c r="V35" s="187"/>
      <c r="W35" s="190"/>
      <c r="X35" s="184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30">
        <f>SUMIFS('NG Sales'!$H$6:$H$74,'NG Sales'!$I$6:$I$74,'Tax Rates'!A35,'NG Sales'!$A$6:$A$74,"Net Production (sales)")</f>
        <v>1437.16</v>
      </c>
    </row>
    <row r="36" spans="1:26" x14ac:dyDescent="0.45">
      <c r="A36" s="184" t="s">
        <v>964</v>
      </c>
      <c r="B36" s="185">
        <v>0.04</v>
      </c>
      <c r="C36" s="194">
        <v>0.21</v>
      </c>
      <c r="D36" s="291"/>
      <c r="E36" s="292"/>
      <c r="F36" s="295"/>
      <c r="G36" s="296"/>
      <c r="H36" s="185"/>
      <c r="I36" s="187"/>
      <c r="J36" s="189"/>
      <c r="K36" s="189"/>
      <c r="L36" s="189"/>
      <c r="M36" s="189"/>
      <c r="N36" s="187"/>
      <c r="O36" s="190"/>
      <c r="P36" s="195">
        <v>0.21</v>
      </c>
      <c r="Q36" s="190"/>
      <c r="R36" s="187"/>
      <c r="S36" s="191"/>
      <c r="T36" s="189"/>
      <c r="U36" s="187"/>
      <c r="V36" s="191"/>
      <c r="W36" s="192"/>
      <c r="X36" s="184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45">
      <c r="A37" s="184" t="s">
        <v>965</v>
      </c>
      <c r="B37" s="185">
        <v>0.05</v>
      </c>
      <c r="C37" s="195">
        <v>0.2</v>
      </c>
      <c r="D37" s="291"/>
      <c r="E37" s="292"/>
      <c r="F37" s="291"/>
      <c r="G37" s="292"/>
      <c r="H37" s="185"/>
      <c r="I37" s="187"/>
      <c r="J37" s="187"/>
      <c r="K37" s="188"/>
      <c r="L37" s="187"/>
      <c r="M37" s="187"/>
      <c r="N37" s="187"/>
      <c r="O37" s="190"/>
      <c r="P37" s="186">
        <v>0.2</v>
      </c>
      <c r="Q37" s="190"/>
      <c r="R37" s="187"/>
      <c r="S37" s="187"/>
      <c r="T37" s="187"/>
      <c r="U37" s="187"/>
      <c r="V37" s="190"/>
      <c r="W37" s="190"/>
      <c r="X37" s="184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45">
      <c r="A38" s="184" t="s">
        <v>966</v>
      </c>
      <c r="B38" s="185">
        <v>0.05</v>
      </c>
      <c r="C38" s="186">
        <v>0.05</v>
      </c>
      <c r="D38" s="291"/>
      <c r="E38" s="292"/>
      <c r="F38" s="291"/>
      <c r="G38" s="292"/>
      <c r="H38" s="185"/>
      <c r="I38" s="187"/>
      <c r="J38" s="189"/>
      <c r="K38" s="187"/>
      <c r="L38" s="187"/>
      <c r="M38" s="187"/>
      <c r="N38" s="187"/>
      <c r="O38" s="190"/>
      <c r="P38" s="195">
        <v>0</v>
      </c>
      <c r="Q38" s="191"/>
      <c r="R38" s="190"/>
      <c r="S38" s="190"/>
      <c r="T38" s="191"/>
      <c r="U38" s="187"/>
      <c r="V38" s="187"/>
      <c r="W38" s="190"/>
      <c r="X38" s="184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30">
        <f>SUMIFS('NG Sales'!$H$6:$H$74,'NG Sales'!$I$6:$I$74,'Tax Rates'!A38,'NG Sales'!$A$6:$A$74,"Net Production (sales)")</f>
        <v>296</v>
      </c>
    </row>
    <row r="39" spans="1:26" ht="18.75" x14ac:dyDescent="0.45">
      <c r="A39" s="199" t="s">
        <v>967</v>
      </c>
      <c r="B39" s="200">
        <v>0.06</v>
      </c>
      <c r="C39" s="201">
        <v>0.1</v>
      </c>
      <c r="P39" s="201">
        <v>0</v>
      </c>
      <c r="X39" s="184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45">
      <c r="A41" s="92" t="s">
        <v>968</v>
      </c>
    </row>
    <row r="42" spans="1:26" x14ac:dyDescent="0.45">
      <c r="A42" s="92" t="s">
        <v>969</v>
      </c>
    </row>
  </sheetData>
  <mergeCells count="58">
    <mergeCell ref="D7:E7"/>
    <mergeCell ref="F7:G7"/>
    <mergeCell ref="A1:H1"/>
    <mergeCell ref="A2:H2"/>
    <mergeCell ref="A3:H3"/>
    <mergeCell ref="D6:E6"/>
    <mergeCell ref="F6:G6"/>
    <mergeCell ref="D9:E9"/>
    <mergeCell ref="F9:G9"/>
    <mergeCell ref="D10:E10"/>
    <mergeCell ref="F10:G10"/>
    <mergeCell ref="D11:E11"/>
    <mergeCell ref="F11:G11"/>
    <mergeCell ref="D13:E13"/>
    <mergeCell ref="F13:G13"/>
    <mergeCell ref="D14:E14"/>
    <mergeCell ref="F14:G14"/>
    <mergeCell ref="D16:E16"/>
    <mergeCell ref="F16:G16"/>
    <mergeCell ref="D17:E17"/>
    <mergeCell ref="F17:G17"/>
    <mergeCell ref="D18:E18"/>
    <mergeCell ref="F18:G18"/>
    <mergeCell ref="D20:E20"/>
    <mergeCell ref="F20:G20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28:E28"/>
    <mergeCell ref="D29:E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8:E38"/>
    <mergeCell ref="F38:G38"/>
    <mergeCell ref="D35:E35"/>
    <mergeCell ref="F35:G35"/>
    <mergeCell ref="D36:E36"/>
    <mergeCell ref="F36:G36"/>
    <mergeCell ref="D37:E37"/>
    <mergeCell ref="F37:G3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7" sqref="B7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Prices'!B27*(1-INDEX(Tax_share,MATCH('Total Fuel Prices'!$A$25,tax_fuel_labels,0),MATCH(B$1,'Tax_Share of Price'!$B$1:$AI$1,0)))</f>
        <v>2.5233649448293377E-6</v>
      </c>
      <c r="C2" s="35">
        <f>'Total Fuel Prices'!C27*(1-INDEX(Tax_share,MATCH('Total Fuel Prices'!$A$25,tax_fuel_labels,0),MATCH(C$1,'Tax_Share of Price'!$B$1:$AI$1,0)))</f>
        <v>2.5233649448293377E-6</v>
      </c>
      <c r="D2" s="35">
        <f>'Total Fuel Prices'!D27*(1-INDEX(Tax_share,MATCH('Total Fuel Prices'!$A$25,tax_fuel_labels,0),MATCH(D$1,'Tax_Share of Price'!$B$1:$AI$1,0)))</f>
        <v>2.6012114179203856E-6</v>
      </c>
      <c r="E2" s="35">
        <f>'Total Fuel Prices'!E27*(1-INDEX(Tax_share,MATCH('Total Fuel Prices'!$A$25,tax_fuel_labels,0),MATCH(E$1,'Tax_Share of Price'!$B$1:$AI$1,0)))</f>
        <v>2.5233649448293377E-6</v>
      </c>
      <c r="F2" s="35">
        <f>'Total Fuel Prices'!F27*(1-INDEX(Tax_share,MATCH('Total Fuel Prices'!$A$25,tax_fuel_labels,0),MATCH(F$1,'Tax_Share of Price'!$B$1:$AI$1,0)))</f>
        <v>2.4037471934943127E-6</v>
      </c>
      <c r="G2" s="35">
        <f>'Total Fuel Prices'!G27*(1-INDEX(Tax_share,MATCH('Total Fuel Prices'!$A$25,tax_fuel_labels,0),MATCH(G$1,'Tax_Share of Price'!$B$1:$AI$1,0)))</f>
        <v>2.358178526319065E-6</v>
      </c>
      <c r="H2" s="35">
        <f>'Total Fuel Prices'!H27*(1-INDEX(Tax_share,MATCH('Total Fuel Prices'!$A$25,tax_fuel_labels,0),MATCH(H$1,'Tax_Share of Price'!$B$1:$AI$1,0)))</f>
        <v>2.3600772207847007E-6</v>
      </c>
      <c r="I2" s="35">
        <f>'Total Fuel Prices'!I27*(1-INDEX(Tax_share,MATCH('Total Fuel Prices'!$A$25,tax_fuel_labels,0),MATCH(I$1,'Tax_Share of Price'!$B$1:$AI$1,0)))</f>
        <v>2.3353941927314411E-6</v>
      </c>
      <c r="J2" s="35">
        <f>'Total Fuel Prices'!J27*(1-INDEX(Tax_share,MATCH('Total Fuel Prices'!$A$25,tax_fuel_labels,0),MATCH(J$1,'Tax_Share of Price'!$B$1:$AI$1,0)))</f>
        <v>2.3372928871970768E-6</v>
      </c>
      <c r="K2" s="35">
        <f>'Total Fuel Prices'!K27*(1-INDEX(Tax_share,MATCH('Total Fuel Prices'!$A$25,tax_fuel_labels,0),MATCH(K$1,'Tax_Share of Price'!$B$1:$AI$1,0)))</f>
        <v>2.329698109334535E-6</v>
      </c>
      <c r="L2" s="35">
        <f>'Total Fuel Prices'!L27*(1-INDEX(Tax_share,MATCH('Total Fuel Prices'!$A$25,tax_fuel_labels,0),MATCH(L$1,'Tax_Share of Price'!$B$1:$AI$1,0)))</f>
        <v>2.3050150812812763E-6</v>
      </c>
      <c r="M2" s="35">
        <f>'Total Fuel Prices'!M27*(1-INDEX(Tax_share,MATCH('Total Fuel Prices'!$A$25,tax_fuel_labels,0),MATCH(M$1,'Tax_Share of Price'!$B$1:$AI$1,0)))</f>
        <v>2.2670411919685696E-6</v>
      </c>
      <c r="N2" s="35">
        <f>'Total Fuel Prices'!N27*(1-INDEX(Tax_share,MATCH('Total Fuel Prices'!$A$25,tax_fuel_labels,0),MATCH(N$1,'Tax_Share of Price'!$B$1:$AI$1,0)))</f>
        <v>2.2157764413964165E-6</v>
      </c>
      <c r="O2" s="35">
        <f>'Total Fuel Prices'!O27*(1-INDEX(Tax_share,MATCH('Total Fuel Prices'!$A$25,tax_fuel_labels,0),MATCH(O$1,'Tax_Share of Price'!$B$1:$AI$1,0)))</f>
        <v>2.2974203034187348E-6</v>
      </c>
      <c r="P2" s="35">
        <f>'Total Fuel Prices'!P27*(1-INDEX(Tax_share,MATCH('Total Fuel Prices'!$A$25,tax_fuel_labels,0),MATCH(P$1,'Tax_Share of Price'!$B$1:$AI$1,0)))</f>
        <v>2.2442568583809461E-6</v>
      </c>
      <c r="Q2" s="35">
        <f>'Total Fuel Prices'!Q27*(1-INDEX(Tax_share,MATCH('Total Fuel Prices'!$A$25,tax_fuel_labels,0),MATCH(Q$1,'Tax_Share of Price'!$B$1:$AI$1,0)))</f>
        <v>2.2138777469307808E-6</v>
      </c>
      <c r="R2" s="35">
        <f>'Total Fuel Prices'!R27*(1-INDEX(Tax_share,MATCH('Total Fuel Prices'!$A$25,tax_fuel_labels,0),MATCH(R$1,'Tax_Share of Price'!$B$1:$AI$1,0)))</f>
        <v>2.2119790524651456E-6</v>
      </c>
      <c r="S2" s="35">
        <f>'Total Fuel Prices'!S27*(1-INDEX(Tax_share,MATCH('Total Fuel Prices'!$A$25,tax_fuel_labels,0),MATCH(S$1,'Tax_Share of Price'!$B$1:$AI$1,0)))</f>
        <v>2.1948908022744275E-6</v>
      </c>
      <c r="T2" s="35">
        <f>'Total Fuel Prices'!T27*(1-INDEX(Tax_share,MATCH('Total Fuel Prices'!$A$25,tax_fuel_labels,0),MATCH(T$1,'Tax_Share of Price'!$B$1:$AI$1,0)))</f>
        <v>2.1759038576180746E-6</v>
      </c>
      <c r="U2" s="35">
        <f>'Total Fuel Prices'!U27*(1-INDEX(Tax_share,MATCH('Total Fuel Prices'!$A$25,tax_fuel_labels,0),MATCH(U$1,'Tax_Share of Price'!$B$1:$AI$1,0)))</f>
        <v>2.1588156074273564E-6</v>
      </c>
      <c r="V2" s="35">
        <f>'Total Fuel Prices'!V27*(1-INDEX(Tax_share,MATCH('Total Fuel Prices'!$A$25,tax_fuel_labels,0),MATCH(V$1,'Tax_Share of Price'!$B$1:$AI$1,0)))</f>
        <v>2.1531195240304507E-6</v>
      </c>
      <c r="W2" s="35">
        <f>'Total Fuel Prices'!W27*(1-INDEX(Tax_share,MATCH('Total Fuel Prices'!$A$25,tax_fuel_labels,0),MATCH(W$1,'Tax_Share of Price'!$B$1:$AI$1,0)))</f>
        <v>2.1474234406335449E-6</v>
      </c>
      <c r="X2" s="35">
        <f>'Total Fuel Prices'!X27*(1-INDEX(Tax_share,MATCH('Total Fuel Prices'!$A$25,tax_fuel_labels,0),MATCH(X$1,'Tax_Share of Price'!$B$1:$AI$1,0)))</f>
        <v>2.1398286627710035E-6</v>
      </c>
      <c r="Y2" s="35">
        <f>'Total Fuel Prices'!Y27*(1-INDEX(Tax_share,MATCH('Total Fuel Prices'!$A$25,tax_fuel_labels,0),MATCH(Y$1,'Tax_Share of Price'!$B$1:$AI$1,0)))</f>
        <v>2.1303351904428273E-6</v>
      </c>
      <c r="Z2" s="35">
        <f>'Total Fuel Prices'!Z27*(1-INDEX(Tax_share,MATCH('Total Fuel Prices'!$A$25,tax_fuel_labels,0),MATCH(Z$1,'Tax_Share of Price'!$B$1:$AI$1,0)))</f>
        <v>2.1208417181146506E-6</v>
      </c>
      <c r="AA2" s="35">
        <f>'Total Fuel Prices'!AA27*(1-INDEX(Tax_share,MATCH('Total Fuel Prices'!$A$25,tax_fuel_labels,0),MATCH(AA$1,'Tax_Share of Price'!$B$1:$AI$1,0)))</f>
        <v>2.1189430236490149E-6</v>
      </c>
      <c r="AB2" s="35">
        <f>'Total Fuel Prices'!AB27*(1-INDEX(Tax_share,MATCH('Total Fuel Prices'!$A$25,tax_fuel_labels,0),MATCH(AB$1,'Tax_Share of Price'!$B$1:$AI$1,0)))</f>
        <v>2.1151456347177444E-6</v>
      </c>
      <c r="AC2" s="35">
        <f>'Total Fuel Prices'!AC27*(1-INDEX(Tax_share,MATCH('Total Fuel Prices'!$A$25,tax_fuel_labels,0),MATCH(AC$1,'Tax_Share of Price'!$B$1:$AI$1,0)))</f>
        <v>2.1132469402521092E-6</v>
      </c>
      <c r="AD2" s="35">
        <f>'Total Fuel Prices'!AD27*(1-INDEX(Tax_share,MATCH('Total Fuel Prices'!$A$25,tax_fuel_labels,0),MATCH(AD$1,'Tax_Share of Price'!$B$1:$AI$1,0)))</f>
        <v>2.1132469402521092E-6</v>
      </c>
      <c r="AE2" s="35">
        <f>'Total Fuel Prices'!AE27*(1-INDEX(Tax_share,MATCH('Total Fuel Prices'!$A$25,tax_fuel_labels,0),MATCH(AE$1,'Tax_Share of Price'!$B$1:$AI$1,0)))</f>
        <v>2.1170443291833797E-6</v>
      </c>
      <c r="AF2" s="35">
        <f>'Total Fuel Prices'!AF27*(1-INDEX(Tax_share,MATCH('Total Fuel Prices'!$A$25,tax_fuel_labels,0),MATCH(AF$1,'Tax_Share of Price'!$B$1:$AI$1,0)))</f>
        <v>2.1246391070459211E-6</v>
      </c>
      <c r="AG2" s="35">
        <f>'Total Fuel Prices'!AG27*(1-INDEX(Tax_share,MATCH('Total Fuel Prices'!$A$25,tax_fuel_labels,0),MATCH(AG$1,'Tax_Share of Price'!$B$1:$AI$1,0)))</f>
        <v>2.1284364959771916E-6</v>
      </c>
      <c r="AH2" s="35">
        <f>'Total Fuel Prices'!AH27*(1-INDEX(Tax_share,MATCH('Total Fuel Prices'!$A$25,tax_fuel_labels,0),MATCH(AH$1,'Tax_Share of Price'!$B$1:$AI$1,0)))</f>
        <v>2.1322338849084621E-6</v>
      </c>
      <c r="AI2" s="35">
        <f>'Total Fuel Prices'!AI27*(1-INDEX(Tax_share,MATCH('Total Fuel Prices'!$A$25,tax_fuel_labels,0),MATCH(AI$1,'Tax_Share of Price'!$B$1:$AI$1,0)))</f>
        <v>2.1417273572366388E-6</v>
      </c>
      <c r="AJ2" s="11"/>
      <c r="AK2" s="11"/>
    </row>
    <row r="3" spans="1:37" x14ac:dyDescent="0.45">
      <c r="A3" s="2" t="s">
        <v>271</v>
      </c>
      <c r="B3" s="35">
        <f>'Total Fuel Prices'!B28*(1-INDEX(Tax_share,MATCH('Total Fuel Prices'!$A$25,tax_fuel_labels,0),MATCH(B$1,'Tax_Share of Price'!$B$1:$AI$1,0)))</f>
        <v>2.5233649448293377E-6</v>
      </c>
      <c r="C3" s="35">
        <f>'Total Fuel Prices'!C28*(1-INDEX(Tax_share,MATCH('Total Fuel Prices'!$A$25,tax_fuel_labels,0),MATCH(C$1,'Tax_Share of Price'!$B$1:$AI$1,0)))</f>
        <v>2.5233649448293377E-6</v>
      </c>
      <c r="D3" s="35">
        <f>'Total Fuel Prices'!D28*(1-INDEX(Tax_share,MATCH('Total Fuel Prices'!$A$25,tax_fuel_labels,0),MATCH(D$1,'Tax_Share of Price'!$B$1:$AI$1,0)))</f>
        <v>2.7233297140422287E-6</v>
      </c>
      <c r="E3" s="35">
        <f>'Total Fuel Prices'!E28*(1-INDEX(Tax_share,MATCH('Total Fuel Prices'!$A$25,tax_fuel_labels,0),MATCH(E$1,'Tax_Share of Price'!$B$1:$AI$1,0)))</f>
        <v>2.5233649448293377E-6</v>
      </c>
      <c r="F3" s="35">
        <f>'Total Fuel Prices'!F28*(1-INDEX(Tax_share,MATCH('Total Fuel Prices'!$A$25,tax_fuel_labels,0),MATCH(F$1,'Tax_Share of Price'!$B$1:$AI$1,0)))</f>
        <v>2.6852411865731066E-6</v>
      </c>
      <c r="G3" s="35">
        <f>'Total Fuel Prices'!G28*(1-INDEX(Tax_share,MATCH('Total Fuel Prices'!$A$25,tax_fuel_labels,0),MATCH(G$1,'Tax_Share of Price'!$B$1:$AI$1,0)))</f>
        <v>2.6757190547058257E-6</v>
      </c>
      <c r="H3" s="35">
        <f>'Total Fuel Prices'!H28*(1-INDEX(Tax_share,MATCH('Total Fuel Prices'!$A$25,tax_fuel_labels,0),MATCH(H$1,'Tax_Share of Price'!$B$1:$AI$1,0)))</f>
        <v>2.7423739777767895E-6</v>
      </c>
      <c r="I3" s="35">
        <f>'Total Fuel Prices'!I28*(1-INDEX(Tax_share,MATCH('Total Fuel Prices'!$A$25,tax_fuel_labels,0),MATCH(I$1,'Tax_Share of Price'!$B$1:$AI$1,0)))</f>
        <v>2.8852059557859975E-6</v>
      </c>
      <c r="J3" s="35">
        <f>'Total Fuel Prices'!J28*(1-INDEX(Tax_share,MATCH('Total Fuel Prices'!$A$25,tax_fuel_labels,0),MATCH(J$1,'Tax_Share of Price'!$B$1:$AI$1,0)))</f>
        <v>3.1518256480698526E-6</v>
      </c>
      <c r="K3" s="35">
        <f>'Total Fuel Prices'!K28*(1-INDEX(Tax_share,MATCH('Total Fuel Prices'!$A$25,tax_fuel_labels,0),MATCH(K$1,'Tax_Share of Price'!$B$1:$AI$1,0)))</f>
        <v>3.3517904172827431E-6</v>
      </c>
      <c r="L3" s="35">
        <f>'Total Fuel Prices'!L28*(1-INDEX(Tax_share,MATCH('Total Fuel Prices'!$A$25,tax_fuel_labels,0),MATCH(L$1,'Tax_Share of Price'!$B$1:$AI$1,0)))</f>
        <v>3.475578131557389E-6</v>
      </c>
      <c r="M3" s="35">
        <f>'Total Fuel Prices'!M28*(1-INDEX(Tax_share,MATCH('Total Fuel Prices'!$A$25,tax_fuel_labels,0),MATCH(M$1,'Tax_Share of Price'!$B$1:$AI$1,0)))</f>
        <v>3.5327109227610728E-6</v>
      </c>
      <c r="N3" s="35">
        <f>'Total Fuel Prices'!N28*(1-INDEX(Tax_share,MATCH('Total Fuel Prices'!$A$25,tax_fuel_labels,0),MATCH(N$1,'Tax_Share of Price'!$B$1:$AI$1,0)))</f>
        <v>3.5231887908937923E-6</v>
      </c>
      <c r="O3" s="35">
        <f>'Total Fuel Prices'!O28*(1-INDEX(Tax_share,MATCH('Total Fuel Prices'!$A$25,tax_fuel_labels,0),MATCH(O$1,'Tax_Share of Price'!$B$1:$AI$1,0)))</f>
        <v>3.4565338678228286E-6</v>
      </c>
      <c r="P3" s="35">
        <f>'Total Fuel Prices'!P28*(1-INDEX(Tax_share,MATCH('Total Fuel Prices'!$A$25,tax_fuel_labels,0),MATCH(P$1,'Tax_Share of Price'!$B$1:$AI$1,0)))</f>
        <v>3.4279674722209877E-6</v>
      </c>
      <c r="Q3" s="35">
        <f>'Total Fuel Prices'!Q28*(1-INDEX(Tax_share,MATCH('Total Fuel Prices'!$A$25,tax_fuel_labels,0),MATCH(Q$1,'Tax_Share of Price'!$B$1:$AI$1,0)))</f>
        <v>3.4470117359555481E-6</v>
      </c>
      <c r="R3" s="35">
        <f>'Total Fuel Prices'!R28*(1-INDEX(Tax_share,MATCH('Total Fuel Prices'!$A$25,tax_fuel_labels,0),MATCH(R$1,'Tax_Share of Price'!$B$1:$AI$1,0)))</f>
        <v>3.5136666590265123E-6</v>
      </c>
      <c r="S3" s="35">
        <f>'Total Fuel Prices'!S28*(1-INDEX(Tax_share,MATCH('Total Fuel Prices'!$A$25,tax_fuel_labels,0),MATCH(S$1,'Tax_Share of Price'!$B$1:$AI$1,0)))</f>
        <v>3.561277318362914E-6</v>
      </c>
      <c r="T3" s="35">
        <f>'Total Fuel Prices'!T28*(1-INDEX(Tax_share,MATCH('Total Fuel Prices'!$A$25,tax_fuel_labels,0),MATCH(T$1,'Tax_Share of Price'!$B$1:$AI$1,0)))</f>
        <v>3.561277318362914E-6</v>
      </c>
      <c r="U3" s="35">
        <f>'Total Fuel Prices'!U28*(1-INDEX(Tax_share,MATCH('Total Fuel Prices'!$A$25,tax_fuel_labels,0),MATCH(U$1,'Tax_Share of Price'!$B$1:$AI$1,0)))</f>
        <v>3.561277318362914E-6</v>
      </c>
      <c r="V3" s="35">
        <f>'Total Fuel Prices'!V28*(1-INDEX(Tax_share,MATCH('Total Fuel Prices'!$A$25,tax_fuel_labels,0),MATCH(V$1,'Tax_Share of Price'!$B$1:$AI$1,0)))</f>
        <v>3.5898437139647557E-6</v>
      </c>
      <c r="W3" s="35">
        <f>'Total Fuel Prices'!W28*(1-INDEX(Tax_share,MATCH('Total Fuel Prices'!$A$25,tax_fuel_labels,0),MATCH(W$1,'Tax_Share of Price'!$B$1:$AI$1,0)))</f>
        <v>3.6184101095665974E-6</v>
      </c>
      <c r="X3" s="35">
        <f>'Total Fuel Prices'!X28*(1-INDEX(Tax_share,MATCH('Total Fuel Prices'!$A$25,tax_fuel_labels,0),MATCH(X$1,'Tax_Share of Price'!$B$1:$AI$1,0)))</f>
        <v>3.6184101095665974E-6</v>
      </c>
      <c r="Y3" s="35">
        <f>'Total Fuel Prices'!Y28*(1-INDEX(Tax_share,MATCH('Total Fuel Prices'!$A$25,tax_fuel_labels,0),MATCH(Y$1,'Tax_Share of Price'!$B$1:$AI$1,0)))</f>
        <v>3.6279322414338782E-6</v>
      </c>
      <c r="Z3" s="35">
        <f>'Total Fuel Prices'!Z28*(1-INDEX(Tax_share,MATCH('Total Fuel Prices'!$A$25,tax_fuel_labels,0),MATCH(Z$1,'Tax_Share of Price'!$B$1:$AI$1,0)))</f>
        <v>3.6184101095665974E-6</v>
      </c>
      <c r="AA3" s="35">
        <f>'Total Fuel Prices'!AA28*(1-INDEX(Tax_share,MATCH('Total Fuel Prices'!$A$25,tax_fuel_labels,0),MATCH(AA$1,'Tax_Share of Price'!$B$1:$AI$1,0)))</f>
        <v>3.6279322414338782E-6</v>
      </c>
      <c r="AB3" s="35">
        <f>'Total Fuel Prices'!AB28*(1-INDEX(Tax_share,MATCH('Total Fuel Prices'!$A$25,tax_fuel_labels,0),MATCH(AB$1,'Tax_Share of Price'!$B$1:$AI$1,0)))</f>
        <v>3.6374543733011578E-6</v>
      </c>
      <c r="AC3" s="35">
        <f>'Total Fuel Prices'!AC28*(1-INDEX(Tax_share,MATCH('Total Fuel Prices'!$A$25,tax_fuel_labels,0),MATCH(AC$1,'Tax_Share of Price'!$B$1:$AI$1,0)))</f>
        <v>3.656498637035719E-6</v>
      </c>
      <c r="AD3" s="35">
        <f>'Total Fuel Prices'!AD28*(1-INDEX(Tax_share,MATCH('Total Fuel Prices'!$A$25,tax_fuel_labels,0),MATCH(AD$1,'Tax_Share of Price'!$B$1:$AI$1,0)))</f>
        <v>3.6660207689029999E-6</v>
      </c>
      <c r="AE3" s="35">
        <f>'Total Fuel Prices'!AE28*(1-INDEX(Tax_share,MATCH('Total Fuel Prices'!$A$25,tax_fuel_labels,0),MATCH(AE$1,'Tax_Share of Price'!$B$1:$AI$1,0)))</f>
        <v>3.7041092963721224E-6</v>
      </c>
      <c r="AF3" s="35">
        <f>'Total Fuel Prices'!AF28*(1-INDEX(Tax_share,MATCH('Total Fuel Prices'!$A$25,tax_fuel_labels,0),MATCH(AF$1,'Tax_Share of Price'!$B$1:$AI$1,0)))</f>
        <v>3.7612420875758054E-6</v>
      </c>
      <c r="AG3" s="35">
        <f>'Total Fuel Prices'!AG28*(1-INDEX(Tax_share,MATCH('Total Fuel Prices'!$A$25,tax_fuel_labels,0),MATCH(AG$1,'Tax_Share of Price'!$B$1:$AI$1,0)))</f>
        <v>3.7993306150449275E-6</v>
      </c>
      <c r="AH3" s="35">
        <f>'Total Fuel Prices'!AH28*(1-INDEX(Tax_share,MATCH('Total Fuel Prices'!$A$25,tax_fuel_labels,0),MATCH(AH$1,'Tax_Share of Price'!$B$1:$AI$1,0)))</f>
        <v>3.8183748787794874E-6</v>
      </c>
      <c r="AI3" s="35">
        <f>'Total Fuel Prices'!AI28*(1-INDEX(Tax_share,MATCH('Total Fuel Prices'!$A$25,tax_fuel_labels,0),MATCH(AI$1,'Tax_Share of Price'!$B$1:$AI$1,0)))</f>
        <v>3.8755076699831717E-6</v>
      </c>
      <c r="AJ3" s="11"/>
      <c r="AK3" s="11"/>
    </row>
    <row r="4" spans="1:37" x14ac:dyDescent="0.45">
      <c r="A4" s="2" t="s">
        <v>272</v>
      </c>
      <c r="B4" s="35">
        <f>'Total Fuel Prices'!B30*(1-INDEX(Tax_share,MATCH('Total Fuel Prices'!$A$25,tax_fuel_labels,0),MATCH(B$1,'Tax_Share of Price'!$B$1:$AI$1,0)))</f>
        <v>2.5233649448293377E-6</v>
      </c>
      <c r="C4" s="35">
        <f>'Total Fuel Prices'!C30*(1-INDEX(Tax_share,MATCH('Total Fuel Prices'!$A$25,tax_fuel_labels,0),MATCH(C$1,'Tax_Share of Price'!$B$1:$AI$1,0)))</f>
        <v>2.5233649448293377E-6</v>
      </c>
      <c r="D4" s="35">
        <f>'Total Fuel Prices'!D30*(1-INDEX(Tax_share,MATCH('Total Fuel Prices'!$A$25,tax_fuel_labels,0),MATCH(D$1,'Tax_Share of Price'!$B$1:$AI$1,0)))</f>
        <v>2.5233649448293377E-6</v>
      </c>
      <c r="E4" s="35">
        <f>'Total Fuel Prices'!E30*(1-INDEX(Tax_share,MATCH('Total Fuel Prices'!$A$25,tax_fuel_labels,0),MATCH(E$1,'Tax_Share of Price'!$B$1:$AI$1,0)))</f>
        <v>2.5233649448293377E-6</v>
      </c>
      <c r="F4" s="35">
        <f>'Total Fuel Prices'!F30*(1-INDEX(Tax_share,MATCH('Total Fuel Prices'!$A$25,tax_fuel_labels,0),MATCH(F$1,'Tax_Share of Price'!$B$1:$AI$1,0)))</f>
        <v>2.5233649448293377E-6</v>
      </c>
      <c r="G4" s="35">
        <f>'Total Fuel Prices'!G30*(1-INDEX(Tax_share,MATCH('Total Fuel Prices'!$A$25,tax_fuel_labels,0),MATCH(G$1,'Tax_Share of Price'!$B$1:$AI$1,0)))</f>
        <v>2.5233649448293377E-6</v>
      </c>
      <c r="H4" s="35">
        <f>'Total Fuel Prices'!H30*(1-INDEX(Tax_share,MATCH('Total Fuel Prices'!$A$25,tax_fuel_labels,0),MATCH(H$1,'Tax_Share of Price'!$B$1:$AI$1,0)))</f>
        <v>2.5233649448293377E-6</v>
      </c>
      <c r="I4" s="35">
        <f>'Total Fuel Prices'!I30*(1-INDEX(Tax_share,MATCH('Total Fuel Prices'!$A$25,tax_fuel_labels,0),MATCH(I$1,'Tax_Share of Price'!$B$1:$AI$1,0)))</f>
        <v>2.5233649448293377E-6</v>
      </c>
      <c r="J4" s="35">
        <f>'Total Fuel Prices'!J30*(1-INDEX(Tax_share,MATCH('Total Fuel Prices'!$A$25,tax_fuel_labels,0),MATCH(J$1,'Tax_Share of Price'!$B$1:$AI$1,0)))</f>
        <v>2.5233649448293377E-6</v>
      </c>
      <c r="K4" s="35">
        <f>'Total Fuel Prices'!K30*(1-INDEX(Tax_share,MATCH('Total Fuel Prices'!$A$25,tax_fuel_labels,0),MATCH(K$1,'Tax_Share of Price'!$B$1:$AI$1,0)))</f>
        <v>2.5233649448293377E-6</v>
      </c>
      <c r="L4" s="35">
        <f>'Total Fuel Prices'!L30*(1-INDEX(Tax_share,MATCH('Total Fuel Prices'!$A$25,tax_fuel_labels,0),MATCH(L$1,'Tax_Share of Price'!$B$1:$AI$1,0)))</f>
        <v>2.5233649448293377E-6</v>
      </c>
      <c r="M4" s="35">
        <f>'Total Fuel Prices'!M30*(1-INDEX(Tax_share,MATCH('Total Fuel Prices'!$A$25,tax_fuel_labels,0),MATCH(M$1,'Tax_Share of Price'!$B$1:$AI$1,0)))</f>
        <v>2.5233649448293377E-6</v>
      </c>
      <c r="N4" s="35">
        <f>'Total Fuel Prices'!N30*(1-INDEX(Tax_share,MATCH('Total Fuel Prices'!$A$25,tax_fuel_labels,0),MATCH(N$1,'Tax_Share of Price'!$B$1:$AI$1,0)))</f>
        <v>2.5233649448293377E-6</v>
      </c>
      <c r="O4" s="35">
        <f>'Total Fuel Prices'!O30*(1-INDEX(Tax_share,MATCH('Total Fuel Prices'!$A$25,tax_fuel_labels,0),MATCH(O$1,'Tax_Share of Price'!$B$1:$AI$1,0)))</f>
        <v>2.5233649448293377E-6</v>
      </c>
      <c r="P4" s="35">
        <f>'Total Fuel Prices'!P30*(1-INDEX(Tax_share,MATCH('Total Fuel Prices'!$A$25,tax_fuel_labels,0),MATCH(P$1,'Tax_Share of Price'!$B$1:$AI$1,0)))</f>
        <v>2.5233649448293377E-6</v>
      </c>
      <c r="Q4" s="35">
        <f>'Total Fuel Prices'!Q30*(1-INDEX(Tax_share,MATCH('Total Fuel Prices'!$A$25,tax_fuel_labels,0),MATCH(Q$1,'Tax_Share of Price'!$B$1:$AI$1,0)))</f>
        <v>2.5233649448293377E-6</v>
      </c>
      <c r="R4" s="35">
        <f>'Total Fuel Prices'!R30*(1-INDEX(Tax_share,MATCH('Total Fuel Prices'!$A$25,tax_fuel_labels,0),MATCH(R$1,'Tax_Share of Price'!$B$1:$AI$1,0)))</f>
        <v>2.5233649448293377E-6</v>
      </c>
      <c r="S4" s="35">
        <f>'Total Fuel Prices'!S30*(1-INDEX(Tax_share,MATCH('Total Fuel Prices'!$A$25,tax_fuel_labels,0),MATCH(S$1,'Tax_Share of Price'!$B$1:$AI$1,0)))</f>
        <v>2.5233649448293377E-6</v>
      </c>
      <c r="T4" s="35">
        <f>'Total Fuel Prices'!T30*(1-INDEX(Tax_share,MATCH('Total Fuel Prices'!$A$25,tax_fuel_labels,0),MATCH(T$1,'Tax_Share of Price'!$B$1:$AI$1,0)))</f>
        <v>2.5233649448293377E-6</v>
      </c>
      <c r="U4" s="35">
        <f>'Total Fuel Prices'!U30*(1-INDEX(Tax_share,MATCH('Total Fuel Prices'!$A$25,tax_fuel_labels,0),MATCH(U$1,'Tax_Share of Price'!$B$1:$AI$1,0)))</f>
        <v>2.5233649448293377E-6</v>
      </c>
      <c r="V4" s="35">
        <f>'Total Fuel Prices'!V30*(1-INDEX(Tax_share,MATCH('Total Fuel Prices'!$A$25,tax_fuel_labels,0),MATCH(V$1,'Tax_Share of Price'!$B$1:$AI$1,0)))</f>
        <v>2.5233649448293377E-6</v>
      </c>
      <c r="W4" s="35">
        <f>'Total Fuel Prices'!W30*(1-INDEX(Tax_share,MATCH('Total Fuel Prices'!$A$25,tax_fuel_labels,0),MATCH(W$1,'Tax_Share of Price'!$B$1:$AI$1,0)))</f>
        <v>2.5233649448293377E-6</v>
      </c>
      <c r="X4" s="35">
        <f>'Total Fuel Prices'!X30*(1-INDEX(Tax_share,MATCH('Total Fuel Prices'!$A$25,tax_fuel_labels,0),MATCH(X$1,'Tax_Share of Price'!$B$1:$AI$1,0)))</f>
        <v>2.5233649448293377E-6</v>
      </c>
      <c r="Y4" s="35">
        <f>'Total Fuel Prices'!Y30*(1-INDEX(Tax_share,MATCH('Total Fuel Prices'!$A$25,tax_fuel_labels,0),MATCH(Y$1,'Tax_Share of Price'!$B$1:$AI$1,0)))</f>
        <v>2.5233649448293377E-6</v>
      </c>
      <c r="Z4" s="35">
        <f>'Total Fuel Prices'!Z30*(1-INDEX(Tax_share,MATCH('Total Fuel Prices'!$A$25,tax_fuel_labels,0),MATCH(Z$1,'Tax_Share of Price'!$B$1:$AI$1,0)))</f>
        <v>2.5233649448293377E-6</v>
      </c>
      <c r="AA4" s="35">
        <f>'Total Fuel Prices'!AA30*(1-INDEX(Tax_share,MATCH('Total Fuel Prices'!$A$25,tax_fuel_labels,0),MATCH(AA$1,'Tax_Share of Price'!$B$1:$AI$1,0)))</f>
        <v>2.5233649448293377E-6</v>
      </c>
      <c r="AB4" s="35">
        <f>'Total Fuel Prices'!AB30*(1-INDEX(Tax_share,MATCH('Total Fuel Prices'!$A$25,tax_fuel_labels,0),MATCH(AB$1,'Tax_Share of Price'!$B$1:$AI$1,0)))</f>
        <v>2.5233649448293377E-6</v>
      </c>
      <c r="AC4" s="35">
        <f>'Total Fuel Prices'!AC30*(1-INDEX(Tax_share,MATCH('Total Fuel Prices'!$A$25,tax_fuel_labels,0),MATCH(AC$1,'Tax_Share of Price'!$B$1:$AI$1,0)))</f>
        <v>2.5233649448293377E-6</v>
      </c>
      <c r="AD4" s="35">
        <f>'Total Fuel Prices'!AD30*(1-INDEX(Tax_share,MATCH('Total Fuel Prices'!$A$25,tax_fuel_labels,0),MATCH(AD$1,'Tax_Share of Price'!$B$1:$AI$1,0)))</f>
        <v>2.5233649448293377E-6</v>
      </c>
      <c r="AE4" s="35">
        <f>'Total Fuel Prices'!AE30*(1-INDEX(Tax_share,MATCH('Total Fuel Prices'!$A$25,tax_fuel_labels,0),MATCH(AE$1,'Tax_Share of Price'!$B$1:$AI$1,0)))</f>
        <v>2.5233649448293377E-6</v>
      </c>
      <c r="AF4" s="35">
        <f>'Total Fuel Prices'!AF30*(1-INDEX(Tax_share,MATCH('Total Fuel Prices'!$A$25,tax_fuel_labels,0),MATCH(AF$1,'Tax_Share of Price'!$B$1:$AI$1,0)))</f>
        <v>2.5233649448293377E-6</v>
      </c>
      <c r="AG4" s="35">
        <f>'Total Fuel Prices'!AG30*(1-INDEX(Tax_share,MATCH('Total Fuel Prices'!$A$25,tax_fuel_labels,0),MATCH(AG$1,'Tax_Share of Price'!$B$1:$AI$1,0)))</f>
        <v>2.5233649448293377E-6</v>
      </c>
      <c r="AH4" s="35">
        <f>'Total Fuel Prices'!AH30*(1-INDEX(Tax_share,MATCH('Total Fuel Prices'!$A$25,tax_fuel_labels,0),MATCH(AH$1,'Tax_Share of Price'!$B$1:$AI$1,0)))</f>
        <v>2.5233649448293377E-6</v>
      </c>
      <c r="AI4" s="35">
        <f>'Total Fuel Prices'!AI30*(1-INDEX(Tax_share,MATCH('Total Fuel Prices'!$A$25,tax_fuel_labels,0),MATCH(AI$1,'Tax_Share of Price'!$B$1:$AI$1,0)))</f>
        <v>2.5233649448293377E-6</v>
      </c>
      <c r="AJ4" s="11"/>
      <c r="AK4" s="11"/>
    </row>
    <row r="5" spans="1:37" x14ac:dyDescent="0.45">
      <c r="A5" s="2" t="s">
        <v>273</v>
      </c>
      <c r="B5" s="35">
        <f>'Total Fuel Prices'!B30*(1-INDEX(Tax_share,MATCH('Total Fuel Prices'!$A$25,tax_fuel_labels,0),MATCH(B$1,'Tax_Share of Price'!$B$1:$AI$1,0)))</f>
        <v>2.5233649448293377E-6</v>
      </c>
      <c r="C5" s="35">
        <f>'Total Fuel Prices'!C30*(1-INDEX(Tax_share,MATCH('Total Fuel Prices'!$A$25,tax_fuel_labels,0),MATCH(C$1,'Tax_Share of Price'!$B$1:$AI$1,0)))</f>
        <v>2.5233649448293377E-6</v>
      </c>
      <c r="D5" s="35">
        <f>'Total Fuel Prices'!D30*(1-INDEX(Tax_share,MATCH('Total Fuel Prices'!$A$25,tax_fuel_labels,0),MATCH(D$1,'Tax_Share of Price'!$B$1:$AI$1,0)))</f>
        <v>2.5233649448293377E-6</v>
      </c>
      <c r="E5" s="35">
        <f>'Total Fuel Prices'!E30*(1-INDEX(Tax_share,MATCH('Total Fuel Prices'!$A$25,tax_fuel_labels,0),MATCH(E$1,'Tax_Share of Price'!$B$1:$AI$1,0)))</f>
        <v>2.5233649448293377E-6</v>
      </c>
      <c r="F5" s="35">
        <f>'Total Fuel Prices'!F30*(1-INDEX(Tax_share,MATCH('Total Fuel Prices'!$A$25,tax_fuel_labels,0),MATCH(F$1,'Tax_Share of Price'!$B$1:$AI$1,0)))</f>
        <v>2.5233649448293377E-6</v>
      </c>
      <c r="G5" s="35">
        <f>'Total Fuel Prices'!G30*(1-INDEX(Tax_share,MATCH('Total Fuel Prices'!$A$25,tax_fuel_labels,0),MATCH(G$1,'Tax_Share of Price'!$B$1:$AI$1,0)))</f>
        <v>2.5233649448293377E-6</v>
      </c>
      <c r="H5" s="35">
        <f>'Total Fuel Prices'!H30*(1-INDEX(Tax_share,MATCH('Total Fuel Prices'!$A$25,tax_fuel_labels,0),MATCH(H$1,'Tax_Share of Price'!$B$1:$AI$1,0)))</f>
        <v>2.5233649448293377E-6</v>
      </c>
      <c r="I5" s="35">
        <f>'Total Fuel Prices'!I30*(1-INDEX(Tax_share,MATCH('Total Fuel Prices'!$A$25,tax_fuel_labels,0),MATCH(I$1,'Tax_Share of Price'!$B$1:$AI$1,0)))</f>
        <v>2.5233649448293377E-6</v>
      </c>
      <c r="J5" s="35">
        <f>'Total Fuel Prices'!J30*(1-INDEX(Tax_share,MATCH('Total Fuel Prices'!$A$25,tax_fuel_labels,0),MATCH(J$1,'Tax_Share of Price'!$B$1:$AI$1,0)))</f>
        <v>2.5233649448293377E-6</v>
      </c>
      <c r="K5" s="35">
        <f>'Total Fuel Prices'!K30*(1-INDEX(Tax_share,MATCH('Total Fuel Prices'!$A$25,tax_fuel_labels,0),MATCH(K$1,'Tax_Share of Price'!$B$1:$AI$1,0)))</f>
        <v>2.5233649448293377E-6</v>
      </c>
      <c r="L5" s="35">
        <f>'Total Fuel Prices'!L30*(1-INDEX(Tax_share,MATCH('Total Fuel Prices'!$A$25,tax_fuel_labels,0),MATCH(L$1,'Tax_Share of Price'!$B$1:$AI$1,0)))</f>
        <v>2.5233649448293377E-6</v>
      </c>
      <c r="M5" s="35">
        <f>'Total Fuel Prices'!M30*(1-INDEX(Tax_share,MATCH('Total Fuel Prices'!$A$25,tax_fuel_labels,0),MATCH(M$1,'Tax_Share of Price'!$B$1:$AI$1,0)))</f>
        <v>2.5233649448293377E-6</v>
      </c>
      <c r="N5" s="35">
        <f>'Total Fuel Prices'!N30*(1-INDEX(Tax_share,MATCH('Total Fuel Prices'!$A$25,tax_fuel_labels,0),MATCH(N$1,'Tax_Share of Price'!$B$1:$AI$1,0)))</f>
        <v>2.5233649448293377E-6</v>
      </c>
      <c r="O5" s="35">
        <f>'Total Fuel Prices'!O30*(1-INDEX(Tax_share,MATCH('Total Fuel Prices'!$A$25,tax_fuel_labels,0),MATCH(O$1,'Tax_Share of Price'!$B$1:$AI$1,0)))</f>
        <v>2.5233649448293377E-6</v>
      </c>
      <c r="P5" s="35">
        <f>'Total Fuel Prices'!P30*(1-INDEX(Tax_share,MATCH('Total Fuel Prices'!$A$25,tax_fuel_labels,0),MATCH(P$1,'Tax_Share of Price'!$B$1:$AI$1,0)))</f>
        <v>2.5233649448293377E-6</v>
      </c>
      <c r="Q5" s="35">
        <f>'Total Fuel Prices'!Q30*(1-INDEX(Tax_share,MATCH('Total Fuel Prices'!$A$25,tax_fuel_labels,0),MATCH(Q$1,'Tax_Share of Price'!$B$1:$AI$1,0)))</f>
        <v>2.5233649448293377E-6</v>
      </c>
      <c r="R5" s="35">
        <f>'Total Fuel Prices'!R30*(1-INDEX(Tax_share,MATCH('Total Fuel Prices'!$A$25,tax_fuel_labels,0),MATCH(R$1,'Tax_Share of Price'!$B$1:$AI$1,0)))</f>
        <v>2.5233649448293377E-6</v>
      </c>
      <c r="S5" s="35">
        <f>'Total Fuel Prices'!S30*(1-INDEX(Tax_share,MATCH('Total Fuel Prices'!$A$25,tax_fuel_labels,0),MATCH(S$1,'Tax_Share of Price'!$B$1:$AI$1,0)))</f>
        <v>2.5233649448293377E-6</v>
      </c>
      <c r="T5" s="35">
        <f>'Total Fuel Prices'!T30*(1-INDEX(Tax_share,MATCH('Total Fuel Prices'!$A$25,tax_fuel_labels,0),MATCH(T$1,'Tax_Share of Price'!$B$1:$AI$1,0)))</f>
        <v>2.5233649448293377E-6</v>
      </c>
      <c r="U5" s="35">
        <f>'Total Fuel Prices'!U30*(1-INDEX(Tax_share,MATCH('Total Fuel Prices'!$A$25,tax_fuel_labels,0),MATCH(U$1,'Tax_Share of Price'!$B$1:$AI$1,0)))</f>
        <v>2.5233649448293377E-6</v>
      </c>
      <c r="V5" s="35">
        <f>'Total Fuel Prices'!V30*(1-INDEX(Tax_share,MATCH('Total Fuel Prices'!$A$25,tax_fuel_labels,0),MATCH(V$1,'Tax_Share of Price'!$B$1:$AI$1,0)))</f>
        <v>2.5233649448293377E-6</v>
      </c>
      <c r="W5" s="35">
        <f>'Total Fuel Prices'!W30*(1-INDEX(Tax_share,MATCH('Total Fuel Prices'!$A$25,tax_fuel_labels,0),MATCH(W$1,'Tax_Share of Price'!$B$1:$AI$1,0)))</f>
        <v>2.5233649448293377E-6</v>
      </c>
      <c r="X5" s="35">
        <f>'Total Fuel Prices'!X30*(1-INDEX(Tax_share,MATCH('Total Fuel Prices'!$A$25,tax_fuel_labels,0),MATCH(X$1,'Tax_Share of Price'!$B$1:$AI$1,0)))</f>
        <v>2.5233649448293377E-6</v>
      </c>
      <c r="Y5" s="35">
        <f>'Total Fuel Prices'!Y30*(1-INDEX(Tax_share,MATCH('Total Fuel Prices'!$A$25,tax_fuel_labels,0),MATCH(Y$1,'Tax_Share of Price'!$B$1:$AI$1,0)))</f>
        <v>2.5233649448293377E-6</v>
      </c>
      <c r="Z5" s="35">
        <f>'Total Fuel Prices'!Z30*(1-INDEX(Tax_share,MATCH('Total Fuel Prices'!$A$25,tax_fuel_labels,0),MATCH(Z$1,'Tax_Share of Price'!$B$1:$AI$1,0)))</f>
        <v>2.5233649448293377E-6</v>
      </c>
      <c r="AA5" s="35">
        <f>'Total Fuel Prices'!AA30*(1-INDEX(Tax_share,MATCH('Total Fuel Prices'!$A$25,tax_fuel_labels,0),MATCH(AA$1,'Tax_Share of Price'!$B$1:$AI$1,0)))</f>
        <v>2.5233649448293377E-6</v>
      </c>
      <c r="AB5" s="35">
        <f>'Total Fuel Prices'!AB30*(1-INDEX(Tax_share,MATCH('Total Fuel Prices'!$A$25,tax_fuel_labels,0),MATCH(AB$1,'Tax_Share of Price'!$B$1:$AI$1,0)))</f>
        <v>2.5233649448293377E-6</v>
      </c>
      <c r="AC5" s="35">
        <f>'Total Fuel Prices'!AC30*(1-INDEX(Tax_share,MATCH('Total Fuel Prices'!$A$25,tax_fuel_labels,0),MATCH(AC$1,'Tax_Share of Price'!$B$1:$AI$1,0)))</f>
        <v>2.5233649448293377E-6</v>
      </c>
      <c r="AD5" s="35">
        <f>'Total Fuel Prices'!AD30*(1-INDEX(Tax_share,MATCH('Total Fuel Prices'!$A$25,tax_fuel_labels,0),MATCH(AD$1,'Tax_Share of Price'!$B$1:$AI$1,0)))</f>
        <v>2.5233649448293377E-6</v>
      </c>
      <c r="AE5" s="35">
        <f>'Total Fuel Prices'!AE30*(1-INDEX(Tax_share,MATCH('Total Fuel Prices'!$A$25,tax_fuel_labels,0),MATCH(AE$1,'Tax_Share of Price'!$B$1:$AI$1,0)))</f>
        <v>2.5233649448293377E-6</v>
      </c>
      <c r="AF5" s="35">
        <f>'Total Fuel Prices'!AF30*(1-INDEX(Tax_share,MATCH('Total Fuel Prices'!$A$25,tax_fuel_labels,0),MATCH(AF$1,'Tax_Share of Price'!$B$1:$AI$1,0)))</f>
        <v>2.5233649448293377E-6</v>
      </c>
      <c r="AG5" s="35">
        <f>'Total Fuel Prices'!AG30*(1-INDEX(Tax_share,MATCH('Total Fuel Prices'!$A$25,tax_fuel_labels,0),MATCH(AG$1,'Tax_Share of Price'!$B$1:$AI$1,0)))</f>
        <v>2.5233649448293377E-6</v>
      </c>
      <c r="AH5" s="35">
        <f>'Total Fuel Prices'!AH30*(1-INDEX(Tax_share,MATCH('Total Fuel Prices'!$A$25,tax_fuel_labels,0),MATCH(AH$1,'Tax_Share of Price'!$B$1:$AI$1,0)))</f>
        <v>2.5233649448293377E-6</v>
      </c>
      <c r="AI5" s="35">
        <f>'Total Fuel Prices'!AI30*(1-INDEX(Tax_share,MATCH('Total Fuel Prices'!$A$25,tax_fuel_labels,0),MATCH(AI$1,'Tax_Share of Price'!$B$1:$AI$1,0)))</f>
        <v>2.5233649448293377E-6</v>
      </c>
      <c r="AJ5" s="11"/>
      <c r="AK5" s="11"/>
    </row>
    <row r="6" spans="1:37" x14ac:dyDescent="0.45">
      <c r="A6" s="2" t="s">
        <v>274</v>
      </c>
      <c r="B6" s="35">
        <f>'Total Fuel Prices'!B31*(1-INDEX(Tax_share,MATCH('Total Fuel Prices'!$A$25,tax_fuel_labels,0),MATCH(B$1,'Tax_Share of Price'!$B$1:$AI$1,0)))</f>
        <v>2.5233649448293377E-6</v>
      </c>
      <c r="C6" s="35">
        <f>'Total Fuel Prices'!C31*(1-INDEX(Tax_share,MATCH('Total Fuel Prices'!$A$25,tax_fuel_labels,0),MATCH(C$1,'Tax_Share of Price'!$B$1:$AI$1,0)))</f>
        <v>2.5233649448293377E-6</v>
      </c>
      <c r="D6" s="35">
        <f>'Total Fuel Prices'!D31*(1-INDEX(Tax_share,MATCH('Total Fuel Prices'!$A$25,tax_fuel_labels,0),MATCH(D$1,'Tax_Share of Price'!$B$1:$AI$1,0)))</f>
        <v>2.6407307562167487E-6</v>
      </c>
      <c r="E6" s="35">
        <f>'Total Fuel Prices'!E31*(1-INDEX(Tax_share,MATCH('Total Fuel Prices'!$A$25,tax_fuel_labels,0),MATCH(E$1,'Tax_Share of Price'!$B$1:$AI$1,0)))</f>
        <v>2.5233649448293377E-6</v>
      </c>
      <c r="F6" s="35">
        <f>'Total Fuel Prices'!F31*(1-INDEX(Tax_share,MATCH('Total Fuel Prices'!$A$25,tax_fuel_labels,0),MATCH(F$1,'Tax_Share of Price'!$B$1:$AI$1,0)))</f>
        <v>2.5967185769464696E-6</v>
      </c>
      <c r="G6" s="35">
        <f>'Total Fuel Prices'!G31*(1-INDEX(Tax_share,MATCH('Total Fuel Prices'!$A$25,tax_fuel_labels,0),MATCH(G$1,'Tax_Share of Price'!$B$1:$AI$1,0)))</f>
        <v>2.5453710344644773E-6</v>
      </c>
      <c r="H6" s="35">
        <f>'Total Fuel Prices'!H31*(1-INDEX(Tax_share,MATCH('Total Fuel Prices'!$A$25,tax_fuel_labels,0),MATCH(H$1,'Tax_Share of Price'!$B$1:$AI$1,0)))</f>
        <v>2.5600417608879039E-6</v>
      </c>
      <c r="I6" s="35">
        <f>'Total Fuel Prices'!I31*(1-INDEX(Tax_share,MATCH('Total Fuel Prices'!$A$25,tax_fuel_labels,0),MATCH(I$1,'Tax_Share of Price'!$B$1:$AI$1,0)))</f>
        <v>2.6113893033698958E-6</v>
      </c>
      <c r="J6" s="35">
        <f>'Total Fuel Prices'!J31*(1-INDEX(Tax_share,MATCH('Total Fuel Prices'!$A$25,tax_fuel_labels,0),MATCH(J$1,'Tax_Share of Price'!$B$1:$AI$1,0)))</f>
        <v>2.7580965676041596E-6</v>
      </c>
      <c r="K6" s="35">
        <f>'Total Fuel Prices'!K31*(1-INDEX(Tax_share,MATCH('Total Fuel Prices'!$A$25,tax_fuel_labels,0),MATCH(K$1,'Tax_Share of Price'!$B$1:$AI$1,0)))</f>
        <v>2.9268099214735634E-6</v>
      </c>
      <c r="L6" s="35">
        <f>'Total Fuel Prices'!L31*(1-INDEX(Tax_share,MATCH('Total Fuel Prices'!$A$25,tax_fuel_labels,0),MATCH(L$1,'Tax_Share of Price'!$B$1:$AI$1,0)))</f>
        <v>3.036840369649261E-6</v>
      </c>
      <c r="M6" s="35">
        <f>'Total Fuel Prices'!M31*(1-INDEX(Tax_share,MATCH('Total Fuel Prices'!$A$25,tax_fuel_labels,0),MATCH(M$1,'Tax_Share of Price'!$B$1:$AI$1,0)))</f>
        <v>3.0955232753429663E-6</v>
      </c>
      <c r="N6" s="35">
        <f>'Total Fuel Prices'!N31*(1-INDEX(Tax_share,MATCH('Total Fuel Prices'!$A$25,tax_fuel_labels,0),MATCH(N$1,'Tax_Share of Price'!$B$1:$AI$1,0)))</f>
        <v>3.10285863855468E-6</v>
      </c>
      <c r="O6" s="35">
        <f>'Total Fuel Prices'!O31*(1-INDEX(Tax_share,MATCH('Total Fuel Prices'!$A$25,tax_fuel_labels,0),MATCH(O$1,'Tax_Share of Price'!$B$1:$AI$1,0)))</f>
        <v>3.0515110960726876E-6</v>
      </c>
      <c r="P6" s="35">
        <f>'Total Fuel Prices'!P31*(1-INDEX(Tax_share,MATCH('Total Fuel Prices'!$A$25,tax_fuel_labels,0),MATCH(P$1,'Tax_Share of Price'!$B$1:$AI$1,0)))</f>
        <v>3.0221696432258348E-6</v>
      </c>
      <c r="Q6" s="35">
        <f>'Total Fuel Prices'!Q31*(1-INDEX(Tax_share,MATCH('Total Fuel Prices'!$A$25,tax_fuel_labels,0),MATCH(Q$1,'Tax_Share of Price'!$B$1:$AI$1,0)))</f>
        <v>3.036840369649261E-6</v>
      </c>
      <c r="R6" s="35">
        <f>'Total Fuel Prices'!R31*(1-INDEX(Tax_share,MATCH('Total Fuel Prices'!$A$25,tax_fuel_labels,0),MATCH(R$1,'Tax_Share of Price'!$B$1:$AI$1,0)))</f>
        <v>3.0808525489195405E-6</v>
      </c>
      <c r="S6" s="35">
        <f>'Total Fuel Prices'!S31*(1-INDEX(Tax_share,MATCH('Total Fuel Prices'!$A$25,tax_fuel_labels,0),MATCH(S$1,'Tax_Share of Price'!$B$1:$AI$1,0)))</f>
        <v>3.1101940017663933E-6</v>
      </c>
      <c r="T6" s="35">
        <f>'Total Fuel Prices'!T31*(1-INDEX(Tax_share,MATCH('Total Fuel Prices'!$A$25,tax_fuel_labels,0),MATCH(T$1,'Tax_Share of Price'!$B$1:$AI$1,0)))</f>
        <v>3.1101940017663933E-6</v>
      </c>
      <c r="U6" s="35">
        <f>'Total Fuel Prices'!U31*(1-INDEX(Tax_share,MATCH('Total Fuel Prices'!$A$25,tax_fuel_labels,0),MATCH(U$1,'Tax_Share of Price'!$B$1:$AI$1,0)))</f>
        <v>3.10285863855468E-6</v>
      </c>
      <c r="V6" s="35">
        <f>'Total Fuel Prices'!V31*(1-INDEX(Tax_share,MATCH('Total Fuel Prices'!$A$25,tax_fuel_labels,0),MATCH(V$1,'Tax_Share of Price'!$B$1:$AI$1,0)))</f>
        <v>3.132200091401532E-6</v>
      </c>
      <c r="W6" s="35">
        <f>'Total Fuel Prices'!W31*(1-INDEX(Tax_share,MATCH('Total Fuel Prices'!$A$25,tax_fuel_labels,0),MATCH(W$1,'Tax_Share of Price'!$B$1:$AI$1,0)))</f>
        <v>3.1468708178249586E-6</v>
      </c>
      <c r="X6" s="35">
        <f>'Total Fuel Prices'!X31*(1-INDEX(Tax_share,MATCH('Total Fuel Prices'!$A$25,tax_fuel_labels,0),MATCH(X$1,'Tax_Share of Price'!$B$1:$AI$1,0)))</f>
        <v>3.154206181036672E-6</v>
      </c>
      <c r="Y6" s="35">
        <f>'Total Fuel Prices'!Y31*(1-INDEX(Tax_share,MATCH('Total Fuel Prices'!$A$25,tax_fuel_labels,0),MATCH(Y$1,'Tax_Share of Price'!$B$1:$AI$1,0)))</f>
        <v>3.154206181036672E-6</v>
      </c>
      <c r="Z6" s="35">
        <f>'Total Fuel Prices'!Z31*(1-INDEX(Tax_share,MATCH('Total Fuel Prices'!$A$25,tax_fuel_labels,0),MATCH(Z$1,'Tax_Share of Price'!$B$1:$AI$1,0)))</f>
        <v>3.154206181036672E-6</v>
      </c>
      <c r="AA6" s="35">
        <f>'Total Fuel Prices'!AA31*(1-INDEX(Tax_share,MATCH('Total Fuel Prices'!$A$25,tax_fuel_labels,0),MATCH(AA$1,'Tax_Share of Price'!$B$1:$AI$1,0)))</f>
        <v>3.1688769074600982E-6</v>
      </c>
      <c r="AB6" s="35">
        <f>'Total Fuel Prices'!AB31*(1-INDEX(Tax_share,MATCH('Total Fuel Prices'!$A$25,tax_fuel_labels,0),MATCH(AB$1,'Tax_Share of Price'!$B$1:$AI$1,0)))</f>
        <v>3.1762122706718115E-6</v>
      </c>
      <c r="AC6" s="35">
        <f>'Total Fuel Prices'!AC31*(1-INDEX(Tax_share,MATCH('Total Fuel Prices'!$A$25,tax_fuel_labels,0),MATCH(AC$1,'Tax_Share of Price'!$B$1:$AI$1,0)))</f>
        <v>3.1835476338835248E-6</v>
      </c>
      <c r="AD6" s="35">
        <f>'Total Fuel Prices'!AD31*(1-INDEX(Tax_share,MATCH('Total Fuel Prices'!$A$25,tax_fuel_labels,0),MATCH(AD$1,'Tax_Share of Price'!$B$1:$AI$1,0)))</f>
        <v>3.2055537235186643E-6</v>
      </c>
      <c r="AE6" s="35">
        <f>'Total Fuel Prices'!AE31*(1-INDEX(Tax_share,MATCH('Total Fuel Prices'!$A$25,tax_fuel_labels,0),MATCH(AE$1,'Tax_Share of Price'!$B$1:$AI$1,0)))</f>
        <v>3.2348951763655172E-6</v>
      </c>
      <c r="AF6" s="35">
        <f>'Total Fuel Prices'!AF31*(1-INDEX(Tax_share,MATCH('Total Fuel Prices'!$A$25,tax_fuel_labels,0),MATCH(AF$1,'Tax_Share of Price'!$B$1:$AI$1,0)))</f>
        <v>3.2715719924240833E-6</v>
      </c>
      <c r="AG6" s="35">
        <f>'Total Fuel Prices'!AG31*(1-INDEX(Tax_share,MATCH('Total Fuel Prices'!$A$25,tax_fuel_labels,0),MATCH(AG$1,'Tax_Share of Price'!$B$1:$AI$1,0)))</f>
        <v>3.2935780820592229E-6</v>
      </c>
      <c r="AH6" s="35">
        <f>'Total Fuel Prices'!AH31*(1-INDEX(Tax_share,MATCH('Total Fuel Prices'!$A$25,tax_fuel_labels,0),MATCH(AH$1,'Tax_Share of Price'!$B$1:$AI$1,0)))</f>
        <v>3.315584171694362E-6</v>
      </c>
      <c r="AI6" s="35">
        <f>'Total Fuel Prices'!AI31*(1-INDEX(Tax_share,MATCH('Total Fuel Prices'!$A$25,tax_fuel_labels,0),MATCH(AI$1,'Tax_Share of Price'!$B$1:$AI$1,0)))</f>
        <v>3.3522609877529285E-6</v>
      </c>
      <c r="AJ6" s="11"/>
      <c r="AK6" s="11"/>
    </row>
    <row r="7" spans="1:37" x14ac:dyDescent="0.45">
      <c r="A7" s="2" t="s">
        <v>275</v>
      </c>
      <c r="B7" s="35">
        <f>'Total Fuel Prices'!B32*(1-INDEX(Tax_share,MATCH('Total Fuel Prices'!$A$25,tax_fuel_labels,0),MATCH(B$1,'Tax_Share of Price'!$B$1:$AI$1,0)))</f>
        <v>0</v>
      </c>
      <c r="C7" s="35">
        <f>'Total Fuel Prices'!C32*(1-INDEX(Tax_share,MATCH('Total Fuel Prices'!$A$25,tax_fuel_labels,0),MATCH(C$1,'Tax_Share of Price'!$B$1:$AI$1,0)))</f>
        <v>0</v>
      </c>
      <c r="D7" s="35">
        <f>'Total Fuel Prices'!D32*(1-INDEX(Tax_share,MATCH('Total Fuel Prices'!$A$25,tax_fuel_labels,0),MATCH(D$1,'Tax_Share of Price'!$B$1:$AI$1,0)))</f>
        <v>0</v>
      </c>
      <c r="E7" s="35">
        <f>'Total Fuel Prices'!E32*(1-INDEX(Tax_share,MATCH('Total Fuel Prices'!$A$25,tax_fuel_labels,0),MATCH(E$1,'Tax_Share of Price'!$B$1:$AI$1,0)))</f>
        <v>0</v>
      </c>
      <c r="F7" s="35">
        <f>'Total Fuel Prices'!F32*(1-INDEX(Tax_share,MATCH('Total Fuel Prices'!$A$25,tax_fuel_labels,0),MATCH(F$1,'Tax_Share of Price'!$B$1:$AI$1,0)))</f>
        <v>0</v>
      </c>
      <c r="G7" s="35">
        <f>'Total Fuel Prices'!G32*(1-INDEX(Tax_share,MATCH('Total Fuel Prices'!$A$25,tax_fuel_labels,0),MATCH(G$1,'Tax_Share of Price'!$B$1:$AI$1,0)))</f>
        <v>0</v>
      </c>
      <c r="H7" s="35">
        <f>'Total Fuel Prices'!H32*(1-INDEX(Tax_share,MATCH('Total Fuel Prices'!$A$25,tax_fuel_labels,0),MATCH(H$1,'Tax_Share of Price'!$B$1:$AI$1,0)))</f>
        <v>0</v>
      </c>
      <c r="I7" s="35">
        <f>'Total Fuel Prices'!I32*(1-INDEX(Tax_share,MATCH('Total Fuel Prices'!$A$25,tax_fuel_labels,0),MATCH(I$1,'Tax_Share of Price'!$B$1:$AI$1,0)))</f>
        <v>0</v>
      </c>
      <c r="J7" s="35">
        <f>'Total Fuel Prices'!J32*(1-INDEX(Tax_share,MATCH('Total Fuel Prices'!$A$25,tax_fuel_labels,0),MATCH(J$1,'Tax_Share of Price'!$B$1:$AI$1,0)))</f>
        <v>0</v>
      </c>
      <c r="K7" s="35">
        <f>'Total Fuel Prices'!K32*(1-INDEX(Tax_share,MATCH('Total Fuel Prices'!$A$25,tax_fuel_labels,0),MATCH(K$1,'Tax_Share of Price'!$B$1:$AI$1,0)))</f>
        <v>0</v>
      </c>
      <c r="L7" s="35">
        <f>'Total Fuel Prices'!L32*(1-INDEX(Tax_share,MATCH('Total Fuel Prices'!$A$25,tax_fuel_labels,0),MATCH(L$1,'Tax_Share of Price'!$B$1:$AI$1,0)))</f>
        <v>0</v>
      </c>
      <c r="M7" s="35">
        <f>'Total Fuel Prices'!M32*(1-INDEX(Tax_share,MATCH('Total Fuel Prices'!$A$25,tax_fuel_labels,0),MATCH(M$1,'Tax_Share of Price'!$B$1:$AI$1,0)))</f>
        <v>0</v>
      </c>
      <c r="N7" s="35">
        <f>'Total Fuel Prices'!N32*(1-INDEX(Tax_share,MATCH('Total Fuel Prices'!$A$25,tax_fuel_labels,0),MATCH(N$1,'Tax_Share of Price'!$B$1:$AI$1,0)))</f>
        <v>0</v>
      </c>
      <c r="O7" s="35">
        <f>'Total Fuel Prices'!O32*(1-INDEX(Tax_share,MATCH('Total Fuel Prices'!$A$25,tax_fuel_labels,0),MATCH(O$1,'Tax_Share of Price'!$B$1:$AI$1,0)))</f>
        <v>0</v>
      </c>
      <c r="P7" s="35">
        <f>'Total Fuel Prices'!P32*(1-INDEX(Tax_share,MATCH('Total Fuel Prices'!$A$25,tax_fuel_labels,0),MATCH(P$1,'Tax_Share of Price'!$B$1:$AI$1,0)))</f>
        <v>0</v>
      </c>
      <c r="Q7" s="35">
        <f>'Total Fuel Prices'!Q32*(1-INDEX(Tax_share,MATCH('Total Fuel Prices'!$A$25,tax_fuel_labels,0),MATCH(Q$1,'Tax_Share of Price'!$B$1:$AI$1,0)))</f>
        <v>0</v>
      </c>
      <c r="R7" s="35">
        <f>'Total Fuel Prices'!R32*(1-INDEX(Tax_share,MATCH('Total Fuel Prices'!$A$25,tax_fuel_labels,0),MATCH(R$1,'Tax_Share of Price'!$B$1:$AI$1,0)))</f>
        <v>0</v>
      </c>
      <c r="S7" s="35">
        <f>'Total Fuel Prices'!S32*(1-INDEX(Tax_share,MATCH('Total Fuel Prices'!$A$25,tax_fuel_labels,0),MATCH(S$1,'Tax_Share of Price'!$B$1:$AI$1,0)))</f>
        <v>0</v>
      </c>
      <c r="T7" s="35">
        <f>'Total Fuel Prices'!T32*(1-INDEX(Tax_share,MATCH('Total Fuel Prices'!$A$25,tax_fuel_labels,0),MATCH(T$1,'Tax_Share of Price'!$B$1:$AI$1,0)))</f>
        <v>0</v>
      </c>
      <c r="U7" s="35">
        <f>'Total Fuel Prices'!U32*(1-INDEX(Tax_share,MATCH('Total Fuel Prices'!$A$25,tax_fuel_labels,0),MATCH(U$1,'Tax_Share of Price'!$B$1:$AI$1,0)))</f>
        <v>0</v>
      </c>
      <c r="V7" s="35">
        <f>'Total Fuel Prices'!V32*(1-INDEX(Tax_share,MATCH('Total Fuel Prices'!$A$25,tax_fuel_labels,0),MATCH(V$1,'Tax_Share of Price'!$B$1:$AI$1,0)))</f>
        <v>0</v>
      </c>
      <c r="W7" s="35">
        <f>'Total Fuel Prices'!W32*(1-INDEX(Tax_share,MATCH('Total Fuel Prices'!$A$25,tax_fuel_labels,0),MATCH(W$1,'Tax_Share of Price'!$B$1:$AI$1,0)))</f>
        <v>0</v>
      </c>
      <c r="X7" s="35">
        <f>'Total Fuel Prices'!X32*(1-INDEX(Tax_share,MATCH('Total Fuel Prices'!$A$25,tax_fuel_labels,0),MATCH(X$1,'Tax_Share of Price'!$B$1:$AI$1,0)))</f>
        <v>0</v>
      </c>
      <c r="Y7" s="35">
        <f>'Total Fuel Prices'!Y32*(1-INDEX(Tax_share,MATCH('Total Fuel Prices'!$A$25,tax_fuel_labels,0),MATCH(Y$1,'Tax_Share of Price'!$B$1:$AI$1,0)))</f>
        <v>0</v>
      </c>
      <c r="Z7" s="35">
        <f>'Total Fuel Prices'!Z32*(1-INDEX(Tax_share,MATCH('Total Fuel Prices'!$A$25,tax_fuel_labels,0),MATCH(Z$1,'Tax_Share of Price'!$B$1:$AI$1,0)))</f>
        <v>0</v>
      </c>
      <c r="AA7" s="35">
        <f>'Total Fuel Prices'!AA32*(1-INDEX(Tax_share,MATCH('Total Fuel Prices'!$A$25,tax_fuel_labels,0),MATCH(AA$1,'Tax_Share of Price'!$B$1:$AI$1,0)))</f>
        <v>0</v>
      </c>
      <c r="AB7" s="35">
        <f>'Total Fuel Prices'!AB32*(1-INDEX(Tax_share,MATCH('Total Fuel Prices'!$A$25,tax_fuel_labels,0),MATCH(AB$1,'Tax_Share of Price'!$B$1:$AI$1,0)))</f>
        <v>0</v>
      </c>
      <c r="AC7" s="35">
        <f>'Total Fuel Prices'!AC32*(1-INDEX(Tax_share,MATCH('Total Fuel Prices'!$A$25,tax_fuel_labels,0),MATCH(AC$1,'Tax_Share of Price'!$B$1:$AI$1,0)))</f>
        <v>0</v>
      </c>
      <c r="AD7" s="35">
        <f>'Total Fuel Prices'!AD32*(1-INDEX(Tax_share,MATCH('Total Fuel Prices'!$A$25,tax_fuel_labels,0),MATCH(AD$1,'Tax_Share of Price'!$B$1:$AI$1,0)))</f>
        <v>0</v>
      </c>
      <c r="AE7" s="35">
        <f>'Total Fuel Prices'!AE32*(1-INDEX(Tax_share,MATCH('Total Fuel Prices'!$A$25,tax_fuel_labels,0),MATCH(AE$1,'Tax_Share of Price'!$B$1:$AI$1,0)))</f>
        <v>0</v>
      </c>
      <c r="AF7" s="35">
        <f>'Total Fuel Prices'!AF32*(1-INDEX(Tax_share,MATCH('Total Fuel Prices'!$A$25,tax_fuel_labels,0),MATCH(AF$1,'Tax_Share of Price'!$B$1:$AI$1,0)))</f>
        <v>0</v>
      </c>
      <c r="AG7" s="35">
        <f>'Total Fuel Prices'!AG32*(1-INDEX(Tax_share,MATCH('Total Fuel Prices'!$A$25,tax_fuel_labels,0),MATCH(AG$1,'Tax_Share of Price'!$B$1:$AI$1,0)))</f>
        <v>0</v>
      </c>
      <c r="AH7" s="35">
        <f>'Total Fuel Prices'!AH32*(1-INDEX(Tax_share,MATCH('Total Fuel Prices'!$A$25,tax_fuel_labels,0),MATCH(AH$1,'Tax_Share of Price'!$B$1:$AI$1,0)))</f>
        <v>0</v>
      </c>
      <c r="AI7" s="35">
        <f>'Total Fuel Prices'!AI32*(1-INDEX(Tax_share,MATCH('Total Fuel Prices'!$A$25,tax_fuel_labels,0),MATCH(AI$1,'Tax_Share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Prices'!B33*(1-INDEX(Tax_share,MATCH('Total Fuel Prices'!$A$25,tax_fuel_labels,0),MATCH(B$1,'Tax_Share of Price'!$B$1:$AI$1,0)))</f>
        <v>0</v>
      </c>
      <c r="C8" s="35">
        <f>'Total Fuel Prices'!C33*(1-INDEX(Tax_share,MATCH('Total Fuel Prices'!$A$25,tax_fuel_labels,0),MATCH(C$1,'Tax_Share of Price'!$B$1:$AI$1,0)))</f>
        <v>0</v>
      </c>
      <c r="D8" s="35">
        <f>'Total Fuel Prices'!D33*(1-INDEX(Tax_share,MATCH('Total Fuel Prices'!$A$25,tax_fuel_labels,0),MATCH(D$1,'Tax_Share of Price'!$B$1:$AI$1,0)))</f>
        <v>0</v>
      </c>
      <c r="E8" s="35">
        <f>'Total Fuel Prices'!E33*(1-INDEX(Tax_share,MATCH('Total Fuel Prices'!$A$25,tax_fuel_labels,0),MATCH(E$1,'Tax_Share of Price'!$B$1:$AI$1,0)))</f>
        <v>0</v>
      </c>
      <c r="F8" s="35">
        <f>'Total Fuel Prices'!F33*(1-INDEX(Tax_share,MATCH('Total Fuel Prices'!$A$25,tax_fuel_labels,0),MATCH(F$1,'Tax_Share of Price'!$B$1:$AI$1,0)))</f>
        <v>0</v>
      </c>
      <c r="G8" s="35">
        <f>'Total Fuel Prices'!G33*(1-INDEX(Tax_share,MATCH('Total Fuel Prices'!$A$25,tax_fuel_labels,0),MATCH(G$1,'Tax_Share of Price'!$B$1:$AI$1,0)))</f>
        <v>0</v>
      </c>
      <c r="H8" s="35">
        <f>'Total Fuel Prices'!H33*(1-INDEX(Tax_share,MATCH('Total Fuel Prices'!$A$25,tax_fuel_labels,0),MATCH(H$1,'Tax_Share of Price'!$B$1:$AI$1,0)))</f>
        <v>0</v>
      </c>
      <c r="I8" s="35">
        <f>'Total Fuel Prices'!I33*(1-INDEX(Tax_share,MATCH('Total Fuel Prices'!$A$25,tax_fuel_labels,0),MATCH(I$1,'Tax_Share of Price'!$B$1:$AI$1,0)))</f>
        <v>0</v>
      </c>
      <c r="J8" s="35">
        <f>'Total Fuel Prices'!J33*(1-INDEX(Tax_share,MATCH('Total Fuel Prices'!$A$25,tax_fuel_labels,0),MATCH(J$1,'Tax_Share of Price'!$B$1:$AI$1,0)))</f>
        <v>0</v>
      </c>
      <c r="K8" s="35">
        <f>'Total Fuel Prices'!K33*(1-INDEX(Tax_share,MATCH('Total Fuel Prices'!$A$25,tax_fuel_labels,0),MATCH(K$1,'Tax_Share of Price'!$B$1:$AI$1,0)))</f>
        <v>0</v>
      </c>
      <c r="L8" s="35">
        <f>'Total Fuel Prices'!L33*(1-INDEX(Tax_share,MATCH('Total Fuel Prices'!$A$25,tax_fuel_labels,0),MATCH(L$1,'Tax_Share of Price'!$B$1:$AI$1,0)))</f>
        <v>0</v>
      </c>
      <c r="M8" s="35">
        <f>'Total Fuel Prices'!M33*(1-INDEX(Tax_share,MATCH('Total Fuel Prices'!$A$25,tax_fuel_labels,0),MATCH(M$1,'Tax_Share of Price'!$B$1:$AI$1,0)))</f>
        <v>0</v>
      </c>
      <c r="N8" s="35">
        <f>'Total Fuel Prices'!N33*(1-INDEX(Tax_share,MATCH('Total Fuel Prices'!$A$25,tax_fuel_labels,0),MATCH(N$1,'Tax_Share of Price'!$B$1:$AI$1,0)))</f>
        <v>0</v>
      </c>
      <c r="O8" s="35">
        <f>'Total Fuel Prices'!O33*(1-INDEX(Tax_share,MATCH('Total Fuel Prices'!$A$25,tax_fuel_labels,0),MATCH(O$1,'Tax_Share of Price'!$B$1:$AI$1,0)))</f>
        <v>0</v>
      </c>
      <c r="P8" s="35">
        <f>'Total Fuel Prices'!P33*(1-INDEX(Tax_share,MATCH('Total Fuel Prices'!$A$25,tax_fuel_labels,0),MATCH(P$1,'Tax_Share of Price'!$B$1:$AI$1,0)))</f>
        <v>0</v>
      </c>
      <c r="Q8" s="35">
        <f>'Total Fuel Prices'!Q33*(1-INDEX(Tax_share,MATCH('Total Fuel Prices'!$A$25,tax_fuel_labels,0),MATCH(Q$1,'Tax_Share of Price'!$B$1:$AI$1,0)))</f>
        <v>0</v>
      </c>
      <c r="R8" s="35">
        <f>'Total Fuel Prices'!R33*(1-INDEX(Tax_share,MATCH('Total Fuel Prices'!$A$25,tax_fuel_labels,0),MATCH(R$1,'Tax_Share of Price'!$B$1:$AI$1,0)))</f>
        <v>0</v>
      </c>
      <c r="S8" s="35">
        <f>'Total Fuel Prices'!S33*(1-INDEX(Tax_share,MATCH('Total Fuel Prices'!$A$25,tax_fuel_labels,0),MATCH(S$1,'Tax_Share of Price'!$B$1:$AI$1,0)))</f>
        <v>0</v>
      </c>
      <c r="T8" s="35">
        <f>'Total Fuel Prices'!T33*(1-INDEX(Tax_share,MATCH('Total Fuel Prices'!$A$25,tax_fuel_labels,0),MATCH(T$1,'Tax_Share of Price'!$B$1:$AI$1,0)))</f>
        <v>0</v>
      </c>
      <c r="U8" s="35">
        <f>'Total Fuel Prices'!U33*(1-INDEX(Tax_share,MATCH('Total Fuel Prices'!$A$25,tax_fuel_labels,0),MATCH(U$1,'Tax_Share of Price'!$B$1:$AI$1,0)))</f>
        <v>0</v>
      </c>
      <c r="V8" s="35">
        <f>'Total Fuel Prices'!V33*(1-INDEX(Tax_share,MATCH('Total Fuel Prices'!$A$25,tax_fuel_labels,0),MATCH(V$1,'Tax_Share of Price'!$B$1:$AI$1,0)))</f>
        <v>0</v>
      </c>
      <c r="W8" s="35">
        <f>'Total Fuel Prices'!W33*(1-INDEX(Tax_share,MATCH('Total Fuel Prices'!$A$25,tax_fuel_labels,0),MATCH(W$1,'Tax_Share of Price'!$B$1:$AI$1,0)))</f>
        <v>0</v>
      </c>
      <c r="X8" s="35">
        <f>'Total Fuel Prices'!X33*(1-INDEX(Tax_share,MATCH('Total Fuel Prices'!$A$25,tax_fuel_labels,0),MATCH(X$1,'Tax_Share of Price'!$B$1:$AI$1,0)))</f>
        <v>0</v>
      </c>
      <c r="Y8" s="35">
        <f>'Total Fuel Prices'!Y33*(1-INDEX(Tax_share,MATCH('Total Fuel Prices'!$A$25,tax_fuel_labels,0),MATCH(Y$1,'Tax_Share of Price'!$B$1:$AI$1,0)))</f>
        <v>0</v>
      </c>
      <c r="Z8" s="35">
        <f>'Total Fuel Prices'!Z33*(1-INDEX(Tax_share,MATCH('Total Fuel Prices'!$A$25,tax_fuel_labels,0),MATCH(Z$1,'Tax_Share of Price'!$B$1:$AI$1,0)))</f>
        <v>0</v>
      </c>
      <c r="AA8" s="35">
        <f>'Total Fuel Prices'!AA33*(1-INDEX(Tax_share,MATCH('Total Fuel Prices'!$A$25,tax_fuel_labels,0),MATCH(AA$1,'Tax_Share of Price'!$B$1:$AI$1,0)))</f>
        <v>0</v>
      </c>
      <c r="AB8" s="35">
        <f>'Total Fuel Prices'!AB33*(1-INDEX(Tax_share,MATCH('Total Fuel Prices'!$A$25,tax_fuel_labels,0),MATCH(AB$1,'Tax_Share of Price'!$B$1:$AI$1,0)))</f>
        <v>0</v>
      </c>
      <c r="AC8" s="35">
        <f>'Total Fuel Prices'!AC33*(1-INDEX(Tax_share,MATCH('Total Fuel Prices'!$A$25,tax_fuel_labels,0),MATCH(AC$1,'Tax_Share of Price'!$B$1:$AI$1,0)))</f>
        <v>0</v>
      </c>
      <c r="AD8" s="35">
        <f>'Total Fuel Prices'!AD33*(1-INDEX(Tax_share,MATCH('Total Fuel Prices'!$A$25,tax_fuel_labels,0),MATCH(AD$1,'Tax_Share of Price'!$B$1:$AI$1,0)))</f>
        <v>0</v>
      </c>
      <c r="AE8" s="35">
        <f>'Total Fuel Prices'!AE33*(1-INDEX(Tax_share,MATCH('Total Fuel Prices'!$A$25,tax_fuel_labels,0),MATCH(AE$1,'Tax_Share of Price'!$B$1:$AI$1,0)))</f>
        <v>0</v>
      </c>
      <c r="AF8" s="35">
        <f>'Total Fuel Prices'!AF33*(1-INDEX(Tax_share,MATCH('Total Fuel Prices'!$A$25,tax_fuel_labels,0),MATCH(AF$1,'Tax_Share of Price'!$B$1:$AI$1,0)))</f>
        <v>0</v>
      </c>
      <c r="AG8" s="35">
        <f>'Total Fuel Prices'!AG33*(1-INDEX(Tax_share,MATCH('Total Fuel Prices'!$A$25,tax_fuel_labels,0),MATCH(AG$1,'Tax_Share of Price'!$B$1:$AI$1,0)))</f>
        <v>0</v>
      </c>
      <c r="AH8" s="35">
        <f>'Total Fuel Prices'!AH33*(1-INDEX(Tax_share,MATCH('Total Fuel Prices'!$A$25,tax_fuel_labels,0),MATCH(AH$1,'Tax_Share of Price'!$B$1:$AI$1,0)))</f>
        <v>0</v>
      </c>
      <c r="AI8" s="35">
        <f>'Total Fuel Prices'!AI33*(1-INDEX(Tax_share,MATCH('Total Fuel Prices'!$A$25,tax_fuel_labels,0),MATCH(AI$1,'Tax_Share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Prices'!B34*(1-INDEX(Tax_share,MATCH('Total Fuel Prices'!$A$25,tax_fuel_labels,0),MATCH(B$1,'Tax_Share of Price'!$B$1:$AI$1,0)))</f>
        <v>2.5233649448293377E-6</v>
      </c>
      <c r="C9" s="35">
        <f>'Total Fuel Prices'!C34*(1-INDEX(Tax_share,MATCH('Total Fuel Prices'!$A$25,tax_fuel_labels,0),MATCH(C$1,'Tax_Share of Price'!$B$1:$AI$1,0)))</f>
        <v>2.5233649448293377E-6</v>
      </c>
      <c r="D9" s="35">
        <f>'Total Fuel Prices'!D34*(1-INDEX(Tax_share,MATCH('Total Fuel Prices'!$A$25,tax_fuel_labels,0),MATCH(D$1,'Tax_Share of Price'!$B$1:$AI$1,0)))</f>
        <v>2.6407307562167487E-6</v>
      </c>
      <c r="E9" s="35">
        <f>'Total Fuel Prices'!E34*(1-INDEX(Tax_share,MATCH('Total Fuel Prices'!$A$25,tax_fuel_labels,0),MATCH(E$1,'Tax_Share of Price'!$B$1:$AI$1,0)))</f>
        <v>2.5233649448293377E-6</v>
      </c>
      <c r="F9" s="35">
        <f>'Total Fuel Prices'!F34*(1-INDEX(Tax_share,MATCH('Total Fuel Prices'!$A$25,tax_fuel_labels,0),MATCH(F$1,'Tax_Share of Price'!$B$1:$AI$1,0)))</f>
        <v>2.5967185769464696E-6</v>
      </c>
      <c r="G9" s="35">
        <f>'Total Fuel Prices'!G34*(1-INDEX(Tax_share,MATCH('Total Fuel Prices'!$A$25,tax_fuel_labels,0),MATCH(G$1,'Tax_Share of Price'!$B$1:$AI$1,0)))</f>
        <v>2.5453710344644773E-6</v>
      </c>
      <c r="H9" s="35">
        <f>'Total Fuel Prices'!H34*(1-INDEX(Tax_share,MATCH('Total Fuel Prices'!$A$25,tax_fuel_labels,0),MATCH(H$1,'Tax_Share of Price'!$B$1:$AI$1,0)))</f>
        <v>2.5600417608879039E-6</v>
      </c>
      <c r="I9" s="35">
        <f>'Total Fuel Prices'!I34*(1-INDEX(Tax_share,MATCH('Total Fuel Prices'!$A$25,tax_fuel_labels,0),MATCH(I$1,'Tax_Share of Price'!$B$1:$AI$1,0)))</f>
        <v>2.6113893033698958E-6</v>
      </c>
      <c r="J9" s="35">
        <f>'Total Fuel Prices'!J34*(1-INDEX(Tax_share,MATCH('Total Fuel Prices'!$A$25,tax_fuel_labels,0),MATCH(J$1,'Tax_Share of Price'!$B$1:$AI$1,0)))</f>
        <v>2.7580965676041596E-6</v>
      </c>
      <c r="K9" s="35">
        <f>'Total Fuel Prices'!K34*(1-INDEX(Tax_share,MATCH('Total Fuel Prices'!$A$25,tax_fuel_labels,0),MATCH(K$1,'Tax_Share of Price'!$B$1:$AI$1,0)))</f>
        <v>2.9268099214735634E-6</v>
      </c>
      <c r="L9" s="35">
        <f>'Total Fuel Prices'!L34*(1-INDEX(Tax_share,MATCH('Total Fuel Prices'!$A$25,tax_fuel_labels,0),MATCH(L$1,'Tax_Share of Price'!$B$1:$AI$1,0)))</f>
        <v>3.036840369649261E-6</v>
      </c>
      <c r="M9" s="35">
        <f>'Total Fuel Prices'!M34*(1-INDEX(Tax_share,MATCH('Total Fuel Prices'!$A$25,tax_fuel_labels,0),MATCH(M$1,'Tax_Share of Price'!$B$1:$AI$1,0)))</f>
        <v>3.0955232753429663E-6</v>
      </c>
      <c r="N9" s="35">
        <f>'Total Fuel Prices'!N34*(1-INDEX(Tax_share,MATCH('Total Fuel Prices'!$A$25,tax_fuel_labels,0),MATCH(N$1,'Tax_Share of Price'!$B$1:$AI$1,0)))</f>
        <v>3.10285863855468E-6</v>
      </c>
      <c r="O9" s="35">
        <f>'Total Fuel Prices'!O34*(1-INDEX(Tax_share,MATCH('Total Fuel Prices'!$A$25,tax_fuel_labels,0),MATCH(O$1,'Tax_Share of Price'!$B$1:$AI$1,0)))</f>
        <v>3.0515110960726876E-6</v>
      </c>
      <c r="P9" s="35">
        <f>'Total Fuel Prices'!P34*(1-INDEX(Tax_share,MATCH('Total Fuel Prices'!$A$25,tax_fuel_labels,0),MATCH(P$1,'Tax_Share of Price'!$B$1:$AI$1,0)))</f>
        <v>3.0221696432258348E-6</v>
      </c>
      <c r="Q9" s="35">
        <f>'Total Fuel Prices'!Q34*(1-INDEX(Tax_share,MATCH('Total Fuel Prices'!$A$25,tax_fuel_labels,0),MATCH(Q$1,'Tax_Share of Price'!$B$1:$AI$1,0)))</f>
        <v>3.036840369649261E-6</v>
      </c>
      <c r="R9" s="35">
        <f>'Total Fuel Prices'!R34*(1-INDEX(Tax_share,MATCH('Total Fuel Prices'!$A$25,tax_fuel_labels,0),MATCH(R$1,'Tax_Share of Price'!$B$1:$AI$1,0)))</f>
        <v>3.0808525489195405E-6</v>
      </c>
      <c r="S9" s="35">
        <f>'Total Fuel Prices'!S34*(1-INDEX(Tax_share,MATCH('Total Fuel Prices'!$A$25,tax_fuel_labels,0),MATCH(S$1,'Tax_Share of Price'!$B$1:$AI$1,0)))</f>
        <v>3.1101940017663933E-6</v>
      </c>
      <c r="T9" s="35">
        <f>'Total Fuel Prices'!T34*(1-INDEX(Tax_share,MATCH('Total Fuel Prices'!$A$25,tax_fuel_labels,0),MATCH(T$1,'Tax_Share of Price'!$B$1:$AI$1,0)))</f>
        <v>3.1101940017663933E-6</v>
      </c>
      <c r="U9" s="35">
        <f>'Total Fuel Prices'!U34*(1-INDEX(Tax_share,MATCH('Total Fuel Prices'!$A$25,tax_fuel_labels,0),MATCH(U$1,'Tax_Share of Price'!$B$1:$AI$1,0)))</f>
        <v>3.10285863855468E-6</v>
      </c>
      <c r="V9" s="35">
        <f>'Total Fuel Prices'!V34*(1-INDEX(Tax_share,MATCH('Total Fuel Prices'!$A$25,tax_fuel_labels,0),MATCH(V$1,'Tax_Share of Price'!$B$1:$AI$1,0)))</f>
        <v>3.132200091401532E-6</v>
      </c>
      <c r="W9" s="35">
        <f>'Total Fuel Prices'!W34*(1-INDEX(Tax_share,MATCH('Total Fuel Prices'!$A$25,tax_fuel_labels,0),MATCH(W$1,'Tax_Share of Price'!$B$1:$AI$1,0)))</f>
        <v>3.1468708178249586E-6</v>
      </c>
      <c r="X9" s="35">
        <f>'Total Fuel Prices'!X34*(1-INDEX(Tax_share,MATCH('Total Fuel Prices'!$A$25,tax_fuel_labels,0),MATCH(X$1,'Tax_Share of Price'!$B$1:$AI$1,0)))</f>
        <v>3.154206181036672E-6</v>
      </c>
      <c r="Y9" s="35">
        <f>'Total Fuel Prices'!Y34*(1-INDEX(Tax_share,MATCH('Total Fuel Prices'!$A$25,tax_fuel_labels,0),MATCH(Y$1,'Tax_Share of Price'!$B$1:$AI$1,0)))</f>
        <v>3.154206181036672E-6</v>
      </c>
      <c r="Z9" s="35">
        <f>'Total Fuel Prices'!Z34*(1-INDEX(Tax_share,MATCH('Total Fuel Prices'!$A$25,tax_fuel_labels,0),MATCH(Z$1,'Tax_Share of Price'!$B$1:$AI$1,0)))</f>
        <v>3.154206181036672E-6</v>
      </c>
      <c r="AA9" s="35">
        <f>'Total Fuel Prices'!AA34*(1-INDEX(Tax_share,MATCH('Total Fuel Prices'!$A$25,tax_fuel_labels,0),MATCH(AA$1,'Tax_Share of Price'!$B$1:$AI$1,0)))</f>
        <v>3.1688769074600982E-6</v>
      </c>
      <c r="AB9" s="35">
        <f>'Total Fuel Prices'!AB34*(1-INDEX(Tax_share,MATCH('Total Fuel Prices'!$A$25,tax_fuel_labels,0),MATCH(AB$1,'Tax_Share of Price'!$B$1:$AI$1,0)))</f>
        <v>3.1762122706718115E-6</v>
      </c>
      <c r="AC9" s="35">
        <f>'Total Fuel Prices'!AC34*(1-INDEX(Tax_share,MATCH('Total Fuel Prices'!$A$25,tax_fuel_labels,0),MATCH(AC$1,'Tax_Share of Price'!$B$1:$AI$1,0)))</f>
        <v>3.1835476338835248E-6</v>
      </c>
      <c r="AD9" s="35">
        <f>'Total Fuel Prices'!AD34*(1-INDEX(Tax_share,MATCH('Total Fuel Prices'!$A$25,tax_fuel_labels,0),MATCH(AD$1,'Tax_Share of Price'!$B$1:$AI$1,0)))</f>
        <v>3.2055537235186643E-6</v>
      </c>
      <c r="AE9" s="35">
        <f>'Total Fuel Prices'!AE34*(1-INDEX(Tax_share,MATCH('Total Fuel Prices'!$A$25,tax_fuel_labels,0),MATCH(AE$1,'Tax_Share of Price'!$B$1:$AI$1,0)))</f>
        <v>3.2348951763655172E-6</v>
      </c>
      <c r="AF9" s="35">
        <f>'Total Fuel Prices'!AF34*(1-INDEX(Tax_share,MATCH('Total Fuel Prices'!$A$25,tax_fuel_labels,0),MATCH(AF$1,'Tax_Share of Price'!$B$1:$AI$1,0)))</f>
        <v>3.2715719924240833E-6</v>
      </c>
      <c r="AG9" s="35">
        <f>'Total Fuel Prices'!AG34*(1-INDEX(Tax_share,MATCH('Total Fuel Prices'!$A$25,tax_fuel_labels,0),MATCH(AG$1,'Tax_Share of Price'!$B$1:$AI$1,0)))</f>
        <v>3.2935780820592229E-6</v>
      </c>
      <c r="AH9" s="35">
        <f>'Total Fuel Prices'!AH34*(1-INDEX(Tax_share,MATCH('Total Fuel Prices'!$A$25,tax_fuel_labels,0),MATCH(AH$1,'Tax_Share of Price'!$B$1:$AI$1,0)))</f>
        <v>3.315584171694362E-6</v>
      </c>
      <c r="AI9" s="35">
        <f>'Total Fuel Prices'!AI34*(1-INDEX(Tax_share,MATCH('Total Fuel Prices'!$A$25,tax_fuel_labels,0),MATCH(AI$1,'Tax_Share of Price'!$B$1:$AI$1,0)))</f>
        <v>3.3522609877529285E-6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>
      <selection activeCell="D28" sqref="D28"/>
    </sheetView>
  </sheetViews>
  <sheetFormatPr defaultColWidth="9.1328125" defaultRowHeight="14.25" x14ac:dyDescent="0.45"/>
  <cols>
    <col min="1" max="1" width="41.3984375" style="1" customWidth="1"/>
    <col min="2" max="3" width="9.13281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4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4" sqref="B4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0.1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9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2"/>
  <sheetViews>
    <sheetView workbookViewId="0">
      <selection activeCell="B3" sqref="B3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132812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4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4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4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Prices'!B84*(1-INDEX(Tax_share,MATCH('Total Fuel Prices'!$A$77,tax_fuel_labels,0),MATCH(B$1,'Tax_Share of Price'!$B$1:$AI$1,0)))</f>
        <v>0</v>
      </c>
      <c r="C7" s="35">
        <f>'Total Fuel Prices'!C84*(1-INDEX(Tax_share,MATCH('Total Fuel Prices'!$A$77,tax_fuel_labels,0),MATCH(C$1,'Tax_Share of Price'!$B$1:$AI$1,0)))</f>
        <v>0</v>
      </c>
      <c r="D7" s="35">
        <f>'Total Fuel Prices'!D84*(1-INDEX(Tax_share,MATCH('Total Fuel Prices'!$A$77,tax_fuel_labels,0),MATCH(D$1,'Tax_Share of Price'!$B$1:$AI$1,0)))</f>
        <v>0</v>
      </c>
      <c r="E7" s="35">
        <f>'Total Fuel Prices'!E84*(1-INDEX(Tax_share,MATCH('Total Fuel Prices'!$A$77,tax_fuel_labels,0),MATCH(E$1,'Tax_Share of Price'!$B$1:$AI$1,0)))</f>
        <v>0</v>
      </c>
      <c r="F7" s="35">
        <f>'Total Fuel Prices'!F84*(1-INDEX(Tax_share,MATCH('Total Fuel Prices'!$A$77,tax_fuel_labels,0),MATCH(F$1,'Tax_Share of Price'!$B$1:$AI$1,0)))</f>
        <v>0</v>
      </c>
      <c r="G7" s="35">
        <f>'Total Fuel Prices'!G84*(1-INDEX(Tax_share,MATCH('Total Fuel Prices'!$A$77,tax_fuel_labels,0),MATCH(G$1,'Tax_Share of Price'!$B$1:$AI$1,0)))</f>
        <v>0</v>
      </c>
      <c r="H7" s="35">
        <f>'Total Fuel Prices'!H84*(1-INDEX(Tax_share,MATCH('Total Fuel Prices'!$A$77,tax_fuel_labels,0),MATCH(H$1,'Tax_Share of Price'!$B$1:$AI$1,0)))</f>
        <v>0</v>
      </c>
      <c r="I7" s="35">
        <f>'Total Fuel Prices'!I84*(1-INDEX(Tax_share,MATCH('Total Fuel Prices'!$A$77,tax_fuel_labels,0),MATCH(I$1,'Tax_Share of Price'!$B$1:$AI$1,0)))</f>
        <v>0</v>
      </c>
      <c r="J7" s="35">
        <f>'Total Fuel Prices'!J84*(1-INDEX(Tax_share,MATCH('Total Fuel Prices'!$A$77,tax_fuel_labels,0),MATCH(J$1,'Tax_Share of Price'!$B$1:$AI$1,0)))</f>
        <v>0</v>
      </c>
      <c r="K7" s="35">
        <f>'Total Fuel Prices'!K84*(1-INDEX(Tax_share,MATCH('Total Fuel Prices'!$A$77,tax_fuel_labels,0),MATCH(K$1,'Tax_Share of Price'!$B$1:$AI$1,0)))</f>
        <v>0</v>
      </c>
      <c r="L7" s="35">
        <f>'Total Fuel Prices'!L84*(1-INDEX(Tax_share,MATCH('Total Fuel Prices'!$A$77,tax_fuel_labels,0),MATCH(L$1,'Tax_Share of Price'!$B$1:$AI$1,0)))</f>
        <v>0</v>
      </c>
      <c r="M7" s="35">
        <f>'Total Fuel Prices'!M84*(1-INDEX(Tax_share,MATCH('Total Fuel Prices'!$A$77,tax_fuel_labels,0),MATCH(M$1,'Tax_Share of Price'!$B$1:$AI$1,0)))</f>
        <v>0</v>
      </c>
      <c r="N7" s="35">
        <f>'Total Fuel Prices'!N84*(1-INDEX(Tax_share,MATCH('Total Fuel Prices'!$A$77,tax_fuel_labels,0),MATCH(N$1,'Tax_Share of Price'!$B$1:$AI$1,0)))</f>
        <v>0</v>
      </c>
      <c r="O7" s="35">
        <f>'Total Fuel Prices'!O84*(1-INDEX(Tax_share,MATCH('Total Fuel Prices'!$A$77,tax_fuel_labels,0),MATCH(O$1,'Tax_Share of Price'!$B$1:$AI$1,0)))</f>
        <v>0</v>
      </c>
      <c r="P7" s="35">
        <f>'Total Fuel Prices'!P84*(1-INDEX(Tax_share,MATCH('Total Fuel Prices'!$A$77,tax_fuel_labels,0),MATCH(P$1,'Tax_Share of Price'!$B$1:$AI$1,0)))</f>
        <v>0</v>
      </c>
      <c r="Q7" s="35">
        <f>'Total Fuel Prices'!Q84*(1-INDEX(Tax_share,MATCH('Total Fuel Prices'!$A$77,tax_fuel_labels,0),MATCH(Q$1,'Tax_Share of Price'!$B$1:$AI$1,0)))</f>
        <v>0</v>
      </c>
      <c r="R7" s="35">
        <f>'Total Fuel Prices'!R84*(1-INDEX(Tax_share,MATCH('Total Fuel Prices'!$A$77,tax_fuel_labels,0),MATCH(R$1,'Tax_Share of Price'!$B$1:$AI$1,0)))</f>
        <v>0</v>
      </c>
      <c r="S7" s="35">
        <f>'Total Fuel Prices'!S84*(1-INDEX(Tax_share,MATCH('Total Fuel Prices'!$A$77,tax_fuel_labels,0),MATCH(S$1,'Tax_Share of Price'!$B$1:$AI$1,0)))</f>
        <v>0</v>
      </c>
      <c r="T7" s="35">
        <f>'Total Fuel Prices'!T84*(1-INDEX(Tax_share,MATCH('Total Fuel Prices'!$A$77,tax_fuel_labels,0),MATCH(T$1,'Tax_Share of Price'!$B$1:$AI$1,0)))</f>
        <v>0</v>
      </c>
      <c r="U7" s="35">
        <f>'Total Fuel Prices'!U84*(1-INDEX(Tax_share,MATCH('Total Fuel Prices'!$A$77,tax_fuel_labels,0),MATCH(U$1,'Tax_Share of Price'!$B$1:$AI$1,0)))</f>
        <v>0</v>
      </c>
      <c r="V7" s="35">
        <f>'Total Fuel Prices'!V84*(1-INDEX(Tax_share,MATCH('Total Fuel Prices'!$A$77,tax_fuel_labels,0),MATCH(V$1,'Tax_Share of Price'!$B$1:$AI$1,0)))</f>
        <v>0</v>
      </c>
      <c r="W7" s="35">
        <f>'Total Fuel Prices'!W84*(1-INDEX(Tax_share,MATCH('Total Fuel Prices'!$A$77,tax_fuel_labels,0),MATCH(W$1,'Tax_Share of Price'!$B$1:$AI$1,0)))</f>
        <v>0</v>
      </c>
      <c r="X7" s="35">
        <f>'Total Fuel Prices'!X84*(1-INDEX(Tax_share,MATCH('Total Fuel Prices'!$A$77,tax_fuel_labels,0),MATCH(X$1,'Tax_Share of Price'!$B$1:$AI$1,0)))</f>
        <v>0</v>
      </c>
      <c r="Y7" s="35">
        <f>'Total Fuel Prices'!Y84*(1-INDEX(Tax_share,MATCH('Total Fuel Prices'!$A$77,tax_fuel_labels,0),MATCH(Y$1,'Tax_Share of Price'!$B$1:$AI$1,0)))</f>
        <v>0</v>
      </c>
      <c r="Z7" s="35">
        <f>'Total Fuel Prices'!Z84*(1-INDEX(Tax_share,MATCH('Total Fuel Prices'!$A$77,tax_fuel_labels,0),MATCH(Z$1,'Tax_Share of Price'!$B$1:$AI$1,0)))</f>
        <v>0</v>
      </c>
      <c r="AA7" s="35">
        <f>'Total Fuel Prices'!AA84*(1-INDEX(Tax_share,MATCH('Total Fuel Prices'!$A$77,tax_fuel_labels,0),MATCH(AA$1,'Tax_Share of Price'!$B$1:$AI$1,0)))</f>
        <v>0</v>
      </c>
      <c r="AB7" s="35">
        <f>'Total Fuel Prices'!AB84*(1-INDEX(Tax_share,MATCH('Total Fuel Prices'!$A$77,tax_fuel_labels,0),MATCH(AB$1,'Tax_Share of Price'!$B$1:$AI$1,0)))</f>
        <v>0</v>
      </c>
      <c r="AC7" s="35">
        <f>'Total Fuel Prices'!AC84*(1-INDEX(Tax_share,MATCH('Total Fuel Prices'!$A$77,tax_fuel_labels,0),MATCH(AC$1,'Tax_Share of Price'!$B$1:$AI$1,0)))</f>
        <v>0</v>
      </c>
      <c r="AD7" s="35">
        <f>'Total Fuel Prices'!AD84*(1-INDEX(Tax_share,MATCH('Total Fuel Prices'!$A$77,tax_fuel_labels,0),MATCH(AD$1,'Tax_Share of Price'!$B$1:$AI$1,0)))</f>
        <v>0</v>
      </c>
      <c r="AE7" s="35">
        <f>'Total Fuel Prices'!AE84*(1-INDEX(Tax_share,MATCH('Total Fuel Prices'!$A$77,tax_fuel_labels,0),MATCH(AE$1,'Tax_Share of Price'!$B$1:$AI$1,0)))</f>
        <v>0</v>
      </c>
      <c r="AF7" s="35">
        <f>'Total Fuel Prices'!AF84*(1-INDEX(Tax_share,MATCH('Total Fuel Prices'!$A$77,tax_fuel_labels,0),MATCH(AF$1,'Tax_Share of Price'!$B$1:$AI$1,0)))</f>
        <v>0</v>
      </c>
      <c r="AG7" s="35">
        <f>'Total Fuel Prices'!AG84*(1-INDEX(Tax_share,MATCH('Total Fuel Prices'!$A$77,tax_fuel_labels,0),MATCH(AG$1,'Tax_Share of Price'!$B$1:$AI$1,0)))</f>
        <v>0</v>
      </c>
      <c r="AH7" s="35">
        <f>'Total Fuel Prices'!AH84*(1-INDEX(Tax_share,MATCH('Total Fuel Prices'!$A$77,tax_fuel_labels,0),MATCH(AH$1,'Tax_Share of Price'!$B$1:$AI$1,0)))</f>
        <v>0</v>
      </c>
      <c r="AI7" s="35">
        <f>'Total Fuel Prices'!AI84*(1-INDEX(Tax_share,MATCH('Total Fuel Prices'!$A$77,tax_fuel_labels,0),MATCH(AI$1,'Tax_Share of Price'!$B$1:$AI$1,0)))</f>
        <v>0</v>
      </c>
      <c r="AJ7" s="9"/>
      <c r="AK7" s="9"/>
      <c r="AL7" s="11"/>
      <c r="AM7" s="11"/>
    </row>
    <row r="8" spans="1:39" x14ac:dyDescent="0.4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45">
      <c r="B12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6.2656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4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1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4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4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4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4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45">
      <c r="A7" s="2" t="s">
        <v>275</v>
      </c>
      <c r="B7" s="35">
        <f>'Total Fuel Prices'!B104*(1-INDEX(Tax_share,MATCH('Total Fuel Prices'!$A$97,tax_fuel_labels,0),MATCH(B$1,'Tax_Share of Price'!$B$1:$AI$1,0)))</f>
        <v>0</v>
      </c>
      <c r="C7" s="35">
        <f>'Total Fuel Prices'!C104*(1-INDEX(Tax_share,MATCH('Total Fuel Prices'!$A$97,tax_fuel_labels,0),MATCH(C$1,'Tax_Share of Price'!$B$1:$AI$1,0)))</f>
        <v>0</v>
      </c>
      <c r="D7" s="35">
        <f>'Total Fuel Prices'!D104*(1-INDEX(Tax_share,MATCH('Total Fuel Prices'!$A$97,tax_fuel_labels,0),MATCH(D$1,'Tax_Share of Price'!$B$1:$AI$1,0)))</f>
        <v>0</v>
      </c>
      <c r="E7" s="35">
        <f>'Total Fuel Prices'!E104*(1-INDEX(Tax_share,MATCH('Total Fuel Prices'!$A$97,tax_fuel_labels,0),MATCH(E$1,'Tax_Share of Price'!$B$1:$AI$1,0)))</f>
        <v>0</v>
      </c>
      <c r="F7" s="35">
        <f>'Total Fuel Prices'!F104*(1-INDEX(Tax_share,MATCH('Total Fuel Prices'!$A$97,tax_fuel_labels,0),MATCH(F$1,'Tax_Share of Price'!$B$1:$AI$1,0)))</f>
        <v>0</v>
      </c>
      <c r="G7" s="35">
        <f>'Total Fuel Prices'!G104*(1-INDEX(Tax_share,MATCH('Total Fuel Prices'!$A$97,tax_fuel_labels,0),MATCH(G$1,'Tax_Share of Price'!$B$1:$AI$1,0)))</f>
        <v>0</v>
      </c>
      <c r="H7" s="35">
        <f>'Total Fuel Prices'!H104*(1-INDEX(Tax_share,MATCH('Total Fuel Prices'!$A$97,tax_fuel_labels,0),MATCH(H$1,'Tax_Share of Price'!$B$1:$AI$1,0)))</f>
        <v>0</v>
      </c>
      <c r="I7" s="35">
        <f>'Total Fuel Prices'!I104*(1-INDEX(Tax_share,MATCH('Total Fuel Prices'!$A$97,tax_fuel_labels,0),MATCH(I$1,'Tax_Share of Price'!$B$1:$AI$1,0)))</f>
        <v>0</v>
      </c>
      <c r="J7" s="35">
        <f>'Total Fuel Prices'!J104*(1-INDEX(Tax_share,MATCH('Total Fuel Prices'!$A$97,tax_fuel_labels,0),MATCH(J$1,'Tax_Share of Price'!$B$1:$AI$1,0)))</f>
        <v>0</v>
      </c>
      <c r="K7" s="35">
        <f>'Total Fuel Prices'!K104*(1-INDEX(Tax_share,MATCH('Total Fuel Prices'!$A$97,tax_fuel_labels,0),MATCH(K$1,'Tax_Share of Price'!$B$1:$AI$1,0)))</f>
        <v>0</v>
      </c>
      <c r="L7" s="35">
        <f>'Total Fuel Prices'!L104*(1-INDEX(Tax_share,MATCH('Total Fuel Prices'!$A$97,tax_fuel_labels,0),MATCH(L$1,'Tax_Share of Price'!$B$1:$AI$1,0)))</f>
        <v>0</v>
      </c>
      <c r="M7" s="35">
        <f>'Total Fuel Prices'!M104*(1-INDEX(Tax_share,MATCH('Total Fuel Prices'!$A$97,tax_fuel_labels,0),MATCH(M$1,'Tax_Share of Price'!$B$1:$AI$1,0)))</f>
        <v>0</v>
      </c>
      <c r="N7" s="35">
        <f>'Total Fuel Prices'!N104*(1-INDEX(Tax_share,MATCH('Total Fuel Prices'!$A$97,tax_fuel_labels,0),MATCH(N$1,'Tax_Share of Price'!$B$1:$AI$1,0)))</f>
        <v>0</v>
      </c>
      <c r="O7" s="35">
        <f>'Total Fuel Prices'!O104*(1-INDEX(Tax_share,MATCH('Total Fuel Prices'!$A$97,tax_fuel_labels,0),MATCH(O$1,'Tax_Share of Price'!$B$1:$AI$1,0)))</f>
        <v>0</v>
      </c>
      <c r="P7" s="35">
        <f>'Total Fuel Prices'!P104*(1-INDEX(Tax_share,MATCH('Total Fuel Prices'!$A$97,tax_fuel_labels,0),MATCH(P$1,'Tax_Share of Price'!$B$1:$AI$1,0)))</f>
        <v>0</v>
      </c>
      <c r="Q7" s="35">
        <f>'Total Fuel Prices'!Q104*(1-INDEX(Tax_share,MATCH('Total Fuel Prices'!$A$97,tax_fuel_labels,0),MATCH(Q$1,'Tax_Share of Price'!$B$1:$AI$1,0)))</f>
        <v>0</v>
      </c>
      <c r="R7" s="35">
        <f>'Total Fuel Prices'!R104*(1-INDEX(Tax_share,MATCH('Total Fuel Prices'!$A$97,tax_fuel_labels,0),MATCH(R$1,'Tax_Share of Price'!$B$1:$AI$1,0)))</f>
        <v>0</v>
      </c>
      <c r="S7" s="35">
        <f>'Total Fuel Prices'!S104*(1-INDEX(Tax_share,MATCH('Total Fuel Prices'!$A$97,tax_fuel_labels,0),MATCH(S$1,'Tax_Share of Price'!$B$1:$AI$1,0)))</f>
        <v>0</v>
      </c>
      <c r="T7" s="35">
        <f>'Total Fuel Prices'!T104*(1-INDEX(Tax_share,MATCH('Total Fuel Prices'!$A$97,tax_fuel_labels,0),MATCH(T$1,'Tax_Share of Price'!$B$1:$AI$1,0)))</f>
        <v>0</v>
      </c>
      <c r="U7" s="35">
        <f>'Total Fuel Prices'!U104*(1-INDEX(Tax_share,MATCH('Total Fuel Prices'!$A$97,tax_fuel_labels,0),MATCH(U$1,'Tax_Share of Price'!$B$1:$AI$1,0)))</f>
        <v>0</v>
      </c>
      <c r="V7" s="35">
        <f>'Total Fuel Prices'!V104*(1-INDEX(Tax_share,MATCH('Total Fuel Prices'!$A$97,tax_fuel_labels,0),MATCH(V$1,'Tax_Share of Price'!$B$1:$AI$1,0)))</f>
        <v>0</v>
      </c>
      <c r="W7" s="35">
        <f>'Total Fuel Prices'!W104*(1-INDEX(Tax_share,MATCH('Total Fuel Prices'!$A$97,tax_fuel_labels,0),MATCH(W$1,'Tax_Share of Price'!$B$1:$AI$1,0)))</f>
        <v>0</v>
      </c>
      <c r="X7" s="35">
        <f>'Total Fuel Prices'!X104*(1-INDEX(Tax_share,MATCH('Total Fuel Prices'!$A$97,tax_fuel_labels,0),MATCH(X$1,'Tax_Share of Price'!$B$1:$AI$1,0)))</f>
        <v>0</v>
      </c>
      <c r="Y7" s="35">
        <f>'Total Fuel Prices'!Y104*(1-INDEX(Tax_share,MATCH('Total Fuel Prices'!$A$97,tax_fuel_labels,0),MATCH(Y$1,'Tax_Share of Price'!$B$1:$AI$1,0)))</f>
        <v>0</v>
      </c>
      <c r="Z7" s="35">
        <f>'Total Fuel Prices'!Z104*(1-INDEX(Tax_share,MATCH('Total Fuel Prices'!$A$97,tax_fuel_labels,0),MATCH(Z$1,'Tax_Share of Price'!$B$1:$AI$1,0)))</f>
        <v>0</v>
      </c>
      <c r="AA7" s="35">
        <f>'Total Fuel Prices'!AA104*(1-INDEX(Tax_share,MATCH('Total Fuel Prices'!$A$97,tax_fuel_labels,0),MATCH(AA$1,'Tax_Share of Price'!$B$1:$AI$1,0)))</f>
        <v>0</v>
      </c>
      <c r="AB7" s="35">
        <f>'Total Fuel Prices'!AB104*(1-INDEX(Tax_share,MATCH('Total Fuel Prices'!$A$97,tax_fuel_labels,0),MATCH(AB$1,'Tax_Share of Price'!$B$1:$AI$1,0)))</f>
        <v>0</v>
      </c>
      <c r="AC7" s="35">
        <f>'Total Fuel Prices'!AC104*(1-INDEX(Tax_share,MATCH('Total Fuel Prices'!$A$97,tax_fuel_labels,0),MATCH(AC$1,'Tax_Share of Price'!$B$1:$AI$1,0)))</f>
        <v>0</v>
      </c>
      <c r="AD7" s="35">
        <f>'Total Fuel Prices'!AD104*(1-INDEX(Tax_share,MATCH('Total Fuel Prices'!$A$97,tax_fuel_labels,0),MATCH(AD$1,'Tax_Share of Price'!$B$1:$AI$1,0)))</f>
        <v>0</v>
      </c>
      <c r="AE7" s="35">
        <f>'Total Fuel Prices'!AE104*(1-INDEX(Tax_share,MATCH('Total Fuel Prices'!$A$97,tax_fuel_labels,0),MATCH(AE$1,'Tax_Share of Price'!$B$1:$AI$1,0)))</f>
        <v>0</v>
      </c>
      <c r="AF7" s="35">
        <f>'Total Fuel Prices'!AF104*(1-INDEX(Tax_share,MATCH('Total Fuel Prices'!$A$97,tax_fuel_labels,0),MATCH(AF$1,'Tax_Share of Price'!$B$1:$AI$1,0)))</f>
        <v>0</v>
      </c>
      <c r="AG7" s="35">
        <f>'Total Fuel Prices'!AG104*(1-INDEX(Tax_share,MATCH('Total Fuel Prices'!$A$97,tax_fuel_labels,0),MATCH(AG$1,'Tax_Share of Price'!$B$1:$AI$1,0)))</f>
        <v>0</v>
      </c>
      <c r="AH7" s="35">
        <f>'Total Fuel Prices'!AH104*(1-INDEX(Tax_share,MATCH('Total Fuel Prices'!$A$97,tax_fuel_labels,0),MATCH(AH$1,'Tax_Share of Price'!$B$1:$AI$1,0)))</f>
        <v>0</v>
      </c>
      <c r="AI7" s="35">
        <f>'Total Fuel Prices'!AI104*(1-INDEX(Tax_share,MATCH('Total Fuel Prices'!$A$97,tax_fuel_labels,0),MATCH(AI$1,'Tax_Share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3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4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4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4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4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4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45">
      <c r="A7" s="2" t="s">
        <v>275</v>
      </c>
      <c r="B7" s="35">
        <f>'Total Fuel Prices'!B124*(1-INDEX(Tax_share,MATCH('Total Fuel Prices'!$A$117,tax_fuel_labels,0),MATCH(B$1,'Tax_Share of Price'!$B$1:$AI$1,0)))</f>
        <v>0</v>
      </c>
      <c r="C7" s="35">
        <f>'Total Fuel Prices'!C124*(1-INDEX(Tax_share,MATCH('Total Fuel Prices'!$A$117,tax_fuel_labels,0),MATCH(C$1,'Tax_Share of Price'!$B$1:$AI$1,0)))</f>
        <v>0</v>
      </c>
      <c r="D7" s="35">
        <f>'Total Fuel Prices'!D124*(1-INDEX(Tax_share,MATCH('Total Fuel Prices'!$A$117,tax_fuel_labels,0),MATCH(D$1,'Tax_Share of Price'!$B$1:$AI$1,0)))</f>
        <v>0</v>
      </c>
      <c r="E7" s="35">
        <f>'Total Fuel Prices'!E124*(1-INDEX(Tax_share,MATCH('Total Fuel Prices'!$A$117,tax_fuel_labels,0),MATCH(E$1,'Tax_Share of Price'!$B$1:$AI$1,0)))</f>
        <v>0</v>
      </c>
      <c r="F7" s="35">
        <f>'Total Fuel Prices'!F124*(1-INDEX(Tax_share,MATCH('Total Fuel Prices'!$A$117,tax_fuel_labels,0),MATCH(F$1,'Tax_Share of Price'!$B$1:$AI$1,0)))</f>
        <v>0</v>
      </c>
      <c r="G7" s="35">
        <f>'Total Fuel Prices'!G124*(1-INDEX(Tax_share,MATCH('Total Fuel Prices'!$A$117,tax_fuel_labels,0),MATCH(G$1,'Tax_Share of Price'!$B$1:$AI$1,0)))</f>
        <v>0</v>
      </c>
      <c r="H7" s="35">
        <f>'Total Fuel Prices'!H124*(1-INDEX(Tax_share,MATCH('Total Fuel Prices'!$A$117,tax_fuel_labels,0),MATCH(H$1,'Tax_Share of Price'!$B$1:$AI$1,0)))</f>
        <v>0</v>
      </c>
      <c r="I7" s="35">
        <f>'Total Fuel Prices'!I124*(1-INDEX(Tax_share,MATCH('Total Fuel Prices'!$A$117,tax_fuel_labels,0),MATCH(I$1,'Tax_Share of Price'!$B$1:$AI$1,0)))</f>
        <v>0</v>
      </c>
      <c r="J7" s="35">
        <f>'Total Fuel Prices'!J124*(1-INDEX(Tax_share,MATCH('Total Fuel Prices'!$A$117,tax_fuel_labels,0),MATCH(J$1,'Tax_Share of Price'!$B$1:$AI$1,0)))</f>
        <v>0</v>
      </c>
      <c r="K7" s="35">
        <f>'Total Fuel Prices'!K124*(1-INDEX(Tax_share,MATCH('Total Fuel Prices'!$A$117,tax_fuel_labels,0),MATCH(K$1,'Tax_Share of Price'!$B$1:$AI$1,0)))</f>
        <v>0</v>
      </c>
      <c r="L7" s="35">
        <f>'Total Fuel Prices'!L124*(1-INDEX(Tax_share,MATCH('Total Fuel Prices'!$A$117,tax_fuel_labels,0),MATCH(L$1,'Tax_Share of Price'!$B$1:$AI$1,0)))</f>
        <v>0</v>
      </c>
      <c r="M7" s="35">
        <f>'Total Fuel Prices'!M124*(1-INDEX(Tax_share,MATCH('Total Fuel Prices'!$A$117,tax_fuel_labels,0),MATCH(M$1,'Tax_Share of Price'!$B$1:$AI$1,0)))</f>
        <v>0</v>
      </c>
      <c r="N7" s="35">
        <f>'Total Fuel Prices'!N124*(1-INDEX(Tax_share,MATCH('Total Fuel Prices'!$A$117,tax_fuel_labels,0),MATCH(N$1,'Tax_Share of Price'!$B$1:$AI$1,0)))</f>
        <v>0</v>
      </c>
      <c r="O7" s="35">
        <f>'Total Fuel Prices'!O124*(1-INDEX(Tax_share,MATCH('Total Fuel Prices'!$A$117,tax_fuel_labels,0),MATCH(O$1,'Tax_Share of Price'!$B$1:$AI$1,0)))</f>
        <v>0</v>
      </c>
      <c r="P7" s="35">
        <f>'Total Fuel Prices'!P124*(1-INDEX(Tax_share,MATCH('Total Fuel Prices'!$A$117,tax_fuel_labels,0),MATCH(P$1,'Tax_Share of Price'!$B$1:$AI$1,0)))</f>
        <v>0</v>
      </c>
      <c r="Q7" s="35">
        <f>'Total Fuel Prices'!Q124*(1-INDEX(Tax_share,MATCH('Total Fuel Prices'!$A$117,tax_fuel_labels,0),MATCH(Q$1,'Tax_Share of Price'!$B$1:$AI$1,0)))</f>
        <v>0</v>
      </c>
      <c r="R7" s="35">
        <f>'Total Fuel Prices'!R124*(1-INDEX(Tax_share,MATCH('Total Fuel Prices'!$A$117,tax_fuel_labels,0),MATCH(R$1,'Tax_Share of Price'!$B$1:$AI$1,0)))</f>
        <v>0</v>
      </c>
      <c r="S7" s="35">
        <f>'Total Fuel Prices'!S124*(1-INDEX(Tax_share,MATCH('Total Fuel Prices'!$A$117,tax_fuel_labels,0),MATCH(S$1,'Tax_Share of Price'!$B$1:$AI$1,0)))</f>
        <v>0</v>
      </c>
      <c r="T7" s="35">
        <f>'Total Fuel Prices'!T124*(1-INDEX(Tax_share,MATCH('Total Fuel Prices'!$A$117,tax_fuel_labels,0),MATCH(T$1,'Tax_Share of Price'!$B$1:$AI$1,0)))</f>
        <v>0</v>
      </c>
      <c r="U7" s="35">
        <f>'Total Fuel Prices'!U124*(1-INDEX(Tax_share,MATCH('Total Fuel Prices'!$A$117,tax_fuel_labels,0),MATCH(U$1,'Tax_Share of Price'!$B$1:$AI$1,0)))</f>
        <v>0</v>
      </c>
      <c r="V7" s="35">
        <f>'Total Fuel Prices'!V124*(1-INDEX(Tax_share,MATCH('Total Fuel Prices'!$A$117,tax_fuel_labels,0),MATCH(V$1,'Tax_Share of Price'!$B$1:$AI$1,0)))</f>
        <v>0</v>
      </c>
      <c r="W7" s="35">
        <f>'Total Fuel Prices'!W124*(1-INDEX(Tax_share,MATCH('Total Fuel Prices'!$A$117,tax_fuel_labels,0),MATCH(W$1,'Tax_Share of Price'!$B$1:$AI$1,0)))</f>
        <v>0</v>
      </c>
      <c r="X7" s="35">
        <f>'Total Fuel Prices'!X124*(1-INDEX(Tax_share,MATCH('Total Fuel Prices'!$A$117,tax_fuel_labels,0),MATCH(X$1,'Tax_Share of Price'!$B$1:$AI$1,0)))</f>
        <v>0</v>
      </c>
      <c r="Y7" s="35">
        <f>'Total Fuel Prices'!Y124*(1-INDEX(Tax_share,MATCH('Total Fuel Prices'!$A$117,tax_fuel_labels,0),MATCH(Y$1,'Tax_Share of Price'!$B$1:$AI$1,0)))</f>
        <v>0</v>
      </c>
      <c r="Z7" s="35">
        <f>'Total Fuel Prices'!Z124*(1-INDEX(Tax_share,MATCH('Total Fuel Prices'!$A$117,tax_fuel_labels,0),MATCH(Z$1,'Tax_Share of Price'!$B$1:$AI$1,0)))</f>
        <v>0</v>
      </c>
      <c r="AA7" s="35">
        <f>'Total Fuel Prices'!AA124*(1-INDEX(Tax_share,MATCH('Total Fuel Prices'!$A$117,tax_fuel_labels,0),MATCH(AA$1,'Tax_Share of Price'!$B$1:$AI$1,0)))</f>
        <v>0</v>
      </c>
      <c r="AB7" s="35">
        <f>'Total Fuel Prices'!AB124*(1-INDEX(Tax_share,MATCH('Total Fuel Prices'!$A$117,tax_fuel_labels,0),MATCH(AB$1,'Tax_Share of Price'!$B$1:$AI$1,0)))</f>
        <v>0</v>
      </c>
      <c r="AC7" s="35">
        <f>'Total Fuel Prices'!AC124*(1-INDEX(Tax_share,MATCH('Total Fuel Prices'!$A$117,tax_fuel_labels,0),MATCH(AC$1,'Tax_Share of Price'!$B$1:$AI$1,0)))</f>
        <v>0</v>
      </c>
      <c r="AD7" s="35">
        <f>'Total Fuel Prices'!AD124*(1-INDEX(Tax_share,MATCH('Total Fuel Prices'!$A$117,tax_fuel_labels,0),MATCH(AD$1,'Tax_Share of Price'!$B$1:$AI$1,0)))</f>
        <v>0</v>
      </c>
      <c r="AE7" s="35">
        <f>'Total Fuel Prices'!AE124*(1-INDEX(Tax_share,MATCH('Total Fuel Prices'!$A$117,tax_fuel_labels,0),MATCH(AE$1,'Tax_Share of Price'!$B$1:$AI$1,0)))</f>
        <v>0</v>
      </c>
      <c r="AF7" s="35">
        <f>'Total Fuel Prices'!AF124*(1-INDEX(Tax_share,MATCH('Total Fuel Prices'!$A$117,tax_fuel_labels,0),MATCH(AF$1,'Tax_Share of Price'!$B$1:$AI$1,0)))</f>
        <v>0</v>
      </c>
      <c r="AG7" s="35">
        <f>'Total Fuel Prices'!AG124*(1-INDEX(Tax_share,MATCH('Total Fuel Prices'!$A$117,tax_fuel_labels,0),MATCH(AG$1,'Tax_Share of Price'!$B$1:$AI$1,0)))</f>
        <v>0</v>
      </c>
      <c r="AH7" s="35">
        <f>'Total Fuel Prices'!AH124*(1-INDEX(Tax_share,MATCH('Total Fuel Prices'!$A$117,tax_fuel_labels,0),MATCH(AH$1,'Tax_Share of Price'!$B$1:$AI$1,0)))</f>
        <v>0</v>
      </c>
      <c r="AI7" s="35">
        <f>'Total Fuel Prices'!AI124*(1-INDEX(Tax_share,MATCH('Total Fuel Prices'!$A$117,tax_fuel_labels,0),MATCH(AI$1,'Tax_Share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80"/>
  <sheetViews>
    <sheetView workbookViewId="0"/>
    <sheetView workbookViewId="1"/>
  </sheetViews>
  <sheetFormatPr defaultColWidth="9.1328125" defaultRowHeight="14.25" x14ac:dyDescent="0.45"/>
  <cols>
    <col min="1" max="1" width="22.1328125" style="11" bestFit="1" customWidth="1"/>
    <col min="2" max="2" width="27" style="11" bestFit="1" customWidth="1"/>
    <col min="3" max="4" width="20.3984375" style="11" bestFit="1" customWidth="1"/>
    <col min="5" max="5" width="28.86328125" style="11" bestFit="1" customWidth="1"/>
    <col min="6" max="6" width="20.3984375" style="11" bestFit="1" customWidth="1"/>
    <col min="7" max="7" width="9.86328125" style="11" bestFit="1" customWidth="1"/>
    <col min="8" max="16384" width="9.1328125" style="11"/>
  </cols>
  <sheetData>
    <row r="1" spans="1:7" x14ac:dyDescent="0.45">
      <c r="A1" s="30" t="s">
        <v>970</v>
      </c>
      <c r="B1" s="30"/>
      <c r="C1" s="30"/>
      <c r="D1" s="30"/>
      <c r="E1" s="30"/>
      <c r="F1" s="30"/>
      <c r="G1" s="30"/>
    </row>
    <row r="2" spans="1:7" ht="14.65" thickBot="1" x14ac:dyDescent="0.5">
      <c r="A2" s="202" t="s">
        <v>971</v>
      </c>
      <c r="B2" s="203" t="s">
        <v>510</v>
      </c>
      <c r="C2" s="203" t="s">
        <v>511</v>
      </c>
      <c r="D2" s="203" t="s">
        <v>972</v>
      </c>
      <c r="E2" s="203" t="s">
        <v>973</v>
      </c>
      <c r="F2" s="203" t="s">
        <v>974</v>
      </c>
      <c r="G2" s="204" t="s">
        <v>975</v>
      </c>
    </row>
    <row r="3" spans="1:7" ht="14.65" thickBot="1" x14ac:dyDescent="0.5">
      <c r="A3" s="205" t="s">
        <v>657</v>
      </c>
      <c r="B3" s="206">
        <v>6</v>
      </c>
      <c r="C3" s="206">
        <v>6</v>
      </c>
      <c r="D3" s="206"/>
      <c r="E3" s="206">
        <v>6</v>
      </c>
      <c r="F3" s="206">
        <v>6</v>
      </c>
      <c r="G3" s="207"/>
    </row>
    <row r="4" spans="1:7" ht="14.65" thickBot="1" x14ac:dyDescent="0.5">
      <c r="A4" s="205" t="s">
        <v>586</v>
      </c>
      <c r="B4" s="206">
        <v>10</v>
      </c>
      <c r="C4" s="206">
        <v>10</v>
      </c>
      <c r="D4" s="206">
        <v>10</v>
      </c>
      <c r="E4" s="206">
        <v>10</v>
      </c>
      <c r="F4" s="206">
        <v>10</v>
      </c>
      <c r="G4" s="207"/>
    </row>
    <row r="5" spans="1:7" ht="14.65" thickBot="1" x14ac:dyDescent="0.5">
      <c r="A5" s="205" t="s">
        <v>587</v>
      </c>
      <c r="B5" s="208">
        <v>0.06</v>
      </c>
      <c r="C5" s="208">
        <v>0.06</v>
      </c>
      <c r="D5" s="206">
        <v>4</v>
      </c>
      <c r="E5" s="208">
        <v>0.06</v>
      </c>
      <c r="F5" s="208">
        <v>0.06</v>
      </c>
      <c r="G5" s="209">
        <v>0.06</v>
      </c>
    </row>
    <row r="6" spans="1:7" ht="14.65" thickBot="1" x14ac:dyDescent="0.5">
      <c r="A6" s="205" t="s">
        <v>588</v>
      </c>
      <c r="B6" s="206">
        <v>9</v>
      </c>
      <c r="C6" s="206">
        <v>11</v>
      </c>
      <c r="D6" s="206"/>
      <c r="E6" s="206">
        <v>11</v>
      </c>
      <c r="F6" s="206">
        <v>11</v>
      </c>
      <c r="G6" s="207"/>
    </row>
    <row r="7" spans="1:7" ht="14.65" thickBot="1" x14ac:dyDescent="0.5">
      <c r="A7" s="205" t="s">
        <v>592</v>
      </c>
      <c r="B7" s="208">
        <v>0.05</v>
      </c>
      <c r="C7" s="208">
        <v>0.05</v>
      </c>
      <c r="D7" s="208">
        <v>0.05</v>
      </c>
      <c r="E7" s="208">
        <v>0.05</v>
      </c>
      <c r="F7" s="208">
        <v>0.05</v>
      </c>
      <c r="G7" s="209">
        <v>0.05</v>
      </c>
    </row>
    <row r="8" spans="1:7" ht="14.65" thickBot="1" x14ac:dyDescent="0.5">
      <c r="A8" s="205" t="s">
        <v>593</v>
      </c>
      <c r="B8" s="206">
        <v>20</v>
      </c>
      <c r="C8" s="206">
        <v>70</v>
      </c>
      <c r="D8" s="206">
        <v>20</v>
      </c>
      <c r="E8" s="206">
        <v>70</v>
      </c>
      <c r="F8" s="206">
        <v>70</v>
      </c>
      <c r="G8" s="207"/>
    </row>
    <row r="9" spans="1:7" ht="14.65" thickBot="1" x14ac:dyDescent="0.5">
      <c r="A9" s="205" t="s">
        <v>594</v>
      </c>
      <c r="B9" s="210">
        <f>AVERAGE(0.075,0.15)</f>
        <v>0.11249999999999999</v>
      </c>
      <c r="C9" s="208">
        <v>0.25</v>
      </c>
      <c r="D9" s="206"/>
      <c r="E9" s="208">
        <v>0.1</v>
      </c>
      <c r="F9" s="208">
        <v>0.15</v>
      </c>
      <c r="G9" s="207"/>
    </row>
    <row r="10" spans="1:7" ht="14.65" thickBot="1" x14ac:dyDescent="0.5">
      <c r="A10" s="205" t="s">
        <v>595</v>
      </c>
      <c r="B10" s="206">
        <v>15</v>
      </c>
      <c r="C10" s="206">
        <v>15</v>
      </c>
      <c r="D10" s="206"/>
      <c r="E10" s="206">
        <v>15</v>
      </c>
      <c r="F10" s="206">
        <v>15</v>
      </c>
      <c r="G10" s="207"/>
    </row>
    <row r="11" spans="1:7" ht="14.65" thickBot="1" x14ac:dyDescent="0.5">
      <c r="A11" s="205" t="s">
        <v>976</v>
      </c>
      <c r="B11" s="208">
        <v>0.03</v>
      </c>
      <c r="C11" s="208">
        <v>0.08</v>
      </c>
      <c r="D11" s="208">
        <v>0.1</v>
      </c>
      <c r="E11" s="206">
        <f>0.125</f>
        <v>0.125</v>
      </c>
      <c r="F11" s="208">
        <v>0.17</v>
      </c>
      <c r="G11" s="207"/>
    </row>
    <row r="12" spans="1:7" ht="14.65" thickBot="1" x14ac:dyDescent="0.5">
      <c r="A12" s="205" t="s">
        <v>977</v>
      </c>
      <c r="B12" s="206">
        <f>AVERAGE(0.14,0.22)</f>
        <v>0.18</v>
      </c>
      <c r="C12" s="206">
        <f>AVERAGE(0.14,0.22)</f>
        <v>0.18</v>
      </c>
      <c r="D12" s="208">
        <v>0.22</v>
      </c>
      <c r="E12" s="208">
        <v>0.22</v>
      </c>
      <c r="F12" s="208">
        <v>0.22</v>
      </c>
      <c r="G12" s="207"/>
    </row>
    <row r="13" spans="1:7" ht="14.65" thickBot="1" x14ac:dyDescent="0.5">
      <c r="A13" s="205" t="s">
        <v>598</v>
      </c>
      <c r="B13" s="206">
        <f>AVERAGE(20,22)</f>
        <v>21</v>
      </c>
      <c r="C13" s="206">
        <f>AVERAGE(24,30)</f>
        <v>27</v>
      </c>
      <c r="D13" s="206">
        <v>2</v>
      </c>
      <c r="E13" s="206">
        <v>5</v>
      </c>
      <c r="F13" s="206">
        <v>5</v>
      </c>
      <c r="G13" s="207">
        <v>15</v>
      </c>
    </row>
    <row r="14" spans="1:7" ht="14.65" thickBot="1" x14ac:dyDescent="0.5">
      <c r="A14" s="205" t="s">
        <v>599</v>
      </c>
      <c r="B14" s="208">
        <v>0.06</v>
      </c>
      <c r="C14" s="208">
        <v>0.06</v>
      </c>
      <c r="D14" s="206"/>
      <c r="E14" s="208">
        <v>0.06</v>
      </c>
      <c r="F14" s="208">
        <v>0.06</v>
      </c>
      <c r="G14" s="209">
        <v>0.06</v>
      </c>
    </row>
    <row r="15" spans="1:7" ht="14.65" thickBot="1" x14ac:dyDescent="0.5">
      <c r="A15" s="205" t="s">
        <v>600</v>
      </c>
      <c r="B15" s="208">
        <v>0.1</v>
      </c>
      <c r="C15" s="208">
        <v>0.1</v>
      </c>
      <c r="D15" s="208">
        <v>0.1</v>
      </c>
      <c r="E15" s="208">
        <v>0.1</v>
      </c>
      <c r="F15" s="208">
        <v>0.1</v>
      </c>
      <c r="G15" s="207"/>
    </row>
    <row r="16" spans="1:7" ht="14.65" thickBot="1" x14ac:dyDescent="0.5">
      <c r="A16" s="205" t="s">
        <v>978</v>
      </c>
      <c r="B16" s="210">
        <f>AVERAGE(0.09,0.15)</f>
        <v>0.12</v>
      </c>
      <c r="C16" s="210">
        <f>AVERAGE(0.09,0.15)</f>
        <v>0.12</v>
      </c>
      <c r="D16" s="206"/>
      <c r="E16" s="208">
        <v>0.09</v>
      </c>
      <c r="F16" s="208">
        <v>0.15</v>
      </c>
      <c r="G16" s="207"/>
    </row>
    <row r="17" spans="1:7" ht="14.65" thickBot="1" x14ac:dyDescent="0.5">
      <c r="A17" s="205" t="s">
        <v>603</v>
      </c>
      <c r="B17" s="208">
        <v>0.15</v>
      </c>
      <c r="C17" s="208">
        <v>0.17</v>
      </c>
      <c r="D17" s="206"/>
      <c r="E17" s="208">
        <v>0.09</v>
      </c>
      <c r="F17" s="208">
        <v>0.09</v>
      </c>
      <c r="G17" s="207"/>
    </row>
    <row r="18" spans="1:7" ht="14.65" thickBot="1" x14ac:dyDescent="0.5">
      <c r="A18" s="205" t="s">
        <v>604</v>
      </c>
      <c r="B18" s="208">
        <v>0.1</v>
      </c>
      <c r="C18" s="208">
        <v>0.1</v>
      </c>
      <c r="D18" s="208">
        <v>0.1</v>
      </c>
      <c r="E18" s="206">
        <v>0.1</v>
      </c>
      <c r="F18" s="206">
        <v>0.1</v>
      </c>
      <c r="G18" s="207"/>
    </row>
    <row r="19" spans="1:7" ht="14.65" thickBot="1" x14ac:dyDescent="0.5">
      <c r="A19" s="205" t="s">
        <v>605</v>
      </c>
      <c r="B19" s="206">
        <v>5</v>
      </c>
      <c r="C19" s="206">
        <v>6</v>
      </c>
      <c r="D19" s="206">
        <v>6</v>
      </c>
      <c r="E19" s="208">
        <v>0.02</v>
      </c>
      <c r="F19" s="208">
        <v>0.02</v>
      </c>
      <c r="G19" s="207"/>
    </row>
    <row r="20" spans="1:7" ht="14.65" thickBot="1" x14ac:dyDescent="0.5">
      <c r="A20" s="205" t="s">
        <v>979</v>
      </c>
      <c r="B20" s="208">
        <v>0.04</v>
      </c>
      <c r="C20" s="208">
        <v>0.04</v>
      </c>
      <c r="D20" s="208">
        <v>0.02</v>
      </c>
      <c r="E20" s="208">
        <v>0.04</v>
      </c>
      <c r="F20" s="208">
        <v>7.0000000000000007E-2</v>
      </c>
      <c r="G20" s="207"/>
    </row>
    <row r="21" spans="1:7" ht="14.65" thickBot="1" x14ac:dyDescent="0.5">
      <c r="A21" s="205" t="s">
        <v>610</v>
      </c>
      <c r="B21" s="208">
        <v>0.13</v>
      </c>
      <c r="C21" s="208">
        <v>0.13</v>
      </c>
      <c r="D21" s="206"/>
      <c r="E21" s="208">
        <v>0.13</v>
      </c>
      <c r="F21" s="208">
        <v>0.13</v>
      </c>
      <c r="G21" s="209">
        <v>0.13</v>
      </c>
    </row>
    <row r="22" spans="1:7" ht="14.65" thickBot="1" x14ac:dyDescent="0.5">
      <c r="A22" s="205" t="s">
        <v>611</v>
      </c>
      <c r="B22" s="206">
        <v>40</v>
      </c>
      <c r="C22" s="206">
        <v>40</v>
      </c>
      <c r="D22" s="206">
        <v>4</v>
      </c>
      <c r="E22" s="206">
        <v>40</v>
      </c>
      <c r="F22" s="206">
        <v>40</v>
      </c>
      <c r="G22" s="207"/>
    </row>
    <row r="23" spans="1:7" ht="14.65" thickBot="1" x14ac:dyDescent="0.5">
      <c r="A23" s="205" t="s">
        <v>658</v>
      </c>
      <c r="B23" s="206"/>
      <c r="C23" s="208">
        <v>0.05</v>
      </c>
      <c r="D23" s="206"/>
      <c r="E23" s="208">
        <v>0.05</v>
      </c>
      <c r="F23" s="208">
        <v>0.05</v>
      </c>
      <c r="G23" s="207"/>
    </row>
    <row r="24" spans="1:7" ht="14.65" thickBot="1" x14ac:dyDescent="0.5">
      <c r="A24" s="205" t="s">
        <v>617</v>
      </c>
      <c r="B24" s="206">
        <v>15</v>
      </c>
      <c r="C24" s="206">
        <v>15</v>
      </c>
      <c r="D24" s="206">
        <v>15</v>
      </c>
      <c r="E24" s="206">
        <v>20</v>
      </c>
      <c r="F24" s="206">
        <v>25</v>
      </c>
      <c r="G24" s="207"/>
    </row>
    <row r="25" spans="1:7" ht="14.65" thickBot="1" x14ac:dyDescent="0.5">
      <c r="A25" s="205" t="s">
        <v>659</v>
      </c>
      <c r="B25" s="206">
        <v>5</v>
      </c>
      <c r="C25" s="206">
        <v>7.5</v>
      </c>
      <c r="D25" s="206">
        <v>7.5</v>
      </c>
      <c r="E25" s="206">
        <v>7.5</v>
      </c>
      <c r="F25" s="206">
        <v>7.5</v>
      </c>
      <c r="G25" s="207"/>
    </row>
    <row r="26" spans="1:7" ht="14.65" thickBot="1" x14ac:dyDescent="0.5">
      <c r="A26" s="211" t="s">
        <v>980</v>
      </c>
      <c r="B26" s="212">
        <v>0.1</v>
      </c>
      <c r="C26" s="213">
        <v>0.125</v>
      </c>
      <c r="D26" s="214"/>
      <c r="E26" s="214">
        <f>AVERAGE(0.025,0.125)</f>
        <v>7.4999999999999997E-2</v>
      </c>
      <c r="F26" s="212">
        <v>0.15</v>
      </c>
      <c r="G26" s="215"/>
    </row>
    <row r="27" spans="1:7" x14ac:dyDescent="0.45">
      <c r="A27" s="216" t="s">
        <v>981</v>
      </c>
    </row>
    <row r="28" spans="1:7" x14ac:dyDescent="0.45">
      <c r="A28" s="30" t="s">
        <v>982</v>
      </c>
      <c r="B28" s="30"/>
      <c r="C28" s="30"/>
      <c r="D28" s="30"/>
      <c r="E28" s="30"/>
      <c r="F28" s="30"/>
      <c r="G28" s="30"/>
    </row>
    <row r="29" spans="1:7" ht="14.65" thickBot="1" x14ac:dyDescent="0.5">
      <c r="A29" s="202" t="s">
        <v>971</v>
      </c>
      <c r="B29" s="203" t="s">
        <v>510</v>
      </c>
      <c r="C29" s="203" t="s">
        <v>511</v>
      </c>
      <c r="D29" s="203" t="s">
        <v>972</v>
      </c>
      <c r="E29" s="203" t="s">
        <v>973</v>
      </c>
      <c r="F29" s="203" t="s">
        <v>974</v>
      </c>
      <c r="G29" s="204" t="s">
        <v>975</v>
      </c>
    </row>
    <row r="30" spans="1:7" ht="14.65" thickBot="1" x14ac:dyDescent="0.5">
      <c r="A30" s="205" t="s">
        <v>657</v>
      </c>
      <c r="B30" s="217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7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7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7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7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7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4.65" thickBot="1" x14ac:dyDescent="0.5">
      <c r="A31" s="205" t="s">
        <v>586</v>
      </c>
      <c r="B31" s="217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7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7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7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7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7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4.65" thickBot="1" x14ac:dyDescent="0.5">
      <c r="A32" s="205" t="s">
        <v>587</v>
      </c>
      <c r="B32" s="217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7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7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7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7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7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4.65" thickBot="1" x14ac:dyDescent="0.5">
      <c r="A33" s="205" t="s">
        <v>588</v>
      </c>
      <c r="B33" s="217">
        <v>0</v>
      </c>
      <c r="C33" s="217">
        <v>0</v>
      </c>
      <c r="D33" s="217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7">
        <v>0</v>
      </c>
      <c r="F33" s="217">
        <v>0</v>
      </c>
      <c r="G33" s="217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4.65" thickBot="1" x14ac:dyDescent="0.5">
      <c r="A34" s="205" t="s">
        <v>592</v>
      </c>
      <c r="B34" s="217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7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7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7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7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7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4.65" thickBot="1" x14ac:dyDescent="0.5">
      <c r="A35" s="205" t="s">
        <v>593</v>
      </c>
      <c r="B35" s="217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7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7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7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7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7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4.65" thickBot="1" x14ac:dyDescent="0.5">
      <c r="A36" s="205" t="s">
        <v>594</v>
      </c>
      <c r="B36" s="217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7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7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7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7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7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4.65" thickBot="1" x14ac:dyDescent="0.5">
      <c r="A37" s="205" t="s">
        <v>595</v>
      </c>
      <c r="B37" s="217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7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7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7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7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7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4.65" thickBot="1" x14ac:dyDescent="0.5">
      <c r="A38" s="205" t="s">
        <v>976</v>
      </c>
      <c r="B38" s="217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7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7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7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7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7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4.65" thickBot="1" x14ac:dyDescent="0.5">
      <c r="A39" s="205" t="s">
        <v>977</v>
      </c>
      <c r="B39" s="217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7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7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7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7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7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4.65" thickBot="1" x14ac:dyDescent="0.5">
      <c r="A40" s="205" t="s">
        <v>598</v>
      </c>
      <c r="B40" s="217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7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7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7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7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7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4.65" thickBot="1" x14ac:dyDescent="0.5">
      <c r="A41" s="205" t="s">
        <v>599</v>
      </c>
      <c r="B41" s="217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7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7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7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7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7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4.65" thickBot="1" x14ac:dyDescent="0.5">
      <c r="A42" s="205" t="s">
        <v>600</v>
      </c>
      <c r="B42" s="217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7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7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7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7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7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4.65" thickBot="1" x14ac:dyDescent="0.5">
      <c r="A43" s="205" t="s">
        <v>978</v>
      </c>
      <c r="B43" s="217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7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7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7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7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7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4.65" thickBot="1" x14ac:dyDescent="0.5">
      <c r="A44" s="205" t="s">
        <v>603</v>
      </c>
      <c r="B44" s="217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7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7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7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7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7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4.65" thickBot="1" x14ac:dyDescent="0.5">
      <c r="A45" s="205" t="s">
        <v>604</v>
      </c>
      <c r="B45" s="217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7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7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7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7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7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4.65" thickBot="1" x14ac:dyDescent="0.5">
      <c r="A46" s="205" t="s">
        <v>605</v>
      </c>
      <c r="B46" s="217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7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7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7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7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7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4.65" thickBot="1" x14ac:dyDescent="0.5">
      <c r="A47" s="205" t="s">
        <v>979</v>
      </c>
      <c r="B47" s="217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7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7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7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7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7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4.65" thickBot="1" x14ac:dyDescent="0.5">
      <c r="A48" s="205" t="s">
        <v>610</v>
      </c>
      <c r="B48" s="217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7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7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7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7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7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4.65" thickBot="1" x14ac:dyDescent="0.5">
      <c r="A49" s="205" t="s">
        <v>611</v>
      </c>
      <c r="B49" s="217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7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7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7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7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7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4.65" thickBot="1" x14ac:dyDescent="0.5">
      <c r="A50" s="205" t="s">
        <v>658</v>
      </c>
      <c r="B50" s="217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7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7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7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7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7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4.65" thickBot="1" x14ac:dyDescent="0.5">
      <c r="A51" s="205" t="s">
        <v>617</v>
      </c>
      <c r="B51" s="217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7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7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7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7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7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4.65" thickBot="1" x14ac:dyDescent="0.5">
      <c r="A52" s="205" t="s">
        <v>659</v>
      </c>
      <c r="B52" s="217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7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7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7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7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7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4.65" thickBot="1" x14ac:dyDescent="0.5">
      <c r="A53" s="211" t="s">
        <v>980</v>
      </c>
      <c r="B53" s="217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7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7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7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7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7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45">
      <c r="A55" s="30" t="s">
        <v>983</v>
      </c>
      <c r="B55" s="30"/>
      <c r="C55" s="30"/>
      <c r="D55" s="30"/>
      <c r="E55" s="30"/>
      <c r="F55" s="30"/>
      <c r="G55" s="30"/>
    </row>
    <row r="56" spans="1:7" ht="14.65" thickBot="1" x14ac:dyDescent="0.5">
      <c r="A56" s="202" t="s">
        <v>971</v>
      </c>
      <c r="B56" s="203" t="s">
        <v>510</v>
      </c>
      <c r="C56" s="203" t="s">
        <v>511</v>
      </c>
      <c r="D56" s="203" t="s">
        <v>972</v>
      </c>
      <c r="E56" s="203" t="s">
        <v>973</v>
      </c>
      <c r="F56" s="203" t="s">
        <v>974</v>
      </c>
      <c r="G56" s="203" t="s">
        <v>975</v>
      </c>
    </row>
    <row r="57" spans="1:7" ht="14.65" thickBot="1" x14ac:dyDescent="0.5">
      <c r="A57" s="205" t="s">
        <v>657</v>
      </c>
      <c r="B57" s="218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8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8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8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4.65" thickBot="1" x14ac:dyDescent="0.5">
      <c r="A58" s="205" t="s">
        <v>586</v>
      </c>
      <c r="B58" s="218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8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8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8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4.65" thickBot="1" x14ac:dyDescent="0.5">
      <c r="A59" s="205" t="s">
        <v>587</v>
      </c>
      <c r="B59" s="218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8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8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8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4.65" thickBot="1" x14ac:dyDescent="0.5">
      <c r="A60" s="205" t="s">
        <v>588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</row>
    <row r="61" spans="1:7" ht="14.65" thickBot="1" x14ac:dyDescent="0.5">
      <c r="A61" s="205" t="s">
        <v>592</v>
      </c>
      <c r="B61" s="218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8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8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8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4.65" thickBot="1" x14ac:dyDescent="0.5">
      <c r="A62" s="205" t="s">
        <v>593</v>
      </c>
      <c r="B62" s="218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8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8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8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4.65" thickBot="1" x14ac:dyDescent="0.5">
      <c r="A63" s="205" t="s">
        <v>594</v>
      </c>
      <c r="B63" s="218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8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8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8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4.65" thickBot="1" x14ac:dyDescent="0.5">
      <c r="A64" s="205" t="s">
        <v>595</v>
      </c>
      <c r="B64" s="218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8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8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8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4.65" thickBot="1" x14ac:dyDescent="0.5">
      <c r="A65" s="205" t="s">
        <v>976</v>
      </c>
      <c r="B65" s="218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8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8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8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4.65" thickBot="1" x14ac:dyDescent="0.5">
      <c r="A66" s="205" t="s">
        <v>984</v>
      </c>
      <c r="B66" s="218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8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8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8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4.65" thickBot="1" x14ac:dyDescent="0.5">
      <c r="A67" s="205" t="s">
        <v>598</v>
      </c>
      <c r="B67" s="218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8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8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8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4.65" thickBot="1" x14ac:dyDescent="0.5">
      <c r="A68" s="205" t="s">
        <v>599</v>
      </c>
      <c r="B68" s="218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8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8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8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4.65" thickBot="1" x14ac:dyDescent="0.5">
      <c r="A69" s="205" t="s">
        <v>600</v>
      </c>
      <c r="B69" s="218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8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8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8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4.65" thickBot="1" x14ac:dyDescent="0.5">
      <c r="A70" s="205" t="s">
        <v>978</v>
      </c>
      <c r="B70" s="218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8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8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8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4.65" thickBot="1" x14ac:dyDescent="0.5">
      <c r="A71" s="205" t="s">
        <v>603</v>
      </c>
      <c r="B71" s="218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8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8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8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4.65" thickBot="1" x14ac:dyDescent="0.5">
      <c r="A72" s="205" t="s">
        <v>604</v>
      </c>
      <c r="B72" s="218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8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8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8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4.65" thickBot="1" x14ac:dyDescent="0.5">
      <c r="A73" s="205" t="s">
        <v>605</v>
      </c>
      <c r="B73" s="218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8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8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8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4.65" thickBot="1" x14ac:dyDescent="0.5">
      <c r="A74" s="205" t="s">
        <v>979</v>
      </c>
      <c r="B74" s="218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8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8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8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4.65" thickBot="1" x14ac:dyDescent="0.5">
      <c r="A75" s="205" t="s">
        <v>610</v>
      </c>
      <c r="B75" s="218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8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8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8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4.65" thickBot="1" x14ac:dyDescent="0.5">
      <c r="A76" s="205" t="s">
        <v>611</v>
      </c>
      <c r="B76" s="218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8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8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8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4.65" thickBot="1" x14ac:dyDescent="0.5">
      <c r="A77" s="205" t="s">
        <v>658</v>
      </c>
      <c r="B77" s="218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8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8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8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4.65" thickBot="1" x14ac:dyDescent="0.5">
      <c r="A78" s="205" t="s">
        <v>985</v>
      </c>
      <c r="B78" s="218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8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8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8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4.65" thickBot="1" x14ac:dyDescent="0.5">
      <c r="A79" s="205" t="s">
        <v>659</v>
      </c>
      <c r="B79" s="218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8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8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8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4.65" thickBot="1" x14ac:dyDescent="0.5">
      <c r="A80" s="211" t="s">
        <v>980</v>
      </c>
      <c r="B80" s="218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8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8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8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4.398437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4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Prices'!B131*(1-INDEX(Tax_share,MATCH('Total Fuel Prices'!$A$127,tax_fuel_labels,0),MATCH(B$1,'Tax_Share of Price'!$B$1:$AI$1,0)))</f>
        <v>7.1029449470965481E-6</v>
      </c>
      <c r="C4" s="35">
        <f>'Total Fuel Prices'!C131*(1-INDEX(Tax_share,MATCH('Total Fuel Prices'!$A$127,tax_fuel_labels,0),MATCH(C$1,'Tax_Share of Price'!$B$1:$AI$1,0)))</f>
        <v>7.1029449470965481E-6</v>
      </c>
      <c r="D4" s="35">
        <f>'Total Fuel Prices'!D131*(1-INDEX(Tax_share,MATCH('Total Fuel Prices'!$A$127,tax_fuel_labels,0),MATCH(D$1,'Tax_Share of Price'!$B$1:$AI$1,0)))</f>
        <v>7.2996931874151839E-6</v>
      </c>
      <c r="E4" s="35">
        <f>'Total Fuel Prices'!E131*(1-INDEX(Tax_share,MATCH('Total Fuel Prices'!$A$127,tax_fuel_labels,0),MATCH(E$1,'Tax_Share of Price'!$B$1:$AI$1,0)))</f>
        <v>7.1029449470965481E-6</v>
      </c>
      <c r="F4" s="35">
        <f>'Total Fuel Prices'!F131*(1-INDEX(Tax_share,MATCH('Total Fuel Prices'!$A$127,tax_fuel_labels,0),MATCH(F$1,'Tax_Share of Price'!$B$1:$AI$1,0)))</f>
        <v>7.2129905730374802E-6</v>
      </c>
      <c r="G4" s="35">
        <f>'Total Fuel Prices'!G131*(1-INDEX(Tax_share,MATCH('Total Fuel Prices'!$A$127,tax_fuel_labels,0),MATCH(G$1,'Tax_Share of Price'!$B$1:$AI$1,0)))</f>
        <v>7.4064040974185138E-6</v>
      </c>
      <c r="H4" s="35">
        <f>'Total Fuel Prices'!H131*(1-INDEX(Tax_share,MATCH('Total Fuel Prices'!$A$127,tax_fuel_labels,0),MATCH(H$1,'Tax_Share of Price'!$B$1:$AI$1,0)))</f>
        <v>7.5397927349226733E-6</v>
      </c>
      <c r="I4" s="35">
        <f>'Total Fuel Prices'!I131*(1-INDEX(Tax_share,MATCH('Total Fuel Prices'!$A$127,tax_fuel_labels,0),MATCH(I$1,'Tax_Share of Price'!$B$1:$AI$1,0)))</f>
        <v>7.7598839868045392E-6</v>
      </c>
      <c r="J4" s="35">
        <f>'Total Fuel Prices'!J131*(1-INDEX(Tax_share,MATCH('Total Fuel Prices'!$A$127,tax_fuel_labels,0),MATCH(J$1,'Tax_Share of Price'!$B$1:$AI$1,0)))</f>
        <v>7.9066114880591153E-6</v>
      </c>
      <c r="K4" s="35">
        <f>'Total Fuel Prices'!K131*(1-INDEX(Tax_share,MATCH('Total Fuel Prices'!$A$127,tax_fuel_labels,0),MATCH(K$1,'Tax_Share of Price'!$B$1:$AI$1,0)))</f>
        <v>8.02666126181286E-6</v>
      </c>
      <c r="L4" s="35">
        <f>'Total Fuel Prices'!L131*(1-INDEX(Tax_share,MATCH('Total Fuel Prices'!$A$127,tax_fuel_labels,0),MATCH(L$1,'Tax_Share of Price'!$B$1:$AI$1,0)))</f>
        <v>8.0366654096256734E-6</v>
      </c>
      <c r="M4" s="35">
        <f>'Total Fuel Prices'!M131*(1-INDEX(Tax_share,MATCH('Total Fuel Prices'!$A$127,tax_fuel_labels,0),MATCH(M$1,'Tax_Share of Price'!$B$1:$AI$1,0)))</f>
        <v>8.1500457515042086E-6</v>
      </c>
      <c r="N4" s="35">
        <f>'Total Fuel Prices'!N131*(1-INDEX(Tax_share,MATCH('Total Fuel Prices'!$A$127,tax_fuel_labels,0),MATCH(N$1,'Tax_Share of Price'!$B$1:$AI$1,0)))</f>
        <v>8.2167400702562905E-6</v>
      </c>
      <c r="O4" s="35">
        <f>'Total Fuel Prices'!O131*(1-INDEX(Tax_share,MATCH('Total Fuel Prices'!$A$127,tax_fuel_labels,0),MATCH(O$1,'Tax_Share of Price'!$B$1:$AI$1,0)))</f>
        <v>8.2567566615075376E-6</v>
      </c>
      <c r="P4" s="35">
        <f>'Total Fuel Prices'!P131*(1-INDEX(Tax_share,MATCH('Total Fuel Prices'!$A$127,tax_fuel_labels,0),MATCH(P$1,'Tax_Share of Price'!$B$1:$AI$1,0)))</f>
        <v>8.3467939918228453E-6</v>
      </c>
      <c r="Q4" s="35">
        <f>'Total Fuel Prices'!Q131*(1-INDEX(Tax_share,MATCH('Total Fuel Prices'!$A$127,tax_fuel_labels,0),MATCH(Q$1,'Tax_Share of Price'!$B$1:$AI$1,0)))</f>
        <v>8.4034841627621137E-6</v>
      </c>
      <c r="R4" s="35">
        <f>'Total Fuel Prices'!R131*(1-INDEX(Tax_share,MATCH('Total Fuel Prices'!$A$127,tax_fuel_labels,0),MATCH(R$1,'Tax_Share of Price'!$B$1:$AI$1,0)))</f>
        <v>8.510195072765441E-6</v>
      </c>
      <c r="S4" s="35">
        <f>'Total Fuel Prices'!S131*(1-INDEX(Tax_share,MATCH('Total Fuel Prices'!$A$127,tax_fuel_labels,0),MATCH(S$1,'Tax_Share of Price'!$B$1:$AI$1,0)))</f>
        <v>8.5835588233927307E-6</v>
      </c>
      <c r="T4" s="35">
        <f>'Total Fuel Prices'!T131*(1-INDEX(Tax_share,MATCH('Total Fuel Prices'!$A$127,tax_fuel_labels,0),MATCH(T$1,'Tax_Share of Price'!$B$1:$AI$1,0)))</f>
        <v>8.6535878580824132E-6</v>
      </c>
      <c r="U4" s="35">
        <f>'Total Fuel Prices'!U131*(1-INDEX(Tax_share,MATCH('Total Fuel Prices'!$A$127,tax_fuel_labels,0),MATCH(U$1,'Tax_Share of Price'!$B$1:$AI$1,0)))</f>
        <v>8.7336210405849108E-6</v>
      </c>
      <c r="V4" s="35">
        <f>'Total Fuel Prices'!V131*(1-INDEX(Tax_share,MATCH('Total Fuel Prices'!$A$127,tax_fuel_labels,0),MATCH(V$1,'Tax_Share of Price'!$B$1:$AI$1,0)))</f>
        <v>8.7869764955865753E-6</v>
      </c>
      <c r="W4" s="35">
        <f>'Total Fuel Prices'!W131*(1-INDEX(Tax_share,MATCH('Total Fuel Prices'!$A$127,tax_fuel_labels,0),MATCH(W$1,'Tax_Share of Price'!$B$1:$AI$1,0)))</f>
        <v>8.8570055302762594E-6</v>
      </c>
      <c r="X4" s="35">
        <f>'Total Fuel Prices'!X131*(1-INDEX(Tax_share,MATCH('Total Fuel Prices'!$A$127,tax_fuel_labels,0),MATCH(X$1,'Tax_Share of Price'!$B$1:$AI$1,0)))</f>
        <v>8.9303692809035474E-6</v>
      </c>
      <c r="Y4" s="35">
        <f>'Total Fuel Prices'!Y131*(1-INDEX(Tax_share,MATCH('Total Fuel Prices'!$A$127,tax_fuel_labels,0),MATCH(Y$1,'Tax_Share of Price'!$B$1:$AI$1,0)))</f>
        <v>8.9337039968411497E-6</v>
      </c>
      <c r="Z4" s="35">
        <f>'Total Fuel Prices'!Z131*(1-INDEX(Tax_share,MATCH('Total Fuel Prices'!$A$127,tax_fuel_labels,0),MATCH(Z$1,'Tax_Share of Price'!$B$1:$AI$1,0)))</f>
        <v>8.9970635996556276E-6</v>
      </c>
      <c r="AA4" s="35">
        <f>'Total Fuel Prices'!AA131*(1-INDEX(Tax_share,MATCH('Total Fuel Prices'!$A$127,tax_fuel_labels,0),MATCH(AA$1,'Tax_Share of Price'!$B$1:$AI$1,0)))</f>
        <v>9.1204480893469763E-6</v>
      </c>
      <c r="AB4" s="35">
        <f>'Total Fuel Prices'!AB131*(1-INDEX(Tax_share,MATCH('Total Fuel Prices'!$A$127,tax_fuel_labels,0),MATCH(AB$1,'Tax_Share of Price'!$B$1:$AI$1,0)))</f>
        <v>9.1738035443486408E-6</v>
      </c>
      <c r="AC4" s="35">
        <f>'Total Fuel Prices'!AC131*(1-INDEX(Tax_share,MATCH('Total Fuel Prices'!$A$127,tax_fuel_labels,0),MATCH(AC$1,'Tax_Share of Price'!$B$1:$AI$1,0)))</f>
        <v>9.240497863100721E-6</v>
      </c>
      <c r="AD4" s="35">
        <f>'Total Fuel Prices'!AD131*(1-INDEX(Tax_share,MATCH('Total Fuel Prices'!$A$127,tax_fuel_labels,0),MATCH(AD$1,'Tax_Share of Price'!$B$1:$AI$1,0)))</f>
        <v>9.35721292091686E-6</v>
      </c>
      <c r="AE4" s="35">
        <f>'Total Fuel Prices'!AE131*(1-INDEX(Tax_share,MATCH('Total Fuel Prices'!$A$127,tax_fuel_labels,0),MATCH(AE$1,'Tax_Share of Price'!$B$1:$AI$1,0)))</f>
        <v>9.3738865006048814E-6</v>
      </c>
      <c r="AF4" s="35">
        <f>'Total Fuel Prices'!AF131*(1-INDEX(Tax_share,MATCH('Total Fuel Prices'!$A$127,tax_fuel_labels,0),MATCH(AF$1,'Tax_Share of Price'!$B$1:$AI$1,0)))</f>
        <v>9.4572543990449812E-6</v>
      </c>
      <c r="AG4" s="35">
        <f>'Total Fuel Prices'!AG131*(1-INDEX(Tax_share,MATCH('Total Fuel Prices'!$A$127,tax_fuel_labels,0),MATCH(AG$1,'Tax_Share of Price'!$B$1:$AI$1,0)))</f>
        <v>9.5472917293602889E-6</v>
      </c>
      <c r="AH4" s="35">
        <f>'Total Fuel Prices'!AH131*(1-INDEX(Tax_share,MATCH('Total Fuel Prices'!$A$127,tax_fuel_labels,0),MATCH(AH$1,'Tax_Share of Price'!$B$1:$AI$1,0)))</f>
        <v>9.6073166162371612E-6</v>
      </c>
      <c r="AI4" s="35">
        <f>'Total Fuel Prices'!AI131*(1-INDEX(Tax_share,MATCH('Total Fuel Prices'!$A$127,tax_fuel_labels,0),MATCH(AI$1,'Tax_Share of Price'!$B$1:$AI$1,0)))</f>
        <v>9.6506679234260156E-6</v>
      </c>
      <c r="AJ4" s="11"/>
      <c r="AK4" s="11"/>
    </row>
    <row r="5" spans="1:37" x14ac:dyDescent="0.45">
      <c r="A5" s="2" t="s">
        <v>273</v>
      </c>
      <c r="B5" s="35">
        <f>'Total Fuel Prices'!B132*(1-INDEX(Tax_share,MATCH('Total Fuel Prices'!$A$127,tax_fuel_labels,0),MATCH(B$1,'Tax_Share of Price'!$B$1:$AI$1,0)))</f>
        <v>7.1029449470965481E-6</v>
      </c>
      <c r="C5" s="35">
        <f>'Total Fuel Prices'!C132*(1-INDEX(Tax_share,MATCH('Total Fuel Prices'!$A$127,tax_fuel_labels,0),MATCH(C$1,'Tax_Share of Price'!$B$1:$AI$1,0)))</f>
        <v>7.1029449470965481E-6</v>
      </c>
      <c r="D5" s="35">
        <f>'Total Fuel Prices'!D132*(1-INDEX(Tax_share,MATCH('Total Fuel Prices'!$A$127,tax_fuel_labels,0),MATCH(D$1,'Tax_Share of Price'!$B$1:$AI$1,0)))</f>
        <v>7.2989569919415892E-6</v>
      </c>
      <c r="E5" s="35">
        <f>'Total Fuel Prices'!E132*(1-INDEX(Tax_share,MATCH('Total Fuel Prices'!$A$127,tax_fuel_labels,0),MATCH(E$1,'Tax_Share of Price'!$B$1:$AI$1,0)))</f>
        <v>7.1029449470965481E-6</v>
      </c>
      <c r="F5" s="35">
        <f>'Total Fuel Prices'!F132*(1-INDEX(Tax_share,MATCH('Total Fuel Prices'!$A$127,tax_fuel_labels,0),MATCH(F$1,'Tax_Share of Price'!$B$1:$AI$1,0)))</f>
        <v>6.8869994739621824E-6</v>
      </c>
      <c r="G5" s="35">
        <f>'Total Fuel Prices'!G132*(1-INDEX(Tax_share,MATCH('Total Fuel Prices'!$A$127,tax_fuel_labels,0),MATCH(G$1,'Tax_Share of Price'!$B$1:$AI$1,0)))</f>
        <v>6.7507877139851201E-6</v>
      </c>
      <c r="H5" s="35">
        <f>'Total Fuel Prices'!H132*(1-INDEX(Tax_share,MATCH('Total Fuel Prices'!$A$127,tax_fuel_labels,0),MATCH(H$1,'Tax_Share of Price'!$B$1:$AI$1,0)))</f>
        <v>6.5580979071882997E-6</v>
      </c>
      <c r="I5" s="35">
        <f>'Total Fuel Prices'!I132*(1-INDEX(Tax_share,MATCH('Total Fuel Prices'!$A$127,tax_fuel_labels,0),MATCH(I$1,'Tax_Share of Price'!$B$1:$AI$1,0)))</f>
        <v>6.4484640515970061E-6</v>
      </c>
      <c r="J5" s="35">
        <f>'Total Fuel Prices'!J132*(1-INDEX(Tax_share,MATCH('Total Fuel Prices'!$A$127,tax_fuel_labels,0),MATCH(J$1,'Tax_Share of Price'!$B$1:$AI$1,0)))</f>
        <v>6.2590964828484082E-6</v>
      </c>
      <c r="K5" s="35">
        <f>'Total Fuel Prices'!K132*(1-INDEX(Tax_share,MATCH('Total Fuel Prices'!$A$127,tax_fuel_labels,0),MATCH(K$1,'Tax_Share of Price'!$B$1:$AI$1,0)))</f>
        <v>6.3853415286808073E-6</v>
      </c>
      <c r="L5" s="35">
        <f>'Total Fuel Prices'!L132*(1-INDEX(Tax_share,MATCH('Total Fuel Prices'!$A$127,tax_fuel_labels,0),MATCH(L$1,'Tax_Share of Price'!$B$1:$AI$1,0)))</f>
        <v>6.3986304808736921E-6</v>
      </c>
      <c r="M5" s="35">
        <f>'Total Fuel Prices'!M132*(1-INDEX(Tax_share,MATCH('Total Fuel Prices'!$A$127,tax_fuel_labels,0),MATCH(M$1,'Tax_Share of Price'!$B$1:$AI$1,0)))</f>
        <v>6.5115865745132074E-6</v>
      </c>
      <c r="N5" s="35">
        <f>'Total Fuel Prices'!N132*(1-INDEX(Tax_share,MATCH('Total Fuel Prices'!$A$127,tax_fuel_labels,0),MATCH(N$1,'Tax_Share of Price'!$B$1:$AI$1,0)))</f>
        <v>6.5813535735258476E-6</v>
      </c>
      <c r="O5" s="35">
        <f>'Total Fuel Prices'!O132*(1-INDEX(Tax_share,MATCH('Total Fuel Prices'!$A$127,tax_fuel_labels,0),MATCH(O$1,'Tax_Share of Price'!$B$1:$AI$1,0)))</f>
        <v>6.7208875715511315E-6</v>
      </c>
      <c r="P5" s="35">
        <f>'Total Fuel Prices'!P132*(1-INDEX(Tax_share,MATCH('Total Fuel Prices'!$A$127,tax_fuel_labels,0),MATCH(P$1,'Tax_Share of Price'!$B$1:$AI$1,0)))</f>
        <v>6.8105879988530981E-6</v>
      </c>
      <c r="Q5" s="35">
        <f>'Total Fuel Prices'!Q132*(1-INDEX(Tax_share,MATCH('Total Fuel Prices'!$A$127,tax_fuel_labels,0),MATCH(Q$1,'Tax_Share of Price'!$B$1:$AI$1,0)))</f>
        <v>6.8670660456728561E-6</v>
      </c>
      <c r="R5" s="35">
        <f>'Total Fuel Prices'!R132*(1-INDEX(Tax_share,MATCH('Total Fuel Prices'!$A$127,tax_fuel_labels,0),MATCH(R$1,'Tax_Share of Price'!$B$1:$AI$1,0)))</f>
        <v>6.9966333295534744E-6</v>
      </c>
      <c r="S5" s="35">
        <f>'Total Fuel Prices'!S132*(1-INDEX(Tax_share,MATCH('Total Fuel Prices'!$A$127,tax_fuel_labels,0),MATCH(S$1,'Tax_Share of Price'!$B$1:$AI$1,0)))</f>
        <v>7.0664003285661163E-6</v>
      </c>
      <c r="T5" s="35">
        <f>'Total Fuel Prices'!T132*(1-INDEX(Tax_share,MATCH('Total Fuel Prices'!$A$127,tax_fuel_labels,0),MATCH(T$1,'Tax_Share of Price'!$B$1:$AI$1,0)))</f>
        <v>7.1394895656269799E-6</v>
      </c>
      <c r="U5" s="35">
        <f>'Total Fuel Prices'!U132*(1-INDEX(Tax_share,MATCH('Total Fuel Prices'!$A$127,tax_fuel_labels,0),MATCH(U$1,'Tax_Share of Price'!$B$1:$AI$1,0)))</f>
        <v>7.2258677548807265E-6</v>
      </c>
      <c r="V5" s="35">
        <f>'Total Fuel Prices'!V132*(1-INDEX(Tax_share,MATCH('Total Fuel Prices'!$A$127,tax_fuel_labels,0),MATCH(V$1,'Tax_Share of Price'!$B$1:$AI$1,0)))</f>
        <v>7.2757013256040405E-6</v>
      </c>
      <c r="W5" s="35">
        <f>'Total Fuel Prices'!W132*(1-INDEX(Tax_share,MATCH('Total Fuel Prices'!$A$127,tax_fuel_labels,0),MATCH(W$1,'Tax_Share of Price'!$B$1:$AI$1,0)))</f>
        <v>7.3454683246166841E-6</v>
      </c>
      <c r="X5" s="35">
        <f>'Total Fuel Prices'!X132*(1-INDEX(Tax_share,MATCH('Total Fuel Prices'!$A$127,tax_fuel_labels,0),MATCH(X$1,'Tax_Share of Price'!$B$1:$AI$1,0)))</f>
        <v>7.4252020377739875E-6</v>
      </c>
      <c r="Y5" s="35">
        <f>'Total Fuel Prices'!Y132*(1-INDEX(Tax_share,MATCH('Total Fuel Prices'!$A$127,tax_fuel_labels,0),MATCH(Y$1,'Tax_Share of Price'!$B$1:$AI$1,0)))</f>
        <v>7.4285242758222091E-6</v>
      </c>
      <c r="Z5" s="35">
        <f>'Total Fuel Prices'!Z132*(1-INDEX(Tax_share,MATCH('Total Fuel Prices'!$A$127,tax_fuel_labels,0),MATCH(Z$1,'Tax_Share of Price'!$B$1:$AI$1,0)))</f>
        <v>7.4949690367866295E-6</v>
      </c>
      <c r="AA5" s="35">
        <f>'Total Fuel Prices'!AA132*(1-INDEX(Tax_share,MATCH('Total Fuel Prices'!$A$127,tax_fuel_labels,0),MATCH(AA$1,'Tax_Share of Price'!$B$1:$AI$1,0)))</f>
        <v>7.6178918445708062E-6</v>
      </c>
      <c r="AB5" s="35">
        <f>'Total Fuel Prices'!AB132*(1-INDEX(Tax_share,MATCH('Total Fuel Prices'!$A$127,tax_fuel_labels,0),MATCH(AB$1,'Tax_Share of Price'!$B$1:$AI$1,0)))</f>
        <v>7.6743698913905642E-6</v>
      </c>
      <c r="AC5" s="35">
        <f>'Total Fuel Prices'!AC132*(1-INDEX(Tax_share,MATCH('Total Fuel Prices'!$A$127,tax_fuel_labels,0),MATCH(AC$1,'Tax_Share of Price'!$B$1:$AI$1,0)))</f>
        <v>7.7408146523549846E-6</v>
      </c>
      <c r="AD5" s="35">
        <f>'Total Fuel Prices'!AD132*(1-INDEX(Tax_share,MATCH('Total Fuel Prices'!$A$127,tax_fuel_labels,0),MATCH(AD$1,'Tax_Share of Price'!$B$1:$AI$1,0)))</f>
        <v>7.863737460139163E-6</v>
      </c>
      <c r="AE5" s="35">
        <f>'Total Fuel Prices'!AE132*(1-INDEX(Tax_share,MATCH('Total Fuel Prices'!$A$127,tax_fuel_labels,0),MATCH(AE$1,'Tax_Share of Price'!$B$1:$AI$1,0)))</f>
        <v>7.8803486503802668E-6</v>
      </c>
      <c r="AF5" s="35">
        <f>'Total Fuel Prices'!AF132*(1-INDEX(Tax_share,MATCH('Total Fuel Prices'!$A$127,tax_fuel_labels,0),MATCH(AF$1,'Tax_Share of Price'!$B$1:$AI$1,0)))</f>
        <v>7.9700490776822342E-6</v>
      </c>
      <c r="AG5" s="35">
        <f>'Total Fuel Prices'!AG132*(1-INDEX(Tax_share,MATCH('Total Fuel Prices'!$A$127,tax_fuel_labels,0),MATCH(AG$1,'Tax_Share of Price'!$B$1:$AI$1,0)))</f>
        <v>8.059749504984205E-6</v>
      </c>
      <c r="AH5" s="35">
        <f>'Total Fuel Prices'!AH132*(1-INDEX(Tax_share,MATCH('Total Fuel Prices'!$A$127,tax_fuel_labels,0),MATCH(AH$1,'Tax_Share of Price'!$B$1:$AI$1,0)))</f>
        <v>8.1228720279004028E-6</v>
      </c>
      <c r="AI5" s="35">
        <f>'Total Fuel Prices'!AI132*(1-INDEX(Tax_share,MATCH('Total Fuel Prices'!$A$127,tax_fuel_labels,0),MATCH(AI$1,'Tax_Share of Price'!$B$1:$AI$1,0)))</f>
        <v>8.1727055986237194E-6</v>
      </c>
      <c r="AJ5" s="11"/>
      <c r="AK5" s="11"/>
    </row>
    <row r="6" spans="1:37" x14ac:dyDescent="0.4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398437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4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4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4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4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Z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.86328125" style="11" customWidth="1"/>
    <col min="3" max="3" width="12.3984375" style="11" customWidth="1"/>
    <col min="4" max="6" width="10" style="11" customWidth="1"/>
    <col min="7" max="7" width="10" style="10" customWidth="1"/>
    <col min="8" max="29" width="10" style="11" customWidth="1"/>
    <col min="30" max="37" width="10.265625" style="11" bestFit="1" customWidth="1"/>
    <col min="38" max="16384" width="9.1328125" style="11"/>
  </cols>
  <sheetData>
    <row r="1" spans="1:39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45">
      <c r="A3" s="12" t="s">
        <v>271</v>
      </c>
      <c r="B3" s="35">
        <f>'Total Fuel Prices'!B150*(1-INDEX(Tax_share,MATCH('Total Fuel Prices'!$A$147,tax_fuel_labels,0),MATCH(B$1,'Tax_Share of Price'!$B$1:$AI$1,0)))</f>
        <v>1.6166236166337473E-6</v>
      </c>
      <c r="C3" s="35">
        <f>'Total Fuel Prices'!C150*(1-INDEX(Tax_share,MATCH('Total Fuel Prices'!$A$147,tax_fuel_labels,0),MATCH(C$1,'Tax_Share of Price'!$B$1:$AI$1,0)))</f>
        <v>1.6166236166337473E-6</v>
      </c>
      <c r="D3" s="35">
        <f>'Total Fuel Prices'!D150*(1-INDEX(Tax_share,MATCH('Total Fuel Prices'!$A$147,tax_fuel_labels,0),MATCH(D$1,'Tax_Share of Price'!$B$1:$AI$1,0)))</f>
        <v>1.60877592917436E-6</v>
      </c>
      <c r="E3" s="35">
        <f>'Total Fuel Prices'!E150*(1-INDEX(Tax_share,MATCH('Total Fuel Prices'!$A$147,tax_fuel_labels,0),MATCH(E$1,'Tax_Share of Price'!$B$1:$AI$1,0)))</f>
        <v>1.6166236166337473E-6</v>
      </c>
      <c r="F3" s="35">
        <f>'Total Fuel Prices'!F150*(1-INDEX(Tax_share,MATCH('Total Fuel Prices'!$A$147,tax_fuel_labels,0),MATCH(F$1,'Tax_Share of Price'!$B$1:$AI$1,0)))</f>
        <v>1.5930805542555856E-6</v>
      </c>
      <c r="G3" s="35">
        <f>'Total Fuel Prices'!G150*(1-INDEX(Tax_share,MATCH('Total Fuel Prices'!$A$147,tax_fuel_labels,0),MATCH(G$1,'Tax_Share of Price'!$B$1:$AI$1,0)))</f>
        <v>1.5695374918774244E-6</v>
      </c>
      <c r="H3" s="35">
        <f>'Total Fuel Prices'!H150*(1-INDEX(Tax_share,MATCH('Total Fuel Prices'!$A$147,tax_fuel_labels,0),MATCH(H$1,'Tax_Share of Price'!$B$1:$AI$1,0)))</f>
        <v>1.5538421169586504E-6</v>
      </c>
      <c r="I3" s="35">
        <f>'Total Fuel Prices'!I150*(1-INDEX(Tax_share,MATCH('Total Fuel Prices'!$A$147,tax_fuel_labels,0),MATCH(I$1,'Tax_Share of Price'!$B$1:$AI$1,0)))</f>
        <v>1.5459944294992632E-6</v>
      </c>
      <c r="J3" s="35">
        <f>'Total Fuel Prices'!J150*(1-INDEX(Tax_share,MATCH('Total Fuel Prices'!$A$147,tax_fuel_labels,0),MATCH(J$1,'Tax_Share of Price'!$B$1:$AI$1,0)))</f>
        <v>1.5302990545804888E-6</v>
      </c>
      <c r="K3" s="35">
        <f>'Total Fuel Prices'!K150*(1-INDEX(Tax_share,MATCH('Total Fuel Prices'!$A$147,tax_fuel_labels,0),MATCH(K$1,'Tax_Share of Price'!$B$1:$AI$1,0)))</f>
        <v>1.5381467420398759E-6</v>
      </c>
      <c r="L3" s="35">
        <f>'Total Fuel Prices'!L150*(1-INDEX(Tax_share,MATCH('Total Fuel Prices'!$A$147,tax_fuel_labels,0),MATCH(L$1,'Tax_Share of Price'!$B$1:$AI$1,0)))</f>
        <v>1.5459944294992632E-6</v>
      </c>
      <c r="M3" s="35">
        <f>'Total Fuel Prices'!M150*(1-INDEX(Tax_share,MATCH('Total Fuel Prices'!$A$147,tax_fuel_labels,0),MATCH(M$1,'Tax_Share of Price'!$B$1:$AI$1,0)))</f>
        <v>1.5381467420398759E-6</v>
      </c>
      <c r="N3" s="35">
        <f>'Total Fuel Prices'!N150*(1-INDEX(Tax_share,MATCH('Total Fuel Prices'!$A$147,tax_fuel_labels,0),MATCH(N$1,'Tax_Share of Price'!$B$1:$AI$1,0)))</f>
        <v>1.5381467420398759E-6</v>
      </c>
      <c r="O3" s="35">
        <f>'Total Fuel Prices'!O150*(1-INDEX(Tax_share,MATCH('Total Fuel Prices'!$A$147,tax_fuel_labels,0),MATCH(O$1,'Tax_Share of Price'!$B$1:$AI$1,0)))</f>
        <v>1.5381467420398759E-6</v>
      </c>
      <c r="P3" s="35">
        <f>'Total Fuel Prices'!P150*(1-INDEX(Tax_share,MATCH('Total Fuel Prices'!$A$147,tax_fuel_labels,0),MATCH(P$1,'Tax_Share of Price'!$B$1:$AI$1,0)))</f>
        <v>1.5302990545804888E-6</v>
      </c>
      <c r="Q3" s="35">
        <f>'Total Fuel Prices'!Q150*(1-INDEX(Tax_share,MATCH('Total Fuel Prices'!$A$147,tax_fuel_labels,0),MATCH(Q$1,'Tax_Share of Price'!$B$1:$AI$1,0)))</f>
        <v>1.5302990545804888E-6</v>
      </c>
      <c r="R3" s="35">
        <f>'Total Fuel Prices'!R150*(1-INDEX(Tax_share,MATCH('Total Fuel Prices'!$A$147,tax_fuel_labels,0),MATCH(R$1,'Tax_Share of Price'!$B$1:$AI$1,0)))</f>
        <v>1.5381467420398759E-6</v>
      </c>
      <c r="S3" s="35">
        <f>'Total Fuel Prices'!S150*(1-INDEX(Tax_share,MATCH('Total Fuel Prices'!$A$147,tax_fuel_labels,0),MATCH(S$1,'Tax_Share of Price'!$B$1:$AI$1,0)))</f>
        <v>1.5381467420398759E-6</v>
      </c>
      <c r="T3" s="35">
        <f>'Total Fuel Prices'!T150*(1-INDEX(Tax_share,MATCH('Total Fuel Prices'!$A$147,tax_fuel_labels,0),MATCH(T$1,'Tax_Share of Price'!$B$1:$AI$1,0)))</f>
        <v>1.5302990545804888E-6</v>
      </c>
      <c r="U3" s="35">
        <f>'Total Fuel Prices'!U150*(1-INDEX(Tax_share,MATCH('Total Fuel Prices'!$A$147,tax_fuel_labels,0),MATCH(U$1,'Tax_Share of Price'!$B$1:$AI$1,0)))</f>
        <v>1.5302990545804888E-6</v>
      </c>
      <c r="V3" s="35">
        <f>'Total Fuel Prices'!V150*(1-INDEX(Tax_share,MATCH('Total Fuel Prices'!$A$147,tax_fuel_labels,0),MATCH(V$1,'Tax_Share of Price'!$B$1:$AI$1,0)))</f>
        <v>1.5381467420398759E-6</v>
      </c>
      <c r="W3" s="35">
        <f>'Total Fuel Prices'!W150*(1-INDEX(Tax_share,MATCH('Total Fuel Prices'!$A$147,tax_fuel_labels,0),MATCH(W$1,'Tax_Share of Price'!$B$1:$AI$1,0)))</f>
        <v>1.5381467420398759E-6</v>
      </c>
      <c r="X3" s="35">
        <f>'Total Fuel Prices'!X150*(1-INDEX(Tax_share,MATCH('Total Fuel Prices'!$A$147,tax_fuel_labels,0),MATCH(X$1,'Tax_Share of Price'!$B$1:$AI$1,0)))</f>
        <v>1.5302990545804888E-6</v>
      </c>
      <c r="Y3" s="35">
        <f>'Total Fuel Prices'!Y150*(1-INDEX(Tax_share,MATCH('Total Fuel Prices'!$A$147,tax_fuel_labels,0),MATCH(Y$1,'Tax_Share of Price'!$B$1:$AI$1,0)))</f>
        <v>1.5302990545804888E-6</v>
      </c>
      <c r="Z3" s="35">
        <f>'Total Fuel Prices'!Z150*(1-INDEX(Tax_share,MATCH('Total Fuel Prices'!$A$147,tax_fuel_labels,0),MATCH(Z$1,'Tax_Share of Price'!$B$1:$AI$1,0)))</f>
        <v>1.5302990545804888E-6</v>
      </c>
      <c r="AA3" s="35">
        <f>'Total Fuel Prices'!AA150*(1-INDEX(Tax_share,MATCH('Total Fuel Prices'!$A$147,tax_fuel_labels,0),MATCH(AA$1,'Tax_Share of Price'!$B$1:$AI$1,0)))</f>
        <v>1.5302990545804888E-6</v>
      </c>
      <c r="AB3" s="35">
        <f>'Total Fuel Prices'!AB150*(1-INDEX(Tax_share,MATCH('Total Fuel Prices'!$A$147,tax_fuel_labels,0),MATCH(AB$1,'Tax_Share of Price'!$B$1:$AI$1,0)))</f>
        <v>1.5302990545804888E-6</v>
      </c>
      <c r="AC3" s="35">
        <f>'Total Fuel Prices'!AC150*(1-INDEX(Tax_share,MATCH('Total Fuel Prices'!$A$147,tax_fuel_labels,0),MATCH(AC$1,'Tax_Share of Price'!$B$1:$AI$1,0)))</f>
        <v>1.5302990545804888E-6</v>
      </c>
      <c r="AD3" s="35">
        <f>'Total Fuel Prices'!AD150*(1-INDEX(Tax_share,MATCH('Total Fuel Prices'!$A$147,tax_fuel_labels,0),MATCH(AD$1,'Tax_Share of Price'!$B$1:$AI$1,0)))</f>
        <v>1.5302990545804888E-6</v>
      </c>
      <c r="AE3" s="35">
        <f>'Total Fuel Prices'!AE150*(1-INDEX(Tax_share,MATCH('Total Fuel Prices'!$A$147,tax_fuel_labels,0),MATCH(AE$1,'Tax_Share of Price'!$B$1:$AI$1,0)))</f>
        <v>1.5302990545804888E-6</v>
      </c>
      <c r="AF3" s="35">
        <f>'Total Fuel Prices'!AF150*(1-INDEX(Tax_share,MATCH('Total Fuel Prices'!$A$147,tax_fuel_labels,0),MATCH(AF$1,'Tax_Share of Price'!$B$1:$AI$1,0)))</f>
        <v>1.5302990545804888E-6</v>
      </c>
      <c r="AG3" s="35">
        <f>'Total Fuel Prices'!AG150*(1-INDEX(Tax_share,MATCH('Total Fuel Prices'!$A$147,tax_fuel_labels,0),MATCH(AG$1,'Tax_Share of Price'!$B$1:$AI$1,0)))</f>
        <v>1.5302990545804888E-6</v>
      </c>
      <c r="AH3" s="35">
        <f>'Total Fuel Prices'!AH150*(1-INDEX(Tax_share,MATCH('Total Fuel Prices'!$A$147,tax_fuel_labels,0),MATCH(AH$1,'Tax_Share of Price'!$B$1:$AI$1,0)))</f>
        <v>1.5302990545804888E-6</v>
      </c>
      <c r="AI3" s="35">
        <f>'Total Fuel Prices'!AI150*(1-INDEX(Tax_share,MATCH('Total Fuel Prices'!$A$147,tax_fuel_labels,0),MATCH(AI$1,'Tax_Share of Price'!$B$1:$AI$1,0)))</f>
        <v>1.5302990545804888E-6</v>
      </c>
      <c r="AJ3" s="4"/>
      <c r="AK3" s="4"/>
    </row>
    <row r="4" spans="1:39" x14ac:dyDescent="0.4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4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45">
      <c r="A6" s="12" t="s">
        <v>274</v>
      </c>
      <c r="B6" s="35">
        <f>'Total Fuel Prices'!B153*(1-INDEX(Tax_share,MATCH('Total Fuel Prices'!$A$147,tax_fuel_labels,0),MATCH(B$1,'Tax_Share of Price'!$B$1:$AI$1,0)))</f>
        <v>1.6166236166337473E-6</v>
      </c>
      <c r="C6" s="35">
        <f>'Total Fuel Prices'!C153*(1-INDEX(Tax_share,MATCH('Total Fuel Prices'!$A$147,tax_fuel_labels,0),MATCH(C$1,'Tax_Share of Price'!$B$1:$AI$1,0)))</f>
        <v>1.6166236166337473E-6</v>
      </c>
      <c r="D6" s="35">
        <f>'Total Fuel Prices'!D153*(1-INDEX(Tax_share,MATCH('Total Fuel Prices'!$A$147,tax_fuel_labels,0),MATCH(D$1,'Tax_Share of Price'!$B$1:$AI$1,0)))</f>
        <v>1.608888575405835E-6</v>
      </c>
      <c r="E6" s="35">
        <f>'Total Fuel Prices'!E153*(1-INDEX(Tax_share,MATCH('Total Fuel Prices'!$A$147,tax_fuel_labels,0),MATCH(E$1,'Tax_Share of Price'!$B$1:$AI$1,0)))</f>
        <v>1.6166236166337473E-6</v>
      </c>
      <c r="F6" s="35">
        <f>'Total Fuel Prices'!F153*(1-INDEX(Tax_share,MATCH('Total Fuel Prices'!$A$147,tax_fuel_labels,0),MATCH(F$1,'Tax_Share of Price'!$B$1:$AI$1,0)))</f>
        <v>1.6011535341779218E-6</v>
      </c>
      <c r="G6" s="35">
        <f>'Total Fuel Prices'!G153*(1-INDEX(Tax_share,MATCH('Total Fuel Prices'!$A$147,tax_fuel_labels,0),MATCH(G$1,'Tax_Share of Price'!$B$1:$AI$1,0)))</f>
        <v>1.577948410494184E-6</v>
      </c>
      <c r="H6" s="35">
        <f>'Total Fuel Prices'!H153*(1-INDEX(Tax_share,MATCH('Total Fuel Prices'!$A$147,tax_fuel_labels,0),MATCH(H$1,'Tax_Share of Price'!$B$1:$AI$1,0)))</f>
        <v>1.5702133692662713E-6</v>
      </c>
      <c r="I6" s="35">
        <f>'Total Fuel Prices'!I153*(1-INDEX(Tax_share,MATCH('Total Fuel Prices'!$A$147,tax_fuel_labels,0),MATCH(I$1,'Tax_Share of Price'!$B$1:$AI$1,0)))</f>
        <v>1.5624783280383585E-6</v>
      </c>
      <c r="J6" s="35">
        <f>'Total Fuel Prices'!J153*(1-INDEX(Tax_share,MATCH('Total Fuel Prices'!$A$147,tax_fuel_labels,0),MATCH(J$1,'Tax_Share of Price'!$B$1:$AI$1,0)))</f>
        <v>1.5547432868104458E-6</v>
      </c>
      <c r="K6" s="35">
        <f>'Total Fuel Prices'!K153*(1-INDEX(Tax_share,MATCH('Total Fuel Prices'!$A$147,tax_fuel_labels,0),MATCH(K$1,'Tax_Share of Price'!$B$1:$AI$1,0)))</f>
        <v>1.5624783280383585E-6</v>
      </c>
      <c r="L6" s="35">
        <f>'Total Fuel Prices'!L153*(1-INDEX(Tax_share,MATCH('Total Fuel Prices'!$A$147,tax_fuel_labels,0),MATCH(L$1,'Tax_Share of Price'!$B$1:$AI$1,0)))</f>
        <v>1.5702133692662713E-6</v>
      </c>
      <c r="M6" s="35">
        <f>'Total Fuel Prices'!M153*(1-INDEX(Tax_share,MATCH('Total Fuel Prices'!$A$147,tax_fuel_labels,0),MATCH(M$1,'Tax_Share of Price'!$B$1:$AI$1,0)))</f>
        <v>1.5547432868104458E-6</v>
      </c>
      <c r="N6" s="35">
        <f>'Total Fuel Prices'!N153*(1-INDEX(Tax_share,MATCH('Total Fuel Prices'!$A$147,tax_fuel_labels,0),MATCH(N$1,'Tax_Share of Price'!$B$1:$AI$1,0)))</f>
        <v>1.5624783280383585E-6</v>
      </c>
      <c r="O6" s="35">
        <f>'Total Fuel Prices'!O153*(1-INDEX(Tax_share,MATCH('Total Fuel Prices'!$A$147,tax_fuel_labels,0),MATCH(O$1,'Tax_Share of Price'!$B$1:$AI$1,0)))</f>
        <v>1.5624783280383585E-6</v>
      </c>
      <c r="P6" s="35">
        <f>'Total Fuel Prices'!P153*(1-INDEX(Tax_share,MATCH('Total Fuel Prices'!$A$147,tax_fuel_labels,0),MATCH(P$1,'Tax_Share of Price'!$B$1:$AI$1,0)))</f>
        <v>1.5547432868104458E-6</v>
      </c>
      <c r="Q6" s="35">
        <f>'Total Fuel Prices'!Q153*(1-INDEX(Tax_share,MATCH('Total Fuel Prices'!$A$147,tax_fuel_labels,0),MATCH(Q$1,'Tax_Share of Price'!$B$1:$AI$1,0)))</f>
        <v>1.5547432868104458E-6</v>
      </c>
      <c r="R6" s="35">
        <f>'Total Fuel Prices'!R153*(1-INDEX(Tax_share,MATCH('Total Fuel Prices'!$A$147,tax_fuel_labels,0),MATCH(R$1,'Tax_Share of Price'!$B$1:$AI$1,0)))</f>
        <v>1.5624783280383585E-6</v>
      </c>
      <c r="S6" s="35">
        <f>'Total Fuel Prices'!S153*(1-INDEX(Tax_share,MATCH('Total Fuel Prices'!$A$147,tax_fuel_labels,0),MATCH(S$1,'Tax_Share of Price'!$B$1:$AI$1,0)))</f>
        <v>1.5624783280383585E-6</v>
      </c>
      <c r="T6" s="35">
        <f>'Total Fuel Prices'!T153*(1-INDEX(Tax_share,MATCH('Total Fuel Prices'!$A$147,tax_fuel_labels,0),MATCH(T$1,'Tax_Share of Price'!$B$1:$AI$1,0)))</f>
        <v>1.5547432868104458E-6</v>
      </c>
      <c r="U6" s="35">
        <f>'Total Fuel Prices'!U153*(1-INDEX(Tax_share,MATCH('Total Fuel Prices'!$A$147,tax_fuel_labels,0),MATCH(U$1,'Tax_Share of Price'!$B$1:$AI$1,0)))</f>
        <v>1.5547432868104458E-6</v>
      </c>
      <c r="V6" s="35">
        <f>'Total Fuel Prices'!V153*(1-INDEX(Tax_share,MATCH('Total Fuel Prices'!$A$147,tax_fuel_labels,0),MATCH(V$1,'Tax_Share of Price'!$B$1:$AI$1,0)))</f>
        <v>1.5624783280383585E-6</v>
      </c>
      <c r="W6" s="35">
        <f>'Total Fuel Prices'!W153*(1-INDEX(Tax_share,MATCH('Total Fuel Prices'!$A$147,tax_fuel_labels,0),MATCH(W$1,'Tax_Share of Price'!$B$1:$AI$1,0)))</f>
        <v>1.5624783280383585E-6</v>
      </c>
      <c r="X6" s="35">
        <f>'Total Fuel Prices'!X153*(1-INDEX(Tax_share,MATCH('Total Fuel Prices'!$A$147,tax_fuel_labels,0),MATCH(X$1,'Tax_Share of Price'!$B$1:$AI$1,0)))</f>
        <v>1.5624783280383585E-6</v>
      </c>
      <c r="Y6" s="35">
        <f>'Total Fuel Prices'!Y153*(1-INDEX(Tax_share,MATCH('Total Fuel Prices'!$A$147,tax_fuel_labels,0),MATCH(Y$1,'Tax_Share of Price'!$B$1:$AI$1,0)))</f>
        <v>1.5547432868104458E-6</v>
      </c>
      <c r="Z6" s="35">
        <f>'Total Fuel Prices'!Z153*(1-INDEX(Tax_share,MATCH('Total Fuel Prices'!$A$147,tax_fuel_labels,0),MATCH(Z$1,'Tax_Share of Price'!$B$1:$AI$1,0)))</f>
        <v>1.5547432868104458E-6</v>
      </c>
      <c r="AA6" s="35">
        <f>'Total Fuel Prices'!AA153*(1-INDEX(Tax_share,MATCH('Total Fuel Prices'!$A$147,tax_fuel_labels,0),MATCH(AA$1,'Tax_Share of Price'!$B$1:$AI$1,0)))</f>
        <v>1.5624783280383585E-6</v>
      </c>
      <c r="AB6" s="35">
        <f>'Total Fuel Prices'!AB153*(1-INDEX(Tax_share,MATCH('Total Fuel Prices'!$A$147,tax_fuel_labels,0),MATCH(AB$1,'Tax_Share of Price'!$B$1:$AI$1,0)))</f>
        <v>1.5624783280383585E-6</v>
      </c>
      <c r="AC6" s="35">
        <f>'Total Fuel Prices'!AC153*(1-INDEX(Tax_share,MATCH('Total Fuel Prices'!$A$147,tax_fuel_labels,0),MATCH(AC$1,'Tax_Share of Price'!$B$1:$AI$1,0)))</f>
        <v>1.5624783280383585E-6</v>
      </c>
      <c r="AD6" s="35">
        <f>'Total Fuel Prices'!AD153*(1-INDEX(Tax_share,MATCH('Total Fuel Prices'!$A$147,tax_fuel_labels,0),MATCH(AD$1,'Tax_Share of Price'!$B$1:$AI$1,0)))</f>
        <v>1.5624783280383585E-6</v>
      </c>
      <c r="AE6" s="35">
        <f>'Total Fuel Prices'!AE153*(1-INDEX(Tax_share,MATCH('Total Fuel Prices'!$A$147,tax_fuel_labels,0),MATCH(AE$1,'Tax_Share of Price'!$B$1:$AI$1,0)))</f>
        <v>1.5624783280383585E-6</v>
      </c>
      <c r="AF6" s="35">
        <f>'Total Fuel Prices'!AF153*(1-INDEX(Tax_share,MATCH('Total Fuel Prices'!$A$147,tax_fuel_labels,0),MATCH(AF$1,'Tax_Share of Price'!$B$1:$AI$1,0)))</f>
        <v>1.5624783280383585E-6</v>
      </c>
      <c r="AG6" s="35">
        <f>'Total Fuel Prices'!AG153*(1-INDEX(Tax_share,MATCH('Total Fuel Prices'!$A$147,tax_fuel_labels,0),MATCH(AG$1,'Tax_Share of Price'!$B$1:$AI$1,0)))</f>
        <v>1.5624783280383585E-6</v>
      </c>
      <c r="AH6" s="35">
        <f>'Total Fuel Prices'!AH153*(1-INDEX(Tax_share,MATCH('Total Fuel Prices'!$A$147,tax_fuel_labels,0),MATCH(AH$1,'Tax_Share of Price'!$B$1:$AI$1,0)))</f>
        <v>1.5624783280383585E-6</v>
      </c>
      <c r="AI6" s="35">
        <f>'Total Fuel Prices'!AI153*(1-INDEX(Tax_share,MATCH('Total Fuel Prices'!$A$147,tax_fuel_labels,0),MATCH(AI$1,'Tax_Share of Price'!$B$1:$AI$1,0)))</f>
        <v>1.5624783280383585E-6</v>
      </c>
    </row>
    <row r="7" spans="1:39" x14ac:dyDescent="0.45">
      <c r="A7" s="12" t="s">
        <v>275</v>
      </c>
      <c r="B7" s="35">
        <f>'Total Fuel Prices'!B154*(1-INDEX(Tax_share,MATCH('Total Fuel Prices'!$A$147,tax_fuel_labels,0),MATCH(B$1,'Tax_Share of Price'!$B$1:$AI$1,0)))</f>
        <v>0</v>
      </c>
      <c r="C7" s="35">
        <f>'Total Fuel Prices'!C154*(1-INDEX(Tax_share,MATCH('Total Fuel Prices'!$A$147,tax_fuel_labels,0),MATCH(C$1,'Tax_Share of Price'!$B$1:$AI$1,0)))</f>
        <v>0</v>
      </c>
      <c r="D7" s="35">
        <f>'Total Fuel Prices'!D154*(1-INDEX(Tax_share,MATCH('Total Fuel Prices'!$A$147,tax_fuel_labels,0),MATCH(D$1,'Tax_Share of Price'!$B$1:$AI$1,0)))</f>
        <v>0</v>
      </c>
      <c r="E7" s="35">
        <f>'Total Fuel Prices'!E154*(1-INDEX(Tax_share,MATCH('Total Fuel Prices'!$A$147,tax_fuel_labels,0),MATCH(E$1,'Tax_Share of Price'!$B$1:$AI$1,0)))</f>
        <v>0</v>
      </c>
      <c r="F7" s="35">
        <f>'Total Fuel Prices'!F154*(1-INDEX(Tax_share,MATCH('Total Fuel Prices'!$A$147,tax_fuel_labels,0),MATCH(F$1,'Tax_Share of Price'!$B$1:$AI$1,0)))</f>
        <v>0</v>
      </c>
      <c r="G7" s="35">
        <f>'Total Fuel Prices'!G154*(1-INDEX(Tax_share,MATCH('Total Fuel Prices'!$A$147,tax_fuel_labels,0),MATCH(G$1,'Tax_Share of Price'!$B$1:$AI$1,0)))</f>
        <v>0</v>
      </c>
      <c r="H7" s="35">
        <f>'Total Fuel Prices'!H154*(1-INDEX(Tax_share,MATCH('Total Fuel Prices'!$A$147,tax_fuel_labels,0),MATCH(H$1,'Tax_Share of Price'!$B$1:$AI$1,0)))</f>
        <v>0</v>
      </c>
      <c r="I7" s="35">
        <f>'Total Fuel Prices'!I154*(1-INDEX(Tax_share,MATCH('Total Fuel Prices'!$A$147,tax_fuel_labels,0),MATCH(I$1,'Tax_Share of Price'!$B$1:$AI$1,0)))</f>
        <v>0</v>
      </c>
      <c r="J7" s="35">
        <f>'Total Fuel Prices'!J154*(1-INDEX(Tax_share,MATCH('Total Fuel Prices'!$A$147,tax_fuel_labels,0),MATCH(J$1,'Tax_Share of Price'!$B$1:$AI$1,0)))</f>
        <v>0</v>
      </c>
      <c r="K7" s="35">
        <f>'Total Fuel Prices'!K154*(1-INDEX(Tax_share,MATCH('Total Fuel Prices'!$A$147,tax_fuel_labels,0),MATCH(K$1,'Tax_Share of Price'!$B$1:$AI$1,0)))</f>
        <v>0</v>
      </c>
      <c r="L7" s="35">
        <f>'Total Fuel Prices'!L154*(1-INDEX(Tax_share,MATCH('Total Fuel Prices'!$A$147,tax_fuel_labels,0),MATCH(L$1,'Tax_Share of Price'!$B$1:$AI$1,0)))</f>
        <v>0</v>
      </c>
      <c r="M7" s="35">
        <f>'Total Fuel Prices'!M154*(1-INDEX(Tax_share,MATCH('Total Fuel Prices'!$A$147,tax_fuel_labels,0),MATCH(M$1,'Tax_Share of Price'!$B$1:$AI$1,0)))</f>
        <v>0</v>
      </c>
      <c r="N7" s="35">
        <f>'Total Fuel Prices'!N154*(1-INDEX(Tax_share,MATCH('Total Fuel Prices'!$A$147,tax_fuel_labels,0),MATCH(N$1,'Tax_Share of Price'!$B$1:$AI$1,0)))</f>
        <v>0</v>
      </c>
      <c r="O7" s="35">
        <f>'Total Fuel Prices'!O154*(1-INDEX(Tax_share,MATCH('Total Fuel Prices'!$A$147,tax_fuel_labels,0),MATCH(O$1,'Tax_Share of Price'!$B$1:$AI$1,0)))</f>
        <v>0</v>
      </c>
      <c r="P7" s="35">
        <f>'Total Fuel Prices'!P154*(1-INDEX(Tax_share,MATCH('Total Fuel Prices'!$A$147,tax_fuel_labels,0),MATCH(P$1,'Tax_Share of Price'!$B$1:$AI$1,0)))</f>
        <v>0</v>
      </c>
      <c r="Q7" s="35">
        <f>'Total Fuel Prices'!Q154*(1-INDEX(Tax_share,MATCH('Total Fuel Prices'!$A$147,tax_fuel_labels,0),MATCH(Q$1,'Tax_Share of Price'!$B$1:$AI$1,0)))</f>
        <v>0</v>
      </c>
      <c r="R7" s="35">
        <f>'Total Fuel Prices'!R154*(1-INDEX(Tax_share,MATCH('Total Fuel Prices'!$A$147,tax_fuel_labels,0),MATCH(R$1,'Tax_Share of Price'!$B$1:$AI$1,0)))</f>
        <v>0</v>
      </c>
      <c r="S7" s="35">
        <f>'Total Fuel Prices'!S154*(1-INDEX(Tax_share,MATCH('Total Fuel Prices'!$A$147,tax_fuel_labels,0),MATCH(S$1,'Tax_Share of Price'!$B$1:$AI$1,0)))</f>
        <v>0</v>
      </c>
      <c r="T7" s="35">
        <f>'Total Fuel Prices'!T154*(1-INDEX(Tax_share,MATCH('Total Fuel Prices'!$A$147,tax_fuel_labels,0),MATCH(T$1,'Tax_Share of Price'!$B$1:$AI$1,0)))</f>
        <v>0</v>
      </c>
      <c r="U7" s="35">
        <f>'Total Fuel Prices'!U154*(1-INDEX(Tax_share,MATCH('Total Fuel Prices'!$A$147,tax_fuel_labels,0),MATCH(U$1,'Tax_Share of Price'!$B$1:$AI$1,0)))</f>
        <v>0</v>
      </c>
      <c r="V7" s="35">
        <f>'Total Fuel Prices'!V154*(1-INDEX(Tax_share,MATCH('Total Fuel Prices'!$A$147,tax_fuel_labels,0),MATCH(V$1,'Tax_Share of Price'!$B$1:$AI$1,0)))</f>
        <v>0</v>
      </c>
      <c r="W7" s="35">
        <f>'Total Fuel Prices'!W154*(1-INDEX(Tax_share,MATCH('Total Fuel Prices'!$A$147,tax_fuel_labels,0),MATCH(W$1,'Tax_Share of Price'!$B$1:$AI$1,0)))</f>
        <v>0</v>
      </c>
      <c r="X7" s="35">
        <f>'Total Fuel Prices'!X154*(1-INDEX(Tax_share,MATCH('Total Fuel Prices'!$A$147,tax_fuel_labels,0),MATCH(X$1,'Tax_Share of Price'!$B$1:$AI$1,0)))</f>
        <v>0</v>
      </c>
      <c r="Y7" s="35">
        <f>'Total Fuel Prices'!Y154*(1-INDEX(Tax_share,MATCH('Total Fuel Prices'!$A$147,tax_fuel_labels,0),MATCH(Y$1,'Tax_Share of Price'!$B$1:$AI$1,0)))</f>
        <v>0</v>
      </c>
      <c r="Z7" s="35">
        <f>'Total Fuel Prices'!Z154*(1-INDEX(Tax_share,MATCH('Total Fuel Prices'!$A$147,tax_fuel_labels,0),MATCH(Z$1,'Tax_Share of Price'!$B$1:$AI$1,0)))</f>
        <v>0</v>
      </c>
      <c r="AA7" s="35">
        <f>'Total Fuel Prices'!AA154*(1-INDEX(Tax_share,MATCH('Total Fuel Prices'!$A$147,tax_fuel_labels,0),MATCH(AA$1,'Tax_Share of Price'!$B$1:$AI$1,0)))</f>
        <v>0</v>
      </c>
      <c r="AB7" s="35">
        <f>'Total Fuel Prices'!AB154*(1-INDEX(Tax_share,MATCH('Total Fuel Prices'!$A$147,tax_fuel_labels,0),MATCH(AB$1,'Tax_Share of Price'!$B$1:$AI$1,0)))</f>
        <v>0</v>
      </c>
      <c r="AC7" s="35">
        <f>'Total Fuel Prices'!AC154*(1-INDEX(Tax_share,MATCH('Total Fuel Prices'!$A$147,tax_fuel_labels,0),MATCH(AC$1,'Tax_Share of Price'!$B$1:$AI$1,0)))</f>
        <v>0</v>
      </c>
      <c r="AD7" s="35">
        <f>'Total Fuel Prices'!AD154*(1-INDEX(Tax_share,MATCH('Total Fuel Prices'!$A$147,tax_fuel_labels,0),MATCH(AD$1,'Tax_Share of Price'!$B$1:$AI$1,0)))</f>
        <v>0</v>
      </c>
      <c r="AE7" s="35">
        <f>'Total Fuel Prices'!AE154*(1-INDEX(Tax_share,MATCH('Total Fuel Prices'!$A$147,tax_fuel_labels,0),MATCH(AE$1,'Tax_Share of Price'!$B$1:$AI$1,0)))</f>
        <v>0</v>
      </c>
      <c r="AF7" s="35">
        <f>'Total Fuel Prices'!AF154*(1-INDEX(Tax_share,MATCH('Total Fuel Prices'!$A$147,tax_fuel_labels,0),MATCH(AF$1,'Tax_Share of Price'!$B$1:$AI$1,0)))</f>
        <v>0</v>
      </c>
      <c r="AG7" s="35">
        <f>'Total Fuel Prices'!AG154*(1-INDEX(Tax_share,MATCH('Total Fuel Prices'!$A$147,tax_fuel_labels,0),MATCH(AG$1,'Tax_Share of Price'!$B$1:$AI$1,0)))</f>
        <v>0</v>
      </c>
      <c r="AH7" s="35">
        <f>'Total Fuel Prices'!AH154*(1-INDEX(Tax_share,MATCH('Total Fuel Prices'!$A$147,tax_fuel_labels,0),MATCH(AH$1,'Tax_Share of Price'!$B$1:$AI$1,0)))</f>
        <v>0</v>
      </c>
      <c r="AI7" s="35">
        <f>'Total Fuel Prices'!AI154*(1-INDEX(Tax_share,MATCH('Total Fuel Prices'!$A$147,tax_fuel_labels,0),MATCH(AI$1,'Tax_Share of Price'!$B$1:$AI$1,0)))</f>
        <v>0</v>
      </c>
    </row>
    <row r="8" spans="1:39" x14ac:dyDescent="0.4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45">
      <c r="A9" s="38" t="s">
        <v>277</v>
      </c>
      <c r="B9" s="35">
        <f>'Total Fuel Prices'!B156*(1-INDEX(Tax_share,MATCH('Total Fuel Prices'!$A$147,tax_fuel_labels,0),MATCH(B$1,'Tax_Share of Price'!$B$1:$AI$1,0)))</f>
        <v>1.6166236166337473E-6</v>
      </c>
      <c r="C9" s="35">
        <f>'Total Fuel Prices'!C156*(1-INDEX(Tax_share,MATCH('Total Fuel Prices'!$A$147,tax_fuel_labels,0),MATCH(C$1,'Tax_Share of Price'!$B$1:$AI$1,0)))</f>
        <v>1.6166236166337473E-6</v>
      </c>
      <c r="D9" s="35">
        <f>'Total Fuel Prices'!D156*(1-INDEX(Tax_share,MATCH('Total Fuel Prices'!$A$147,tax_fuel_labels,0),MATCH(D$1,'Tax_Share of Price'!$B$1:$AI$1,0)))</f>
        <v>1.608888575405835E-6</v>
      </c>
      <c r="E9" s="35">
        <f>'Total Fuel Prices'!E156*(1-INDEX(Tax_share,MATCH('Total Fuel Prices'!$A$147,tax_fuel_labels,0),MATCH(E$1,'Tax_Share of Price'!$B$1:$AI$1,0)))</f>
        <v>1.6166236166337473E-6</v>
      </c>
      <c r="F9" s="35">
        <f>'Total Fuel Prices'!F156*(1-INDEX(Tax_share,MATCH('Total Fuel Prices'!$A$147,tax_fuel_labels,0),MATCH(F$1,'Tax_Share of Price'!$B$1:$AI$1,0)))</f>
        <v>1.6011535341779218E-6</v>
      </c>
      <c r="G9" s="35">
        <f>'Total Fuel Prices'!G156*(1-INDEX(Tax_share,MATCH('Total Fuel Prices'!$A$147,tax_fuel_labels,0),MATCH(G$1,'Tax_Share of Price'!$B$1:$AI$1,0)))</f>
        <v>1.577948410494184E-6</v>
      </c>
      <c r="H9" s="35">
        <f>'Total Fuel Prices'!H156*(1-INDEX(Tax_share,MATCH('Total Fuel Prices'!$A$147,tax_fuel_labels,0),MATCH(H$1,'Tax_Share of Price'!$B$1:$AI$1,0)))</f>
        <v>1.5702133692662713E-6</v>
      </c>
      <c r="I9" s="35">
        <f>'Total Fuel Prices'!I156*(1-INDEX(Tax_share,MATCH('Total Fuel Prices'!$A$147,tax_fuel_labels,0),MATCH(I$1,'Tax_Share of Price'!$B$1:$AI$1,0)))</f>
        <v>1.5624783280383585E-6</v>
      </c>
      <c r="J9" s="35">
        <f>'Total Fuel Prices'!J156*(1-INDEX(Tax_share,MATCH('Total Fuel Prices'!$A$147,tax_fuel_labels,0),MATCH(J$1,'Tax_Share of Price'!$B$1:$AI$1,0)))</f>
        <v>1.5547432868104458E-6</v>
      </c>
      <c r="K9" s="35">
        <f>'Total Fuel Prices'!K156*(1-INDEX(Tax_share,MATCH('Total Fuel Prices'!$A$147,tax_fuel_labels,0),MATCH(K$1,'Tax_Share of Price'!$B$1:$AI$1,0)))</f>
        <v>1.5624783280383585E-6</v>
      </c>
      <c r="L9" s="35">
        <f>'Total Fuel Prices'!L156*(1-INDEX(Tax_share,MATCH('Total Fuel Prices'!$A$147,tax_fuel_labels,0),MATCH(L$1,'Tax_Share of Price'!$B$1:$AI$1,0)))</f>
        <v>1.5702133692662713E-6</v>
      </c>
      <c r="M9" s="35">
        <f>'Total Fuel Prices'!M156*(1-INDEX(Tax_share,MATCH('Total Fuel Prices'!$A$147,tax_fuel_labels,0),MATCH(M$1,'Tax_Share of Price'!$B$1:$AI$1,0)))</f>
        <v>1.5547432868104458E-6</v>
      </c>
      <c r="N9" s="35">
        <f>'Total Fuel Prices'!N156*(1-INDEX(Tax_share,MATCH('Total Fuel Prices'!$A$147,tax_fuel_labels,0),MATCH(N$1,'Tax_Share of Price'!$B$1:$AI$1,0)))</f>
        <v>1.5624783280383585E-6</v>
      </c>
      <c r="O9" s="35">
        <f>'Total Fuel Prices'!O156*(1-INDEX(Tax_share,MATCH('Total Fuel Prices'!$A$147,tax_fuel_labels,0),MATCH(O$1,'Tax_Share of Price'!$B$1:$AI$1,0)))</f>
        <v>1.5624783280383585E-6</v>
      </c>
      <c r="P9" s="35">
        <f>'Total Fuel Prices'!P156*(1-INDEX(Tax_share,MATCH('Total Fuel Prices'!$A$147,tax_fuel_labels,0),MATCH(P$1,'Tax_Share of Price'!$B$1:$AI$1,0)))</f>
        <v>1.5547432868104458E-6</v>
      </c>
      <c r="Q9" s="35">
        <f>'Total Fuel Prices'!Q156*(1-INDEX(Tax_share,MATCH('Total Fuel Prices'!$A$147,tax_fuel_labels,0),MATCH(Q$1,'Tax_Share of Price'!$B$1:$AI$1,0)))</f>
        <v>1.5547432868104458E-6</v>
      </c>
      <c r="R9" s="35">
        <f>'Total Fuel Prices'!R156*(1-INDEX(Tax_share,MATCH('Total Fuel Prices'!$A$147,tax_fuel_labels,0),MATCH(R$1,'Tax_Share of Price'!$B$1:$AI$1,0)))</f>
        <v>1.5624783280383585E-6</v>
      </c>
      <c r="S9" s="35">
        <f>'Total Fuel Prices'!S156*(1-INDEX(Tax_share,MATCH('Total Fuel Prices'!$A$147,tax_fuel_labels,0),MATCH(S$1,'Tax_Share of Price'!$B$1:$AI$1,0)))</f>
        <v>1.5624783280383585E-6</v>
      </c>
      <c r="T9" s="35">
        <f>'Total Fuel Prices'!T156*(1-INDEX(Tax_share,MATCH('Total Fuel Prices'!$A$147,tax_fuel_labels,0),MATCH(T$1,'Tax_Share of Price'!$B$1:$AI$1,0)))</f>
        <v>1.5547432868104458E-6</v>
      </c>
      <c r="U9" s="35">
        <f>'Total Fuel Prices'!U156*(1-INDEX(Tax_share,MATCH('Total Fuel Prices'!$A$147,tax_fuel_labels,0),MATCH(U$1,'Tax_Share of Price'!$B$1:$AI$1,0)))</f>
        <v>1.5547432868104458E-6</v>
      </c>
      <c r="V9" s="35">
        <f>'Total Fuel Prices'!V156*(1-INDEX(Tax_share,MATCH('Total Fuel Prices'!$A$147,tax_fuel_labels,0),MATCH(V$1,'Tax_Share of Price'!$B$1:$AI$1,0)))</f>
        <v>1.5624783280383585E-6</v>
      </c>
      <c r="W9" s="35">
        <f>'Total Fuel Prices'!W156*(1-INDEX(Tax_share,MATCH('Total Fuel Prices'!$A$147,tax_fuel_labels,0),MATCH(W$1,'Tax_Share of Price'!$B$1:$AI$1,0)))</f>
        <v>1.5624783280383585E-6</v>
      </c>
      <c r="X9" s="35">
        <f>'Total Fuel Prices'!X156*(1-INDEX(Tax_share,MATCH('Total Fuel Prices'!$A$147,tax_fuel_labels,0),MATCH(X$1,'Tax_Share of Price'!$B$1:$AI$1,0)))</f>
        <v>1.5624783280383585E-6</v>
      </c>
      <c r="Y9" s="35">
        <f>'Total Fuel Prices'!Y156*(1-INDEX(Tax_share,MATCH('Total Fuel Prices'!$A$147,tax_fuel_labels,0),MATCH(Y$1,'Tax_Share of Price'!$B$1:$AI$1,0)))</f>
        <v>1.5547432868104458E-6</v>
      </c>
      <c r="Z9" s="35">
        <f>'Total Fuel Prices'!Z156*(1-INDEX(Tax_share,MATCH('Total Fuel Prices'!$A$147,tax_fuel_labels,0),MATCH(Z$1,'Tax_Share of Price'!$B$1:$AI$1,0)))</f>
        <v>1.5547432868104458E-6</v>
      </c>
      <c r="AA9" s="35">
        <f>'Total Fuel Prices'!AA156*(1-INDEX(Tax_share,MATCH('Total Fuel Prices'!$A$147,tax_fuel_labels,0),MATCH(AA$1,'Tax_Share of Price'!$B$1:$AI$1,0)))</f>
        <v>1.5624783280383585E-6</v>
      </c>
      <c r="AB9" s="35">
        <f>'Total Fuel Prices'!AB156*(1-INDEX(Tax_share,MATCH('Total Fuel Prices'!$A$147,tax_fuel_labels,0),MATCH(AB$1,'Tax_Share of Price'!$B$1:$AI$1,0)))</f>
        <v>1.5624783280383585E-6</v>
      </c>
      <c r="AC9" s="35">
        <f>'Total Fuel Prices'!AC156*(1-INDEX(Tax_share,MATCH('Total Fuel Prices'!$A$147,tax_fuel_labels,0),MATCH(AC$1,'Tax_Share of Price'!$B$1:$AI$1,0)))</f>
        <v>1.5624783280383585E-6</v>
      </c>
      <c r="AD9" s="35">
        <f>'Total Fuel Prices'!AD156*(1-INDEX(Tax_share,MATCH('Total Fuel Prices'!$A$147,tax_fuel_labels,0),MATCH(AD$1,'Tax_Share of Price'!$B$1:$AI$1,0)))</f>
        <v>1.5624783280383585E-6</v>
      </c>
      <c r="AE9" s="35">
        <f>'Total Fuel Prices'!AE156*(1-INDEX(Tax_share,MATCH('Total Fuel Prices'!$A$147,tax_fuel_labels,0),MATCH(AE$1,'Tax_Share of Price'!$B$1:$AI$1,0)))</f>
        <v>1.5624783280383585E-6</v>
      </c>
      <c r="AF9" s="35">
        <f>'Total Fuel Prices'!AF156*(1-INDEX(Tax_share,MATCH('Total Fuel Prices'!$A$147,tax_fuel_labels,0),MATCH(AF$1,'Tax_Share of Price'!$B$1:$AI$1,0)))</f>
        <v>1.5624783280383585E-6</v>
      </c>
      <c r="AG9" s="35">
        <f>'Total Fuel Prices'!AG156*(1-INDEX(Tax_share,MATCH('Total Fuel Prices'!$A$147,tax_fuel_labels,0),MATCH(AG$1,'Tax_Share of Price'!$B$1:$AI$1,0)))</f>
        <v>1.5624783280383585E-6</v>
      </c>
      <c r="AH9" s="35">
        <f>'Total Fuel Prices'!AH156*(1-INDEX(Tax_share,MATCH('Total Fuel Prices'!$A$147,tax_fuel_labels,0),MATCH(AH$1,'Tax_Share of Price'!$B$1:$AI$1,0)))</f>
        <v>1.5624783280383585E-6</v>
      </c>
      <c r="AI9" s="35">
        <f>'Total Fuel Prices'!AI156*(1-INDEX(Tax_share,MATCH('Total Fuel Prices'!$A$147,tax_fuel_labels,0),MATCH(AI$1,'Tax_Share of Price'!$B$1:$AI$1,0)))</f>
        <v>1.5624783280383585E-6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1.59765625" style="11" customWidth="1"/>
    <col min="3" max="3" width="10.597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73046875" style="11" customWidth="1"/>
    <col min="3" max="3" width="15.1328125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4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4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X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86328125" style="11" customWidth="1"/>
    <col min="3" max="3" width="11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4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4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zoomScale="106" zoomScaleNormal="106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" style="11" customWidth="1"/>
    <col min="3" max="3" width="12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Prices'!B189*(1-INDEX(Tax_share,MATCH('Total Fuel Prices'!$A$187,tax_fuel_labels,0),MATCH(B$1,'Tax_Share of Price'!$B$1:$AI$1,0)))</f>
        <v>0</v>
      </c>
      <c r="C2" s="35">
        <f>'Total Fuel Prices'!C189*(1-INDEX(Tax_share,MATCH('Total Fuel Prices'!$A$187,tax_fuel_labels,0),MATCH(C$1,'Tax_Share of Price'!$B$1:$AI$1,0)))</f>
        <v>0</v>
      </c>
      <c r="D2" s="35">
        <f>'Total Fuel Prices'!D189*(1-INDEX(Tax_share,MATCH('Total Fuel Prices'!$A$187,tax_fuel_labels,0),MATCH(D$1,'Tax_Share of Price'!$B$1:$AI$1,0)))</f>
        <v>0</v>
      </c>
      <c r="E2" s="35">
        <f>'Total Fuel Prices'!E189*(1-INDEX(Tax_share,MATCH('Total Fuel Prices'!$A$187,tax_fuel_labels,0),MATCH(E$1,'Tax_Share of Price'!$B$1:$AI$1,0)))</f>
        <v>0</v>
      </c>
      <c r="F2" s="35">
        <f>'Total Fuel Prices'!F189*(1-INDEX(Tax_share,MATCH('Total Fuel Prices'!$A$187,tax_fuel_labels,0),MATCH(F$1,'Tax_Share of Price'!$B$1:$AI$1,0)))</f>
        <v>0</v>
      </c>
      <c r="G2" s="35">
        <f>'Total Fuel Prices'!G189*(1-INDEX(Tax_share,MATCH('Total Fuel Prices'!$A$187,tax_fuel_labels,0),MATCH(G$1,'Tax_Share of Price'!$B$1:$AI$1,0)))</f>
        <v>0</v>
      </c>
      <c r="H2" s="35">
        <f>'Total Fuel Prices'!H189*(1-INDEX(Tax_share,MATCH('Total Fuel Prices'!$A$187,tax_fuel_labels,0),MATCH(H$1,'Tax_Share of Price'!$B$1:$AI$1,0)))</f>
        <v>0</v>
      </c>
      <c r="I2" s="35">
        <f>'Total Fuel Prices'!I189*(1-INDEX(Tax_share,MATCH('Total Fuel Prices'!$A$187,tax_fuel_labels,0),MATCH(I$1,'Tax_Share of Price'!$B$1:$AI$1,0)))</f>
        <v>0</v>
      </c>
      <c r="J2" s="35">
        <f>'Total Fuel Prices'!J189*(1-INDEX(Tax_share,MATCH('Total Fuel Prices'!$A$187,tax_fuel_labels,0),MATCH(J$1,'Tax_Share of Price'!$B$1:$AI$1,0)))</f>
        <v>0</v>
      </c>
      <c r="K2" s="35">
        <f>'Total Fuel Prices'!K189*(1-INDEX(Tax_share,MATCH('Total Fuel Prices'!$A$187,tax_fuel_labels,0),MATCH(K$1,'Tax_Share of Price'!$B$1:$AI$1,0)))</f>
        <v>0</v>
      </c>
      <c r="L2" s="35">
        <f>'Total Fuel Prices'!L189*(1-INDEX(Tax_share,MATCH('Total Fuel Prices'!$A$187,tax_fuel_labels,0),MATCH(L$1,'Tax_Share of Price'!$B$1:$AI$1,0)))</f>
        <v>0</v>
      </c>
      <c r="M2" s="35">
        <f>'Total Fuel Prices'!M189*(1-INDEX(Tax_share,MATCH('Total Fuel Prices'!$A$187,tax_fuel_labels,0),MATCH(M$1,'Tax_Share of Price'!$B$1:$AI$1,0)))</f>
        <v>0</v>
      </c>
      <c r="N2" s="35">
        <f>'Total Fuel Prices'!N189*(1-INDEX(Tax_share,MATCH('Total Fuel Prices'!$A$187,tax_fuel_labels,0),MATCH(N$1,'Tax_Share of Price'!$B$1:$AI$1,0)))</f>
        <v>0</v>
      </c>
      <c r="O2" s="35">
        <f>'Total Fuel Prices'!O189*(1-INDEX(Tax_share,MATCH('Total Fuel Prices'!$A$187,tax_fuel_labels,0),MATCH(O$1,'Tax_Share of Price'!$B$1:$AI$1,0)))</f>
        <v>0</v>
      </c>
      <c r="P2" s="35">
        <f>'Total Fuel Prices'!P189*(1-INDEX(Tax_share,MATCH('Total Fuel Prices'!$A$187,tax_fuel_labels,0),MATCH(P$1,'Tax_Share of Price'!$B$1:$AI$1,0)))</f>
        <v>0</v>
      </c>
      <c r="Q2" s="35">
        <f>'Total Fuel Prices'!Q189*(1-INDEX(Tax_share,MATCH('Total Fuel Prices'!$A$187,tax_fuel_labels,0),MATCH(Q$1,'Tax_Share of Price'!$B$1:$AI$1,0)))</f>
        <v>0</v>
      </c>
      <c r="R2" s="35">
        <f>'Total Fuel Prices'!R189*(1-INDEX(Tax_share,MATCH('Total Fuel Prices'!$A$187,tax_fuel_labels,0),MATCH(R$1,'Tax_Share of Price'!$B$1:$AI$1,0)))</f>
        <v>0</v>
      </c>
      <c r="S2" s="35">
        <f>'Total Fuel Prices'!S189*(1-INDEX(Tax_share,MATCH('Total Fuel Prices'!$A$187,tax_fuel_labels,0),MATCH(S$1,'Tax_Share of Price'!$B$1:$AI$1,0)))</f>
        <v>0</v>
      </c>
      <c r="T2" s="35">
        <f>'Total Fuel Prices'!T189*(1-INDEX(Tax_share,MATCH('Total Fuel Prices'!$A$187,tax_fuel_labels,0),MATCH(T$1,'Tax_Share of Price'!$B$1:$AI$1,0)))</f>
        <v>0</v>
      </c>
      <c r="U2" s="35">
        <f>'Total Fuel Prices'!U189*(1-INDEX(Tax_share,MATCH('Total Fuel Prices'!$A$187,tax_fuel_labels,0),MATCH(U$1,'Tax_Share of Price'!$B$1:$AI$1,0)))</f>
        <v>0</v>
      </c>
      <c r="V2" s="35">
        <f>'Total Fuel Prices'!V189*(1-INDEX(Tax_share,MATCH('Total Fuel Prices'!$A$187,tax_fuel_labels,0),MATCH(V$1,'Tax_Share of Price'!$B$1:$AI$1,0)))</f>
        <v>0</v>
      </c>
      <c r="W2" s="35">
        <f>'Total Fuel Prices'!W189*(1-INDEX(Tax_share,MATCH('Total Fuel Prices'!$A$187,tax_fuel_labels,0),MATCH(W$1,'Tax_Share of Price'!$B$1:$AI$1,0)))</f>
        <v>0</v>
      </c>
      <c r="X2" s="35">
        <f>'Total Fuel Prices'!X189*(1-INDEX(Tax_share,MATCH('Total Fuel Prices'!$A$187,tax_fuel_labels,0),MATCH(X$1,'Tax_Share of Price'!$B$1:$AI$1,0)))</f>
        <v>0</v>
      </c>
      <c r="Y2" s="35">
        <f>'Total Fuel Prices'!Y189*(1-INDEX(Tax_share,MATCH('Total Fuel Prices'!$A$187,tax_fuel_labels,0),MATCH(Y$1,'Tax_Share of Price'!$B$1:$AI$1,0)))</f>
        <v>0</v>
      </c>
      <c r="Z2" s="35">
        <f>'Total Fuel Prices'!Z189*(1-INDEX(Tax_share,MATCH('Total Fuel Prices'!$A$187,tax_fuel_labels,0),MATCH(Z$1,'Tax_Share of Price'!$B$1:$AI$1,0)))</f>
        <v>0</v>
      </c>
      <c r="AA2" s="35">
        <f>'Total Fuel Prices'!AA189*(1-INDEX(Tax_share,MATCH('Total Fuel Prices'!$A$187,tax_fuel_labels,0),MATCH(AA$1,'Tax_Share of Price'!$B$1:$AI$1,0)))</f>
        <v>0</v>
      </c>
      <c r="AB2" s="35">
        <f>'Total Fuel Prices'!AB189*(1-INDEX(Tax_share,MATCH('Total Fuel Prices'!$A$187,tax_fuel_labels,0),MATCH(AB$1,'Tax_Share of Price'!$B$1:$AI$1,0)))</f>
        <v>0</v>
      </c>
      <c r="AC2" s="35">
        <f>'Total Fuel Prices'!AC189*(1-INDEX(Tax_share,MATCH('Total Fuel Prices'!$A$187,tax_fuel_labels,0),MATCH(AC$1,'Tax_Share of Price'!$B$1:$AI$1,0)))</f>
        <v>0</v>
      </c>
      <c r="AD2" s="35">
        <f>'Total Fuel Prices'!AD189*(1-INDEX(Tax_share,MATCH('Total Fuel Prices'!$A$187,tax_fuel_labels,0),MATCH(AD$1,'Tax_Share of Price'!$B$1:$AI$1,0)))</f>
        <v>0</v>
      </c>
      <c r="AE2" s="35">
        <f>'Total Fuel Prices'!AE189*(1-INDEX(Tax_share,MATCH('Total Fuel Prices'!$A$187,tax_fuel_labels,0),MATCH(AE$1,'Tax_Share of Price'!$B$1:$AI$1,0)))</f>
        <v>0</v>
      </c>
      <c r="AF2" s="35">
        <f>'Total Fuel Prices'!AF189*(1-INDEX(Tax_share,MATCH('Total Fuel Prices'!$A$187,tax_fuel_labels,0),MATCH(AF$1,'Tax_Share of Price'!$B$1:$AI$1,0)))</f>
        <v>0</v>
      </c>
      <c r="AG2" s="35">
        <f>'Total Fuel Prices'!AG189*(1-INDEX(Tax_share,MATCH('Total Fuel Prices'!$A$187,tax_fuel_labels,0),MATCH(AG$1,'Tax_Share of Price'!$B$1:$AI$1,0)))</f>
        <v>0</v>
      </c>
      <c r="AH2" s="35">
        <f>'Total Fuel Prices'!AH189*(1-INDEX(Tax_share,MATCH('Total Fuel Prices'!$A$187,tax_fuel_labels,0),MATCH(AH$1,'Tax_Share of Price'!$B$1:$AI$1,0)))</f>
        <v>0</v>
      </c>
      <c r="AI2" s="35">
        <f>'Total Fuel Prices'!AI189*(1-INDEX(Tax_share,MATCH('Total Fuel Prices'!$A$187,tax_fuel_labels,0),MATCH(AI$1,'Tax_Share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4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4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45">
      <c r="A7" s="12" t="s">
        <v>275</v>
      </c>
      <c r="B7" s="35">
        <f>'Total Fuel Prices'!B194*(1-INDEX(Tax_share,MATCH('Total Fuel Prices'!$A$187,tax_fuel_labels,0),MATCH(B$1,'Tax_Share of Price'!$B$1:$AI$1,0)))</f>
        <v>0</v>
      </c>
      <c r="C7" s="35">
        <f>'Total Fuel Prices'!C194*(1-INDEX(Tax_share,MATCH('Total Fuel Prices'!$A$187,tax_fuel_labels,0),MATCH(C$1,'Tax_Share of Price'!$B$1:$AI$1,0)))</f>
        <v>0</v>
      </c>
      <c r="D7" s="35">
        <f>'Total Fuel Prices'!D194*(1-INDEX(Tax_share,MATCH('Total Fuel Prices'!$A$187,tax_fuel_labels,0),MATCH(D$1,'Tax_Share of Price'!$B$1:$AI$1,0)))</f>
        <v>0</v>
      </c>
      <c r="E7" s="35">
        <f>'Total Fuel Prices'!E194*(1-INDEX(Tax_share,MATCH('Total Fuel Prices'!$A$187,tax_fuel_labels,0),MATCH(E$1,'Tax_Share of Price'!$B$1:$AI$1,0)))</f>
        <v>0</v>
      </c>
      <c r="F7" s="35">
        <f>'Total Fuel Prices'!F194*(1-INDEX(Tax_share,MATCH('Total Fuel Prices'!$A$187,tax_fuel_labels,0),MATCH(F$1,'Tax_Share of Price'!$B$1:$AI$1,0)))</f>
        <v>0</v>
      </c>
      <c r="G7" s="35">
        <f>'Total Fuel Prices'!G194*(1-INDEX(Tax_share,MATCH('Total Fuel Prices'!$A$187,tax_fuel_labels,0),MATCH(G$1,'Tax_Share of Price'!$B$1:$AI$1,0)))</f>
        <v>0</v>
      </c>
      <c r="H7" s="35">
        <f>'Total Fuel Prices'!H194*(1-INDEX(Tax_share,MATCH('Total Fuel Prices'!$A$187,tax_fuel_labels,0),MATCH(H$1,'Tax_Share of Price'!$B$1:$AI$1,0)))</f>
        <v>0</v>
      </c>
      <c r="I7" s="35">
        <f>'Total Fuel Prices'!I194*(1-INDEX(Tax_share,MATCH('Total Fuel Prices'!$A$187,tax_fuel_labels,0),MATCH(I$1,'Tax_Share of Price'!$B$1:$AI$1,0)))</f>
        <v>0</v>
      </c>
      <c r="J7" s="35">
        <f>'Total Fuel Prices'!J194*(1-INDEX(Tax_share,MATCH('Total Fuel Prices'!$A$187,tax_fuel_labels,0),MATCH(J$1,'Tax_Share of Price'!$B$1:$AI$1,0)))</f>
        <v>0</v>
      </c>
      <c r="K7" s="35">
        <f>'Total Fuel Prices'!K194*(1-INDEX(Tax_share,MATCH('Total Fuel Prices'!$A$187,tax_fuel_labels,0),MATCH(K$1,'Tax_Share of Price'!$B$1:$AI$1,0)))</f>
        <v>0</v>
      </c>
      <c r="L7" s="35">
        <f>'Total Fuel Prices'!L194*(1-INDEX(Tax_share,MATCH('Total Fuel Prices'!$A$187,tax_fuel_labels,0),MATCH(L$1,'Tax_Share of Price'!$B$1:$AI$1,0)))</f>
        <v>0</v>
      </c>
      <c r="M7" s="35">
        <f>'Total Fuel Prices'!M194*(1-INDEX(Tax_share,MATCH('Total Fuel Prices'!$A$187,tax_fuel_labels,0),MATCH(M$1,'Tax_Share of Price'!$B$1:$AI$1,0)))</f>
        <v>0</v>
      </c>
      <c r="N7" s="35">
        <f>'Total Fuel Prices'!N194*(1-INDEX(Tax_share,MATCH('Total Fuel Prices'!$A$187,tax_fuel_labels,0),MATCH(N$1,'Tax_Share of Price'!$B$1:$AI$1,0)))</f>
        <v>0</v>
      </c>
      <c r="O7" s="35">
        <f>'Total Fuel Prices'!O194*(1-INDEX(Tax_share,MATCH('Total Fuel Prices'!$A$187,tax_fuel_labels,0),MATCH(O$1,'Tax_Share of Price'!$B$1:$AI$1,0)))</f>
        <v>0</v>
      </c>
      <c r="P7" s="35">
        <f>'Total Fuel Prices'!P194*(1-INDEX(Tax_share,MATCH('Total Fuel Prices'!$A$187,tax_fuel_labels,0),MATCH(P$1,'Tax_Share of Price'!$B$1:$AI$1,0)))</f>
        <v>0</v>
      </c>
      <c r="Q7" s="35">
        <f>'Total Fuel Prices'!Q194*(1-INDEX(Tax_share,MATCH('Total Fuel Prices'!$A$187,tax_fuel_labels,0),MATCH(Q$1,'Tax_Share of Price'!$B$1:$AI$1,0)))</f>
        <v>0</v>
      </c>
      <c r="R7" s="35">
        <f>'Total Fuel Prices'!R194*(1-INDEX(Tax_share,MATCH('Total Fuel Prices'!$A$187,tax_fuel_labels,0),MATCH(R$1,'Tax_Share of Price'!$B$1:$AI$1,0)))</f>
        <v>0</v>
      </c>
      <c r="S7" s="35">
        <f>'Total Fuel Prices'!S194*(1-INDEX(Tax_share,MATCH('Total Fuel Prices'!$A$187,tax_fuel_labels,0),MATCH(S$1,'Tax_Share of Price'!$B$1:$AI$1,0)))</f>
        <v>0</v>
      </c>
      <c r="T7" s="35">
        <f>'Total Fuel Prices'!T194*(1-INDEX(Tax_share,MATCH('Total Fuel Prices'!$A$187,tax_fuel_labels,0),MATCH(T$1,'Tax_Share of Price'!$B$1:$AI$1,0)))</f>
        <v>0</v>
      </c>
      <c r="U7" s="35">
        <f>'Total Fuel Prices'!U194*(1-INDEX(Tax_share,MATCH('Total Fuel Prices'!$A$187,tax_fuel_labels,0),MATCH(U$1,'Tax_Share of Price'!$B$1:$AI$1,0)))</f>
        <v>0</v>
      </c>
      <c r="V7" s="35">
        <f>'Total Fuel Prices'!V194*(1-INDEX(Tax_share,MATCH('Total Fuel Prices'!$A$187,tax_fuel_labels,0),MATCH(V$1,'Tax_Share of Price'!$B$1:$AI$1,0)))</f>
        <v>0</v>
      </c>
      <c r="W7" s="35">
        <f>'Total Fuel Prices'!W194*(1-INDEX(Tax_share,MATCH('Total Fuel Prices'!$A$187,tax_fuel_labels,0),MATCH(W$1,'Tax_Share of Price'!$B$1:$AI$1,0)))</f>
        <v>0</v>
      </c>
      <c r="X7" s="35">
        <f>'Total Fuel Prices'!X194*(1-INDEX(Tax_share,MATCH('Total Fuel Prices'!$A$187,tax_fuel_labels,0),MATCH(X$1,'Tax_Share of Price'!$B$1:$AI$1,0)))</f>
        <v>0</v>
      </c>
      <c r="Y7" s="35">
        <f>'Total Fuel Prices'!Y194*(1-INDEX(Tax_share,MATCH('Total Fuel Prices'!$A$187,tax_fuel_labels,0),MATCH(Y$1,'Tax_Share of Price'!$B$1:$AI$1,0)))</f>
        <v>0</v>
      </c>
      <c r="Z7" s="35">
        <f>'Total Fuel Prices'!Z194*(1-INDEX(Tax_share,MATCH('Total Fuel Prices'!$A$187,tax_fuel_labels,0),MATCH(Z$1,'Tax_Share of Price'!$B$1:$AI$1,0)))</f>
        <v>0</v>
      </c>
      <c r="AA7" s="35">
        <f>'Total Fuel Prices'!AA194*(1-INDEX(Tax_share,MATCH('Total Fuel Prices'!$A$187,tax_fuel_labels,0),MATCH(AA$1,'Tax_Share of Price'!$B$1:$AI$1,0)))</f>
        <v>0</v>
      </c>
      <c r="AB7" s="35">
        <f>'Total Fuel Prices'!AB194*(1-INDEX(Tax_share,MATCH('Total Fuel Prices'!$A$187,tax_fuel_labels,0),MATCH(AB$1,'Tax_Share of Price'!$B$1:$AI$1,0)))</f>
        <v>0</v>
      </c>
      <c r="AC7" s="35">
        <f>'Total Fuel Prices'!AC194*(1-INDEX(Tax_share,MATCH('Total Fuel Prices'!$A$187,tax_fuel_labels,0),MATCH(AC$1,'Tax_Share of Price'!$B$1:$AI$1,0)))</f>
        <v>0</v>
      </c>
      <c r="AD7" s="35">
        <f>'Total Fuel Prices'!AD194*(1-INDEX(Tax_share,MATCH('Total Fuel Prices'!$A$187,tax_fuel_labels,0),MATCH(AD$1,'Tax_Share of Price'!$B$1:$AI$1,0)))</f>
        <v>0</v>
      </c>
      <c r="AE7" s="35">
        <f>'Total Fuel Prices'!AE194*(1-INDEX(Tax_share,MATCH('Total Fuel Prices'!$A$187,tax_fuel_labels,0),MATCH(AE$1,'Tax_Share of Price'!$B$1:$AI$1,0)))</f>
        <v>0</v>
      </c>
      <c r="AF7" s="35">
        <f>'Total Fuel Prices'!AF194*(1-INDEX(Tax_share,MATCH('Total Fuel Prices'!$A$187,tax_fuel_labels,0),MATCH(AF$1,'Tax_Share of Price'!$B$1:$AI$1,0)))</f>
        <v>0</v>
      </c>
      <c r="AG7" s="35">
        <f>'Total Fuel Prices'!AG194*(1-INDEX(Tax_share,MATCH('Total Fuel Prices'!$A$187,tax_fuel_labels,0),MATCH(AG$1,'Tax_Share of Price'!$B$1:$AI$1,0)))</f>
        <v>0</v>
      </c>
      <c r="AH7" s="35">
        <f>'Total Fuel Prices'!AH194*(1-INDEX(Tax_share,MATCH('Total Fuel Prices'!$A$187,tax_fuel_labels,0),MATCH(AH$1,'Tax_Share of Price'!$B$1:$AI$1,0)))</f>
        <v>0</v>
      </c>
      <c r="AI7" s="35">
        <f>'Total Fuel Prices'!AI194*(1-INDEX(Tax_share,MATCH('Total Fuel Prices'!$A$187,tax_fuel_labels,0),MATCH(AI$1,'Tax_Share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4.13281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4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4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abSelected="1"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5.2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Prices'!B209*(1-INDEX(Tax_share,MATCH('Total Fuel Prices'!$A$207,tax_fuel_labels,0),MATCH(B$1,'Tax_Share of Price'!$B$1:$AI$1,0)))</f>
        <v>9.4248359686724859E-5</v>
      </c>
      <c r="C2" s="35">
        <f>'Total Fuel Prices'!C209*(1-INDEX(Tax_share,MATCH('Total Fuel Prices'!$A$207,tax_fuel_labels,0),MATCH(C$1,'Tax_Share of Price'!$B$1:$AI$1,0)))</f>
        <v>8.8057817643449272E-5</v>
      </c>
      <c r="D2" s="35">
        <f>'Total Fuel Prices'!D209*(1-INDEX(Tax_share,MATCH('Total Fuel Prices'!$A$207,tax_fuel_labels,0),MATCH(D$1,'Tax_Share of Price'!$B$1:$AI$1,0)))</f>
        <v>8.1867275600175325E-5</v>
      </c>
      <c r="E2" s="35">
        <f>'Total Fuel Prices'!E209*(1-INDEX(Tax_share,MATCH('Total Fuel Prices'!$A$207,tax_fuel_labels,0),MATCH(E$1,'Tax_Share of Price'!$B$1:$AI$1,0)))</f>
        <v>7.5676733556899738E-5</v>
      </c>
      <c r="F2" s="35">
        <f>'Total Fuel Prices'!F209*(1-INDEX(Tax_share,MATCH('Total Fuel Prices'!$A$207,tax_fuel_labels,0),MATCH(F$1,'Tax_Share of Price'!$B$1:$AI$1,0)))</f>
        <v>6.9486191513624151E-5</v>
      </c>
      <c r="G2" s="35">
        <f>'Total Fuel Prices'!G209*(1-INDEX(Tax_share,MATCH('Total Fuel Prices'!$A$207,tax_fuel_labels,0),MATCH(G$1,'Tax_Share of Price'!$B$1:$AI$1,0)))</f>
        <v>6.3295649470350204E-5</v>
      </c>
      <c r="H2" s="35">
        <f>'Total Fuel Prices'!H209*(1-INDEX(Tax_share,MATCH('Total Fuel Prices'!$A$207,tax_fuel_labels,0),MATCH(H$1,'Tax_Share of Price'!$B$1:$AI$1,0)))</f>
        <v>5.7105107427074617E-5</v>
      </c>
      <c r="I2" s="35">
        <f>'Total Fuel Prices'!I209*(1-INDEX(Tax_share,MATCH('Total Fuel Prices'!$A$207,tax_fuel_labels,0),MATCH(I$1,'Tax_Share of Price'!$B$1:$AI$1,0)))</f>
        <v>5.0914565383799031E-5</v>
      </c>
      <c r="J2" s="35">
        <f>'Total Fuel Prices'!J209*(1-INDEX(Tax_share,MATCH('Total Fuel Prices'!$A$207,tax_fuel_labels,0),MATCH(J$1,'Tax_Share of Price'!$B$1:$AI$1,0)))</f>
        <v>4.4724023340523444E-5</v>
      </c>
      <c r="K2" s="35">
        <f>'Total Fuel Prices'!K209*(1-INDEX(Tax_share,MATCH('Total Fuel Prices'!$A$207,tax_fuel_labels,0),MATCH(K$1,'Tax_Share of Price'!$B$1:$AI$1,0)))</f>
        <v>3.8533481297249497E-5</v>
      </c>
      <c r="L2" s="35">
        <f>'Total Fuel Prices'!L209*(1-INDEX(Tax_share,MATCH('Total Fuel Prices'!$A$207,tax_fuel_labels,0),MATCH(L$1,'Tax_Share of Price'!$B$1:$AI$1,0)))</f>
        <v>3.234293925397391E-5</v>
      </c>
      <c r="M2" s="35">
        <f>'Total Fuel Prices'!M209*(1-INDEX(Tax_share,MATCH('Total Fuel Prices'!$A$207,tax_fuel_labels,0),MATCH(M$1,'Tax_Share of Price'!$B$1:$AI$1,0)))</f>
        <v>2.6152397210698323E-5</v>
      </c>
      <c r="N2" s="35">
        <f>'Total Fuel Prices'!N209*(1-INDEX(Tax_share,MATCH('Total Fuel Prices'!$A$207,tax_fuel_labels,0),MATCH(N$1,'Tax_Share of Price'!$B$1:$AI$1,0)))</f>
        <v>1.9961855167424373E-5</v>
      </c>
      <c r="O2" s="35">
        <f>'Total Fuel Prices'!O209*(1-INDEX(Tax_share,MATCH('Total Fuel Prices'!$A$207,tax_fuel_labels,0),MATCH(O$1,'Tax_Share of Price'!$B$1:$AI$1,0)))</f>
        <v>1.3771313124148788E-5</v>
      </c>
      <c r="P2" s="35">
        <f>'Total Fuel Prices'!P209*(1-INDEX(Tax_share,MATCH('Total Fuel Prices'!$A$207,tax_fuel_labels,0),MATCH(P$1,'Tax_Share of Price'!$B$1:$AI$1,0)))</f>
        <v>1.3435768438889222E-5</v>
      </c>
      <c r="Q2" s="35">
        <f>'Total Fuel Prices'!Q209*(1-INDEX(Tax_share,MATCH('Total Fuel Prices'!$A$207,tax_fuel_labels,0),MATCH(Q$1,'Tax_Share of Price'!$B$1:$AI$1,0)))</f>
        <v>1.3100223753630783E-5</v>
      </c>
      <c r="R2" s="35">
        <f>'Total Fuel Prices'!R209*(1-INDEX(Tax_share,MATCH('Total Fuel Prices'!$A$207,tax_fuel_labels,0),MATCH(R$1,'Tax_Share of Price'!$B$1:$AI$1,0)))</f>
        <v>1.2764679068372344E-5</v>
      </c>
      <c r="S2" s="35">
        <f>'Total Fuel Prices'!S209*(1-INDEX(Tax_share,MATCH('Total Fuel Prices'!$A$207,tax_fuel_labels,0),MATCH(S$1,'Tax_Share of Price'!$B$1:$AI$1,0)))</f>
        <v>1.2429134383113906E-5</v>
      </c>
      <c r="T2" s="35">
        <f>'Total Fuel Prices'!T209*(1-INDEX(Tax_share,MATCH('Total Fuel Prices'!$A$207,tax_fuel_labels,0),MATCH(T$1,'Tax_Share of Price'!$B$1:$AI$1,0)))</f>
        <v>1.209358969785557E-5</v>
      </c>
      <c r="U2" s="35">
        <f>'Total Fuel Prices'!U209*(1-INDEX(Tax_share,MATCH('Total Fuel Prices'!$A$207,tax_fuel_labels,0),MATCH(U$1,'Tax_Share of Price'!$B$1:$AI$1,0)))</f>
        <v>1.1758045012597131E-5</v>
      </c>
      <c r="V2" s="35">
        <f>'Total Fuel Prices'!V209*(1-INDEX(Tax_share,MATCH('Total Fuel Prices'!$A$207,tax_fuel_labels,0),MATCH(V$1,'Tax_Share of Price'!$B$1:$AI$1,0)))</f>
        <v>1.1422500327338692E-5</v>
      </c>
      <c r="W2" s="35">
        <f>'Total Fuel Prices'!W209*(1-INDEX(Tax_share,MATCH('Total Fuel Prices'!$A$207,tax_fuel_labels,0),MATCH(W$1,'Tax_Share of Price'!$B$1:$AI$1,0)))</f>
        <v>1.1086955642080254E-5</v>
      </c>
      <c r="X2" s="35">
        <f>'Total Fuel Prices'!X209*(1-INDEX(Tax_share,MATCH('Total Fuel Prices'!$A$207,tax_fuel_labels,0),MATCH(X$1,'Tax_Share of Price'!$B$1:$AI$1,0)))</f>
        <v>1.0751410956821815E-5</v>
      </c>
      <c r="Y2" s="35">
        <f>'Total Fuel Prices'!Y209*(1-INDEX(Tax_share,MATCH('Total Fuel Prices'!$A$207,tax_fuel_labels,0),MATCH(Y$1,'Tax_Share of Price'!$B$1:$AI$1,0)))</f>
        <v>1.0415866271563477E-5</v>
      </c>
      <c r="Z2" s="35">
        <f>'Total Fuel Prices'!Z209*(1-INDEX(Tax_share,MATCH('Total Fuel Prices'!$A$207,tax_fuel_labels,0),MATCH(Z$1,'Tax_Share of Price'!$B$1:$AI$1,0)))</f>
        <v>1.0080321586305039E-5</v>
      </c>
      <c r="AA2" s="35">
        <f>'Total Fuel Prices'!AA209*(1-INDEX(Tax_share,MATCH('Total Fuel Prices'!$A$207,tax_fuel_labels,0),MATCH(AA$1,'Tax_Share of Price'!$B$1:$AI$1,0)))</f>
        <v>9.7447769010465998E-6</v>
      </c>
      <c r="AB2" s="35">
        <f>'Total Fuel Prices'!AB209*(1-INDEX(Tax_share,MATCH('Total Fuel Prices'!$A$207,tax_fuel_labels,0),MATCH(AB$1,'Tax_Share of Price'!$B$1:$AI$1,0)))</f>
        <v>9.4092322157881609E-6</v>
      </c>
      <c r="AC2" s="35">
        <f>'Total Fuel Prices'!AC209*(1-INDEX(Tax_share,MATCH('Total Fuel Prices'!$A$207,tax_fuel_labels,0),MATCH(AC$1,'Tax_Share of Price'!$B$1:$AI$1,0)))</f>
        <v>9.0736875305297237E-6</v>
      </c>
      <c r="AD2" s="35">
        <f>'Total Fuel Prices'!AD209*(1-INDEX(Tax_share,MATCH('Total Fuel Prices'!$A$207,tax_fuel_labels,0),MATCH(AD$1,'Tax_Share of Price'!$B$1:$AI$1,0)))</f>
        <v>8.7381428452712849E-6</v>
      </c>
      <c r="AE2" s="35">
        <f>'Total Fuel Prices'!AE209*(1-INDEX(Tax_share,MATCH('Total Fuel Prices'!$A$207,tax_fuel_labels,0),MATCH(AE$1,'Tax_Share of Price'!$B$1:$AI$1,0)))</f>
        <v>8.4025981600129477E-6</v>
      </c>
      <c r="AF2" s="35">
        <f>'Total Fuel Prices'!AF209*(1-INDEX(Tax_share,MATCH('Total Fuel Prices'!$A$207,tax_fuel_labels,0),MATCH(AF$1,'Tax_Share of Price'!$B$1:$AI$1,0)))</f>
        <v>8.0670534747545088E-6</v>
      </c>
      <c r="AG2" s="35">
        <f>'Total Fuel Prices'!AG209*(1-INDEX(Tax_share,MATCH('Total Fuel Prices'!$A$207,tax_fuel_labels,0),MATCH(AG$1,'Tax_Share of Price'!$B$1:$AI$1,0)))</f>
        <v>7.7315087894960699E-6</v>
      </c>
      <c r="AH2" s="35">
        <f>'Total Fuel Prices'!AH209*(1-INDEX(Tax_share,MATCH('Total Fuel Prices'!$A$207,tax_fuel_labels,0),MATCH(AH$1,'Tax_Share of Price'!$B$1:$AI$1,0)))</f>
        <v>7.3959641042376311E-6</v>
      </c>
      <c r="AI2" s="35">
        <f>'Total Fuel Prices'!AI209*(1-INDEX(Tax_share,MATCH('Total Fuel Prices'!$A$207,tax_fuel_labels,0),MATCH(AI$1,'Tax_Share of Price'!$B$1:$AI$1,0)))</f>
        <v>7.0604194189791931E-6</v>
      </c>
    </row>
    <row r="3" spans="1:35" x14ac:dyDescent="0.4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Prices'!B211*(1-INDEX(Tax_share,MATCH('Total Fuel Prices'!$A$207,tax_fuel_labels,0),MATCH(B$1,'Tax_Share of Price'!$B$1:$AI$1,0)))</f>
        <v>9.4248359686724859E-5</v>
      </c>
      <c r="C4" s="35">
        <f>'Total Fuel Prices'!C211*(1-INDEX(Tax_share,MATCH('Total Fuel Prices'!$A$207,tax_fuel_labels,0),MATCH(C$1,'Tax_Share of Price'!$B$1:$AI$1,0)))</f>
        <v>8.8057817643449272E-5</v>
      </c>
      <c r="D4" s="35">
        <f>'Total Fuel Prices'!D211*(1-INDEX(Tax_share,MATCH('Total Fuel Prices'!$A$207,tax_fuel_labels,0),MATCH(D$1,'Tax_Share of Price'!$B$1:$AI$1,0)))</f>
        <v>8.1867275600175325E-5</v>
      </c>
      <c r="E4" s="35">
        <f>'Total Fuel Prices'!E211*(1-INDEX(Tax_share,MATCH('Total Fuel Prices'!$A$207,tax_fuel_labels,0),MATCH(E$1,'Tax_Share of Price'!$B$1:$AI$1,0)))</f>
        <v>7.5676733556899738E-5</v>
      </c>
      <c r="F4" s="35">
        <f>'Total Fuel Prices'!F211*(1-INDEX(Tax_share,MATCH('Total Fuel Prices'!$A$207,tax_fuel_labels,0),MATCH(F$1,'Tax_Share of Price'!$B$1:$AI$1,0)))</f>
        <v>6.9486191513624151E-5</v>
      </c>
      <c r="G4" s="35">
        <f>'Total Fuel Prices'!G211*(1-INDEX(Tax_share,MATCH('Total Fuel Prices'!$A$207,tax_fuel_labels,0),MATCH(G$1,'Tax_Share of Price'!$B$1:$AI$1,0)))</f>
        <v>6.3295649470350204E-5</v>
      </c>
      <c r="H4" s="35">
        <f>'Total Fuel Prices'!H211*(1-INDEX(Tax_share,MATCH('Total Fuel Prices'!$A$207,tax_fuel_labels,0),MATCH(H$1,'Tax_Share of Price'!$B$1:$AI$1,0)))</f>
        <v>5.7105107427074617E-5</v>
      </c>
      <c r="I4" s="35">
        <f>'Total Fuel Prices'!I211*(1-INDEX(Tax_share,MATCH('Total Fuel Prices'!$A$207,tax_fuel_labels,0),MATCH(I$1,'Tax_Share of Price'!$B$1:$AI$1,0)))</f>
        <v>5.0914565383799031E-5</v>
      </c>
      <c r="J4" s="35">
        <f>'Total Fuel Prices'!J211*(1-INDEX(Tax_share,MATCH('Total Fuel Prices'!$A$207,tax_fuel_labels,0),MATCH(J$1,'Tax_Share of Price'!$B$1:$AI$1,0)))</f>
        <v>4.4724023340523444E-5</v>
      </c>
      <c r="K4" s="35">
        <f>'Total Fuel Prices'!K211*(1-INDEX(Tax_share,MATCH('Total Fuel Prices'!$A$207,tax_fuel_labels,0),MATCH(K$1,'Tax_Share of Price'!$B$1:$AI$1,0)))</f>
        <v>3.8533481297249497E-5</v>
      </c>
      <c r="L4" s="35">
        <f>'Total Fuel Prices'!L211*(1-INDEX(Tax_share,MATCH('Total Fuel Prices'!$A$207,tax_fuel_labels,0),MATCH(L$1,'Tax_Share of Price'!$B$1:$AI$1,0)))</f>
        <v>3.234293925397391E-5</v>
      </c>
      <c r="M4" s="35">
        <f>'Total Fuel Prices'!M211*(1-INDEX(Tax_share,MATCH('Total Fuel Prices'!$A$207,tax_fuel_labels,0),MATCH(M$1,'Tax_Share of Price'!$B$1:$AI$1,0)))</f>
        <v>2.6152397210698323E-5</v>
      </c>
      <c r="N4" s="35">
        <f>'Total Fuel Prices'!N211*(1-INDEX(Tax_share,MATCH('Total Fuel Prices'!$A$207,tax_fuel_labels,0),MATCH(N$1,'Tax_Share of Price'!$B$1:$AI$1,0)))</f>
        <v>1.9961855167424373E-5</v>
      </c>
      <c r="O4" s="35">
        <f>'Total Fuel Prices'!O211*(1-INDEX(Tax_share,MATCH('Total Fuel Prices'!$A$207,tax_fuel_labels,0),MATCH(O$1,'Tax_Share of Price'!$B$1:$AI$1,0)))</f>
        <v>1.3771313124148788E-5</v>
      </c>
      <c r="P4" s="35">
        <f>'Total Fuel Prices'!P211*(1-INDEX(Tax_share,MATCH('Total Fuel Prices'!$A$207,tax_fuel_labels,0),MATCH(P$1,'Tax_Share of Price'!$B$1:$AI$1,0)))</f>
        <v>1.3435768438889222E-5</v>
      </c>
      <c r="Q4" s="35">
        <f>'Total Fuel Prices'!Q211*(1-INDEX(Tax_share,MATCH('Total Fuel Prices'!$A$207,tax_fuel_labels,0),MATCH(Q$1,'Tax_Share of Price'!$B$1:$AI$1,0)))</f>
        <v>1.3100223753630783E-5</v>
      </c>
      <c r="R4" s="35">
        <f>'Total Fuel Prices'!R211*(1-INDEX(Tax_share,MATCH('Total Fuel Prices'!$A$207,tax_fuel_labels,0),MATCH(R$1,'Tax_Share of Price'!$B$1:$AI$1,0)))</f>
        <v>1.2764679068372344E-5</v>
      </c>
      <c r="S4" s="35">
        <f>'Total Fuel Prices'!S211*(1-INDEX(Tax_share,MATCH('Total Fuel Prices'!$A$207,tax_fuel_labels,0),MATCH(S$1,'Tax_Share of Price'!$B$1:$AI$1,0)))</f>
        <v>1.2429134383113906E-5</v>
      </c>
      <c r="T4" s="35">
        <f>'Total Fuel Prices'!T211*(1-INDEX(Tax_share,MATCH('Total Fuel Prices'!$A$207,tax_fuel_labels,0),MATCH(T$1,'Tax_Share of Price'!$B$1:$AI$1,0)))</f>
        <v>1.209358969785557E-5</v>
      </c>
      <c r="U4" s="35">
        <f>'Total Fuel Prices'!U211*(1-INDEX(Tax_share,MATCH('Total Fuel Prices'!$A$207,tax_fuel_labels,0),MATCH(U$1,'Tax_Share of Price'!$B$1:$AI$1,0)))</f>
        <v>1.1758045012597131E-5</v>
      </c>
      <c r="V4" s="35">
        <f>'Total Fuel Prices'!V211*(1-INDEX(Tax_share,MATCH('Total Fuel Prices'!$A$207,tax_fuel_labels,0),MATCH(V$1,'Tax_Share of Price'!$B$1:$AI$1,0)))</f>
        <v>1.1422500327338692E-5</v>
      </c>
      <c r="W4" s="35">
        <f>'Total Fuel Prices'!W211*(1-INDEX(Tax_share,MATCH('Total Fuel Prices'!$A$207,tax_fuel_labels,0),MATCH(W$1,'Tax_Share of Price'!$B$1:$AI$1,0)))</f>
        <v>1.1086955642080254E-5</v>
      </c>
      <c r="X4" s="35">
        <f>'Total Fuel Prices'!X211*(1-INDEX(Tax_share,MATCH('Total Fuel Prices'!$A$207,tax_fuel_labels,0),MATCH(X$1,'Tax_Share of Price'!$B$1:$AI$1,0)))</f>
        <v>1.0751410956821815E-5</v>
      </c>
      <c r="Y4" s="35">
        <f>'Total Fuel Prices'!Y211*(1-INDEX(Tax_share,MATCH('Total Fuel Prices'!$A$207,tax_fuel_labels,0),MATCH(Y$1,'Tax_Share of Price'!$B$1:$AI$1,0)))</f>
        <v>1.0415866271563477E-5</v>
      </c>
      <c r="Z4" s="35">
        <f>'Total Fuel Prices'!Z211*(1-INDEX(Tax_share,MATCH('Total Fuel Prices'!$A$207,tax_fuel_labels,0),MATCH(Z$1,'Tax_Share of Price'!$B$1:$AI$1,0)))</f>
        <v>1.0080321586305039E-5</v>
      </c>
      <c r="AA4" s="35">
        <f>'Total Fuel Prices'!AA211*(1-INDEX(Tax_share,MATCH('Total Fuel Prices'!$A$207,tax_fuel_labels,0),MATCH(AA$1,'Tax_Share of Price'!$B$1:$AI$1,0)))</f>
        <v>9.7447769010465998E-6</v>
      </c>
      <c r="AB4" s="35">
        <f>'Total Fuel Prices'!AB211*(1-INDEX(Tax_share,MATCH('Total Fuel Prices'!$A$207,tax_fuel_labels,0),MATCH(AB$1,'Tax_Share of Price'!$B$1:$AI$1,0)))</f>
        <v>9.4092322157881609E-6</v>
      </c>
      <c r="AC4" s="35">
        <f>'Total Fuel Prices'!AC211*(1-INDEX(Tax_share,MATCH('Total Fuel Prices'!$A$207,tax_fuel_labels,0),MATCH(AC$1,'Tax_Share of Price'!$B$1:$AI$1,0)))</f>
        <v>9.0736875305297237E-6</v>
      </c>
      <c r="AD4" s="35">
        <f>'Total Fuel Prices'!AD211*(1-INDEX(Tax_share,MATCH('Total Fuel Prices'!$A$207,tax_fuel_labels,0),MATCH(AD$1,'Tax_Share of Price'!$B$1:$AI$1,0)))</f>
        <v>8.7381428452712849E-6</v>
      </c>
      <c r="AE4" s="35">
        <f>'Total Fuel Prices'!AE211*(1-INDEX(Tax_share,MATCH('Total Fuel Prices'!$A$207,tax_fuel_labels,0),MATCH(AE$1,'Tax_Share of Price'!$B$1:$AI$1,0)))</f>
        <v>8.4025981600129477E-6</v>
      </c>
      <c r="AF4" s="35">
        <f>'Total Fuel Prices'!AF211*(1-INDEX(Tax_share,MATCH('Total Fuel Prices'!$A$207,tax_fuel_labels,0),MATCH(AF$1,'Tax_Share of Price'!$B$1:$AI$1,0)))</f>
        <v>8.0670534747545088E-6</v>
      </c>
      <c r="AG4" s="35">
        <f>'Total Fuel Prices'!AG211*(1-INDEX(Tax_share,MATCH('Total Fuel Prices'!$A$207,tax_fuel_labels,0),MATCH(AG$1,'Tax_Share of Price'!$B$1:$AI$1,0)))</f>
        <v>7.7315087894960699E-6</v>
      </c>
      <c r="AH4" s="35">
        <f>'Total Fuel Prices'!AH211*(1-INDEX(Tax_share,MATCH('Total Fuel Prices'!$A$207,tax_fuel_labels,0),MATCH(AH$1,'Tax_Share of Price'!$B$1:$AI$1,0)))</f>
        <v>7.3959641042376311E-6</v>
      </c>
      <c r="AI4" s="35">
        <f>'Total Fuel Prices'!AI211*(1-INDEX(Tax_share,MATCH('Total Fuel Prices'!$A$207,tax_fuel_labels,0),MATCH(AI$1,'Tax_Share of Price'!$B$1:$AI$1,0)))</f>
        <v>7.0604194189791931E-6</v>
      </c>
    </row>
    <row r="5" spans="1:35" x14ac:dyDescent="0.45">
      <c r="A5" s="12" t="s">
        <v>273</v>
      </c>
      <c r="B5" s="35">
        <f>'Total Fuel Prices'!B212*(1-INDEX(Tax_share,MATCH('Total Fuel Prices'!$A$207,tax_fuel_labels,0),MATCH(B$1,'Tax_Share of Price'!$B$1:$AI$1,0)))</f>
        <v>9.4248359686724859E-5</v>
      </c>
      <c r="C5" s="35">
        <f>'Total Fuel Prices'!C212*(1-INDEX(Tax_share,MATCH('Total Fuel Prices'!$A$207,tax_fuel_labels,0),MATCH(C$1,'Tax_Share of Price'!$B$1:$AI$1,0)))</f>
        <v>8.8057817643449272E-5</v>
      </c>
      <c r="D5" s="35">
        <f>'Total Fuel Prices'!D212*(1-INDEX(Tax_share,MATCH('Total Fuel Prices'!$A$207,tax_fuel_labels,0),MATCH(D$1,'Tax_Share of Price'!$B$1:$AI$1,0)))</f>
        <v>8.1867275600175325E-5</v>
      </c>
      <c r="E5" s="35">
        <f>'Total Fuel Prices'!E212*(1-INDEX(Tax_share,MATCH('Total Fuel Prices'!$A$207,tax_fuel_labels,0),MATCH(E$1,'Tax_Share of Price'!$B$1:$AI$1,0)))</f>
        <v>7.5676733556899738E-5</v>
      </c>
      <c r="F5" s="35">
        <f>'Total Fuel Prices'!F212*(1-INDEX(Tax_share,MATCH('Total Fuel Prices'!$A$207,tax_fuel_labels,0),MATCH(F$1,'Tax_Share of Price'!$B$1:$AI$1,0)))</f>
        <v>6.9486191513624151E-5</v>
      </c>
      <c r="G5" s="35">
        <f>'Total Fuel Prices'!G212*(1-INDEX(Tax_share,MATCH('Total Fuel Prices'!$A$207,tax_fuel_labels,0),MATCH(G$1,'Tax_Share of Price'!$B$1:$AI$1,0)))</f>
        <v>6.3295649470350204E-5</v>
      </c>
      <c r="H5" s="35">
        <f>'Total Fuel Prices'!H212*(1-INDEX(Tax_share,MATCH('Total Fuel Prices'!$A$207,tax_fuel_labels,0),MATCH(H$1,'Tax_Share of Price'!$B$1:$AI$1,0)))</f>
        <v>5.7105107427074617E-5</v>
      </c>
      <c r="I5" s="35">
        <f>'Total Fuel Prices'!I212*(1-INDEX(Tax_share,MATCH('Total Fuel Prices'!$A$207,tax_fuel_labels,0),MATCH(I$1,'Tax_Share of Price'!$B$1:$AI$1,0)))</f>
        <v>5.0914565383799031E-5</v>
      </c>
      <c r="J5" s="35">
        <f>'Total Fuel Prices'!J212*(1-INDEX(Tax_share,MATCH('Total Fuel Prices'!$A$207,tax_fuel_labels,0),MATCH(J$1,'Tax_Share of Price'!$B$1:$AI$1,0)))</f>
        <v>4.4724023340523444E-5</v>
      </c>
      <c r="K5" s="35">
        <f>'Total Fuel Prices'!K212*(1-INDEX(Tax_share,MATCH('Total Fuel Prices'!$A$207,tax_fuel_labels,0),MATCH(K$1,'Tax_Share of Price'!$B$1:$AI$1,0)))</f>
        <v>3.8533481297249497E-5</v>
      </c>
      <c r="L5" s="35">
        <f>'Total Fuel Prices'!L212*(1-INDEX(Tax_share,MATCH('Total Fuel Prices'!$A$207,tax_fuel_labels,0),MATCH(L$1,'Tax_Share of Price'!$B$1:$AI$1,0)))</f>
        <v>3.234293925397391E-5</v>
      </c>
      <c r="M5" s="35">
        <f>'Total Fuel Prices'!M212*(1-INDEX(Tax_share,MATCH('Total Fuel Prices'!$A$207,tax_fuel_labels,0),MATCH(M$1,'Tax_Share of Price'!$B$1:$AI$1,0)))</f>
        <v>2.6152397210698323E-5</v>
      </c>
      <c r="N5" s="35">
        <f>'Total Fuel Prices'!N212*(1-INDEX(Tax_share,MATCH('Total Fuel Prices'!$A$207,tax_fuel_labels,0),MATCH(N$1,'Tax_Share of Price'!$B$1:$AI$1,0)))</f>
        <v>1.9961855167424373E-5</v>
      </c>
      <c r="O5" s="35">
        <f>'Total Fuel Prices'!O212*(1-INDEX(Tax_share,MATCH('Total Fuel Prices'!$A$207,tax_fuel_labels,0),MATCH(O$1,'Tax_Share of Price'!$B$1:$AI$1,0)))</f>
        <v>1.3771313124148788E-5</v>
      </c>
      <c r="P5" s="35">
        <f>'Total Fuel Prices'!P212*(1-INDEX(Tax_share,MATCH('Total Fuel Prices'!$A$207,tax_fuel_labels,0),MATCH(P$1,'Tax_Share of Price'!$B$1:$AI$1,0)))</f>
        <v>1.3435768438889222E-5</v>
      </c>
      <c r="Q5" s="35">
        <f>'Total Fuel Prices'!Q212*(1-INDEX(Tax_share,MATCH('Total Fuel Prices'!$A$207,tax_fuel_labels,0),MATCH(Q$1,'Tax_Share of Price'!$B$1:$AI$1,0)))</f>
        <v>1.3100223753630783E-5</v>
      </c>
      <c r="R5" s="35">
        <f>'Total Fuel Prices'!R212*(1-INDEX(Tax_share,MATCH('Total Fuel Prices'!$A$207,tax_fuel_labels,0),MATCH(R$1,'Tax_Share of Price'!$B$1:$AI$1,0)))</f>
        <v>1.2764679068372344E-5</v>
      </c>
      <c r="S5" s="35">
        <f>'Total Fuel Prices'!S212*(1-INDEX(Tax_share,MATCH('Total Fuel Prices'!$A$207,tax_fuel_labels,0),MATCH(S$1,'Tax_Share of Price'!$B$1:$AI$1,0)))</f>
        <v>1.2429134383113906E-5</v>
      </c>
      <c r="T5" s="35">
        <f>'Total Fuel Prices'!T212*(1-INDEX(Tax_share,MATCH('Total Fuel Prices'!$A$207,tax_fuel_labels,0),MATCH(T$1,'Tax_Share of Price'!$B$1:$AI$1,0)))</f>
        <v>1.209358969785557E-5</v>
      </c>
      <c r="U5" s="35">
        <f>'Total Fuel Prices'!U212*(1-INDEX(Tax_share,MATCH('Total Fuel Prices'!$A$207,tax_fuel_labels,0),MATCH(U$1,'Tax_Share of Price'!$B$1:$AI$1,0)))</f>
        <v>1.1758045012597131E-5</v>
      </c>
      <c r="V5" s="35">
        <f>'Total Fuel Prices'!V212*(1-INDEX(Tax_share,MATCH('Total Fuel Prices'!$A$207,tax_fuel_labels,0),MATCH(V$1,'Tax_Share of Price'!$B$1:$AI$1,0)))</f>
        <v>1.1422500327338692E-5</v>
      </c>
      <c r="W5" s="35">
        <f>'Total Fuel Prices'!W212*(1-INDEX(Tax_share,MATCH('Total Fuel Prices'!$A$207,tax_fuel_labels,0),MATCH(W$1,'Tax_Share of Price'!$B$1:$AI$1,0)))</f>
        <v>1.1086955642080254E-5</v>
      </c>
      <c r="X5" s="35">
        <f>'Total Fuel Prices'!X212*(1-INDEX(Tax_share,MATCH('Total Fuel Prices'!$A$207,tax_fuel_labels,0),MATCH(X$1,'Tax_Share of Price'!$B$1:$AI$1,0)))</f>
        <v>1.0751410956821815E-5</v>
      </c>
      <c r="Y5" s="35">
        <f>'Total Fuel Prices'!Y212*(1-INDEX(Tax_share,MATCH('Total Fuel Prices'!$A$207,tax_fuel_labels,0),MATCH(Y$1,'Tax_Share of Price'!$B$1:$AI$1,0)))</f>
        <v>1.0415866271563477E-5</v>
      </c>
      <c r="Z5" s="35">
        <f>'Total Fuel Prices'!Z212*(1-INDEX(Tax_share,MATCH('Total Fuel Prices'!$A$207,tax_fuel_labels,0),MATCH(Z$1,'Tax_Share of Price'!$B$1:$AI$1,0)))</f>
        <v>1.0080321586305039E-5</v>
      </c>
      <c r="AA5" s="35">
        <f>'Total Fuel Prices'!AA212*(1-INDEX(Tax_share,MATCH('Total Fuel Prices'!$A$207,tax_fuel_labels,0),MATCH(AA$1,'Tax_Share of Price'!$B$1:$AI$1,0)))</f>
        <v>9.7447769010465998E-6</v>
      </c>
      <c r="AB5" s="35">
        <f>'Total Fuel Prices'!AB212*(1-INDEX(Tax_share,MATCH('Total Fuel Prices'!$A$207,tax_fuel_labels,0),MATCH(AB$1,'Tax_Share of Price'!$B$1:$AI$1,0)))</f>
        <v>9.4092322157881609E-6</v>
      </c>
      <c r="AC5" s="35">
        <f>'Total Fuel Prices'!AC212*(1-INDEX(Tax_share,MATCH('Total Fuel Prices'!$A$207,tax_fuel_labels,0),MATCH(AC$1,'Tax_Share of Price'!$B$1:$AI$1,0)))</f>
        <v>9.0736875305297237E-6</v>
      </c>
      <c r="AD5" s="35">
        <f>'Total Fuel Prices'!AD212*(1-INDEX(Tax_share,MATCH('Total Fuel Prices'!$A$207,tax_fuel_labels,0),MATCH(AD$1,'Tax_Share of Price'!$B$1:$AI$1,0)))</f>
        <v>8.7381428452712849E-6</v>
      </c>
      <c r="AE5" s="35">
        <f>'Total Fuel Prices'!AE212*(1-INDEX(Tax_share,MATCH('Total Fuel Prices'!$A$207,tax_fuel_labels,0),MATCH(AE$1,'Tax_Share of Price'!$B$1:$AI$1,0)))</f>
        <v>8.4025981600129477E-6</v>
      </c>
      <c r="AF5" s="35">
        <f>'Total Fuel Prices'!AF212*(1-INDEX(Tax_share,MATCH('Total Fuel Prices'!$A$207,tax_fuel_labels,0),MATCH(AF$1,'Tax_Share of Price'!$B$1:$AI$1,0)))</f>
        <v>8.0670534747545088E-6</v>
      </c>
      <c r="AG5" s="35">
        <f>'Total Fuel Prices'!AG212*(1-INDEX(Tax_share,MATCH('Total Fuel Prices'!$A$207,tax_fuel_labels,0),MATCH(AG$1,'Tax_Share of Price'!$B$1:$AI$1,0)))</f>
        <v>7.7315087894960699E-6</v>
      </c>
      <c r="AH5" s="35">
        <f>'Total Fuel Prices'!AH212*(1-INDEX(Tax_share,MATCH('Total Fuel Prices'!$A$207,tax_fuel_labels,0),MATCH(AH$1,'Tax_Share of Price'!$B$1:$AI$1,0)))</f>
        <v>7.3959641042376311E-6</v>
      </c>
      <c r="AI5" s="35">
        <f>'Total Fuel Prices'!AI212*(1-INDEX(Tax_share,MATCH('Total Fuel Prices'!$A$207,tax_fuel_labels,0),MATCH(AI$1,'Tax_Share of Price'!$B$1:$AI$1,0)))</f>
        <v>7.0604194189791931E-6</v>
      </c>
    </row>
    <row r="6" spans="1:35" x14ac:dyDescent="0.45">
      <c r="A6" s="12" t="s">
        <v>274</v>
      </c>
      <c r="B6" s="35">
        <f>'Total Fuel Prices'!B213*(1-INDEX(Tax_share,MATCH('Total Fuel Prices'!$A$207,tax_fuel_labels,0),MATCH(B$1,'Tax_Share of Price'!$B$1:$AI$1,0)))</f>
        <v>9.4248359686724859E-5</v>
      </c>
      <c r="C6" s="35">
        <f>'Total Fuel Prices'!C213*(1-INDEX(Tax_share,MATCH('Total Fuel Prices'!$A$207,tax_fuel_labels,0),MATCH(C$1,'Tax_Share of Price'!$B$1:$AI$1,0)))</f>
        <v>8.8057817643449272E-5</v>
      </c>
      <c r="D6" s="35">
        <f>'Total Fuel Prices'!D213*(1-INDEX(Tax_share,MATCH('Total Fuel Prices'!$A$207,tax_fuel_labels,0),MATCH(D$1,'Tax_Share of Price'!$B$1:$AI$1,0)))</f>
        <v>8.1867275600175325E-5</v>
      </c>
      <c r="E6" s="35">
        <f>'Total Fuel Prices'!E213*(1-INDEX(Tax_share,MATCH('Total Fuel Prices'!$A$207,tax_fuel_labels,0),MATCH(E$1,'Tax_Share of Price'!$B$1:$AI$1,0)))</f>
        <v>7.5676733556899738E-5</v>
      </c>
      <c r="F6" s="35">
        <f>'Total Fuel Prices'!F213*(1-INDEX(Tax_share,MATCH('Total Fuel Prices'!$A$207,tax_fuel_labels,0),MATCH(F$1,'Tax_Share of Price'!$B$1:$AI$1,0)))</f>
        <v>6.9486191513624151E-5</v>
      </c>
      <c r="G6" s="35">
        <f>'Total Fuel Prices'!G213*(1-INDEX(Tax_share,MATCH('Total Fuel Prices'!$A$207,tax_fuel_labels,0),MATCH(G$1,'Tax_Share of Price'!$B$1:$AI$1,0)))</f>
        <v>6.3295649470350204E-5</v>
      </c>
      <c r="H6" s="35">
        <f>'Total Fuel Prices'!H213*(1-INDEX(Tax_share,MATCH('Total Fuel Prices'!$A$207,tax_fuel_labels,0),MATCH(H$1,'Tax_Share of Price'!$B$1:$AI$1,0)))</f>
        <v>5.7105107427074617E-5</v>
      </c>
      <c r="I6" s="35">
        <f>'Total Fuel Prices'!I213*(1-INDEX(Tax_share,MATCH('Total Fuel Prices'!$A$207,tax_fuel_labels,0),MATCH(I$1,'Tax_Share of Price'!$B$1:$AI$1,0)))</f>
        <v>5.0914565383799031E-5</v>
      </c>
      <c r="J6" s="35">
        <f>'Total Fuel Prices'!J213*(1-INDEX(Tax_share,MATCH('Total Fuel Prices'!$A$207,tax_fuel_labels,0),MATCH(J$1,'Tax_Share of Price'!$B$1:$AI$1,0)))</f>
        <v>4.4724023340523444E-5</v>
      </c>
      <c r="K6" s="35">
        <f>'Total Fuel Prices'!K213*(1-INDEX(Tax_share,MATCH('Total Fuel Prices'!$A$207,tax_fuel_labels,0),MATCH(K$1,'Tax_Share of Price'!$B$1:$AI$1,0)))</f>
        <v>3.8533481297249497E-5</v>
      </c>
      <c r="L6" s="35">
        <f>'Total Fuel Prices'!L213*(1-INDEX(Tax_share,MATCH('Total Fuel Prices'!$A$207,tax_fuel_labels,0),MATCH(L$1,'Tax_Share of Price'!$B$1:$AI$1,0)))</f>
        <v>3.234293925397391E-5</v>
      </c>
      <c r="M6" s="35">
        <f>'Total Fuel Prices'!M213*(1-INDEX(Tax_share,MATCH('Total Fuel Prices'!$A$207,tax_fuel_labels,0),MATCH(M$1,'Tax_Share of Price'!$B$1:$AI$1,0)))</f>
        <v>2.6152397210698323E-5</v>
      </c>
      <c r="N6" s="35">
        <f>'Total Fuel Prices'!N213*(1-INDEX(Tax_share,MATCH('Total Fuel Prices'!$A$207,tax_fuel_labels,0),MATCH(N$1,'Tax_Share of Price'!$B$1:$AI$1,0)))</f>
        <v>1.9961855167424373E-5</v>
      </c>
      <c r="O6" s="35">
        <f>'Total Fuel Prices'!O213*(1-INDEX(Tax_share,MATCH('Total Fuel Prices'!$A$207,tax_fuel_labels,0),MATCH(O$1,'Tax_Share of Price'!$B$1:$AI$1,0)))</f>
        <v>1.3771313124148788E-5</v>
      </c>
      <c r="P6" s="35">
        <f>'Total Fuel Prices'!P213*(1-INDEX(Tax_share,MATCH('Total Fuel Prices'!$A$207,tax_fuel_labels,0),MATCH(P$1,'Tax_Share of Price'!$B$1:$AI$1,0)))</f>
        <v>1.3435768438889222E-5</v>
      </c>
      <c r="Q6" s="35">
        <f>'Total Fuel Prices'!Q213*(1-INDEX(Tax_share,MATCH('Total Fuel Prices'!$A$207,tax_fuel_labels,0),MATCH(Q$1,'Tax_Share of Price'!$B$1:$AI$1,0)))</f>
        <v>1.3100223753630783E-5</v>
      </c>
      <c r="R6" s="35">
        <f>'Total Fuel Prices'!R213*(1-INDEX(Tax_share,MATCH('Total Fuel Prices'!$A$207,tax_fuel_labels,0),MATCH(R$1,'Tax_Share of Price'!$B$1:$AI$1,0)))</f>
        <v>1.2764679068372344E-5</v>
      </c>
      <c r="S6" s="35">
        <f>'Total Fuel Prices'!S213*(1-INDEX(Tax_share,MATCH('Total Fuel Prices'!$A$207,tax_fuel_labels,0),MATCH(S$1,'Tax_Share of Price'!$B$1:$AI$1,0)))</f>
        <v>1.2429134383113906E-5</v>
      </c>
      <c r="T6" s="35">
        <f>'Total Fuel Prices'!T213*(1-INDEX(Tax_share,MATCH('Total Fuel Prices'!$A$207,tax_fuel_labels,0),MATCH(T$1,'Tax_Share of Price'!$B$1:$AI$1,0)))</f>
        <v>1.209358969785557E-5</v>
      </c>
      <c r="U6" s="35">
        <f>'Total Fuel Prices'!U213*(1-INDEX(Tax_share,MATCH('Total Fuel Prices'!$A$207,tax_fuel_labels,0),MATCH(U$1,'Tax_Share of Price'!$B$1:$AI$1,0)))</f>
        <v>1.1758045012597131E-5</v>
      </c>
      <c r="V6" s="35">
        <f>'Total Fuel Prices'!V213*(1-INDEX(Tax_share,MATCH('Total Fuel Prices'!$A$207,tax_fuel_labels,0),MATCH(V$1,'Tax_Share of Price'!$B$1:$AI$1,0)))</f>
        <v>1.1422500327338692E-5</v>
      </c>
      <c r="W6" s="35">
        <f>'Total Fuel Prices'!W213*(1-INDEX(Tax_share,MATCH('Total Fuel Prices'!$A$207,tax_fuel_labels,0),MATCH(W$1,'Tax_Share of Price'!$B$1:$AI$1,0)))</f>
        <v>1.1086955642080254E-5</v>
      </c>
      <c r="X6" s="35">
        <f>'Total Fuel Prices'!X213*(1-INDEX(Tax_share,MATCH('Total Fuel Prices'!$A$207,tax_fuel_labels,0),MATCH(X$1,'Tax_Share of Price'!$B$1:$AI$1,0)))</f>
        <v>1.0751410956821815E-5</v>
      </c>
      <c r="Y6" s="35">
        <f>'Total Fuel Prices'!Y213*(1-INDEX(Tax_share,MATCH('Total Fuel Prices'!$A$207,tax_fuel_labels,0),MATCH(Y$1,'Tax_Share of Price'!$B$1:$AI$1,0)))</f>
        <v>1.0415866271563477E-5</v>
      </c>
      <c r="Z6" s="35">
        <f>'Total Fuel Prices'!Z213*(1-INDEX(Tax_share,MATCH('Total Fuel Prices'!$A$207,tax_fuel_labels,0),MATCH(Z$1,'Tax_Share of Price'!$B$1:$AI$1,0)))</f>
        <v>1.0080321586305039E-5</v>
      </c>
      <c r="AA6" s="35">
        <f>'Total Fuel Prices'!AA213*(1-INDEX(Tax_share,MATCH('Total Fuel Prices'!$A$207,tax_fuel_labels,0),MATCH(AA$1,'Tax_Share of Price'!$B$1:$AI$1,0)))</f>
        <v>9.7447769010465998E-6</v>
      </c>
      <c r="AB6" s="35">
        <f>'Total Fuel Prices'!AB213*(1-INDEX(Tax_share,MATCH('Total Fuel Prices'!$A$207,tax_fuel_labels,0),MATCH(AB$1,'Tax_Share of Price'!$B$1:$AI$1,0)))</f>
        <v>9.4092322157881609E-6</v>
      </c>
      <c r="AC6" s="35">
        <f>'Total Fuel Prices'!AC213*(1-INDEX(Tax_share,MATCH('Total Fuel Prices'!$A$207,tax_fuel_labels,0),MATCH(AC$1,'Tax_Share of Price'!$B$1:$AI$1,0)))</f>
        <v>9.0736875305297237E-6</v>
      </c>
      <c r="AD6" s="35">
        <f>'Total Fuel Prices'!AD213*(1-INDEX(Tax_share,MATCH('Total Fuel Prices'!$A$207,tax_fuel_labels,0),MATCH(AD$1,'Tax_Share of Price'!$B$1:$AI$1,0)))</f>
        <v>8.7381428452712849E-6</v>
      </c>
      <c r="AE6" s="35">
        <f>'Total Fuel Prices'!AE213*(1-INDEX(Tax_share,MATCH('Total Fuel Prices'!$A$207,tax_fuel_labels,0),MATCH(AE$1,'Tax_Share of Price'!$B$1:$AI$1,0)))</f>
        <v>8.4025981600129477E-6</v>
      </c>
      <c r="AF6" s="35">
        <f>'Total Fuel Prices'!AF213*(1-INDEX(Tax_share,MATCH('Total Fuel Prices'!$A$207,tax_fuel_labels,0),MATCH(AF$1,'Tax_Share of Price'!$B$1:$AI$1,0)))</f>
        <v>8.0670534747545088E-6</v>
      </c>
      <c r="AG6" s="35">
        <f>'Total Fuel Prices'!AG213*(1-INDEX(Tax_share,MATCH('Total Fuel Prices'!$A$207,tax_fuel_labels,0),MATCH(AG$1,'Tax_Share of Price'!$B$1:$AI$1,0)))</f>
        <v>7.7315087894960699E-6</v>
      </c>
      <c r="AH6" s="35">
        <f>'Total Fuel Prices'!AH213*(1-INDEX(Tax_share,MATCH('Total Fuel Prices'!$A$207,tax_fuel_labels,0),MATCH(AH$1,'Tax_Share of Price'!$B$1:$AI$1,0)))</f>
        <v>7.3959641042376311E-6</v>
      </c>
      <c r="AI6" s="35">
        <f>'Total Fuel Prices'!AI213*(1-INDEX(Tax_share,MATCH('Total Fuel Prices'!$A$207,tax_fuel_labels,0),MATCH(AI$1,'Tax_Share of Price'!$B$1:$AI$1,0)))</f>
        <v>7.0604194189791931E-6</v>
      </c>
    </row>
    <row r="7" spans="1:35" x14ac:dyDescent="0.45">
      <c r="A7" s="12" t="s">
        <v>275</v>
      </c>
      <c r="B7" s="35">
        <f>'Total Fuel Prices'!B214*(1-INDEX(Tax_share,MATCH('Total Fuel Prices'!$A$207,tax_fuel_labels,0),MATCH(B$1,'Tax_Share of Price'!$B$1:$AI$1,0)))</f>
        <v>0</v>
      </c>
      <c r="C7" s="35">
        <f>'Total Fuel Prices'!C214*(1-INDEX(Tax_share,MATCH('Total Fuel Prices'!$A$207,tax_fuel_labels,0),MATCH(C$1,'Tax_Share of Price'!$B$1:$AI$1,0)))</f>
        <v>0</v>
      </c>
      <c r="D7" s="35">
        <f>'Total Fuel Prices'!D214*(1-INDEX(Tax_share,MATCH('Total Fuel Prices'!$A$207,tax_fuel_labels,0),MATCH(D$1,'Tax_Share of Price'!$B$1:$AI$1,0)))</f>
        <v>0</v>
      </c>
      <c r="E7" s="35">
        <f>'Total Fuel Prices'!E214*(1-INDEX(Tax_share,MATCH('Total Fuel Prices'!$A$207,tax_fuel_labels,0),MATCH(E$1,'Tax_Share of Price'!$B$1:$AI$1,0)))</f>
        <v>0</v>
      </c>
      <c r="F7" s="35">
        <f>'Total Fuel Prices'!F214*(1-INDEX(Tax_share,MATCH('Total Fuel Prices'!$A$207,tax_fuel_labels,0),MATCH(F$1,'Tax_Share of Price'!$B$1:$AI$1,0)))</f>
        <v>0</v>
      </c>
      <c r="G7" s="35">
        <f>'Total Fuel Prices'!G214*(1-INDEX(Tax_share,MATCH('Total Fuel Prices'!$A$207,tax_fuel_labels,0),MATCH(G$1,'Tax_Share of Price'!$B$1:$AI$1,0)))</f>
        <v>0</v>
      </c>
      <c r="H7" s="35">
        <f>'Total Fuel Prices'!H214*(1-INDEX(Tax_share,MATCH('Total Fuel Prices'!$A$207,tax_fuel_labels,0),MATCH(H$1,'Tax_Share of Price'!$B$1:$AI$1,0)))</f>
        <v>0</v>
      </c>
      <c r="I7" s="35">
        <f>'Total Fuel Prices'!I214*(1-INDEX(Tax_share,MATCH('Total Fuel Prices'!$A$207,tax_fuel_labels,0),MATCH(I$1,'Tax_Share of Price'!$B$1:$AI$1,0)))</f>
        <v>0</v>
      </c>
      <c r="J7" s="35">
        <f>'Total Fuel Prices'!J214*(1-INDEX(Tax_share,MATCH('Total Fuel Prices'!$A$207,tax_fuel_labels,0),MATCH(J$1,'Tax_Share of Price'!$B$1:$AI$1,0)))</f>
        <v>0</v>
      </c>
      <c r="K7" s="35">
        <f>'Total Fuel Prices'!K214*(1-INDEX(Tax_share,MATCH('Total Fuel Prices'!$A$207,tax_fuel_labels,0),MATCH(K$1,'Tax_Share of Price'!$B$1:$AI$1,0)))</f>
        <v>0</v>
      </c>
      <c r="L7" s="35">
        <f>'Total Fuel Prices'!L214*(1-INDEX(Tax_share,MATCH('Total Fuel Prices'!$A$207,tax_fuel_labels,0),MATCH(L$1,'Tax_Share of Price'!$B$1:$AI$1,0)))</f>
        <v>0</v>
      </c>
      <c r="M7" s="35">
        <f>'Total Fuel Prices'!M214*(1-INDEX(Tax_share,MATCH('Total Fuel Prices'!$A$207,tax_fuel_labels,0),MATCH(M$1,'Tax_Share of Price'!$B$1:$AI$1,0)))</f>
        <v>0</v>
      </c>
      <c r="N7" s="35">
        <f>'Total Fuel Prices'!N214*(1-INDEX(Tax_share,MATCH('Total Fuel Prices'!$A$207,tax_fuel_labels,0),MATCH(N$1,'Tax_Share of Price'!$B$1:$AI$1,0)))</f>
        <v>0</v>
      </c>
      <c r="O7" s="35">
        <f>'Total Fuel Prices'!O214*(1-INDEX(Tax_share,MATCH('Total Fuel Prices'!$A$207,tax_fuel_labels,0),MATCH(O$1,'Tax_Share of Price'!$B$1:$AI$1,0)))</f>
        <v>0</v>
      </c>
      <c r="P7" s="35">
        <f>'Total Fuel Prices'!P214*(1-INDEX(Tax_share,MATCH('Total Fuel Prices'!$A$207,tax_fuel_labels,0),MATCH(P$1,'Tax_Share of Price'!$B$1:$AI$1,0)))</f>
        <v>0</v>
      </c>
      <c r="Q7" s="35">
        <f>'Total Fuel Prices'!Q214*(1-INDEX(Tax_share,MATCH('Total Fuel Prices'!$A$207,tax_fuel_labels,0),MATCH(Q$1,'Tax_Share of Price'!$B$1:$AI$1,0)))</f>
        <v>0</v>
      </c>
      <c r="R7" s="35">
        <f>'Total Fuel Prices'!R214*(1-INDEX(Tax_share,MATCH('Total Fuel Prices'!$A$207,tax_fuel_labels,0),MATCH(R$1,'Tax_Share of Price'!$B$1:$AI$1,0)))</f>
        <v>0</v>
      </c>
      <c r="S7" s="35">
        <f>'Total Fuel Prices'!S214*(1-INDEX(Tax_share,MATCH('Total Fuel Prices'!$A$207,tax_fuel_labels,0),MATCH(S$1,'Tax_Share of Price'!$B$1:$AI$1,0)))</f>
        <v>0</v>
      </c>
      <c r="T7" s="35">
        <f>'Total Fuel Prices'!T214*(1-INDEX(Tax_share,MATCH('Total Fuel Prices'!$A$207,tax_fuel_labels,0),MATCH(T$1,'Tax_Share of Price'!$B$1:$AI$1,0)))</f>
        <v>0</v>
      </c>
      <c r="U7" s="35">
        <f>'Total Fuel Prices'!U214*(1-INDEX(Tax_share,MATCH('Total Fuel Prices'!$A$207,tax_fuel_labels,0),MATCH(U$1,'Tax_Share of Price'!$B$1:$AI$1,0)))</f>
        <v>0</v>
      </c>
      <c r="V7" s="35">
        <f>'Total Fuel Prices'!V214*(1-INDEX(Tax_share,MATCH('Total Fuel Prices'!$A$207,tax_fuel_labels,0),MATCH(V$1,'Tax_Share of Price'!$B$1:$AI$1,0)))</f>
        <v>0</v>
      </c>
      <c r="W7" s="35">
        <f>'Total Fuel Prices'!W214*(1-INDEX(Tax_share,MATCH('Total Fuel Prices'!$A$207,tax_fuel_labels,0),MATCH(W$1,'Tax_Share of Price'!$B$1:$AI$1,0)))</f>
        <v>0</v>
      </c>
      <c r="X7" s="35">
        <f>'Total Fuel Prices'!X214*(1-INDEX(Tax_share,MATCH('Total Fuel Prices'!$A$207,tax_fuel_labels,0),MATCH(X$1,'Tax_Share of Price'!$B$1:$AI$1,0)))</f>
        <v>0</v>
      </c>
      <c r="Y7" s="35">
        <f>'Total Fuel Prices'!Y214*(1-INDEX(Tax_share,MATCH('Total Fuel Prices'!$A$207,tax_fuel_labels,0),MATCH(Y$1,'Tax_Share of Price'!$B$1:$AI$1,0)))</f>
        <v>0</v>
      </c>
      <c r="Z7" s="35">
        <f>'Total Fuel Prices'!Z214*(1-INDEX(Tax_share,MATCH('Total Fuel Prices'!$A$207,tax_fuel_labels,0),MATCH(Z$1,'Tax_Share of Price'!$B$1:$AI$1,0)))</f>
        <v>0</v>
      </c>
      <c r="AA7" s="35">
        <f>'Total Fuel Prices'!AA214*(1-INDEX(Tax_share,MATCH('Total Fuel Prices'!$A$207,tax_fuel_labels,0),MATCH(AA$1,'Tax_Share of Price'!$B$1:$AI$1,0)))</f>
        <v>0</v>
      </c>
      <c r="AB7" s="35">
        <f>'Total Fuel Prices'!AB214*(1-INDEX(Tax_share,MATCH('Total Fuel Prices'!$A$207,tax_fuel_labels,0),MATCH(AB$1,'Tax_Share of Price'!$B$1:$AI$1,0)))</f>
        <v>0</v>
      </c>
      <c r="AC7" s="35">
        <f>'Total Fuel Prices'!AC214*(1-INDEX(Tax_share,MATCH('Total Fuel Prices'!$A$207,tax_fuel_labels,0),MATCH(AC$1,'Tax_Share of Price'!$B$1:$AI$1,0)))</f>
        <v>0</v>
      </c>
      <c r="AD7" s="35">
        <f>'Total Fuel Prices'!AD214*(1-INDEX(Tax_share,MATCH('Total Fuel Prices'!$A$207,tax_fuel_labels,0),MATCH(AD$1,'Tax_Share of Price'!$B$1:$AI$1,0)))</f>
        <v>0</v>
      </c>
      <c r="AE7" s="35">
        <f>'Total Fuel Prices'!AE214*(1-INDEX(Tax_share,MATCH('Total Fuel Prices'!$A$207,tax_fuel_labels,0),MATCH(AE$1,'Tax_Share of Price'!$B$1:$AI$1,0)))</f>
        <v>0</v>
      </c>
      <c r="AF7" s="35">
        <f>'Total Fuel Prices'!AF214*(1-INDEX(Tax_share,MATCH('Total Fuel Prices'!$A$207,tax_fuel_labels,0),MATCH(AF$1,'Tax_Share of Price'!$B$1:$AI$1,0)))</f>
        <v>0</v>
      </c>
      <c r="AG7" s="35">
        <f>'Total Fuel Prices'!AG214*(1-INDEX(Tax_share,MATCH('Total Fuel Prices'!$A$207,tax_fuel_labels,0),MATCH(AG$1,'Tax_Share of Price'!$B$1:$AI$1,0)))</f>
        <v>0</v>
      </c>
      <c r="AH7" s="35">
        <f>'Total Fuel Prices'!AH214*(1-INDEX(Tax_share,MATCH('Total Fuel Prices'!$A$207,tax_fuel_labels,0),MATCH(AH$1,'Tax_Share of Price'!$B$1:$AI$1,0)))</f>
        <v>0</v>
      </c>
      <c r="AI7" s="35">
        <f>'Total Fuel Prices'!AI214*(1-INDEX(Tax_share,MATCH('Total Fuel Prices'!$A$207,tax_fuel_labels,0),MATCH(AI$1,'Tax_Share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Prices'!B216*(1-INDEX(Tax_share,MATCH('Total Fuel Prices'!$A$207,tax_fuel_labels,0),MATCH(B$1,'Tax_Share of Price'!$B$1:$AI$1,0)))</f>
        <v>9.4248359686724859E-5</v>
      </c>
      <c r="C9" s="35">
        <f>'Total Fuel Prices'!C216*(1-INDEX(Tax_share,MATCH('Total Fuel Prices'!$A$207,tax_fuel_labels,0),MATCH(C$1,'Tax_Share of Price'!$B$1:$AI$1,0)))</f>
        <v>8.8057817643449272E-5</v>
      </c>
      <c r="D9" s="35">
        <f>'Total Fuel Prices'!D216*(1-INDEX(Tax_share,MATCH('Total Fuel Prices'!$A$207,tax_fuel_labels,0),MATCH(D$1,'Tax_Share of Price'!$B$1:$AI$1,0)))</f>
        <v>8.1867275600175325E-5</v>
      </c>
      <c r="E9" s="35">
        <f>'Total Fuel Prices'!E216*(1-INDEX(Tax_share,MATCH('Total Fuel Prices'!$A$207,tax_fuel_labels,0),MATCH(E$1,'Tax_Share of Price'!$B$1:$AI$1,0)))</f>
        <v>7.5676733556899738E-5</v>
      </c>
      <c r="F9" s="35">
        <f>'Total Fuel Prices'!F216*(1-INDEX(Tax_share,MATCH('Total Fuel Prices'!$A$207,tax_fuel_labels,0),MATCH(F$1,'Tax_Share of Price'!$B$1:$AI$1,0)))</f>
        <v>6.9486191513624151E-5</v>
      </c>
      <c r="G9" s="35">
        <f>'Total Fuel Prices'!G216*(1-INDEX(Tax_share,MATCH('Total Fuel Prices'!$A$207,tax_fuel_labels,0),MATCH(G$1,'Tax_Share of Price'!$B$1:$AI$1,0)))</f>
        <v>6.3295649470350204E-5</v>
      </c>
      <c r="H9" s="35">
        <f>'Total Fuel Prices'!H216*(1-INDEX(Tax_share,MATCH('Total Fuel Prices'!$A$207,tax_fuel_labels,0),MATCH(H$1,'Tax_Share of Price'!$B$1:$AI$1,0)))</f>
        <v>5.7105107427074617E-5</v>
      </c>
      <c r="I9" s="35">
        <f>'Total Fuel Prices'!I216*(1-INDEX(Tax_share,MATCH('Total Fuel Prices'!$A$207,tax_fuel_labels,0),MATCH(I$1,'Tax_Share of Price'!$B$1:$AI$1,0)))</f>
        <v>5.0914565383799031E-5</v>
      </c>
      <c r="J9" s="35">
        <f>'Total Fuel Prices'!J216*(1-INDEX(Tax_share,MATCH('Total Fuel Prices'!$A$207,tax_fuel_labels,0),MATCH(J$1,'Tax_Share of Price'!$B$1:$AI$1,0)))</f>
        <v>4.4724023340523444E-5</v>
      </c>
      <c r="K9" s="35">
        <f>'Total Fuel Prices'!K216*(1-INDEX(Tax_share,MATCH('Total Fuel Prices'!$A$207,tax_fuel_labels,0),MATCH(K$1,'Tax_Share of Price'!$B$1:$AI$1,0)))</f>
        <v>3.8533481297249497E-5</v>
      </c>
      <c r="L9" s="35">
        <f>'Total Fuel Prices'!L216*(1-INDEX(Tax_share,MATCH('Total Fuel Prices'!$A$207,tax_fuel_labels,0),MATCH(L$1,'Tax_Share of Price'!$B$1:$AI$1,0)))</f>
        <v>3.234293925397391E-5</v>
      </c>
      <c r="M9" s="35">
        <f>'Total Fuel Prices'!M216*(1-INDEX(Tax_share,MATCH('Total Fuel Prices'!$A$207,tax_fuel_labels,0),MATCH(M$1,'Tax_Share of Price'!$B$1:$AI$1,0)))</f>
        <v>2.6152397210698323E-5</v>
      </c>
      <c r="N9" s="35">
        <f>'Total Fuel Prices'!N216*(1-INDEX(Tax_share,MATCH('Total Fuel Prices'!$A$207,tax_fuel_labels,0),MATCH(N$1,'Tax_Share of Price'!$B$1:$AI$1,0)))</f>
        <v>1.9961855167424373E-5</v>
      </c>
      <c r="O9" s="35">
        <f>'Total Fuel Prices'!O216*(1-INDEX(Tax_share,MATCH('Total Fuel Prices'!$A$207,tax_fuel_labels,0),MATCH(O$1,'Tax_Share of Price'!$B$1:$AI$1,0)))</f>
        <v>1.3771313124148788E-5</v>
      </c>
      <c r="P9" s="35">
        <f>'Total Fuel Prices'!P216*(1-INDEX(Tax_share,MATCH('Total Fuel Prices'!$A$207,tax_fuel_labels,0),MATCH(P$1,'Tax_Share of Price'!$B$1:$AI$1,0)))</f>
        <v>1.3435768438889222E-5</v>
      </c>
      <c r="Q9" s="35">
        <f>'Total Fuel Prices'!Q216*(1-INDEX(Tax_share,MATCH('Total Fuel Prices'!$A$207,tax_fuel_labels,0),MATCH(Q$1,'Tax_Share of Price'!$B$1:$AI$1,0)))</f>
        <v>1.3100223753630783E-5</v>
      </c>
      <c r="R9" s="35">
        <f>'Total Fuel Prices'!R216*(1-INDEX(Tax_share,MATCH('Total Fuel Prices'!$A$207,tax_fuel_labels,0),MATCH(R$1,'Tax_Share of Price'!$B$1:$AI$1,0)))</f>
        <v>1.2764679068372344E-5</v>
      </c>
      <c r="S9" s="35">
        <f>'Total Fuel Prices'!S216*(1-INDEX(Tax_share,MATCH('Total Fuel Prices'!$A$207,tax_fuel_labels,0),MATCH(S$1,'Tax_Share of Price'!$B$1:$AI$1,0)))</f>
        <v>1.2429134383113906E-5</v>
      </c>
      <c r="T9" s="35">
        <f>'Total Fuel Prices'!T216*(1-INDEX(Tax_share,MATCH('Total Fuel Prices'!$A$207,tax_fuel_labels,0),MATCH(T$1,'Tax_Share of Price'!$B$1:$AI$1,0)))</f>
        <v>1.209358969785557E-5</v>
      </c>
      <c r="U9" s="35">
        <f>'Total Fuel Prices'!U216*(1-INDEX(Tax_share,MATCH('Total Fuel Prices'!$A$207,tax_fuel_labels,0),MATCH(U$1,'Tax_Share of Price'!$B$1:$AI$1,0)))</f>
        <v>1.1758045012597131E-5</v>
      </c>
      <c r="V9" s="35">
        <f>'Total Fuel Prices'!V216*(1-INDEX(Tax_share,MATCH('Total Fuel Prices'!$A$207,tax_fuel_labels,0),MATCH(V$1,'Tax_Share of Price'!$B$1:$AI$1,0)))</f>
        <v>1.1422500327338692E-5</v>
      </c>
      <c r="W9" s="35">
        <f>'Total Fuel Prices'!W216*(1-INDEX(Tax_share,MATCH('Total Fuel Prices'!$A$207,tax_fuel_labels,0),MATCH(W$1,'Tax_Share of Price'!$B$1:$AI$1,0)))</f>
        <v>1.1086955642080254E-5</v>
      </c>
      <c r="X9" s="35">
        <f>'Total Fuel Prices'!X216*(1-INDEX(Tax_share,MATCH('Total Fuel Prices'!$A$207,tax_fuel_labels,0),MATCH(X$1,'Tax_Share of Price'!$B$1:$AI$1,0)))</f>
        <v>1.0751410956821815E-5</v>
      </c>
      <c r="Y9" s="35">
        <f>'Total Fuel Prices'!Y216*(1-INDEX(Tax_share,MATCH('Total Fuel Prices'!$A$207,tax_fuel_labels,0),MATCH(Y$1,'Tax_Share of Price'!$B$1:$AI$1,0)))</f>
        <v>1.0415866271563477E-5</v>
      </c>
      <c r="Z9" s="35">
        <f>'Total Fuel Prices'!Z216*(1-INDEX(Tax_share,MATCH('Total Fuel Prices'!$A$207,tax_fuel_labels,0),MATCH(Z$1,'Tax_Share of Price'!$B$1:$AI$1,0)))</f>
        <v>1.0080321586305039E-5</v>
      </c>
      <c r="AA9" s="35">
        <f>'Total Fuel Prices'!AA216*(1-INDEX(Tax_share,MATCH('Total Fuel Prices'!$A$207,tax_fuel_labels,0),MATCH(AA$1,'Tax_Share of Price'!$B$1:$AI$1,0)))</f>
        <v>9.7447769010465998E-6</v>
      </c>
      <c r="AB9" s="35">
        <f>'Total Fuel Prices'!AB216*(1-INDEX(Tax_share,MATCH('Total Fuel Prices'!$A$207,tax_fuel_labels,0),MATCH(AB$1,'Tax_Share of Price'!$B$1:$AI$1,0)))</f>
        <v>9.4092322157881609E-6</v>
      </c>
      <c r="AC9" s="35">
        <f>'Total Fuel Prices'!AC216*(1-INDEX(Tax_share,MATCH('Total Fuel Prices'!$A$207,tax_fuel_labels,0),MATCH(AC$1,'Tax_Share of Price'!$B$1:$AI$1,0)))</f>
        <v>9.0736875305297237E-6</v>
      </c>
      <c r="AD9" s="35">
        <f>'Total Fuel Prices'!AD216*(1-INDEX(Tax_share,MATCH('Total Fuel Prices'!$A$207,tax_fuel_labels,0),MATCH(AD$1,'Tax_Share of Price'!$B$1:$AI$1,0)))</f>
        <v>8.7381428452712849E-6</v>
      </c>
      <c r="AE9" s="35">
        <f>'Total Fuel Prices'!AE216*(1-INDEX(Tax_share,MATCH('Total Fuel Prices'!$A$207,tax_fuel_labels,0),MATCH(AE$1,'Tax_Share of Price'!$B$1:$AI$1,0)))</f>
        <v>8.4025981600129477E-6</v>
      </c>
      <c r="AF9" s="35">
        <f>'Total Fuel Prices'!AF216*(1-INDEX(Tax_share,MATCH('Total Fuel Prices'!$A$207,tax_fuel_labels,0),MATCH(AF$1,'Tax_Share of Price'!$B$1:$AI$1,0)))</f>
        <v>8.0670534747545088E-6</v>
      </c>
      <c r="AG9" s="35">
        <f>'Total Fuel Prices'!AG216*(1-INDEX(Tax_share,MATCH('Total Fuel Prices'!$A$207,tax_fuel_labels,0),MATCH(AG$1,'Tax_Share of Price'!$B$1:$AI$1,0)))</f>
        <v>7.7315087894960699E-6</v>
      </c>
      <c r="AH9" s="35">
        <f>'Total Fuel Prices'!AH216*(1-INDEX(Tax_share,MATCH('Total Fuel Prices'!$A$207,tax_fuel_labels,0),MATCH(AH$1,'Tax_Share of Price'!$B$1:$AI$1,0)))</f>
        <v>7.3959641042376311E-6</v>
      </c>
      <c r="AI9" s="35">
        <f>'Total Fuel Prices'!AI216*(1-INDEX(Tax_share,MATCH('Total Fuel Prices'!$A$207,tax_fuel_labels,0),MATCH(AI$1,'Tax_Share of Price'!$B$1:$AI$1,0)))</f>
        <v>7.0604194189791931E-6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80"/>
  <sheetViews>
    <sheetView workbookViewId="0">
      <selection sqref="A1:Q1"/>
    </sheetView>
    <sheetView workbookViewId="1">
      <selection sqref="A1:Q1"/>
    </sheetView>
  </sheetViews>
  <sheetFormatPr defaultColWidth="9.1328125" defaultRowHeight="14.25" x14ac:dyDescent="0.45"/>
  <cols>
    <col min="1" max="1" width="12.1328125" style="11" customWidth="1"/>
    <col min="2" max="2" width="9.1328125" style="11"/>
    <col min="3" max="3" width="9.265625" style="11" bestFit="1" customWidth="1"/>
    <col min="4" max="4" width="11.59765625" style="11" bestFit="1" customWidth="1"/>
    <col min="5" max="5" width="10.86328125" style="11" bestFit="1" customWidth="1"/>
    <col min="6" max="6" width="8.265625" style="11" bestFit="1" customWidth="1"/>
    <col min="7" max="7" width="9.1328125" style="11"/>
    <col min="8" max="8" width="16.3984375" style="11" bestFit="1" customWidth="1"/>
    <col min="9" max="9" width="14.3984375" style="11" bestFit="1" customWidth="1"/>
    <col min="10" max="16384" width="9.1328125" style="11"/>
  </cols>
  <sheetData>
    <row r="1" spans="1:17" x14ac:dyDescent="0.45">
      <c r="A1" s="307" t="s">
        <v>986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x14ac:dyDescent="0.45">
      <c r="A2" s="307" t="s">
        <v>987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x14ac:dyDescent="0.45">
      <c r="A3" s="219" t="s">
        <v>988</v>
      </c>
      <c r="B3" s="219"/>
      <c r="C3" s="219" t="s">
        <v>510</v>
      </c>
      <c r="D3" s="219" t="s">
        <v>511</v>
      </c>
      <c r="E3" s="219" t="s">
        <v>972</v>
      </c>
      <c r="F3" s="219" t="s">
        <v>168</v>
      </c>
      <c r="G3" s="219" t="s">
        <v>989</v>
      </c>
      <c r="H3" s="219" t="s">
        <v>990</v>
      </c>
      <c r="I3" s="219" t="s">
        <v>991</v>
      </c>
      <c r="J3" s="219"/>
      <c r="K3" s="219"/>
      <c r="L3" s="219"/>
      <c r="M3" s="219"/>
      <c r="N3" s="219"/>
      <c r="O3" s="219"/>
      <c r="P3" s="219"/>
      <c r="Q3" s="219"/>
    </row>
    <row r="4" spans="1:17" ht="15" customHeight="1" x14ac:dyDescent="0.45">
      <c r="A4" s="220">
        <v>1</v>
      </c>
      <c r="B4" s="221" t="s">
        <v>992</v>
      </c>
      <c r="C4" s="222">
        <v>300.5</v>
      </c>
      <c r="D4" s="222">
        <v>1085.24</v>
      </c>
      <c r="E4" s="222">
        <v>10.73</v>
      </c>
      <c r="F4" s="222">
        <v>457.31</v>
      </c>
      <c r="G4" s="222">
        <v>474.31</v>
      </c>
      <c r="H4" s="222">
        <v>160.07</v>
      </c>
      <c r="I4" s="222">
        <v>310.8</v>
      </c>
    </row>
    <row r="5" spans="1:17" x14ac:dyDescent="0.45">
      <c r="A5" s="220">
        <v>2</v>
      </c>
      <c r="B5" s="221" t="s">
        <v>993</v>
      </c>
      <c r="C5" s="222">
        <v>392</v>
      </c>
      <c r="D5" s="222">
        <v>542</v>
      </c>
      <c r="E5" s="222">
        <v>389.77</v>
      </c>
      <c r="F5" s="222">
        <v>447</v>
      </c>
      <c r="G5" s="222">
        <v>0</v>
      </c>
      <c r="H5" s="222">
        <v>263.73</v>
      </c>
      <c r="I5" s="222">
        <v>428.31</v>
      </c>
    </row>
    <row r="6" spans="1:17" x14ac:dyDescent="0.45">
      <c r="A6" s="220">
        <v>3</v>
      </c>
      <c r="B6" s="221" t="s">
        <v>994</v>
      </c>
      <c r="C6" s="222">
        <v>214.07</v>
      </c>
      <c r="D6" s="222">
        <v>637.97</v>
      </c>
      <c r="E6" s="222">
        <v>223.55</v>
      </c>
      <c r="F6" s="222">
        <v>504.51</v>
      </c>
      <c r="G6" s="222">
        <v>569.36</v>
      </c>
      <c r="H6" s="222">
        <v>411.76</v>
      </c>
      <c r="I6" s="222">
        <v>387.02</v>
      </c>
    </row>
    <row r="7" spans="1:17" ht="15" customHeight="1" x14ac:dyDescent="0.45">
      <c r="A7" s="220">
        <v>4</v>
      </c>
      <c r="B7" s="221" t="s">
        <v>995</v>
      </c>
      <c r="C7" s="222">
        <v>197.56</v>
      </c>
      <c r="D7" s="222">
        <v>444.87</v>
      </c>
      <c r="E7" s="222">
        <v>102.34</v>
      </c>
      <c r="F7" s="222">
        <v>375.28</v>
      </c>
      <c r="G7" s="222">
        <v>414.98</v>
      </c>
      <c r="H7" s="222">
        <v>435.4</v>
      </c>
      <c r="I7" s="222">
        <v>299.58999999999997</v>
      </c>
    </row>
    <row r="8" spans="1:17" x14ac:dyDescent="0.45">
      <c r="A8" s="220">
        <v>5</v>
      </c>
      <c r="B8" s="221" t="s">
        <v>996</v>
      </c>
      <c r="C8" s="222">
        <v>354.29</v>
      </c>
      <c r="D8" s="222">
        <v>641.78</v>
      </c>
      <c r="E8" s="222">
        <v>235.29</v>
      </c>
      <c r="F8" s="222">
        <v>467.95</v>
      </c>
      <c r="G8" s="222">
        <v>105.26</v>
      </c>
      <c r="H8" s="222">
        <v>0</v>
      </c>
      <c r="I8" s="222">
        <v>379.52</v>
      </c>
    </row>
    <row r="9" spans="1:17" x14ac:dyDescent="0.45">
      <c r="A9" s="220">
        <v>6</v>
      </c>
      <c r="B9" s="221" t="s">
        <v>997</v>
      </c>
      <c r="C9" s="222">
        <v>368.98</v>
      </c>
      <c r="D9" s="222">
        <v>553.26</v>
      </c>
      <c r="E9" s="222">
        <v>167.02</v>
      </c>
      <c r="F9" s="222">
        <v>514.75</v>
      </c>
      <c r="G9" s="222">
        <v>557.58000000000004</v>
      </c>
      <c r="H9" s="222">
        <v>377.46</v>
      </c>
      <c r="I9" s="222">
        <v>384.62</v>
      </c>
    </row>
    <row r="10" spans="1:17" x14ac:dyDescent="0.45">
      <c r="A10" s="220">
        <v>7</v>
      </c>
      <c r="B10" s="221" t="s">
        <v>998</v>
      </c>
      <c r="C10" s="222">
        <v>346.39</v>
      </c>
      <c r="D10" s="222">
        <v>450.91</v>
      </c>
      <c r="E10" s="222">
        <v>41.53</v>
      </c>
      <c r="F10" s="222">
        <v>474.05</v>
      </c>
      <c r="G10" s="222">
        <v>445.34</v>
      </c>
      <c r="H10" s="222">
        <v>0</v>
      </c>
      <c r="I10" s="222">
        <v>391</v>
      </c>
    </row>
    <row r="11" spans="1:17" ht="15" customHeight="1" x14ac:dyDescent="0.45">
      <c r="A11" s="220">
        <v>8</v>
      </c>
      <c r="B11" s="221" t="s">
        <v>999</v>
      </c>
      <c r="C11" s="222">
        <v>270.85000000000002</v>
      </c>
      <c r="D11" s="222">
        <v>510.85</v>
      </c>
      <c r="E11" s="222">
        <v>513.13</v>
      </c>
      <c r="F11" s="222">
        <v>369.13</v>
      </c>
      <c r="G11" s="222">
        <v>0</v>
      </c>
      <c r="H11" s="222">
        <v>521.36</v>
      </c>
      <c r="I11" s="222">
        <v>399.65</v>
      </c>
    </row>
    <row r="12" spans="1:17" ht="15" customHeight="1" x14ac:dyDescent="0.45">
      <c r="A12" s="220">
        <v>9</v>
      </c>
      <c r="B12" s="221" t="s">
        <v>1000</v>
      </c>
      <c r="C12" s="222">
        <v>161</v>
      </c>
      <c r="D12" s="222">
        <v>268.98</v>
      </c>
      <c r="E12" s="222">
        <v>142</v>
      </c>
      <c r="F12" s="222">
        <v>283.8</v>
      </c>
      <c r="G12" s="222">
        <v>0</v>
      </c>
      <c r="H12" s="222">
        <v>0</v>
      </c>
      <c r="I12" s="222">
        <v>292.19</v>
      </c>
    </row>
    <row r="13" spans="1:17" x14ac:dyDescent="0.45">
      <c r="A13" s="223">
        <v>10</v>
      </c>
      <c r="B13" s="221" t="s">
        <v>1001</v>
      </c>
      <c r="C13" s="222">
        <v>92.76</v>
      </c>
      <c r="D13" s="222">
        <v>464.87</v>
      </c>
      <c r="E13" s="222">
        <v>47.69</v>
      </c>
      <c r="F13" s="222">
        <v>461.68</v>
      </c>
      <c r="G13" s="222">
        <v>513.69000000000005</v>
      </c>
      <c r="H13" s="222">
        <v>261.33999999999997</v>
      </c>
      <c r="I13" s="222">
        <v>296.25</v>
      </c>
    </row>
    <row r="14" spans="1:17" x14ac:dyDescent="0.45">
      <c r="A14" s="223">
        <v>11</v>
      </c>
      <c r="B14" s="221" t="s">
        <v>1002</v>
      </c>
      <c r="C14" s="222">
        <v>354.38</v>
      </c>
      <c r="D14" s="222">
        <v>682.13</v>
      </c>
      <c r="E14" s="222">
        <v>304.73</v>
      </c>
      <c r="F14" s="222">
        <v>524.45000000000005</v>
      </c>
      <c r="G14" s="222">
        <v>0</v>
      </c>
      <c r="H14" s="222">
        <v>0</v>
      </c>
      <c r="I14" s="222">
        <v>428.73</v>
      </c>
    </row>
    <row r="15" spans="1:17" x14ac:dyDescent="0.45">
      <c r="A15" s="223">
        <v>12</v>
      </c>
      <c r="B15" s="221" t="s">
        <v>1003</v>
      </c>
      <c r="C15" s="222">
        <v>198.32</v>
      </c>
      <c r="D15" s="222">
        <v>722.86</v>
      </c>
      <c r="E15" s="222">
        <v>115.11</v>
      </c>
      <c r="F15" s="222">
        <v>427.45</v>
      </c>
      <c r="G15" s="222">
        <v>412.11</v>
      </c>
      <c r="H15" s="222">
        <v>1075.17</v>
      </c>
      <c r="I15" s="222">
        <v>354.17</v>
      </c>
    </row>
    <row r="16" spans="1:17" ht="15" customHeight="1" x14ac:dyDescent="0.45">
      <c r="A16" s="223">
        <v>13</v>
      </c>
      <c r="B16" s="221" t="s">
        <v>1004</v>
      </c>
      <c r="C16" s="222">
        <v>401.86</v>
      </c>
      <c r="D16" s="222">
        <v>621.32000000000005</v>
      </c>
      <c r="E16" s="222">
        <v>298.97000000000003</v>
      </c>
      <c r="F16" s="222">
        <v>488.89</v>
      </c>
      <c r="G16" s="222">
        <v>499.96</v>
      </c>
      <c r="H16" s="222">
        <v>0</v>
      </c>
      <c r="I16" s="222">
        <v>361.2</v>
      </c>
    </row>
    <row r="17" spans="1:9" ht="15" customHeight="1" x14ac:dyDescent="0.45">
      <c r="A17" s="223">
        <v>14</v>
      </c>
      <c r="B17" s="221" t="s">
        <v>1005</v>
      </c>
      <c r="C17" s="222">
        <v>482.23</v>
      </c>
      <c r="D17" s="222">
        <v>845.97</v>
      </c>
      <c r="E17" s="222">
        <v>205.91</v>
      </c>
      <c r="F17" s="222">
        <v>602.41</v>
      </c>
      <c r="G17" s="222">
        <v>658.69</v>
      </c>
      <c r="H17" s="222">
        <v>0</v>
      </c>
      <c r="I17" s="222">
        <v>466.29</v>
      </c>
    </row>
    <row r="18" spans="1:9" ht="15" customHeight="1" x14ac:dyDescent="0.45">
      <c r="A18" s="223">
        <v>15</v>
      </c>
      <c r="B18" s="221" t="s">
        <v>1006</v>
      </c>
      <c r="C18" s="222">
        <v>269.39</v>
      </c>
      <c r="D18" s="222">
        <v>528.79999999999995</v>
      </c>
      <c r="E18" s="222">
        <v>165.27</v>
      </c>
      <c r="F18" s="222">
        <v>403.71</v>
      </c>
      <c r="G18" s="222">
        <v>0</v>
      </c>
      <c r="H18" s="222">
        <v>145.51</v>
      </c>
      <c r="I18" s="222">
        <v>337.35</v>
      </c>
    </row>
    <row r="19" spans="1:9" x14ac:dyDescent="0.45">
      <c r="A19" s="223">
        <v>16</v>
      </c>
      <c r="B19" s="221" t="s">
        <v>1007</v>
      </c>
      <c r="C19" s="222">
        <v>242.36</v>
      </c>
      <c r="D19" s="222">
        <v>491.55</v>
      </c>
      <c r="E19" s="222">
        <v>112.36</v>
      </c>
      <c r="F19" s="222">
        <v>411.78</v>
      </c>
      <c r="G19" s="222">
        <v>457.39</v>
      </c>
      <c r="H19" s="222">
        <v>0</v>
      </c>
      <c r="I19" s="222">
        <v>370.94</v>
      </c>
    </row>
    <row r="20" spans="1:9" x14ac:dyDescent="0.45">
      <c r="A20" s="223">
        <v>17</v>
      </c>
      <c r="B20" s="221" t="s">
        <v>1008</v>
      </c>
      <c r="C20" s="222">
        <v>318.49</v>
      </c>
      <c r="D20" s="222">
        <v>509.72</v>
      </c>
      <c r="E20" s="222">
        <v>51.33</v>
      </c>
      <c r="F20" s="222">
        <v>434.01</v>
      </c>
      <c r="G20" s="222">
        <v>520.83000000000004</v>
      </c>
      <c r="H20" s="222">
        <v>199.57</v>
      </c>
      <c r="I20" s="222">
        <v>292.49</v>
      </c>
    </row>
    <row r="21" spans="1:9" x14ac:dyDescent="0.45">
      <c r="A21" s="223">
        <v>18</v>
      </c>
      <c r="B21" s="221" t="s">
        <v>1009</v>
      </c>
      <c r="C21" s="222">
        <v>361.79</v>
      </c>
      <c r="D21" s="222">
        <v>533.73</v>
      </c>
      <c r="E21" s="222">
        <v>127.12</v>
      </c>
      <c r="F21" s="222">
        <v>415.42</v>
      </c>
      <c r="G21" s="222">
        <v>403.56</v>
      </c>
      <c r="H21" s="222">
        <v>518.24</v>
      </c>
      <c r="I21" s="222">
        <v>306.8</v>
      </c>
    </row>
    <row r="22" spans="1:9" ht="15" customHeight="1" x14ac:dyDescent="0.45">
      <c r="A22" s="223">
        <v>19</v>
      </c>
      <c r="B22" s="221" t="s">
        <v>1010</v>
      </c>
      <c r="C22" s="222">
        <v>169.29</v>
      </c>
      <c r="D22" s="222">
        <v>671.14</v>
      </c>
      <c r="E22" s="222">
        <v>0.08</v>
      </c>
      <c r="F22" s="222">
        <v>486.16</v>
      </c>
      <c r="G22" s="222">
        <v>0</v>
      </c>
      <c r="H22" s="222">
        <v>1053.05</v>
      </c>
      <c r="I22" s="222">
        <v>339.72</v>
      </c>
    </row>
    <row r="23" spans="1:9" ht="15" customHeight="1" x14ac:dyDescent="0.45">
      <c r="A23" s="223">
        <v>20</v>
      </c>
      <c r="B23" s="221" t="s">
        <v>1011</v>
      </c>
      <c r="C23" s="222">
        <v>271.38</v>
      </c>
      <c r="D23" s="222">
        <v>441.91</v>
      </c>
      <c r="E23" s="222">
        <v>195.85</v>
      </c>
      <c r="F23" s="222">
        <v>496.28</v>
      </c>
      <c r="G23" s="222">
        <v>412.38</v>
      </c>
      <c r="H23" s="222">
        <v>0</v>
      </c>
      <c r="I23" s="222">
        <v>346.61</v>
      </c>
    </row>
    <row r="24" spans="1:9" ht="15" customHeight="1" x14ac:dyDescent="0.45">
      <c r="A24" s="223">
        <v>21</v>
      </c>
      <c r="B24" s="221" t="s">
        <v>1012</v>
      </c>
      <c r="C24" s="222">
        <v>241.54</v>
      </c>
      <c r="D24" s="222">
        <v>415.56</v>
      </c>
      <c r="E24" s="222">
        <v>162.63</v>
      </c>
      <c r="F24" s="222">
        <v>414.42</v>
      </c>
      <c r="G24" s="222">
        <v>512.82000000000005</v>
      </c>
      <c r="H24" s="222">
        <v>583.6</v>
      </c>
      <c r="I24" s="222">
        <v>364.34</v>
      </c>
    </row>
    <row r="25" spans="1:9" ht="15" customHeight="1" x14ac:dyDescent="0.45">
      <c r="A25" s="223">
        <v>22</v>
      </c>
      <c r="B25" s="221" t="s">
        <v>1013</v>
      </c>
      <c r="C25" s="222">
        <v>412.1</v>
      </c>
      <c r="D25" s="222">
        <v>583.01</v>
      </c>
      <c r="E25" s="222">
        <v>145.59</v>
      </c>
      <c r="F25" s="222">
        <v>557.52</v>
      </c>
      <c r="G25" s="222">
        <v>518.79999999999995</v>
      </c>
      <c r="H25" s="222">
        <v>311.45999999999998</v>
      </c>
      <c r="I25" s="222">
        <v>452.79</v>
      </c>
    </row>
    <row r="26" spans="1:9" ht="15" customHeight="1" x14ac:dyDescent="0.45">
      <c r="A26" s="224" t="s">
        <v>1014</v>
      </c>
      <c r="B26" s="224"/>
      <c r="C26" s="224"/>
      <c r="D26" s="224"/>
      <c r="E26" s="224"/>
      <c r="F26" s="224"/>
      <c r="G26" s="224"/>
      <c r="H26" s="224"/>
      <c r="I26" s="224"/>
    </row>
    <row r="27" spans="1:9" x14ac:dyDescent="0.45">
      <c r="A27" s="225" t="s">
        <v>1015</v>
      </c>
      <c r="B27" s="219"/>
      <c r="C27" s="219"/>
      <c r="D27" s="219"/>
      <c r="E27" s="219"/>
      <c r="F27" s="219"/>
      <c r="G27" s="219"/>
      <c r="H27" s="219"/>
      <c r="I27" s="219"/>
    </row>
    <row r="28" spans="1:9" ht="15" customHeight="1" x14ac:dyDescent="0.45">
      <c r="A28" s="220">
        <v>1</v>
      </c>
      <c r="B28" s="221" t="s">
        <v>1016</v>
      </c>
      <c r="C28" s="222">
        <v>315</v>
      </c>
      <c r="D28" s="222">
        <v>389.93</v>
      </c>
      <c r="E28" s="222">
        <v>0</v>
      </c>
      <c r="F28" s="222">
        <v>315.10000000000002</v>
      </c>
      <c r="G28" s="222">
        <v>0</v>
      </c>
      <c r="H28" s="222">
        <v>280</v>
      </c>
      <c r="I28" s="222">
        <v>300.39</v>
      </c>
    </row>
    <row r="29" spans="1:9" x14ac:dyDescent="0.45">
      <c r="A29" s="220">
        <v>2</v>
      </c>
      <c r="B29" s="221" t="s">
        <v>1017</v>
      </c>
      <c r="C29" s="222">
        <v>152.86000000000001</v>
      </c>
      <c r="D29" s="222">
        <v>240.98</v>
      </c>
      <c r="E29" s="222">
        <v>112.35</v>
      </c>
      <c r="F29" s="222">
        <v>442.99</v>
      </c>
      <c r="G29" s="222">
        <v>0</v>
      </c>
      <c r="H29" s="222">
        <v>271.10000000000002</v>
      </c>
      <c r="I29" s="222">
        <v>326.68</v>
      </c>
    </row>
    <row r="30" spans="1:9" x14ac:dyDescent="0.45">
      <c r="A30" s="220">
        <v>3</v>
      </c>
      <c r="B30" s="221" t="s">
        <v>1018</v>
      </c>
      <c r="C30" s="222">
        <v>273.77999999999997</v>
      </c>
      <c r="D30" s="222">
        <v>312.72000000000003</v>
      </c>
      <c r="E30" s="222">
        <v>270.86</v>
      </c>
      <c r="F30" s="222">
        <v>280.7</v>
      </c>
      <c r="G30" s="222">
        <v>0</v>
      </c>
      <c r="H30" s="222">
        <v>245.69</v>
      </c>
      <c r="I30" s="222">
        <v>290.72000000000003</v>
      </c>
    </row>
    <row r="31" spans="1:9" x14ac:dyDescent="0.45">
      <c r="A31" s="220">
        <v>4</v>
      </c>
      <c r="B31" s="221" t="s">
        <v>1019</v>
      </c>
      <c r="C31" s="222">
        <v>163.36000000000001</v>
      </c>
      <c r="D31" s="222">
        <v>337.84</v>
      </c>
      <c r="E31" s="222">
        <v>0</v>
      </c>
      <c r="F31" s="222">
        <v>263.19</v>
      </c>
      <c r="G31" s="222">
        <v>0</v>
      </c>
      <c r="H31" s="222">
        <v>188.98</v>
      </c>
      <c r="I31" s="222">
        <v>222.45</v>
      </c>
    </row>
    <row r="32" spans="1:9" x14ac:dyDescent="0.45">
      <c r="A32" s="220">
        <v>5</v>
      </c>
      <c r="B32" s="221" t="s">
        <v>1020</v>
      </c>
      <c r="C32" s="222">
        <v>210</v>
      </c>
      <c r="D32" s="222">
        <v>360.15</v>
      </c>
      <c r="E32" s="222">
        <v>0</v>
      </c>
      <c r="F32" s="222">
        <v>290.31</v>
      </c>
      <c r="G32" s="222">
        <v>0</v>
      </c>
      <c r="H32" s="222">
        <v>307</v>
      </c>
      <c r="I32" s="222">
        <v>261.41000000000003</v>
      </c>
    </row>
    <row r="33" spans="1:19" ht="15" customHeight="1" x14ac:dyDescent="0.45">
      <c r="A33" s="220">
        <v>6</v>
      </c>
      <c r="B33" s="221" t="s">
        <v>1021</v>
      </c>
      <c r="C33" s="222">
        <v>101.63</v>
      </c>
      <c r="D33" s="222">
        <v>289.92</v>
      </c>
      <c r="E33" s="222">
        <v>2.08</v>
      </c>
      <c r="F33" s="222">
        <v>339.85</v>
      </c>
      <c r="G33" s="222">
        <v>0</v>
      </c>
      <c r="H33" s="222">
        <v>257.20999999999998</v>
      </c>
      <c r="I33" s="222">
        <v>264.42</v>
      </c>
    </row>
    <row r="34" spans="1:19" x14ac:dyDescent="0.45">
      <c r="A34" s="220">
        <v>7</v>
      </c>
      <c r="B34" s="221" t="s">
        <v>1022</v>
      </c>
      <c r="C34" s="222">
        <v>160</v>
      </c>
      <c r="D34" s="222">
        <v>260.04000000000002</v>
      </c>
      <c r="E34" s="222">
        <v>0</v>
      </c>
      <c r="F34" s="222">
        <v>235</v>
      </c>
      <c r="G34" s="222">
        <v>0</v>
      </c>
      <c r="H34" s="222">
        <v>374.63</v>
      </c>
      <c r="I34" s="222">
        <v>287.68</v>
      </c>
    </row>
    <row r="35" spans="1:19" x14ac:dyDescent="0.45">
      <c r="A35" s="220">
        <v>8</v>
      </c>
      <c r="B35" s="221" t="s">
        <v>1023</v>
      </c>
      <c r="C35" s="222">
        <v>294.22000000000003</v>
      </c>
      <c r="D35" s="222">
        <v>419.2</v>
      </c>
      <c r="E35" s="222">
        <v>250.15</v>
      </c>
      <c r="F35" s="222">
        <v>436.6</v>
      </c>
      <c r="G35" s="222">
        <v>0</v>
      </c>
      <c r="H35" s="222">
        <v>288.54000000000002</v>
      </c>
      <c r="I35" s="222">
        <v>314.31</v>
      </c>
    </row>
    <row r="36" spans="1:19" ht="15" customHeight="1" x14ac:dyDescent="0.45">
      <c r="A36" s="224" t="s">
        <v>1024</v>
      </c>
      <c r="B36" s="224"/>
      <c r="C36" s="226"/>
      <c r="D36" s="226"/>
      <c r="E36" s="226"/>
      <c r="F36" s="226"/>
      <c r="G36" s="226"/>
      <c r="H36" s="226"/>
      <c r="I36" s="226"/>
    </row>
    <row r="37" spans="1:19" ht="15" customHeight="1" x14ac:dyDescent="0.45">
      <c r="A37" s="224" t="s">
        <v>1025</v>
      </c>
      <c r="B37" s="224"/>
      <c r="C37" s="226"/>
      <c r="D37" s="226"/>
      <c r="E37" s="226"/>
      <c r="F37" s="226"/>
      <c r="G37" s="226"/>
      <c r="H37" s="226"/>
      <c r="I37" s="226"/>
    </row>
    <row r="39" spans="1:19" x14ac:dyDescent="0.45">
      <c r="A39" s="227" t="s">
        <v>1026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1:19" x14ac:dyDescent="0.45">
      <c r="A40" s="227" t="s">
        <v>1027</v>
      </c>
      <c r="B40" s="219"/>
      <c r="C40" s="219"/>
      <c r="D40" s="219"/>
      <c r="E40" s="219"/>
      <c r="F40" s="219"/>
      <c r="G40" s="219"/>
      <c r="H40" s="219"/>
      <c r="I40" s="219"/>
      <c r="J40" s="219"/>
    </row>
    <row r="41" spans="1:19" ht="40.5" x14ac:dyDescent="0.45">
      <c r="A41" s="228" t="s">
        <v>1028</v>
      </c>
      <c r="B41" s="228"/>
      <c r="C41" s="228"/>
      <c r="D41" s="228"/>
      <c r="E41" s="228"/>
      <c r="F41" s="228"/>
      <c r="G41" s="228"/>
      <c r="H41" s="228"/>
      <c r="I41" s="228"/>
      <c r="J41" s="228"/>
    </row>
    <row r="42" spans="1:19" ht="15" customHeight="1" x14ac:dyDescent="0.45">
      <c r="A42" s="229" t="s">
        <v>1029</v>
      </c>
      <c r="B42" s="230" t="s">
        <v>1030</v>
      </c>
      <c r="C42" s="230" t="s">
        <v>1031</v>
      </c>
      <c r="D42" s="230" t="s">
        <v>1032</v>
      </c>
      <c r="E42" s="230" t="s">
        <v>1033</v>
      </c>
      <c r="F42" s="230" t="s">
        <v>1034</v>
      </c>
      <c r="G42" s="230" t="s">
        <v>1035</v>
      </c>
      <c r="H42" s="230" t="s">
        <v>1036</v>
      </c>
      <c r="I42" s="230" t="s">
        <v>1037</v>
      </c>
      <c r="J42" s="230" t="s">
        <v>1038</v>
      </c>
    </row>
    <row r="43" spans="1:19" x14ac:dyDescent="0.45">
      <c r="A43" s="231" t="s">
        <v>1039</v>
      </c>
      <c r="B43" s="219"/>
      <c r="C43" s="219" t="s">
        <v>1040</v>
      </c>
      <c r="D43" s="219" t="s">
        <v>1041</v>
      </c>
      <c r="E43" s="219" t="s">
        <v>1042</v>
      </c>
      <c r="F43" s="219" t="s">
        <v>1043</v>
      </c>
      <c r="G43" s="219" t="s">
        <v>989</v>
      </c>
      <c r="H43" s="219"/>
      <c r="I43" s="219"/>
      <c r="J43" s="219"/>
    </row>
    <row r="44" spans="1:19" ht="15" customHeight="1" x14ac:dyDescent="0.45">
      <c r="A44" s="232">
        <v>1</v>
      </c>
      <c r="B44" s="233" t="s">
        <v>1044</v>
      </c>
      <c r="C44" s="234">
        <v>15369.4</v>
      </c>
      <c r="D44" s="234">
        <v>4126</v>
      </c>
      <c r="E44" s="234">
        <v>20191</v>
      </c>
      <c r="F44" s="234">
        <v>22639</v>
      </c>
      <c r="G44" s="234">
        <v>1713</v>
      </c>
      <c r="H44" s="234">
        <v>946</v>
      </c>
      <c r="I44" s="234">
        <v>5916.6</v>
      </c>
      <c r="J44" s="234">
        <v>70901</v>
      </c>
    </row>
    <row r="45" spans="1:19" x14ac:dyDescent="0.45">
      <c r="A45" s="232">
        <v>2</v>
      </c>
      <c r="B45" s="233" t="s">
        <v>1045</v>
      </c>
      <c r="C45" s="234">
        <v>1487.3</v>
      </c>
      <c r="D45" s="234">
        <v>621.9</v>
      </c>
      <c r="E45" s="234">
        <v>32</v>
      </c>
      <c r="F45" s="234">
        <v>1294.4000000000001</v>
      </c>
      <c r="G45" s="234">
        <v>0</v>
      </c>
      <c r="H45" s="234">
        <v>146</v>
      </c>
      <c r="I45" s="234">
        <v>533.6</v>
      </c>
      <c r="J45" s="234">
        <v>4115.2</v>
      </c>
    </row>
    <row r="46" spans="1:19" x14ac:dyDescent="0.45">
      <c r="A46" s="232">
        <v>3</v>
      </c>
      <c r="B46" s="233" t="s">
        <v>1046</v>
      </c>
      <c r="C46" s="234">
        <v>2368.1999999999998</v>
      </c>
      <c r="D46" s="234">
        <v>520.70000000000005</v>
      </c>
      <c r="E46" s="234">
        <v>363</v>
      </c>
      <c r="F46" s="234">
        <v>1673.3</v>
      </c>
      <c r="G46" s="234">
        <v>537.4</v>
      </c>
      <c r="H46" s="234">
        <v>1164.4000000000001</v>
      </c>
      <c r="I46" s="234">
        <v>67.900000000000006</v>
      </c>
      <c r="J46" s="234">
        <v>6694.9</v>
      </c>
    </row>
    <row r="47" spans="1:19" x14ac:dyDescent="0.45">
      <c r="A47" s="232">
        <v>4</v>
      </c>
      <c r="B47" s="233" t="s">
        <v>1047</v>
      </c>
      <c r="C47" s="234">
        <v>3312.1</v>
      </c>
      <c r="D47" s="234">
        <v>975.2</v>
      </c>
      <c r="E47" s="234">
        <v>2181</v>
      </c>
      <c r="F47" s="234">
        <v>5542.5</v>
      </c>
      <c r="G47" s="234">
        <v>788.9</v>
      </c>
      <c r="H47" s="234">
        <v>805.8</v>
      </c>
      <c r="I47" s="234">
        <v>377.2</v>
      </c>
      <c r="J47" s="234">
        <v>13982.7</v>
      </c>
    </row>
    <row r="48" spans="1:19" x14ac:dyDescent="0.45">
      <c r="A48" s="232">
        <v>5</v>
      </c>
      <c r="B48" s="233" t="s">
        <v>1048</v>
      </c>
      <c r="C48" s="234">
        <v>2893</v>
      </c>
      <c r="D48" s="234">
        <v>1227</v>
      </c>
      <c r="E48" s="234">
        <v>17</v>
      </c>
      <c r="F48" s="234">
        <v>2014</v>
      </c>
      <c r="G48" s="234">
        <v>57</v>
      </c>
      <c r="H48" s="234">
        <v>1680</v>
      </c>
      <c r="I48" s="234">
        <v>494</v>
      </c>
      <c r="J48" s="234">
        <v>8382</v>
      </c>
    </row>
    <row r="49" spans="1:10" x14ac:dyDescent="0.45">
      <c r="A49" s="232">
        <v>6</v>
      </c>
      <c r="B49" s="233" t="s">
        <v>1049</v>
      </c>
      <c r="C49" s="234">
        <v>7473</v>
      </c>
      <c r="D49" s="234">
        <v>1320</v>
      </c>
      <c r="E49" s="234">
        <v>13947</v>
      </c>
      <c r="F49" s="234">
        <v>22957</v>
      </c>
      <c r="G49" s="234">
        <v>697</v>
      </c>
      <c r="H49" s="234">
        <v>7149</v>
      </c>
      <c r="I49" s="234">
        <v>1338</v>
      </c>
      <c r="J49" s="234">
        <v>54881</v>
      </c>
    </row>
    <row r="50" spans="1:10" ht="15" customHeight="1" x14ac:dyDescent="0.45">
      <c r="A50" s="232">
        <v>7</v>
      </c>
      <c r="B50" s="233" t="s">
        <v>1050</v>
      </c>
      <c r="C50" s="234">
        <v>5569.3</v>
      </c>
      <c r="D50" s="234">
        <v>2771.2</v>
      </c>
      <c r="E50" s="234">
        <v>9259.7999999999993</v>
      </c>
      <c r="F50" s="234">
        <v>7498.7</v>
      </c>
      <c r="G50" s="234">
        <v>551.4</v>
      </c>
      <c r="H50" s="234">
        <v>2113.9</v>
      </c>
      <c r="I50" s="234">
        <v>1210</v>
      </c>
      <c r="J50" s="234">
        <v>28974.2</v>
      </c>
    </row>
    <row r="51" spans="1:10" ht="15" customHeight="1" x14ac:dyDescent="0.45">
      <c r="A51" s="232">
        <v>8</v>
      </c>
      <c r="B51" s="233" t="s">
        <v>1051</v>
      </c>
      <c r="C51" s="234">
        <v>1407.3</v>
      </c>
      <c r="D51" s="234">
        <v>387.2</v>
      </c>
      <c r="E51" s="234">
        <v>36.200000000000003</v>
      </c>
      <c r="F51" s="234">
        <v>4314.6000000000004</v>
      </c>
      <c r="G51" s="234">
        <v>0</v>
      </c>
      <c r="H51" s="234">
        <v>1598.6</v>
      </c>
      <c r="I51" s="234">
        <v>772.9</v>
      </c>
      <c r="J51" s="234">
        <v>8516.7999999999993</v>
      </c>
    </row>
    <row r="52" spans="1:10" ht="15" customHeight="1" x14ac:dyDescent="0.45">
      <c r="A52" s="232">
        <v>9</v>
      </c>
      <c r="B52" s="233" t="s">
        <v>1052</v>
      </c>
      <c r="C52" s="234">
        <v>1432</v>
      </c>
      <c r="D52" s="234">
        <v>333.3</v>
      </c>
      <c r="E52" s="234">
        <v>140.69999999999999</v>
      </c>
      <c r="F52" s="234">
        <v>849.5</v>
      </c>
      <c r="G52" s="234">
        <v>0</v>
      </c>
      <c r="H52" s="234">
        <v>0</v>
      </c>
      <c r="I52" s="234">
        <v>1511.6</v>
      </c>
      <c r="J52" s="234">
        <v>4267</v>
      </c>
    </row>
    <row r="53" spans="1:10" x14ac:dyDescent="0.45">
      <c r="A53" s="235">
        <v>10</v>
      </c>
      <c r="B53" s="233" t="s">
        <v>1053</v>
      </c>
      <c r="C53" s="234">
        <v>2483.3000000000002</v>
      </c>
      <c r="D53" s="234">
        <v>339.8</v>
      </c>
      <c r="E53" s="234">
        <v>64.8</v>
      </c>
      <c r="F53" s="234">
        <v>2331.1999999999998</v>
      </c>
      <c r="G53" s="234">
        <v>641.20000000000005</v>
      </c>
      <c r="H53" s="234">
        <v>435.4</v>
      </c>
      <c r="I53" s="234">
        <v>202.5</v>
      </c>
      <c r="J53" s="234">
        <v>6498.2</v>
      </c>
    </row>
    <row r="54" spans="1:10" x14ac:dyDescent="0.45">
      <c r="A54" s="235">
        <v>11</v>
      </c>
      <c r="B54" s="233" t="s">
        <v>1054</v>
      </c>
      <c r="C54" s="234">
        <v>8755.9</v>
      </c>
      <c r="D54" s="234">
        <v>5393.5</v>
      </c>
      <c r="E54" s="234">
        <v>15901.7</v>
      </c>
      <c r="F54" s="234">
        <v>9225.6</v>
      </c>
      <c r="G54" s="234">
        <v>0</v>
      </c>
      <c r="H54" s="234">
        <v>0</v>
      </c>
      <c r="I54" s="234">
        <v>3174.5</v>
      </c>
      <c r="J54" s="234">
        <v>42451.199999999997</v>
      </c>
    </row>
    <row r="55" spans="1:10" ht="15" customHeight="1" x14ac:dyDescent="0.45">
      <c r="A55" s="235">
        <v>12</v>
      </c>
      <c r="B55" s="233" t="s">
        <v>1055</v>
      </c>
      <c r="C55" s="234">
        <v>7703.2</v>
      </c>
      <c r="D55" s="234">
        <v>2141.1999999999998</v>
      </c>
      <c r="E55" s="234">
        <v>286.2</v>
      </c>
      <c r="F55" s="234">
        <v>4926.3999999999996</v>
      </c>
      <c r="G55" s="234">
        <v>154.5</v>
      </c>
      <c r="H55" s="234">
        <v>201.1</v>
      </c>
      <c r="I55" s="234">
        <v>567.9</v>
      </c>
      <c r="J55" s="234">
        <v>15980.5</v>
      </c>
    </row>
    <row r="56" spans="1:10" ht="15" customHeight="1" x14ac:dyDescent="0.45">
      <c r="A56" s="235">
        <v>13</v>
      </c>
      <c r="B56" s="233" t="s">
        <v>1056</v>
      </c>
      <c r="C56" s="234">
        <v>6477</v>
      </c>
      <c r="D56" s="234">
        <v>1628.2</v>
      </c>
      <c r="E56" s="234">
        <v>8944</v>
      </c>
      <c r="F56" s="234">
        <v>7297.7</v>
      </c>
      <c r="G56" s="234">
        <v>1702.7</v>
      </c>
      <c r="H56" s="234">
        <v>0</v>
      </c>
      <c r="I56" s="234">
        <v>2397.1</v>
      </c>
      <c r="J56" s="234">
        <v>28446.7</v>
      </c>
    </row>
    <row r="57" spans="1:10" ht="15" customHeight="1" x14ac:dyDescent="0.45">
      <c r="A57" s="235">
        <v>14</v>
      </c>
      <c r="B57" s="233" t="s">
        <v>1057</v>
      </c>
      <c r="C57" s="234">
        <v>13369.7</v>
      </c>
      <c r="D57" s="234">
        <v>5120.2</v>
      </c>
      <c r="E57" s="234">
        <v>21611.9</v>
      </c>
      <c r="F57" s="234">
        <v>30478.1</v>
      </c>
      <c r="G57" s="234">
        <v>1325</v>
      </c>
      <c r="H57" s="234">
        <v>0</v>
      </c>
      <c r="I57" s="234">
        <v>8227.6</v>
      </c>
      <c r="J57" s="234">
        <v>80132.600000000006</v>
      </c>
    </row>
    <row r="58" spans="1:10" x14ac:dyDescent="0.45">
      <c r="A58" s="235">
        <v>15</v>
      </c>
      <c r="B58" s="233" t="s">
        <v>1058</v>
      </c>
      <c r="C58" s="234">
        <v>307.10000000000002</v>
      </c>
      <c r="D58" s="234">
        <v>75.599999999999994</v>
      </c>
      <c r="E58" s="234">
        <v>0.4</v>
      </c>
      <c r="F58" s="234">
        <v>519.9</v>
      </c>
      <c r="G58" s="234">
        <v>0</v>
      </c>
      <c r="H58" s="234">
        <v>106.8</v>
      </c>
      <c r="I58" s="234">
        <v>171.9</v>
      </c>
      <c r="J58" s="234">
        <v>1181.5999999999999</v>
      </c>
    </row>
    <row r="59" spans="1:10" x14ac:dyDescent="0.45">
      <c r="A59" s="235">
        <v>16</v>
      </c>
      <c r="B59" s="233" t="s">
        <v>1059</v>
      </c>
      <c r="C59" s="234">
        <v>3964</v>
      </c>
      <c r="D59" s="234">
        <v>1297</v>
      </c>
      <c r="E59" s="234">
        <v>163</v>
      </c>
      <c r="F59" s="234">
        <v>6521</v>
      </c>
      <c r="G59" s="234">
        <v>616</v>
      </c>
      <c r="H59" s="234">
        <v>0</v>
      </c>
      <c r="I59" s="234">
        <v>494</v>
      </c>
      <c r="J59" s="234">
        <v>13055</v>
      </c>
    </row>
    <row r="60" spans="1:10" x14ac:dyDescent="0.45">
      <c r="A60" s="235">
        <v>17</v>
      </c>
      <c r="B60" s="233" t="s">
        <v>1060</v>
      </c>
      <c r="C60" s="234">
        <v>8818</v>
      </c>
      <c r="D60" s="234">
        <v>2682</v>
      </c>
      <c r="E60" s="234">
        <v>10256</v>
      </c>
      <c r="F60" s="234">
        <v>11702</v>
      </c>
      <c r="G60" s="234">
        <v>138</v>
      </c>
      <c r="H60" s="234">
        <v>445</v>
      </c>
      <c r="I60" s="234">
        <v>1003.9</v>
      </c>
      <c r="J60" s="234">
        <v>35044.9</v>
      </c>
    </row>
    <row r="61" spans="1:10" ht="15" customHeight="1" x14ac:dyDescent="0.45">
      <c r="A61" s="235">
        <v>18</v>
      </c>
      <c r="B61" s="233" t="s">
        <v>1061</v>
      </c>
      <c r="C61" s="234">
        <v>7267</v>
      </c>
      <c r="D61" s="234">
        <v>2271</v>
      </c>
      <c r="E61" s="234">
        <v>15086.7</v>
      </c>
      <c r="F61" s="234">
        <v>9982.6</v>
      </c>
      <c r="G61" s="234">
        <v>370.3</v>
      </c>
      <c r="H61" s="234">
        <v>414</v>
      </c>
      <c r="I61" s="234">
        <v>2512.1999999999998</v>
      </c>
      <c r="J61" s="234">
        <v>37903.800000000003</v>
      </c>
    </row>
    <row r="62" spans="1:10" x14ac:dyDescent="0.45">
      <c r="A62" s="235">
        <v>19</v>
      </c>
      <c r="B62" s="233" t="s">
        <v>1062</v>
      </c>
      <c r="C62" s="234">
        <v>17742</v>
      </c>
      <c r="D62" s="234">
        <v>6823</v>
      </c>
      <c r="E62" s="234">
        <v>10124</v>
      </c>
      <c r="F62" s="234">
        <v>21968</v>
      </c>
      <c r="G62" s="234">
        <v>0</v>
      </c>
      <c r="H62" s="234">
        <v>400</v>
      </c>
      <c r="I62" s="234">
        <v>4170</v>
      </c>
      <c r="J62" s="234">
        <v>61227</v>
      </c>
    </row>
    <row r="63" spans="1:10" ht="15" customHeight="1" x14ac:dyDescent="0.45">
      <c r="A63" s="235">
        <v>20</v>
      </c>
      <c r="B63" s="233" t="s">
        <v>1063</v>
      </c>
      <c r="C63" s="234">
        <v>17809</v>
      </c>
      <c r="D63" s="234">
        <v>3522.3</v>
      </c>
      <c r="E63" s="234">
        <v>8756</v>
      </c>
      <c r="F63" s="234">
        <v>11844</v>
      </c>
      <c r="G63" s="234">
        <v>709</v>
      </c>
      <c r="H63" s="234">
        <v>0</v>
      </c>
      <c r="I63" s="234">
        <v>7953</v>
      </c>
      <c r="J63" s="234">
        <v>50593.3</v>
      </c>
    </row>
    <row r="64" spans="1:10" ht="15" customHeight="1" x14ac:dyDescent="0.45">
      <c r="A64" s="235">
        <v>21</v>
      </c>
      <c r="B64" s="233" t="s">
        <v>1064</v>
      </c>
      <c r="C64" s="234">
        <v>1675.9</v>
      </c>
      <c r="D64" s="234">
        <v>1046.5</v>
      </c>
      <c r="E64" s="234">
        <v>325</v>
      </c>
      <c r="F64" s="234">
        <v>4805.5</v>
      </c>
      <c r="G64" s="234">
        <v>8.4</v>
      </c>
      <c r="H64" s="234">
        <v>0</v>
      </c>
      <c r="I64" s="234">
        <v>391.4</v>
      </c>
      <c r="J64" s="234">
        <v>8252.7000000000007</v>
      </c>
    </row>
    <row r="65" spans="1:18" x14ac:dyDescent="0.45">
      <c r="A65" s="235">
        <v>22</v>
      </c>
      <c r="B65" s="233" t="s">
        <v>1065</v>
      </c>
      <c r="C65" s="234">
        <v>6074.1</v>
      </c>
      <c r="D65" s="234">
        <v>3086.4</v>
      </c>
      <c r="E65" s="234">
        <v>1295.8</v>
      </c>
      <c r="F65" s="234">
        <v>7032.6</v>
      </c>
      <c r="G65" s="234">
        <v>901.4</v>
      </c>
      <c r="H65" s="234">
        <v>1156</v>
      </c>
      <c r="I65" s="234">
        <v>2655.1</v>
      </c>
      <c r="J65" s="234">
        <v>22201.3</v>
      </c>
    </row>
    <row r="66" spans="1:18" ht="31.5" customHeight="1" x14ac:dyDescent="0.45">
      <c r="A66" s="236" t="s">
        <v>1066</v>
      </c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8" x14ac:dyDescent="0.45">
      <c r="A67" s="231" t="s">
        <v>1067</v>
      </c>
      <c r="B67" s="219"/>
      <c r="C67" s="219"/>
      <c r="D67" s="219"/>
      <c r="E67" s="219"/>
      <c r="F67" s="219"/>
      <c r="G67" s="219"/>
      <c r="H67" s="219"/>
      <c r="I67" s="219"/>
      <c r="J67" s="219"/>
    </row>
    <row r="68" spans="1:18" ht="15" customHeight="1" x14ac:dyDescent="0.45">
      <c r="A68" s="232">
        <v>1</v>
      </c>
      <c r="B68" s="233" t="s">
        <v>1068</v>
      </c>
      <c r="C68" s="234">
        <v>114</v>
      </c>
      <c r="D68" s="234">
        <v>19.3</v>
      </c>
      <c r="E68" s="234">
        <v>0</v>
      </c>
      <c r="F68" s="234">
        <v>94.8</v>
      </c>
      <c r="G68" s="234">
        <v>0</v>
      </c>
      <c r="H68" s="234">
        <v>65.400000000000006</v>
      </c>
      <c r="I68" s="234">
        <v>16.600000000000001</v>
      </c>
      <c r="J68" s="234">
        <v>310</v>
      </c>
    </row>
    <row r="69" spans="1:18" x14ac:dyDescent="0.45">
      <c r="A69" s="232">
        <v>2</v>
      </c>
      <c r="B69" s="233" t="s">
        <v>1069</v>
      </c>
      <c r="C69" s="234">
        <v>708</v>
      </c>
      <c r="D69" s="234">
        <v>461</v>
      </c>
      <c r="E69" s="234">
        <v>19</v>
      </c>
      <c r="F69" s="234">
        <v>1426</v>
      </c>
      <c r="G69" s="234">
        <v>0</v>
      </c>
      <c r="H69" s="234">
        <v>423</v>
      </c>
      <c r="I69" s="234">
        <v>138.69999999999999</v>
      </c>
      <c r="J69" s="234">
        <v>3175.6</v>
      </c>
    </row>
    <row r="70" spans="1:18" x14ac:dyDescent="0.45">
      <c r="A70" s="232">
        <v>3</v>
      </c>
      <c r="B70" s="233" t="s">
        <v>1070</v>
      </c>
      <c r="C70" s="234">
        <v>173.7</v>
      </c>
      <c r="D70" s="234">
        <v>27.2</v>
      </c>
      <c r="E70" s="234">
        <v>0.8</v>
      </c>
      <c r="F70" s="234">
        <v>29.3</v>
      </c>
      <c r="G70" s="234">
        <v>0</v>
      </c>
      <c r="H70" s="234">
        <v>103.9</v>
      </c>
      <c r="I70" s="234">
        <v>93.8</v>
      </c>
      <c r="J70" s="234">
        <v>428.7</v>
      </c>
    </row>
    <row r="71" spans="1:18" x14ac:dyDescent="0.45">
      <c r="A71" s="232">
        <v>4</v>
      </c>
      <c r="B71" s="233" t="s">
        <v>1071</v>
      </c>
      <c r="C71" s="234">
        <v>171.2</v>
      </c>
      <c r="D71" s="234">
        <v>18.899999999999999</v>
      </c>
      <c r="E71" s="234">
        <v>0.1</v>
      </c>
      <c r="F71" s="234">
        <v>2.1</v>
      </c>
      <c r="G71" s="234">
        <v>0</v>
      </c>
      <c r="H71" s="234">
        <v>64.3</v>
      </c>
      <c r="I71" s="234">
        <v>59.7</v>
      </c>
      <c r="J71" s="234">
        <v>316.2</v>
      </c>
    </row>
    <row r="72" spans="1:18" x14ac:dyDescent="0.45">
      <c r="A72" s="232">
        <v>5</v>
      </c>
      <c r="B72" s="233" t="s">
        <v>1072</v>
      </c>
      <c r="C72" s="234">
        <v>194</v>
      </c>
      <c r="D72" s="234">
        <v>32.299999999999997</v>
      </c>
      <c r="E72" s="234">
        <v>0</v>
      </c>
      <c r="F72" s="234">
        <v>13</v>
      </c>
      <c r="G72" s="234">
        <v>0</v>
      </c>
      <c r="H72" s="234">
        <v>60</v>
      </c>
      <c r="I72" s="234">
        <v>54</v>
      </c>
      <c r="J72" s="234">
        <v>353.4</v>
      </c>
    </row>
    <row r="73" spans="1:18" x14ac:dyDescent="0.45">
      <c r="A73" s="232">
        <v>6</v>
      </c>
      <c r="B73" s="233" t="s">
        <v>1073</v>
      </c>
      <c r="C73" s="234">
        <v>546.5</v>
      </c>
      <c r="D73" s="234">
        <v>165.7</v>
      </c>
      <c r="E73" s="234">
        <v>56.6</v>
      </c>
      <c r="F73" s="234">
        <v>1495.1</v>
      </c>
      <c r="G73" s="234">
        <v>0</v>
      </c>
      <c r="H73" s="234">
        <v>516.5</v>
      </c>
      <c r="I73" s="234">
        <v>57.7</v>
      </c>
      <c r="J73" s="234">
        <v>2838</v>
      </c>
    </row>
    <row r="74" spans="1:18" ht="15" customHeight="1" x14ac:dyDescent="0.45">
      <c r="A74" s="232">
        <v>7</v>
      </c>
      <c r="B74" s="233" t="s">
        <v>1074</v>
      </c>
      <c r="C74" s="234">
        <v>60.6</v>
      </c>
      <c r="D74" s="234">
        <v>35.200000000000003</v>
      </c>
      <c r="E74" s="234">
        <v>0</v>
      </c>
      <c r="F74" s="234">
        <v>78.5</v>
      </c>
      <c r="G74" s="234">
        <v>0</v>
      </c>
      <c r="H74" s="234">
        <v>555.9</v>
      </c>
      <c r="I74" s="234">
        <v>33.799999999999997</v>
      </c>
      <c r="J74" s="234">
        <v>763.9</v>
      </c>
    </row>
    <row r="75" spans="1:18" ht="15" customHeight="1" x14ac:dyDescent="0.45">
      <c r="A75" s="232">
        <v>8</v>
      </c>
      <c r="B75" s="233" t="s">
        <v>1075</v>
      </c>
      <c r="C75" s="234">
        <v>324.39999999999998</v>
      </c>
      <c r="D75" s="234">
        <v>60.4</v>
      </c>
      <c r="E75" s="234">
        <v>28.8</v>
      </c>
      <c r="F75" s="234">
        <v>32</v>
      </c>
      <c r="G75" s="234">
        <v>0</v>
      </c>
      <c r="H75" s="234">
        <v>334.5</v>
      </c>
      <c r="I75" s="234">
        <v>178.6</v>
      </c>
      <c r="J75" s="234">
        <v>958.7</v>
      </c>
    </row>
    <row r="76" spans="1:18" ht="29.25" customHeight="1" x14ac:dyDescent="0.45">
      <c r="A76" s="236" t="s">
        <v>1076</v>
      </c>
      <c r="B76" s="236"/>
      <c r="C76" s="237"/>
      <c r="D76" s="237"/>
      <c r="E76" s="237"/>
      <c r="F76" s="237"/>
      <c r="G76" s="237"/>
      <c r="H76" s="237"/>
      <c r="I76" s="237"/>
      <c r="J76" s="237"/>
    </row>
    <row r="77" spans="1:18" ht="15" customHeight="1" x14ac:dyDescent="0.45">
      <c r="A77" s="228" t="s">
        <v>1077</v>
      </c>
      <c r="B77" s="228"/>
      <c r="C77" s="238"/>
      <c r="D77" s="238"/>
      <c r="E77" s="238"/>
      <c r="F77" s="238"/>
      <c r="G77" s="238"/>
      <c r="H77" s="238"/>
      <c r="I77" s="238"/>
      <c r="J77" s="238"/>
    </row>
    <row r="78" spans="1:18" x14ac:dyDescent="0.45">
      <c r="A78" s="227" t="s">
        <v>1078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</row>
    <row r="80" spans="1:18" x14ac:dyDescent="0.45">
      <c r="A80" s="239" t="s">
        <v>1079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1328125" style="11" customWidth="1"/>
    <col min="4" max="10" width="10" style="10" customWidth="1"/>
    <col min="11" max="35" width="10" style="11" customWidth="1"/>
    <col min="36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12" t="s">
        <v>270</v>
      </c>
      <c r="B2" s="35">
        <f>'Total Fuel Prices'!B5*(INDEX('Tax_Share of Price'!$B$2:$AI$22,MATCH('Total Fuel Prices'!$A$3,'Tax_Share of Price'!$A$2:$A$22,0),MATCH('BFPaT-pretax-electricity'!B$1,'Tax_Share of Price'!$B$1:$AI$1,0)))</f>
        <v>1.0636313245411939E-6</v>
      </c>
      <c r="C2" s="35">
        <f>'Total Fuel Prices'!C5*(INDEX('Tax_Share of Price'!$B$2:$AI$22,MATCH('Total Fuel Prices'!$A$3,'Tax_Share of Price'!$A$2:$A$22,0),MATCH('BFPaT-pretax-electricity'!C$1,'Tax_Share of Price'!$B$1:$AI$1,0)))</f>
        <v>1.0636313245411939E-6</v>
      </c>
      <c r="D2" s="35">
        <f>'Total Fuel Prices'!D5*(INDEX('Tax_Share of Price'!$B$2:$AI$22,MATCH('Total Fuel Prices'!$A$3,'Tax_Share of Price'!$A$2:$A$22,0),MATCH('BFPaT-pretax-electricity'!D$1,'Tax_Share of Price'!$B$1:$AI$1,0)))</f>
        <v>1.0636313245411939E-6</v>
      </c>
      <c r="E2" s="35">
        <f>'Total Fuel Prices'!E5*(INDEX('Tax_Share of Price'!$B$2:$AI$22,MATCH('Total Fuel Prices'!$A$3,'Tax_Share of Price'!$A$2:$A$22,0),MATCH('BFPaT-pretax-electricity'!E$1,'Tax_Share of Price'!$B$1:$AI$1,0)))</f>
        <v>1.0847440064719362E-6</v>
      </c>
      <c r="F2" s="35">
        <f>'Total Fuel Prices'!F5*(INDEX('Tax_Share of Price'!$B$2:$AI$22,MATCH('Total Fuel Prices'!$A$3,'Tax_Share of Price'!$A$2:$A$22,0),MATCH('BFPaT-pretax-electricity'!F$1,'Tax_Share of Price'!$B$1:$AI$1,0)))</f>
        <v>1.086663341192913E-6</v>
      </c>
      <c r="G2" s="35">
        <f>'Total Fuel Prices'!G5*(INDEX('Tax_Share of Price'!$B$2:$AI$22,MATCH('Total Fuel Prices'!$A$3,'Tax_Share of Price'!$A$2:$A$22,0),MATCH('BFPaT-pretax-electricity'!G$1,'Tax_Share of Price'!$B$1:$AI$1,0)))</f>
        <v>1.0991390168792609E-6</v>
      </c>
      <c r="H2" s="35">
        <f>'Total Fuel Prices'!H5*(INDEX('Tax_Share of Price'!$B$2:$AI$22,MATCH('Total Fuel Prices'!$A$3,'Tax_Share of Price'!$A$2:$A$22,0),MATCH('BFPaT-pretax-electricity'!H$1,'Tax_Share of Price'!$B$1:$AI$1,0)))</f>
        <v>1.1164130293680502E-6</v>
      </c>
      <c r="I2" s="35">
        <f>'Total Fuel Prices'!I5*(INDEX('Tax_Share of Price'!$B$2:$AI$22,MATCH('Total Fuel Prices'!$A$3,'Tax_Share of Price'!$A$2:$A$22,0),MATCH('BFPaT-pretax-electricity'!I$1,'Tax_Share of Price'!$B$1:$AI$1,0)))</f>
        <v>1.1320875962560257E-6</v>
      </c>
      <c r="J2" s="35">
        <f>'Total Fuel Prices'!J5*(INDEX('Tax_Share of Price'!$B$2:$AI$22,MATCH('Total Fuel Prices'!$A$3,'Tax_Share of Price'!$A$2:$A$22,0),MATCH('BFPaT-pretax-electricity'!J$1,'Tax_Share of Price'!$B$1:$AI$1,0)))</f>
        <v>1.1560792802682329E-6</v>
      </c>
      <c r="K2" s="35">
        <f>'Total Fuel Prices'!K5*(INDEX('Tax_Share of Price'!$B$2:$AI$22,MATCH('Total Fuel Prices'!$A$3,'Tax_Share of Price'!$A$2:$A$22,0),MATCH('BFPaT-pretax-electricity'!K$1,'Tax_Share of Price'!$B$1:$AI$1,0)))</f>
        <v>1.1759124057183244E-6</v>
      </c>
      <c r="L2" s="35">
        <f>'Total Fuel Prices'!L5*(INDEX('Tax_Share of Price'!$B$2:$AI$22,MATCH('Total Fuel Prices'!$A$3,'Tax_Share of Price'!$A$2:$A$22,0),MATCH('BFPaT-pretax-electricity'!L$1,'Tax_Share of Price'!$B$1:$AI$1,0)))</f>
        <v>1.184549411962719E-6</v>
      </c>
      <c r="M2" s="35">
        <f>'Total Fuel Prices'!M5*(INDEX('Tax_Share of Price'!$B$2:$AI$22,MATCH('Total Fuel Prices'!$A$3,'Tax_Share of Price'!$A$2:$A$22,0),MATCH('BFPaT-pretax-electricity'!M$1,'Tax_Share of Price'!$B$1:$AI$1,0)))</f>
        <v>1.1829499663619051E-6</v>
      </c>
      <c r="N2" s="35">
        <f>'Total Fuel Prices'!N5*(INDEX('Tax_Share of Price'!$B$2:$AI$22,MATCH('Total Fuel Prices'!$A$3,'Tax_Share of Price'!$A$2:$A$22,0),MATCH('BFPaT-pretax-electricity'!N$1,'Tax_Share of Price'!$B$1:$AI$1,0)))</f>
        <v>1.1787914077997894E-6</v>
      </c>
      <c r="O2" s="35">
        <f>'Total Fuel Prices'!O5*(INDEX('Tax_Share of Price'!$B$2:$AI$22,MATCH('Total Fuel Prices'!$A$3,'Tax_Share of Price'!$A$2:$A$22,0),MATCH('BFPaT-pretax-electricity'!O$1,'Tax_Share of Price'!$B$1:$AI$1,0)))</f>
        <v>1.1739930709973478E-6</v>
      </c>
      <c r="P2" s="35">
        <f>'Total Fuel Prices'!P5*(INDEX('Tax_Share of Price'!$B$2:$AI$22,MATCH('Total Fuel Prices'!$A$3,'Tax_Share of Price'!$A$2:$A$22,0),MATCH('BFPaT-pretax-electricity'!P$1,'Tax_Share of Price'!$B$1:$AI$1,0)))</f>
        <v>1.1723936253965341E-6</v>
      </c>
      <c r="Q2" s="35">
        <f>'Total Fuel Prices'!Q5*(INDEX('Tax_Share of Price'!$B$2:$AI$22,MATCH('Total Fuel Prices'!$A$3,'Tax_Share of Price'!$A$2:$A$22,0),MATCH('BFPaT-pretax-electricity'!Q$1,'Tax_Share of Price'!$B$1:$AI$1,0)))</f>
        <v>1.1717538471562087E-6</v>
      </c>
      <c r="R2" s="35">
        <f>'Total Fuel Prices'!R5*(INDEX('Tax_Share of Price'!$B$2:$AI$22,MATCH('Total Fuel Prices'!$A$3,'Tax_Share of Price'!$A$2:$A$22,0),MATCH('BFPaT-pretax-electricity'!R$1,'Tax_Share of Price'!$B$1:$AI$1,0)))</f>
        <v>1.1781516295594638E-6</v>
      </c>
      <c r="S2" s="35">
        <f>'Total Fuel Prices'!S5*(INDEX('Tax_Share of Price'!$B$2:$AI$22,MATCH('Total Fuel Prices'!$A$3,'Tax_Share of Price'!$A$2:$A$22,0),MATCH('BFPaT-pretax-electricity'!S$1,'Tax_Share of Price'!$B$1:$AI$1,0)))</f>
        <v>1.1807107425207658E-6</v>
      </c>
      <c r="T2" s="35">
        <f>'Total Fuel Prices'!T5*(INDEX('Tax_Share of Price'!$B$2:$AI$22,MATCH('Total Fuel Prices'!$A$3,'Tax_Share of Price'!$A$2:$A$22,0),MATCH('BFPaT-pretax-electricity'!T$1,'Tax_Share of Price'!$B$1:$AI$1,0)))</f>
        <v>1.1698345124352318E-6</v>
      </c>
      <c r="U2" s="35">
        <f>'Total Fuel Prices'!U5*(INDEX('Tax_Share of Price'!$B$2:$AI$22,MATCH('Total Fuel Prices'!$A$3,'Tax_Share of Price'!$A$2:$A$22,0),MATCH('BFPaT-pretax-electricity'!U$1,'Tax_Share of Price'!$B$1:$AI$1,0)))</f>
        <v>1.1611975061908372E-6</v>
      </c>
      <c r="V2" s="35">
        <f>'Total Fuel Prices'!V5*(INDEX('Tax_Share of Price'!$B$2:$AI$22,MATCH('Total Fuel Prices'!$A$3,'Tax_Share of Price'!$A$2:$A$22,0),MATCH('BFPaT-pretax-electricity'!V$1,'Tax_Share of Price'!$B$1:$AI$1,0)))</f>
        <v>1.1560792802682329E-6</v>
      </c>
      <c r="W2" s="35">
        <f>'Total Fuel Prices'!W5*(INDEX('Tax_Share of Price'!$B$2:$AI$22,MATCH('Total Fuel Prices'!$A$3,'Tax_Share of Price'!$A$2:$A$22,0),MATCH('BFPaT-pretax-electricity'!W$1,'Tax_Share of Price'!$B$1:$AI$1,0)))</f>
        <v>1.1525604999464426E-6</v>
      </c>
      <c r="X2" s="35">
        <f>'Total Fuel Prices'!X5*(INDEX('Tax_Share of Price'!$B$2:$AI$22,MATCH('Total Fuel Prices'!$A$3,'Tax_Share of Price'!$A$2:$A$22,0),MATCH('BFPaT-pretax-electricity'!X$1,'Tax_Share of Price'!$B$1:$AI$1,0)))</f>
        <v>1.1461627175431871E-6</v>
      </c>
      <c r="Y2" s="35">
        <f>'Total Fuel Prices'!Y5*(INDEX('Tax_Share of Price'!$B$2:$AI$22,MATCH('Total Fuel Prices'!$A$3,'Tax_Share of Price'!$A$2:$A$22,0),MATCH('BFPaT-pretax-electricity'!Y$1,'Tax_Share of Price'!$B$1:$AI$1,0)))</f>
        <v>1.1391251568996064E-6</v>
      </c>
      <c r="Z2" s="35">
        <f>'Total Fuel Prices'!Z5*(INDEX('Tax_Share of Price'!$B$2:$AI$22,MATCH('Total Fuel Prices'!$A$3,'Tax_Share of Price'!$A$2:$A$22,0),MATCH('BFPaT-pretax-electricity'!Z$1,'Tax_Share of Price'!$B$1:$AI$1,0)))</f>
        <v>1.133047263616514E-6</v>
      </c>
      <c r="AA2" s="35">
        <f>'Total Fuel Prices'!AA5*(INDEX('Tax_Share of Price'!$B$2:$AI$22,MATCH('Total Fuel Prices'!$A$3,'Tax_Share of Price'!$A$2:$A$22,0),MATCH('BFPaT-pretax-electricity'!AA$1,'Tax_Share of Price'!$B$1:$AI$1,0)))</f>
        <v>1.127609148573747E-6</v>
      </c>
      <c r="AB2" s="35">
        <f>'Total Fuel Prices'!AB5*(INDEX('Tax_Share of Price'!$B$2:$AI$22,MATCH('Total Fuel Prices'!$A$3,'Tax_Share of Price'!$A$2:$A$22,0),MATCH('BFPaT-pretax-electricity'!AB$1,'Tax_Share of Price'!$B$1:$AI$1,0)))</f>
        <v>1.1189721423293522E-6</v>
      </c>
      <c r="AC2" s="35">
        <f>'Total Fuel Prices'!AC5*(INDEX('Tax_Share of Price'!$B$2:$AI$22,MATCH('Total Fuel Prices'!$A$3,'Tax_Share of Price'!$A$2:$A$22,0),MATCH('BFPaT-pretax-electricity'!AC$1,'Tax_Share of Price'!$B$1:$AI$1,0)))</f>
        <v>1.1135340272865854E-6</v>
      </c>
      <c r="AD2" s="35">
        <f>'Total Fuel Prices'!AD5*(INDEX('Tax_Share of Price'!$B$2:$AI$22,MATCH('Total Fuel Prices'!$A$3,'Tax_Share of Price'!$A$2:$A$22,0),MATCH('BFPaT-pretax-electricity'!AD$1,'Tax_Share of Price'!$B$1:$AI$1,0)))</f>
        <v>1.1093754687244695E-6</v>
      </c>
      <c r="AE2" s="35">
        <f>'Total Fuel Prices'!AE5*(INDEX('Tax_Share of Price'!$B$2:$AI$22,MATCH('Total Fuel Prices'!$A$3,'Tax_Share of Price'!$A$2:$A$22,0),MATCH('BFPaT-pretax-electricity'!AE$1,'Tax_Share of Price'!$B$1:$AI$1,0)))</f>
        <v>1.1052169101623533E-6</v>
      </c>
      <c r="AF2" s="35">
        <f>'Total Fuel Prices'!AF5*(INDEX('Tax_Share of Price'!$B$2:$AI$22,MATCH('Total Fuel Prices'!$A$3,'Tax_Share of Price'!$A$2:$A$22,0),MATCH('BFPaT-pretax-electricity'!AF$1,'Tax_Share of Price'!$B$1:$AI$1,0)))</f>
        <v>1.1010583516002376E-6</v>
      </c>
      <c r="AG2" s="35">
        <f>'Total Fuel Prices'!AG5*(INDEX('Tax_Share of Price'!$B$2:$AI$22,MATCH('Total Fuel Prices'!$A$3,'Tax_Share of Price'!$A$2:$A$22,0),MATCH('BFPaT-pretax-electricity'!AG$1,'Tax_Share of Price'!$B$1:$AI$1,0)))</f>
        <v>1.0959401256776331E-6</v>
      </c>
      <c r="AH2" s="35">
        <f>'Total Fuel Prices'!AH5*(INDEX('Tax_Share of Price'!$B$2:$AI$22,MATCH('Total Fuel Prices'!$A$3,'Tax_Share of Price'!$A$2:$A$22,0),MATCH('BFPaT-pretax-electricity'!AH$1,'Tax_Share of Price'!$B$1:$AI$1,0)))</f>
        <v>1.0879428976735638E-6</v>
      </c>
      <c r="AI2" s="35">
        <f>'Total Fuel Prices'!AI5*(INDEX('Tax_Share of Price'!$B$2:$AI$22,MATCH('Total Fuel Prices'!$A$3,'Tax_Share of Price'!$A$2:$A$22,0),MATCH('BFPaT-pretax-electricity'!AI$1,'Tax_Share of Price'!$B$1:$AI$1,0)))</f>
        <v>1.0805854479098204E-6</v>
      </c>
    </row>
    <row r="3" spans="1:37" x14ac:dyDescent="0.45">
      <c r="A3" s="12" t="s">
        <v>271</v>
      </c>
      <c r="B3" s="35">
        <f>'Total Fuel Prices'!B6*(INDEX('Tax_Share of Price'!$B$2:$AI$22,MATCH('Total Fuel Prices'!$A$3,'Tax_Share of Price'!$A$2:$A$22,0),MATCH('BFPaT-pretax-electricity'!B$1,'Tax_Share of Price'!$B$1:$AI$1,0)))</f>
        <v>0</v>
      </c>
      <c r="C3" s="35">
        <f>'Total Fuel Prices'!C6*(INDEX('Tax_Share of Price'!$B$2:$AI$22,MATCH('Total Fuel Prices'!$A$3,'Tax_Share of Price'!$A$2:$A$22,0),MATCH('BFPaT-pretax-electricity'!C$1,'Tax_Share of Price'!$B$1:$AI$1,0)))</f>
        <v>0</v>
      </c>
      <c r="D3" s="35">
        <f>'Total Fuel Prices'!D6*(INDEX('Tax_Share of Price'!$B$2:$AI$22,MATCH('Total Fuel Prices'!$A$3,'Tax_Share of Price'!$A$2:$A$22,0),MATCH('BFPaT-pretax-electricity'!D$1,'Tax_Share of Price'!$B$1:$AI$1,0)))</f>
        <v>0</v>
      </c>
      <c r="E3" s="35">
        <f>'Total Fuel Prices'!E6*(INDEX('Tax_Share of Price'!$B$2:$AI$22,MATCH('Total Fuel Prices'!$A$3,'Tax_Share of Price'!$A$2:$A$22,0),MATCH('BFPaT-pretax-electricity'!E$1,'Tax_Share of Price'!$B$1:$AI$1,0)))</f>
        <v>0</v>
      </c>
      <c r="F3" s="35">
        <f>'Total Fuel Prices'!F6*(INDEX('Tax_Share of Price'!$B$2:$AI$22,MATCH('Total Fuel Prices'!$A$3,'Tax_Share of Price'!$A$2:$A$22,0),MATCH('BFPaT-pretax-electricity'!F$1,'Tax_Share of Price'!$B$1:$AI$1,0)))</f>
        <v>0</v>
      </c>
      <c r="G3" s="35">
        <f>'Total Fuel Prices'!G6*(INDEX('Tax_Share of Price'!$B$2:$AI$22,MATCH('Total Fuel Prices'!$A$3,'Tax_Share of Price'!$A$2:$A$22,0),MATCH('BFPaT-pretax-electricity'!G$1,'Tax_Share of Price'!$B$1:$AI$1,0)))</f>
        <v>0</v>
      </c>
      <c r="H3" s="35">
        <f>'Total Fuel Prices'!H6*(INDEX('Tax_Share of Price'!$B$2:$AI$22,MATCH('Total Fuel Prices'!$A$3,'Tax_Share of Price'!$A$2:$A$22,0),MATCH('BFPaT-pretax-electricity'!H$1,'Tax_Share of Price'!$B$1:$AI$1,0)))</f>
        <v>0</v>
      </c>
      <c r="I3" s="35">
        <f>'Total Fuel Prices'!I6*(INDEX('Tax_Share of Price'!$B$2:$AI$22,MATCH('Total Fuel Prices'!$A$3,'Tax_Share of Price'!$A$2:$A$22,0),MATCH('BFPaT-pretax-electricity'!I$1,'Tax_Share of Price'!$B$1:$AI$1,0)))</f>
        <v>0</v>
      </c>
      <c r="J3" s="35">
        <f>'Total Fuel Prices'!J6*(INDEX('Tax_Share of Price'!$B$2:$AI$22,MATCH('Total Fuel Prices'!$A$3,'Tax_Share of Price'!$A$2:$A$22,0),MATCH('BFPaT-pretax-electricity'!J$1,'Tax_Share of Price'!$B$1:$AI$1,0)))</f>
        <v>0</v>
      </c>
      <c r="K3" s="35">
        <f>'Total Fuel Prices'!K6*(INDEX('Tax_Share of Price'!$B$2:$AI$22,MATCH('Total Fuel Prices'!$A$3,'Tax_Share of Price'!$A$2:$A$22,0),MATCH('BFPaT-pretax-electricity'!K$1,'Tax_Share of Price'!$B$1:$AI$1,0)))</f>
        <v>0</v>
      </c>
      <c r="L3" s="35">
        <f>'Total Fuel Prices'!L6*(INDEX('Tax_Share of Price'!$B$2:$AI$22,MATCH('Total Fuel Prices'!$A$3,'Tax_Share of Price'!$A$2:$A$22,0),MATCH('BFPaT-pretax-electricity'!L$1,'Tax_Share of Price'!$B$1:$AI$1,0)))</f>
        <v>0</v>
      </c>
      <c r="M3" s="35">
        <f>'Total Fuel Prices'!M6*(INDEX('Tax_Share of Price'!$B$2:$AI$22,MATCH('Total Fuel Prices'!$A$3,'Tax_Share of Price'!$A$2:$A$22,0),MATCH('BFPaT-pretax-electricity'!M$1,'Tax_Share of Price'!$B$1:$AI$1,0)))</f>
        <v>0</v>
      </c>
      <c r="N3" s="35">
        <f>'Total Fuel Prices'!N6*(INDEX('Tax_Share of Price'!$B$2:$AI$22,MATCH('Total Fuel Prices'!$A$3,'Tax_Share of Price'!$A$2:$A$22,0),MATCH('BFPaT-pretax-electricity'!N$1,'Tax_Share of Price'!$B$1:$AI$1,0)))</f>
        <v>0</v>
      </c>
      <c r="O3" s="35">
        <f>'Total Fuel Prices'!O6*(INDEX('Tax_Share of Price'!$B$2:$AI$22,MATCH('Total Fuel Prices'!$A$3,'Tax_Share of Price'!$A$2:$A$22,0),MATCH('BFPaT-pretax-electricity'!O$1,'Tax_Share of Price'!$B$1:$AI$1,0)))</f>
        <v>0</v>
      </c>
      <c r="P3" s="35">
        <f>'Total Fuel Prices'!P6*(INDEX('Tax_Share of Price'!$B$2:$AI$22,MATCH('Total Fuel Prices'!$A$3,'Tax_Share of Price'!$A$2:$A$22,0),MATCH('BFPaT-pretax-electricity'!P$1,'Tax_Share of Price'!$B$1:$AI$1,0)))</f>
        <v>0</v>
      </c>
      <c r="Q3" s="35">
        <f>'Total Fuel Prices'!Q6*(INDEX('Tax_Share of Price'!$B$2:$AI$22,MATCH('Total Fuel Prices'!$A$3,'Tax_Share of Price'!$A$2:$A$22,0),MATCH('BFPaT-pretax-electricity'!Q$1,'Tax_Share of Price'!$B$1:$AI$1,0)))</f>
        <v>0</v>
      </c>
      <c r="R3" s="35">
        <f>'Total Fuel Prices'!R6*(INDEX('Tax_Share of Price'!$B$2:$AI$22,MATCH('Total Fuel Prices'!$A$3,'Tax_Share of Price'!$A$2:$A$22,0),MATCH('BFPaT-pretax-electricity'!R$1,'Tax_Share of Price'!$B$1:$AI$1,0)))</f>
        <v>0</v>
      </c>
      <c r="S3" s="35">
        <f>'Total Fuel Prices'!S6*(INDEX('Tax_Share of Price'!$B$2:$AI$22,MATCH('Total Fuel Prices'!$A$3,'Tax_Share of Price'!$A$2:$A$22,0),MATCH('BFPaT-pretax-electricity'!S$1,'Tax_Share of Price'!$B$1:$AI$1,0)))</f>
        <v>0</v>
      </c>
      <c r="T3" s="35">
        <f>'Total Fuel Prices'!T6*(INDEX('Tax_Share of Price'!$B$2:$AI$22,MATCH('Total Fuel Prices'!$A$3,'Tax_Share of Price'!$A$2:$A$22,0),MATCH('BFPaT-pretax-electricity'!T$1,'Tax_Share of Price'!$B$1:$AI$1,0)))</f>
        <v>0</v>
      </c>
      <c r="U3" s="35">
        <f>'Total Fuel Prices'!U6*(INDEX('Tax_Share of Price'!$B$2:$AI$22,MATCH('Total Fuel Prices'!$A$3,'Tax_Share of Price'!$A$2:$A$22,0),MATCH('BFPaT-pretax-electricity'!U$1,'Tax_Share of Price'!$B$1:$AI$1,0)))</f>
        <v>0</v>
      </c>
      <c r="V3" s="35">
        <f>'Total Fuel Prices'!V6*(INDEX('Tax_Share of Price'!$B$2:$AI$22,MATCH('Total Fuel Prices'!$A$3,'Tax_Share of Price'!$A$2:$A$22,0),MATCH('BFPaT-pretax-electricity'!V$1,'Tax_Share of Price'!$B$1:$AI$1,0)))</f>
        <v>0</v>
      </c>
      <c r="W3" s="35">
        <f>'Total Fuel Prices'!W6*(INDEX('Tax_Share of Price'!$B$2:$AI$22,MATCH('Total Fuel Prices'!$A$3,'Tax_Share of Price'!$A$2:$A$22,0),MATCH('BFPaT-pretax-electricity'!W$1,'Tax_Share of Price'!$B$1:$AI$1,0)))</f>
        <v>0</v>
      </c>
      <c r="X3" s="35">
        <f>'Total Fuel Prices'!X6*(INDEX('Tax_Share of Price'!$B$2:$AI$22,MATCH('Total Fuel Prices'!$A$3,'Tax_Share of Price'!$A$2:$A$22,0),MATCH('BFPaT-pretax-electricity'!X$1,'Tax_Share of Price'!$B$1:$AI$1,0)))</f>
        <v>0</v>
      </c>
      <c r="Y3" s="35">
        <f>'Total Fuel Prices'!Y6*(INDEX('Tax_Share of Price'!$B$2:$AI$22,MATCH('Total Fuel Prices'!$A$3,'Tax_Share of Price'!$A$2:$A$22,0),MATCH('BFPaT-pretax-electricity'!Y$1,'Tax_Share of Price'!$B$1:$AI$1,0)))</f>
        <v>0</v>
      </c>
      <c r="Z3" s="35">
        <f>'Total Fuel Prices'!Z6*(INDEX('Tax_Share of Price'!$B$2:$AI$22,MATCH('Total Fuel Prices'!$A$3,'Tax_Share of Price'!$A$2:$A$22,0),MATCH('BFPaT-pretax-electricity'!Z$1,'Tax_Share of Price'!$B$1:$AI$1,0)))</f>
        <v>0</v>
      </c>
      <c r="AA3" s="35">
        <f>'Total Fuel Prices'!AA6*(INDEX('Tax_Share of Price'!$B$2:$AI$22,MATCH('Total Fuel Prices'!$A$3,'Tax_Share of Price'!$A$2:$A$22,0),MATCH('BFPaT-pretax-electricity'!AA$1,'Tax_Share of Price'!$B$1:$AI$1,0)))</f>
        <v>0</v>
      </c>
      <c r="AB3" s="35">
        <f>'Total Fuel Prices'!AB6*(INDEX('Tax_Share of Price'!$B$2:$AI$22,MATCH('Total Fuel Prices'!$A$3,'Tax_Share of Price'!$A$2:$A$22,0),MATCH('BFPaT-pretax-electricity'!AB$1,'Tax_Share of Price'!$B$1:$AI$1,0)))</f>
        <v>0</v>
      </c>
      <c r="AC3" s="35">
        <f>'Total Fuel Prices'!AC6*(INDEX('Tax_Share of Price'!$B$2:$AI$22,MATCH('Total Fuel Prices'!$A$3,'Tax_Share of Price'!$A$2:$A$22,0),MATCH('BFPaT-pretax-electricity'!AC$1,'Tax_Share of Price'!$B$1:$AI$1,0)))</f>
        <v>0</v>
      </c>
      <c r="AD3" s="35">
        <f>'Total Fuel Prices'!AD6*(INDEX('Tax_Share of Price'!$B$2:$AI$22,MATCH('Total Fuel Prices'!$A$3,'Tax_Share of Price'!$A$2:$A$22,0),MATCH('BFPaT-pretax-electricity'!AD$1,'Tax_Share of Price'!$B$1:$AI$1,0)))</f>
        <v>0</v>
      </c>
      <c r="AE3" s="35">
        <f>'Total Fuel Prices'!AE6*(INDEX('Tax_Share of Price'!$B$2:$AI$22,MATCH('Total Fuel Prices'!$A$3,'Tax_Share of Price'!$A$2:$A$22,0),MATCH('BFPaT-pretax-electricity'!AE$1,'Tax_Share of Price'!$B$1:$AI$1,0)))</f>
        <v>0</v>
      </c>
      <c r="AF3" s="35">
        <f>'Total Fuel Prices'!AF6*(INDEX('Tax_Share of Price'!$B$2:$AI$22,MATCH('Total Fuel Prices'!$A$3,'Tax_Share of Price'!$A$2:$A$22,0),MATCH('BFPaT-pretax-electricity'!AF$1,'Tax_Share of Price'!$B$1:$AI$1,0)))</f>
        <v>0</v>
      </c>
      <c r="AG3" s="35">
        <f>'Total Fuel Prices'!AG6*(INDEX('Tax_Share of Price'!$B$2:$AI$22,MATCH('Total Fuel Prices'!$A$3,'Tax_Share of Price'!$A$2:$A$22,0),MATCH('BFPaT-pretax-electricity'!AG$1,'Tax_Share of Price'!$B$1:$AI$1,0)))</f>
        <v>0</v>
      </c>
      <c r="AH3" s="35">
        <f>'Total Fuel Prices'!AH6*(INDEX('Tax_Share of Price'!$B$2:$AI$22,MATCH('Total Fuel Prices'!$A$3,'Tax_Share of Price'!$A$2:$A$22,0),MATCH('BFPaT-pretax-electricity'!AH$1,'Tax_Share of Price'!$B$1:$AI$1,0)))</f>
        <v>0</v>
      </c>
      <c r="AI3" s="35">
        <f>'Total Fuel Prices'!AI6*(INDEX('Tax_Share of Price'!$B$2:$AI$22,MATCH('Total Fuel Prices'!$A$3,'Tax_Share of Price'!$A$2:$A$22,0),MATCH('BFPaT-pretax-electricity'!AI$1,'Tax_Share of Price'!$B$1:$AI$1,0)))</f>
        <v>0</v>
      </c>
    </row>
    <row r="4" spans="1:37" x14ac:dyDescent="0.45">
      <c r="A4" s="12" t="s">
        <v>272</v>
      </c>
      <c r="B4" s="35">
        <f>'Total Fuel Prices'!B7*(INDEX('Tax_Share of Price'!$B$2:$AI$22,MATCH('Total Fuel Prices'!$A$3,'Tax_Share of Price'!$A$2:$A$22,0),MATCH('BFPaT-pretax-electricity'!B$1,'Tax_Share of Price'!$B$1:$AI$1,0)))</f>
        <v>9.0403342656068771E-7</v>
      </c>
      <c r="C4" s="35">
        <f>'Total Fuel Prices'!C7*(INDEX('Tax_Share of Price'!$B$2:$AI$22,MATCH('Total Fuel Prices'!$A$3,'Tax_Share of Price'!$A$2:$A$22,0),MATCH('BFPaT-pretax-electricity'!C$1,'Tax_Share of Price'!$B$1:$AI$1,0)))</f>
        <v>9.0403342656068771E-7</v>
      </c>
      <c r="D4" s="35">
        <f>'Total Fuel Prices'!D7*(INDEX('Tax_Share of Price'!$B$2:$AI$22,MATCH('Total Fuel Prices'!$A$3,'Tax_Share of Price'!$A$2:$A$22,0),MATCH('BFPaT-pretax-electricity'!D$1,'Tax_Share of Price'!$B$1:$AI$1,0)))</f>
        <v>9.1597771625926011E-7</v>
      </c>
      <c r="E4" s="35">
        <f>'Total Fuel Prices'!E7*(INDEX('Tax_Share of Price'!$B$2:$AI$22,MATCH('Total Fuel Prices'!$A$3,'Tax_Share of Price'!$A$2:$A$22,0),MATCH('BFPaT-pretax-electricity'!E$1,'Tax_Share of Price'!$B$1:$AI$1,0)))</f>
        <v>9.0403342656068771E-7</v>
      </c>
      <c r="F4" s="35">
        <f>'Total Fuel Prices'!F7*(INDEX('Tax_Share of Price'!$B$2:$AI$22,MATCH('Total Fuel Prices'!$A$3,'Tax_Share of Price'!$A$2:$A$22,0),MATCH('BFPaT-pretax-electricity'!F$1,'Tax_Share of Price'!$B$1:$AI$1,0)))</f>
        <v>9.0876137456637266E-7</v>
      </c>
      <c r="G4" s="35">
        <f>'Total Fuel Prices'!G7*(INDEX('Tax_Share of Price'!$B$2:$AI$22,MATCH('Total Fuel Prices'!$A$3,'Tax_Share of Price'!$A$2:$A$22,0),MATCH('BFPaT-pretax-electricity'!G$1,'Tax_Share of Price'!$B$1:$AI$1,0)))</f>
        <v>9.1000557140997385E-7</v>
      </c>
      <c r="H4" s="35">
        <f>'Total Fuel Prices'!H7*(INDEX('Tax_Share of Price'!$B$2:$AI$22,MATCH('Total Fuel Prices'!$A$3,'Tax_Share of Price'!$A$2:$A$22,0),MATCH('BFPaT-pretax-electricity'!H$1,'Tax_Share of Price'!$B$1:$AI$1,0)))</f>
        <v>9.1498235878437896E-7</v>
      </c>
      <c r="I4" s="35">
        <f>'Total Fuel Prices'!I7*(INDEX('Tax_Share of Price'!$B$2:$AI$22,MATCH('Total Fuel Prices'!$A$3,'Tax_Share of Price'!$A$2:$A$22,0),MATCH('BFPaT-pretax-electricity'!I$1,'Tax_Share of Price'!$B$1:$AI$1,0)))</f>
        <v>9.2468709416446891E-7</v>
      </c>
      <c r="J4" s="35">
        <f>'Total Fuel Prices'!J7*(INDEX('Tax_Share of Price'!$B$2:$AI$22,MATCH('Total Fuel Prices'!$A$3,'Tax_Share of Price'!$A$2:$A$22,0),MATCH('BFPaT-pretax-electricity'!J$1,'Tax_Share of Price'!$B$1:$AI$1,0)))</f>
        <v>9.3787558070664241E-7</v>
      </c>
      <c r="K4" s="35">
        <f>'Total Fuel Prices'!K7*(INDEX('Tax_Share of Price'!$B$2:$AI$22,MATCH('Total Fuel Prices'!$A$3,'Tax_Share of Price'!$A$2:$A$22,0),MATCH('BFPaT-pretax-electricity'!K$1,'Tax_Share of Price'!$B$1:$AI$1,0)))</f>
        <v>9.4981987040521481E-7</v>
      </c>
      <c r="L4" s="35">
        <f>'Total Fuel Prices'!L7*(INDEX('Tax_Share of Price'!$B$2:$AI$22,MATCH('Total Fuel Prices'!$A$3,'Tax_Share of Price'!$A$2:$A$22,0),MATCH('BFPaT-pretax-electricity'!L$1,'Tax_Share of Price'!$B$1:$AI$1,0)))</f>
        <v>9.5628969399194148E-7</v>
      </c>
      <c r="M4" s="35">
        <f>'Total Fuel Prices'!M7*(INDEX('Tax_Share of Price'!$B$2:$AI$22,MATCH('Total Fuel Prices'!$A$3,'Tax_Share of Price'!$A$2:$A$22,0),MATCH('BFPaT-pretax-electricity'!M$1,'Tax_Share of Price'!$B$1:$AI$1,0)))</f>
        <v>9.5504549714834039E-7</v>
      </c>
      <c r="N4" s="35">
        <f>'Total Fuel Prices'!N7*(INDEX('Tax_Share of Price'!$B$2:$AI$22,MATCH('Total Fuel Prices'!$A$3,'Tax_Share of Price'!$A$2:$A$22,0),MATCH('BFPaT-pretax-electricity'!N$1,'Tax_Share of Price'!$B$1:$AI$1,0)))</f>
        <v>9.5181058535497658E-7</v>
      </c>
      <c r="O4" s="35">
        <f>'Total Fuel Prices'!O7*(INDEX('Tax_Share of Price'!$B$2:$AI$22,MATCH('Total Fuel Prices'!$A$3,'Tax_Share of Price'!$A$2:$A$22,0),MATCH('BFPaT-pretax-electricity'!O$1,'Tax_Share of Price'!$B$1:$AI$1,0)))</f>
        <v>9.5230826409241731E-7</v>
      </c>
      <c r="P4" s="35">
        <f>'Total Fuel Prices'!P7*(INDEX('Tax_Share of Price'!$B$2:$AI$22,MATCH('Total Fuel Prices'!$A$3,'Tax_Share of Price'!$A$2:$A$22,0),MATCH('BFPaT-pretax-electricity'!P$1,'Tax_Share of Price'!$B$1:$AI$1,0)))</f>
        <v>9.5031754914265512E-7</v>
      </c>
      <c r="Q4" s="35">
        <f>'Total Fuel Prices'!Q7*(INDEX('Tax_Share of Price'!$B$2:$AI$22,MATCH('Total Fuel Prices'!$A$3,'Tax_Share of Price'!$A$2:$A$22,0),MATCH('BFPaT-pretax-electricity'!Q$1,'Tax_Share of Price'!$B$1:$AI$1,0)))</f>
        <v>9.4807799482417299E-7</v>
      </c>
      <c r="R4" s="35">
        <f>'Total Fuel Prices'!R7*(INDEX('Tax_Share of Price'!$B$2:$AI$22,MATCH('Total Fuel Prices'!$A$3,'Tax_Share of Price'!$A$2:$A$22,0),MATCH('BFPaT-pretax-electricity'!R$1,'Tax_Share of Price'!$B$1:$AI$1,0)))</f>
        <v>9.5131290661753617E-7</v>
      </c>
      <c r="S4" s="35">
        <f>'Total Fuel Prices'!S7*(INDEX('Tax_Share of Price'!$B$2:$AI$22,MATCH('Total Fuel Prices'!$A$3,'Tax_Share of Price'!$A$2:$A$22,0),MATCH('BFPaT-pretax-electricity'!S$1,'Tax_Share of Price'!$B$1:$AI$1,0)))</f>
        <v>9.5255710346113747E-7</v>
      </c>
      <c r="T4" s="35">
        <f>'Total Fuel Prices'!T7*(INDEX('Tax_Share of Price'!$B$2:$AI$22,MATCH('Total Fuel Prices'!$A$3,'Tax_Share of Price'!$A$2:$A$22,0),MATCH('BFPaT-pretax-electricity'!T$1,'Tax_Share of Price'!$B$1:$AI$1,0)))</f>
        <v>9.4807799482417299E-7</v>
      </c>
      <c r="U4" s="35">
        <f>'Total Fuel Prices'!U7*(INDEX('Tax_Share of Price'!$B$2:$AI$22,MATCH('Total Fuel Prices'!$A$3,'Tax_Share of Price'!$A$2:$A$22,0),MATCH('BFPaT-pretax-electricity'!U$1,'Tax_Share of Price'!$B$1:$AI$1,0)))</f>
        <v>9.4534076176825023E-7</v>
      </c>
      <c r="V4" s="35">
        <f>'Total Fuel Prices'!V7*(INDEX('Tax_Share of Price'!$B$2:$AI$22,MATCH('Total Fuel Prices'!$A$3,'Tax_Share of Price'!$A$2:$A$22,0),MATCH('BFPaT-pretax-electricity'!V$1,'Tax_Share of Price'!$B$1:$AI$1,0)))</f>
        <v>9.42354689343607E-7</v>
      </c>
      <c r="W4" s="35">
        <f>'Total Fuel Prices'!W7*(INDEX('Tax_Share of Price'!$B$2:$AI$22,MATCH('Total Fuel Prices'!$A$3,'Tax_Share of Price'!$A$2:$A$22,0),MATCH('BFPaT-pretax-electricity'!W$1,'Tax_Share of Price'!$B$1:$AI$1,0)))</f>
        <v>9.4335004681848804E-7</v>
      </c>
      <c r="X4" s="35">
        <f>'Total Fuel Prices'!X7*(INDEX('Tax_Share of Price'!$B$2:$AI$22,MATCH('Total Fuel Prices'!$A$3,'Tax_Share of Price'!$A$2:$A$22,0),MATCH('BFPaT-pretax-electricity'!X$1,'Tax_Share of Price'!$B$1:$AI$1,0)))</f>
        <v>9.4061281376256517E-7</v>
      </c>
      <c r="Y4" s="35">
        <f>'Total Fuel Prices'!Y7*(INDEX('Tax_Share of Price'!$B$2:$AI$22,MATCH('Total Fuel Prices'!$A$3,'Tax_Share of Price'!$A$2:$A$22,0),MATCH('BFPaT-pretax-electricity'!Y$1,'Tax_Share of Price'!$B$1:$AI$1,0)))</f>
        <v>9.3663138386304121E-7</v>
      </c>
      <c r="Z4" s="35">
        <f>'Total Fuel Prices'!Z7*(INDEX('Tax_Share of Price'!$B$2:$AI$22,MATCH('Total Fuel Prices'!$A$3,'Tax_Share of Price'!$A$2:$A$22,0),MATCH('BFPaT-pretax-electricity'!Z$1,'Tax_Share of Price'!$B$1:$AI$1,0)))</f>
        <v>9.348895082819996E-7</v>
      </c>
      <c r="AA4" s="35">
        <f>'Total Fuel Prices'!AA7*(INDEX('Tax_Share of Price'!$B$2:$AI$22,MATCH('Total Fuel Prices'!$A$3,'Tax_Share of Price'!$A$2:$A$22,0),MATCH('BFPaT-pretax-electricity'!AA$1,'Tax_Share of Price'!$B$1:$AI$1,0)))</f>
        <v>9.3215227522607652E-7</v>
      </c>
      <c r="AB4" s="35">
        <f>'Total Fuel Prices'!AB7*(INDEX('Tax_Share of Price'!$B$2:$AI$22,MATCH('Total Fuel Prices'!$A$3,'Tax_Share of Price'!$A$2:$A$22,0),MATCH('BFPaT-pretax-electricity'!AB$1,'Tax_Share of Price'!$B$1:$AI$1,0)))</f>
        <v>9.2966388153887413E-7</v>
      </c>
      <c r="AC4" s="35">
        <f>'Total Fuel Prices'!AC7*(INDEX('Tax_Share of Price'!$B$2:$AI$22,MATCH('Total Fuel Prices'!$A$3,'Tax_Share of Price'!$A$2:$A$22,0),MATCH('BFPaT-pretax-electricity'!AC$1,'Tax_Share of Price'!$B$1:$AI$1,0)))</f>
        <v>9.2941504217015397E-7</v>
      </c>
      <c r="AD4" s="35">
        <f>'Total Fuel Prices'!AD7*(INDEX('Tax_Share of Price'!$B$2:$AI$22,MATCH('Total Fuel Prices'!$A$3,'Tax_Share of Price'!$A$2:$A$22,0),MATCH('BFPaT-pretax-electricity'!AD$1,'Tax_Share of Price'!$B$1:$AI$1,0)))</f>
        <v>9.2767316658911215E-7</v>
      </c>
      <c r="AE4" s="35">
        <f>'Total Fuel Prices'!AE7*(INDEX('Tax_Share of Price'!$B$2:$AI$22,MATCH('Total Fuel Prices'!$A$3,'Tax_Share of Price'!$A$2:$A$22,0),MATCH('BFPaT-pretax-electricity'!AE$1,'Tax_Share of Price'!$B$1:$AI$1,0)))</f>
        <v>9.2468709416446891E-7</v>
      </c>
      <c r="AF4" s="35">
        <f>'Total Fuel Prices'!AF7*(INDEX('Tax_Share of Price'!$B$2:$AI$22,MATCH('Total Fuel Prices'!$A$3,'Tax_Share of Price'!$A$2:$A$22,0),MATCH('BFPaT-pretax-electricity'!AF$1,'Tax_Share of Price'!$B$1:$AI$1,0)))</f>
        <v>9.2418941542702839E-7</v>
      </c>
      <c r="AG4" s="35">
        <f>'Total Fuel Prices'!AG7*(INDEX('Tax_Share of Price'!$B$2:$AI$22,MATCH('Total Fuel Prices'!$A$3,'Tax_Share of Price'!$A$2:$A$22,0),MATCH('BFPaT-pretax-electricity'!AG$1,'Tax_Share of Price'!$B$1:$AI$1,0)))</f>
        <v>9.2145218237110584E-7</v>
      </c>
      <c r="AH4" s="35">
        <f>'Total Fuel Prices'!AH7*(INDEX('Tax_Share of Price'!$B$2:$AI$22,MATCH('Total Fuel Prices'!$A$3,'Tax_Share of Price'!$A$2:$A$22,0),MATCH('BFPaT-pretax-electricity'!AH$1,'Tax_Share of Price'!$B$1:$AI$1,0)))</f>
        <v>9.1647539499670042E-7</v>
      </c>
      <c r="AI4" s="35">
        <f>'Total Fuel Prices'!AI7*(INDEX('Tax_Share of Price'!$B$2:$AI$22,MATCH('Total Fuel Prices'!$A$3,'Tax_Share of Price'!$A$2:$A$22,0),MATCH('BFPaT-pretax-electricity'!AI$1,'Tax_Share of Price'!$B$1:$AI$1,0)))</f>
        <v>9.1274280446589662E-7</v>
      </c>
    </row>
    <row r="5" spans="1:37" x14ac:dyDescent="0.45">
      <c r="A5" s="12" t="s">
        <v>273</v>
      </c>
      <c r="B5" s="35">
        <f>'Total Fuel Prices'!B8*(INDEX('Tax_Share of Price'!$B$2:$AI$22,MATCH('Total Fuel Prices'!$A$3,'Tax_Share of Price'!$A$2:$A$22,0),MATCH('BFPaT-pretax-electricity'!B$1,'Tax_Share of Price'!$B$1:$AI$1,0)))</f>
        <v>1.6935110285709232E-6</v>
      </c>
      <c r="C5" s="35">
        <f>'Total Fuel Prices'!C8*(INDEX('Tax_Share of Price'!$B$2:$AI$22,MATCH('Total Fuel Prices'!$A$3,'Tax_Share of Price'!$A$2:$A$22,0),MATCH('BFPaT-pretax-electricity'!C$1,'Tax_Share of Price'!$B$1:$AI$1,0)))</f>
        <v>1.6935110285709232E-6</v>
      </c>
      <c r="D5" s="35">
        <f>'Total Fuel Prices'!D8*(INDEX('Tax_Share of Price'!$B$2:$AI$22,MATCH('Total Fuel Prices'!$A$3,'Tax_Share of Price'!$A$2:$A$22,0),MATCH('BFPaT-pretax-electricity'!D$1,'Tax_Share of Price'!$B$1:$AI$1,0)))</f>
        <v>1.7276950698491582E-6</v>
      </c>
      <c r="E5" s="35">
        <f>'Total Fuel Prices'!E8*(INDEX('Tax_Share of Price'!$B$2:$AI$22,MATCH('Total Fuel Prices'!$A$3,'Tax_Share of Price'!$A$2:$A$22,0),MATCH('BFPaT-pretax-electricity'!E$1,'Tax_Share of Price'!$B$1:$AI$1,0)))</f>
        <v>1.6935110285709232E-6</v>
      </c>
      <c r="F5" s="35">
        <f>'Total Fuel Prices'!F8*(INDEX('Tax_Share of Price'!$B$2:$AI$22,MATCH('Total Fuel Prices'!$A$3,'Tax_Share of Price'!$A$2:$A$22,0),MATCH('BFPaT-pretax-electricity'!F$1,'Tax_Share of Price'!$B$1:$AI$1,0)))</f>
        <v>1.6766992049914635E-6</v>
      </c>
      <c r="G5" s="35">
        <f>'Total Fuel Prices'!G8*(INDEX('Tax_Share of Price'!$B$2:$AI$22,MATCH('Total Fuel Prices'!$A$3,'Tax_Share of Price'!$A$2:$A$22,0),MATCH('BFPaT-pretax-electricity'!G$1,'Tax_Share of Price'!$B$1:$AI$1,0)))</f>
        <v>1.6738972343948871E-6</v>
      </c>
      <c r="H5" s="35">
        <f>'Total Fuel Prices'!H8*(INDEX('Tax_Share of Price'!$B$2:$AI$22,MATCH('Total Fuel Prices'!$A$3,'Tax_Share of Price'!$A$2:$A$22,0),MATCH('BFPaT-pretax-electricity'!H$1,'Tax_Share of Price'!$B$1:$AI$1,0)))</f>
        <v>1.6722160520369409E-6</v>
      </c>
      <c r="I5" s="35">
        <f>'Total Fuel Prices'!I8*(INDEX('Tax_Share of Price'!$B$2:$AI$22,MATCH('Total Fuel Prices'!$A$3,'Tax_Share of Price'!$A$2:$A$22,0),MATCH('BFPaT-pretax-electricity'!I$1,'Tax_Share of Price'!$B$1:$AI$1,0)))</f>
        <v>1.6817427520653016E-6</v>
      </c>
      <c r="J5" s="35">
        <f>'Total Fuel Prices'!J8*(INDEX('Tax_Share of Price'!$B$2:$AI$22,MATCH('Total Fuel Prices'!$A$3,'Tax_Share of Price'!$A$2:$A$22,0),MATCH('BFPaT-pretax-electricity'!J$1,'Tax_Share of Price'!$B$1:$AI$1,0)))</f>
        <v>1.7058396991958604E-6</v>
      </c>
      <c r="K5" s="35">
        <f>'Total Fuel Prices'!K8*(INDEX('Tax_Share of Price'!$B$2:$AI$22,MATCH('Total Fuel Prices'!$A$3,'Tax_Share of Price'!$A$2:$A$22,0),MATCH('BFPaT-pretax-electricity'!K$1,'Tax_Share of Price'!$B$1:$AI$1,0)))</f>
        <v>1.7265742816105277E-6</v>
      </c>
      <c r="L5" s="35">
        <f>'Total Fuel Prices'!L8*(INDEX('Tax_Share of Price'!$B$2:$AI$22,MATCH('Total Fuel Prices'!$A$3,'Tax_Share of Price'!$A$2:$A$22,0),MATCH('BFPaT-pretax-electricity'!L$1,'Tax_Share of Price'!$B$1:$AI$1,0)))</f>
        <v>1.7338594051616275E-6</v>
      </c>
      <c r="M5" s="35">
        <f>'Total Fuel Prices'!M8*(INDEX('Tax_Share of Price'!$B$2:$AI$22,MATCH('Total Fuel Prices'!$A$3,'Tax_Share of Price'!$A$2:$A$22,0),MATCH('BFPaT-pretax-electricity'!M$1,'Tax_Share of Price'!$B$1:$AI$1,0)))</f>
        <v>1.7232119168946359E-6</v>
      </c>
      <c r="N5" s="35">
        <f>'Total Fuel Prices'!N8*(INDEX('Tax_Share of Price'!$B$2:$AI$22,MATCH('Total Fuel Prices'!$A$3,'Tax_Share of Price'!$A$2:$A$22,0),MATCH('BFPaT-pretax-electricity'!N$1,'Tax_Share of Price'!$B$1:$AI$1,0)))</f>
        <v>1.7086416697924371E-6</v>
      </c>
      <c r="O5" s="35">
        <f>'Total Fuel Prices'!O8*(INDEX('Tax_Share of Price'!$B$2:$AI$22,MATCH('Total Fuel Prices'!$A$3,'Tax_Share of Price'!$A$2:$A$22,0),MATCH('BFPaT-pretax-electricity'!O$1,'Tax_Share of Price'!$B$1:$AI$1,0)))</f>
        <v>1.7052793050765453E-6</v>
      </c>
      <c r="P5" s="35">
        <f>'Total Fuel Prices'!P8*(INDEX('Tax_Share of Price'!$B$2:$AI$22,MATCH('Total Fuel Prices'!$A$3,'Tax_Share of Price'!$A$2:$A$22,0),MATCH('BFPaT-pretax-electricity'!P$1,'Tax_Share of Price'!$B$1:$AI$1,0)))</f>
        <v>1.6951922109288692E-6</v>
      </c>
      <c r="Q5" s="35">
        <f>'Total Fuel Prices'!Q8*(INDEX('Tax_Share of Price'!$B$2:$AI$22,MATCH('Total Fuel Prices'!$A$3,'Tax_Share of Price'!$A$2:$A$22,0),MATCH('BFPaT-pretax-electricity'!Q$1,'Tax_Share of Price'!$B$1:$AI$1,0)))</f>
        <v>1.681182357945986E-6</v>
      </c>
      <c r="R5" s="35">
        <f>'Total Fuel Prices'!R8*(INDEX('Tax_Share of Price'!$B$2:$AI$22,MATCH('Total Fuel Prices'!$A$3,'Tax_Share of Price'!$A$2:$A$22,0),MATCH('BFPaT-pretax-electricity'!R$1,'Tax_Share of Price'!$B$1:$AI$1,0)))</f>
        <v>1.6862259050198241E-6</v>
      </c>
      <c r="S5" s="35">
        <f>'Total Fuel Prices'!S8*(INDEX('Tax_Share of Price'!$B$2:$AI$22,MATCH('Total Fuel Prices'!$A$3,'Tax_Share of Price'!$A$2:$A$22,0),MATCH('BFPaT-pretax-electricity'!S$1,'Tax_Share of Price'!$B$1:$AI$1,0)))</f>
        <v>1.6851051167811934E-6</v>
      </c>
      <c r="T5" s="35">
        <f>'Total Fuel Prices'!T8*(INDEX('Tax_Share of Price'!$B$2:$AI$22,MATCH('Total Fuel Prices'!$A$3,'Tax_Share of Price'!$A$2:$A$22,0),MATCH('BFPaT-pretax-electricity'!T$1,'Tax_Share of Price'!$B$1:$AI$1,0)))</f>
        <v>1.6716556579176253E-6</v>
      </c>
      <c r="U5" s="35">
        <f>'Total Fuel Prices'!U8*(INDEX('Tax_Share of Price'!$B$2:$AI$22,MATCH('Total Fuel Prices'!$A$3,'Tax_Share of Price'!$A$2:$A$22,0),MATCH('BFPaT-pretax-electricity'!U$1,'Tax_Share of Price'!$B$1:$AI$1,0)))</f>
        <v>1.6643705343665261E-6</v>
      </c>
      <c r="V5" s="35">
        <f>'Total Fuel Prices'!V8*(INDEX('Tax_Share of Price'!$B$2:$AI$22,MATCH('Total Fuel Prices'!$A$3,'Tax_Share of Price'!$A$2:$A$22,0),MATCH('BFPaT-pretax-electricity'!V$1,'Tax_Share of Price'!$B$1:$AI$1,0)))</f>
        <v>1.655404228457481E-6</v>
      </c>
      <c r="W5" s="35">
        <f>'Total Fuel Prices'!W8*(INDEX('Tax_Share of Price'!$B$2:$AI$22,MATCH('Total Fuel Prices'!$A$3,'Tax_Share of Price'!$A$2:$A$22,0),MATCH('BFPaT-pretax-electricity'!W$1,'Tax_Share of Price'!$B$1:$AI$1,0)))</f>
        <v>1.6582061990540576E-6</v>
      </c>
      <c r="X5" s="35">
        <f>'Total Fuel Prices'!X8*(INDEX('Tax_Share of Price'!$B$2:$AI$22,MATCH('Total Fuel Prices'!$A$3,'Tax_Share of Price'!$A$2:$A$22,0),MATCH('BFPaT-pretax-electricity'!X$1,'Tax_Share of Price'!$B$1:$AI$1,0)))</f>
        <v>1.6509210755029585E-6</v>
      </c>
      <c r="Y5" s="35">
        <f>'Total Fuel Prices'!Y8*(INDEX('Tax_Share of Price'!$B$2:$AI$22,MATCH('Total Fuel Prices'!$A$3,'Tax_Share of Price'!$A$2:$A$22,0),MATCH('BFPaT-pretax-electricity'!Y$1,'Tax_Share of Price'!$B$1:$AI$1,0)))</f>
        <v>1.6385924048780208E-6</v>
      </c>
      <c r="Z5" s="35">
        <f>'Total Fuel Prices'!Z8*(INDEX('Tax_Share of Price'!$B$2:$AI$22,MATCH('Total Fuel Prices'!$A$3,'Tax_Share of Price'!$A$2:$A$22,0),MATCH('BFPaT-pretax-electricity'!Z$1,'Tax_Share of Price'!$B$1:$AI$1,0)))</f>
        <v>1.6352300401621293E-6</v>
      </c>
      <c r="AA5" s="35">
        <f>'Total Fuel Prices'!AA8*(INDEX('Tax_Share of Price'!$B$2:$AI$22,MATCH('Total Fuel Prices'!$A$3,'Tax_Share of Price'!$A$2:$A$22,0),MATCH('BFPaT-pretax-electricity'!AA$1,'Tax_Share of Price'!$B$1:$AI$1,0)))</f>
        <v>1.6307468872076066E-6</v>
      </c>
      <c r="AB5" s="35">
        <f>'Total Fuel Prices'!AB8*(INDEX('Tax_Share of Price'!$B$2:$AI$22,MATCH('Total Fuel Prices'!$A$3,'Tax_Share of Price'!$A$2:$A$22,0),MATCH('BFPaT-pretax-electricity'!AB$1,'Tax_Share of Price'!$B$1:$AI$1,0)))</f>
        <v>1.6217805812985612E-6</v>
      </c>
      <c r="AC5" s="35">
        <f>'Total Fuel Prices'!AC8*(INDEX('Tax_Share of Price'!$B$2:$AI$22,MATCH('Total Fuel Prices'!$A$3,'Tax_Share of Price'!$A$2:$A$22,0),MATCH('BFPaT-pretax-electricity'!AC$1,'Tax_Share of Price'!$B$1:$AI$1,0)))</f>
        <v>1.6206597930599307E-6</v>
      </c>
      <c r="AD5" s="35">
        <f>'Total Fuel Prices'!AD8*(INDEX('Tax_Share of Price'!$B$2:$AI$22,MATCH('Total Fuel Prices'!$A$3,'Tax_Share of Price'!$A$2:$A$22,0),MATCH('BFPaT-pretax-electricity'!AD$1,'Tax_Share of Price'!$B$1:$AI$1,0)))</f>
        <v>1.6150558518667773E-6</v>
      </c>
      <c r="AE5" s="35">
        <f>'Total Fuel Prices'!AE8*(INDEX('Tax_Share of Price'!$B$2:$AI$22,MATCH('Total Fuel Prices'!$A$3,'Tax_Share of Price'!$A$2:$A$22,0),MATCH('BFPaT-pretax-electricity'!AE$1,'Tax_Share of Price'!$B$1:$AI$1,0)))</f>
        <v>1.6077707283156782E-6</v>
      </c>
      <c r="AF5" s="35">
        <f>'Total Fuel Prices'!AF8*(INDEX('Tax_Share of Price'!$B$2:$AI$22,MATCH('Total Fuel Prices'!$A$3,'Tax_Share of Price'!$A$2:$A$22,0),MATCH('BFPaT-pretax-electricity'!AF$1,'Tax_Share of Price'!$B$1:$AI$1,0)))</f>
        <v>1.6072103341963626E-6</v>
      </c>
      <c r="AG5" s="35">
        <f>'Total Fuel Prices'!AG8*(INDEX('Tax_Share of Price'!$B$2:$AI$22,MATCH('Total Fuel Prices'!$A$3,'Tax_Share of Price'!$A$2:$A$22,0),MATCH('BFPaT-pretax-electricity'!AG$1,'Tax_Share of Price'!$B$1:$AI$1,0)))</f>
        <v>1.6004856047645788E-6</v>
      </c>
      <c r="AH5" s="35">
        <f>'Total Fuel Prices'!AH8*(INDEX('Tax_Share of Price'!$B$2:$AI$22,MATCH('Total Fuel Prices'!$A$3,'Tax_Share of Price'!$A$2:$A$22,0),MATCH('BFPaT-pretax-electricity'!AH$1,'Tax_Share of Price'!$B$1:$AI$1,0)))</f>
        <v>1.5909589047362183E-6</v>
      </c>
      <c r="AI5" s="35">
        <f>'Total Fuel Prices'!AI8*(INDEX('Tax_Share of Price'!$B$2:$AI$22,MATCH('Total Fuel Prices'!$A$3,'Tax_Share of Price'!$A$2:$A$22,0),MATCH('BFPaT-pretax-electricity'!AI$1,'Tax_Share of Price'!$B$1:$AI$1,0)))</f>
        <v>1.5842341753044342E-6</v>
      </c>
    </row>
    <row r="6" spans="1:37" x14ac:dyDescent="0.45">
      <c r="A6" s="12" t="s">
        <v>274</v>
      </c>
      <c r="B6" s="35">
        <f>'Total Fuel Prices'!B9*(INDEX('Tax_Share of Price'!$B$2:$AI$22,MATCH('Total Fuel Prices'!$A$3,'Tax_Share of Price'!$A$2:$A$22,0),MATCH('BFPaT-pretax-electricity'!B$1,'Tax_Share of Price'!$B$1:$AI$1,0)))</f>
        <v>1.387371227319706E-6</v>
      </c>
      <c r="C6" s="35">
        <f>'Total Fuel Prices'!C9*(INDEX('Tax_Share of Price'!$B$2:$AI$22,MATCH('Total Fuel Prices'!$A$3,'Tax_Share of Price'!$A$2:$A$22,0),MATCH('BFPaT-pretax-electricity'!C$1,'Tax_Share of Price'!$B$1:$AI$1,0)))</f>
        <v>1.387371227319706E-6</v>
      </c>
      <c r="D6" s="35">
        <f>'Total Fuel Prices'!D9*(INDEX('Tax_Share of Price'!$B$2:$AI$22,MATCH('Total Fuel Prices'!$A$3,'Tax_Share of Price'!$A$2:$A$22,0),MATCH('BFPaT-pretax-electricity'!D$1,'Tax_Share of Price'!$B$1:$AI$1,0)))</f>
        <v>1.4210725526796986E-6</v>
      </c>
      <c r="E6" s="35">
        <f>'Total Fuel Prices'!E9*(INDEX('Tax_Share of Price'!$B$2:$AI$22,MATCH('Total Fuel Prices'!$A$3,'Tax_Share of Price'!$A$2:$A$22,0),MATCH('BFPaT-pretax-electricity'!E$1,'Tax_Share of Price'!$B$1:$AI$1,0)))</f>
        <v>1.387371227319706E-6</v>
      </c>
      <c r="F6" s="35">
        <f>'Total Fuel Prices'!F9*(INDEX('Tax_Share of Price'!$B$2:$AI$22,MATCH('Total Fuel Prices'!$A$3,'Tax_Share of Price'!$A$2:$A$22,0),MATCH('BFPaT-pretax-electricity'!F$1,'Tax_Share of Price'!$B$1:$AI$1,0)))</f>
        <v>1.3396276830597158E-6</v>
      </c>
      <c r="G6" s="35">
        <f>'Total Fuel Prices'!G9*(INDEX('Tax_Share of Price'!$B$2:$AI$22,MATCH('Total Fuel Prices'!$A$3,'Tax_Share of Price'!$A$2:$A$22,0),MATCH('BFPaT-pretax-electricity'!G$1,'Tax_Share of Price'!$B$1:$AI$1,0)))</f>
        <v>1.3361171283347168E-6</v>
      </c>
      <c r="H6" s="35">
        <f>'Total Fuel Prices'!H9*(INDEX('Tax_Share of Price'!$B$2:$AI$22,MATCH('Total Fuel Prices'!$A$3,'Tax_Share of Price'!$A$2:$A$22,0),MATCH('BFPaT-pretax-electricity'!H$1,'Tax_Share of Price'!$B$1:$AI$1,0)))</f>
        <v>1.3297981298297182E-6</v>
      </c>
      <c r="I6" s="35">
        <f>'Total Fuel Prices'!I9*(INDEX('Tax_Share of Price'!$B$2:$AI$22,MATCH('Total Fuel Prices'!$A$3,'Tax_Share of Price'!$A$2:$A$22,0),MATCH('BFPaT-pretax-electricity'!I$1,'Tax_Share of Price'!$B$1:$AI$1,0)))</f>
        <v>1.3340107954997172E-6</v>
      </c>
      <c r="J6" s="35">
        <f>'Total Fuel Prices'!J9*(INDEX('Tax_Share of Price'!$B$2:$AI$22,MATCH('Total Fuel Prices'!$A$3,'Tax_Share of Price'!$A$2:$A$22,0),MATCH('BFPaT-pretax-electricity'!J$1,'Tax_Share of Price'!$B$1:$AI$1,0)))</f>
        <v>1.3543720129047127E-6</v>
      </c>
      <c r="K6" s="35">
        <f>'Total Fuel Prices'!K9*(INDEX('Tax_Share of Price'!$B$2:$AI$22,MATCH('Total Fuel Prices'!$A$3,'Tax_Share of Price'!$A$2:$A$22,0),MATCH('BFPaT-pretax-electricity'!K$1,'Tax_Share of Price'!$B$1:$AI$1,0)))</f>
        <v>1.3698184536947097E-6</v>
      </c>
      <c r="L6" s="35">
        <f>'Total Fuel Prices'!L9*(INDEX('Tax_Share of Price'!$B$2:$AI$22,MATCH('Total Fuel Prices'!$A$3,'Tax_Share of Price'!$A$2:$A$22,0),MATCH('BFPaT-pretax-electricity'!L$1,'Tax_Share of Price'!$B$1:$AI$1,0)))</f>
        <v>1.3754353412547083E-6</v>
      </c>
      <c r="M6" s="35">
        <f>'Total Fuel Prices'!M9*(INDEX('Tax_Share of Price'!$B$2:$AI$22,MATCH('Total Fuel Prices'!$A$3,'Tax_Share of Price'!$A$2:$A$22,0),MATCH('BFPaT-pretax-electricity'!M$1,'Tax_Share of Price'!$B$1:$AI$1,0)))</f>
        <v>1.3698184536947097E-6</v>
      </c>
      <c r="N6" s="35">
        <f>'Total Fuel Prices'!N9*(INDEX('Tax_Share of Price'!$B$2:$AI$22,MATCH('Total Fuel Prices'!$A$3,'Tax_Share of Price'!$A$2:$A$22,0),MATCH('BFPaT-pretax-electricity'!N$1,'Tax_Share of Price'!$B$1:$AI$1,0)))</f>
        <v>1.3620952332997112E-6</v>
      </c>
      <c r="O6" s="35">
        <f>'Total Fuel Prices'!O9*(INDEX('Tax_Share of Price'!$B$2:$AI$22,MATCH('Total Fuel Prices'!$A$3,'Tax_Share of Price'!$A$2:$A$22,0),MATCH('BFPaT-pretax-electricity'!O$1,'Tax_Share of Price'!$B$1:$AI$1,0)))</f>
        <v>1.3522656800697133E-6</v>
      </c>
      <c r="P6" s="35">
        <f>'Total Fuel Prices'!P9*(INDEX('Tax_Share of Price'!$B$2:$AI$22,MATCH('Total Fuel Prices'!$A$3,'Tax_Share of Price'!$A$2:$A$22,0),MATCH('BFPaT-pretax-electricity'!P$1,'Tax_Share of Price'!$B$1:$AI$1,0)))</f>
        <v>1.3445424596747146E-6</v>
      </c>
      <c r="Q6" s="35">
        <f>'Total Fuel Prices'!Q9*(INDEX('Tax_Share of Price'!$B$2:$AI$22,MATCH('Total Fuel Prices'!$A$3,'Tax_Share of Price'!$A$2:$A$22,0),MATCH('BFPaT-pretax-electricity'!Q$1,'Tax_Share of Price'!$B$1:$AI$1,0)))</f>
        <v>1.3382234611697162E-6</v>
      </c>
      <c r="R6" s="35">
        <f>'Total Fuel Prices'!R9*(INDEX('Tax_Share of Price'!$B$2:$AI$22,MATCH('Total Fuel Prices'!$A$3,'Tax_Share of Price'!$A$2:$A$22,0),MATCH('BFPaT-pretax-electricity'!R$1,'Tax_Share of Price'!$B$1:$AI$1,0)))</f>
        <v>1.3410319049497156E-6</v>
      </c>
      <c r="S6" s="35">
        <f>'Total Fuel Prices'!S9*(INDEX('Tax_Share of Price'!$B$2:$AI$22,MATCH('Total Fuel Prices'!$A$3,'Tax_Share of Price'!$A$2:$A$22,0),MATCH('BFPaT-pretax-electricity'!S$1,'Tax_Share of Price'!$B$1:$AI$1,0)))</f>
        <v>1.3410319049497156E-6</v>
      </c>
      <c r="T6" s="35">
        <f>'Total Fuel Prices'!T9*(INDEX('Tax_Share of Price'!$B$2:$AI$22,MATCH('Total Fuel Prices'!$A$3,'Tax_Share of Price'!$A$2:$A$22,0),MATCH('BFPaT-pretax-electricity'!T$1,'Tax_Share of Price'!$B$1:$AI$1,0)))</f>
        <v>1.3333086845547172E-6</v>
      </c>
      <c r="U6" s="35">
        <f>'Total Fuel Prices'!U9*(INDEX('Tax_Share of Price'!$B$2:$AI$22,MATCH('Total Fuel Prices'!$A$3,'Tax_Share of Price'!$A$2:$A$22,0),MATCH('BFPaT-pretax-electricity'!U$1,'Tax_Share of Price'!$B$1:$AI$1,0)))</f>
        <v>1.3283939079397183E-6</v>
      </c>
      <c r="V6" s="35">
        <f>'Total Fuel Prices'!V9*(INDEX('Tax_Share of Price'!$B$2:$AI$22,MATCH('Total Fuel Prices'!$A$3,'Tax_Share of Price'!$A$2:$A$22,0),MATCH('BFPaT-pretax-electricity'!V$1,'Tax_Share of Price'!$B$1:$AI$1,0)))</f>
        <v>1.3248833532147191E-6</v>
      </c>
      <c r="W6" s="35">
        <f>'Total Fuel Prices'!W9*(INDEX('Tax_Share of Price'!$B$2:$AI$22,MATCH('Total Fuel Prices'!$A$3,'Tax_Share of Price'!$A$2:$A$22,0),MATCH('BFPaT-pretax-electricity'!W$1,'Tax_Share of Price'!$B$1:$AI$1,0)))</f>
        <v>1.3255854641597189E-6</v>
      </c>
      <c r="X6" s="35">
        <f>'Total Fuel Prices'!X9*(INDEX('Tax_Share of Price'!$B$2:$AI$22,MATCH('Total Fuel Prices'!$A$3,'Tax_Share of Price'!$A$2:$A$22,0),MATCH('BFPaT-pretax-electricity'!X$1,'Tax_Share of Price'!$B$1:$AI$1,0)))</f>
        <v>1.3206706875447197E-6</v>
      </c>
      <c r="Y6" s="35">
        <f>'Total Fuel Prices'!Y9*(INDEX('Tax_Share of Price'!$B$2:$AI$22,MATCH('Total Fuel Prices'!$A$3,'Tax_Share of Price'!$A$2:$A$22,0),MATCH('BFPaT-pretax-electricity'!Y$1,'Tax_Share of Price'!$B$1:$AI$1,0)))</f>
        <v>1.3136495780947216E-6</v>
      </c>
      <c r="Z6" s="35">
        <f>'Total Fuel Prices'!Z9*(INDEX('Tax_Share of Price'!$B$2:$AI$22,MATCH('Total Fuel Prices'!$A$3,'Tax_Share of Price'!$A$2:$A$22,0),MATCH('BFPaT-pretax-electricity'!Z$1,'Tax_Share of Price'!$B$1:$AI$1,0)))</f>
        <v>1.3094369124247224E-6</v>
      </c>
      <c r="AA6" s="35">
        <f>'Total Fuel Prices'!AA9*(INDEX('Tax_Share of Price'!$B$2:$AI$22,MATCH('Total Fuel Prices'!$A$3,'Tax_Share of Price'!$A$2:$A$22,0),MATCH('BFPaT-pretax-electricity'!AA$1,'Tax_Share of Price'!$B$1:$AI$1,0)))</f>
        <v>1.3052242467547232E-6</v>
      </c>
      <c r="AB6" s="35">
        <f>'Total Fuel Prices'!AB9*(INDEX('Tax_Share of Price'!$B$2:$AI$22,MATCH('Total Fuel Prices'!$A$3,'Tax_Share of Price'!$A$2:$A$22,0),MATCH('BFPaT-pretax-electricity'!AB$1,'Tax_Share of Price'!$B$1:$AI$1,0)))</f>
        <v>1.3017136920297237E-6</v>
      </c>
      <c r="AC6" s="35">
        <f>'Total Fuel Prices'!AC9*(INDEX('Tax_Share of Price'!$B$2:$AI$22,MATCH('Total Fuel Prices'!$A$3,'Tax_Share of Price'!$A$2:$A$22,0),MATCH('BFPaT-pretax-electricity'!AC$1,'Tax_Share of Price'!$B$1:$AI$1,0)))</f>
        <v>1.3003094701397241E-6</v>
      </c>
      <c r="AD6" s="35">
        <f>'Total Fuel Prices'!AD9*(INDEX('Tax_Share of Price'!$B$2:$AI$22,MATCH('Total Fuel Prices'!$A$3,'Tax_Share of Price'!$A$2:$A$22,0),MATCH('BFPaT-pretax-electricity'!AD$1,'Tax_Share of Price'!$B$1:$AI$1,0)))</f>
        <v>1.2967989154147249E-6</v>
      </c>
      <c r="AE6" s="35">
        <f>'Total Fuel Prices'!AE9*(INDEX('Tax_Share of Price'!$B$2:$AI$22,MATCH('Total Fuel Prices'!$A$3,'Tax_Share of Price'!$A$2:$A$22,0),MATCH('BFPaT-pretax-electricity'!AE$1,'Tax_Share of Price'!$B$1:$AI$1,0)))</f>
        <v>1.2939904716347255E-6</v>
      </c>
      <c r="AF6" s="35">
        <f>'Total Fuel Prices'!AF9*(INDEX('Tax_Share of Price'!$B$2:$AI$22,MATCH('Total Fuel Prices'!$A$3,'Tax_Share of Price'!$A$2:$A$22,0),MATCH('BFPaT-pretax-electricity'!AF$1,'Tax_Share of Price'!$B$1:$AI$1,0)))</f>
        <v>1.2960968044697253E-6</v>
      </c>
      <c r="AG6" s="35">
        <f>'Total Fuel Prices'!AG9*(INDEX('Tax_Share of Price'!$B$2:$AI$22,MATCH('Total Fuel Prices'!$A$3,'Tax_Share of Price'!$A$2:$A$22,0),MATCH('BFPaT-pretax-electricity'!AG$1,'Tax_Share of Price'!$B$1:$AI$1,0)))</f>
        <v>1.2939904716347255E-6</v>
      </c>
      <c r="AH6" s="35">
        <f>'Total Fuel Prices'!AH9*(INDEX('Tax_Share of Price'!$B$2:$AI$22,MATCH('Total Fuel Prices'!$A$3,'Tax_Share of Price'!$A$2:$A$22,0),MATCH('BFPaT-pretax-electricity'!AH$1,'Tax_Share of Price'!$B$1:$AI$1,0)))</f>
        <v>1.2911820278547261E-6</v>
      </c>
      <c r="AI6" s="35">
        <f>'Total Fuel Prices'!AI9*(INDEX('Tax_Share of Price'!$B$2:$AI$22,MATCH('Total Fuel Prices'!$A$3,'Tax_Share of Price'!$A$2:$A$22,0),MATCH('BFPaT-pretax-electricity'!AI$1,'Tax_Share of Price'!$B$1:$AI$1,0)))</f>
        <v>1.2904799169097263E-6</v>
      </c>
    </row>
    <row r="7" spans="1:37" x14ac:dyDescent="0.45">
      <c r="A7" s="12" t="s">
        <v>275</v>
      </c>
      <c r="B7" s="35">
        <f>'Total Fuel Prices'!B10*(INDEX('Tax_Share of Price'!$B$2:$AI$22,MATCH('Total Fuel Prices'!$A$3,'Tax_Share of Price'!$A$2:$A$22,0),MATCH('BFPaT-pretax-electricity'!B$1,'Tax_Share of Price'!$B$1:$AI$1,0)))</f>
        <v>0</v>
      </c>
      <c r="C7" s="35">
        <f>'Total Fuel Prices'!C10*(INDEX('Tax_Share of Price'!$B$2:$AI$22,MATCH('Total Fuel Prices'!$A$3,'Tax_Share of Price'!$A$2:$A$22,0),MATCH('BFPaT-pretax-electricity'!C$1,'Tax_Share of Price'!$B$1:$AI$1,0)))</f>
        <v>0</v>
      </c>
      <c r="D7" s="35">
        <f>'Total Fuel Prices'!D10*(INDEX('Tax_Share of Price'!$B$2:$AI$22,MATCH('Total Fuel Prices'!$A$3,'Tax_Share of Price'!$A$2:$A$22,0),MATCH('BFPaT-pretax-electricity'!D$1,'Tax_Share of Price'!$B$1:$AI$1,0)))</f>
        <v>0</v>
      </c>
      <c r="E7" s="35">
        <f>'Total Fuel Prices'!E10*(INDEX('Tax_Share of Price'!$B$2:$AI$22,MATCH('Total Fuel Prices'!$A$3,'Tax_Share of Price'!$A$2:$A$22,0),MATCH('BFPaT-pretax-electricity'!E$1,'Tax_Share of Price'!$B$1:$AI$1,0)))</f>
        <v>0</v>
      </c>
      <c r="F7" s="35">
        <f>'Total Fuel Prices'!F10*(INDEX('Tax_Share of Price'!$B$2:$AI$22,MATCH('Total Fuel Prices'!$A$3,'Tax_Share of Price'!$A$2:$A$22,0),MATCH('BFPaT-pretax-electricity'!F$1,'Tax_Share of Price'!$B$1:$AI$1,0)))</f>
        <v>0</v>
      </c>
      <c r="G7" s="35">
        <f>'Total Fuel Prices'!G10*(INDEX('Tax_Share of Price'!$B$2:$AI$22,MATCH('Total Fuel Prices'!$A$3,'Tax_Share of Price'!$A$2:$A$22,0),MATCH('BFPaT-pretax-electricity'!G$1,'Tax_Share of Price'!$B$1:$AI$1,0)))</f>
        <v>0</v>
      </c>
      <c r="H7" s="35">
        <f>'Total Fuel Prices'!H10*(INDEX('Tax_Share of Price'!$B$2:$AI$22,MATCH('Total Fuel Prices'!$A$3,'Tax_Share of Price'!$A$2:$A$22,0),MATCH('BFPaT-pretax-electricity'!H$1,'Tax_Share of Price'!$B$1:$AI$1,0)))</f>
        <v>0</v>
      </c>
      <c r="I7" s="35">
        <f>'Total Fuel Prices'!I10*(INDEX('Tax_Share of Price'!$B$2:$AI$22,MATCH('Total Fuel Prices'!$A$3,'Tax_Share of Price'!$A$2:$A$22,0),MATCH('BFPaT-pretax-electricity'!I$1,'Tax_Share of Price'!$B$1:$AI$1,0)))</f>
        <v>0</v>
      </c>
      <c r="J7" s="35">
        <f>'Total Fuel Prices'!J10*(INDEX('Tax_Share of Price'!$B$2:$AI$22,MATCH('Total Fuel Prices'!$A$3,'Tax_Share of Price'!$A$2:$A$22,0),MATCH('BFPaT-pretax-electricity'!J$1,'Tax_Share of Price'!$B$1:$AI$1,0)))</f>
        <v>0</v>
      </c>
      <c r="K7" s="35">
        <f>'Total Fuel Prices'!K10*(INDEX('Tax_Share of Price'!$B$2:$AI$22,MATCH('Total Fuel Prices'!$A$3,'Tax_Share of Price'!$A$2:$A$22,0),MATCH('BFPaT-pretax-electricity'!K$1,'Tax_Share of Price'!$B$1:$AI$1,0)))</f>
        <v>0</v>
      </c>
      <c r="L7" s="35">
        <f>'Total Fuel Prices'!L10*(INDEX('Tax_Share of Price'!$B$2:$AI$22,MATCH('Total Fuel Prices'!$A$3,'Tax_Share of Price'!$A$2:$A$22,0),MATCH('BFPaT-pretax-electricity'!L$1,'Tax_Share of Price'!$B$1:$AI$1,0)))</f>
        <v>0</v>
      </c>
      <c r="M7" s="35">
        <f>'Total Fuel Prices'!M10*(INDEX('Tax_Share of Price'!$B$2:$AI$22,MATCH('Total Fuel Prices'!$A$3,'Tax_Share of Price'!$A$2:$A$22,0),MATCH('BFPaT-pretax-electricity'!M$1,'Tax_Share of Price'!$B$1:$AI$1,0)))</f>
        <v>0</v>
      </c>
      <c r="N7" s="35">
        <f>'Total Fuel Prices'!N10*(INDEX('Tax_Share of Price'!$B$2:$AI$22,MATCH('Total Fuel Prices'!$A$3,'Tax_Share of Price'!$A$2:$A$22,0),MATCH('BFPaT-pretax-electricity'!N$1,'Tax_Share of Price'!$B$1:$AI$1,0)))</f>
        <v>0</v>
      </c>
      <c r="O7" s="35">
        <f>'Total Fuel Prices'!O10*(INDEX('Tax_Share of Price'!$B$2:$AI$22,MATCH('Total Fuel Prices'!$A$3,'Tax_Share of Price'!$A$2:$A$22,0),MATCH('BFPaT-pretax-electricity'!O$1,'Tax_Share of Price'!$B$1:$AI$1,0)))</f>
        <v>0</v>
      </c>
      <c r="P7" s="35">
        <f>'Total Fuel Prices'!P10*(INDEX('Tax_Share of Price'!$B$2:$AI$22,MATCH('Total Fuel Prices'!$A$3,'Tax_Share of Price'!$A$2:$A$22,0),MATCH('BFPaT-pretax-electricity'!P$1,'Tax_Share of Price'!$B$1:$AI$1,0)))</f>
        <v>0</v>
      </c>
      <c r="Q7" s="35">
        <f>'Total Fuel Prices'!Q10*(INDEX('Tax_Share of Price'!$B$2:$AI$22,MATCH('Total Fuel Prices'!$A$3,'Tax_Share of Price'!$A$2:$A$22,0),MATCH('BFPaT-pretax-electricity'!Q$1,'Tax_Share of Price'!$B$1:$AI$1,0)))</f>
        <v>0</v>
      </c>
      <c r="R7" s="35">
        <f>'Total Fuel Prices'!R10*(INDEX('Tax_Share of Price'!$B$2:$AI$22,MATCH('Total Fuel Prices'!$A$3,'Tax_Share of Price'!$A$2:$A$22,0),MATCH('BFPaT-pretax-electricity'!R$1,'Tax_Share of Price'!$B$1:$AI$1,0)))</f>
        <v>0</v>
      </c>
      <c r="S7" s="35">
        <f>'Total Fuel Prices'!S10*(INDEX('Tax_Share of Price'!$B$2:$AI$22,MATCH('Total Fuel Prices'!$A$3,'Tax_Share of Price'!$A$2:$A$22,0),MATCH('BFPaT-pretax-electricity'!S$1,'Tax_Share of Price'!$B$1:$AI$1,0)))</f>
        <v>0</v>
      </c>
      <c r="T7" s="35">
        <f>'Total Fuel Prices'!T10*(INDEX('Tax_Share of Price'!$B$2:$AI$22,MATCH('Total Fuel Prices'!$A$3,'Tax_Share of Price'!$A$2:$A$22,0),MATCH('BFPaT-pretax-electricity'!T$1,'Tax_Share of Price'!$B$1:$AI$1,0)))</f>
        <v>0</v>
      </c>
      <c r="U7" s="35">
        <f>'Total Fuel Prices'!U10*(INDEX('Tax_Share of Price'!$B$2:$AI$22,MATCH('Total Fuel Prices'!$A$3,'Tax_Share of Price'!$A$2:$A$22,0),MATCH('BFPaT-pretax-electricity'!U$1,'Tax_Share of Price'!$B$1:$AI$1,0)))</f>
        <v>0</v>
      </c>
      <c r="V7" s="35">
        <f>'Total Fuel Prices'!V10*(INDEX('Tax_Share of Price'!$B$2:$AI$22,MATCH('Total Fuel Prices'!$A$3,'Tax_Share of Price'!$A$2:$A$22,0),MATCH('BFPaT-pretax-electricity'!V$1,'Tax_Share of Price'!$B$1:$AI$1,0)))</f>
        <v>0</v>
      </c>
      <c r="W7" s="35">
        <f>'Total Fuel Prices'!W10*(INDEX('Tax_Share of Price'!$B$2:$AI$22,MATCH('Total Fuel Prices'!$A$3,'Tax_Share of Price'!$A$2:$A$22,0),MATCH('BFPaT-pretax-electricity'!W$1,'Tax_Share of Price'!$B$1:$AI$1,0)))</f>
        <v>0</v>
      </c>
      <c r="X7" s="35">
        <f>'Total Fuel Prices'!X10*(INDEX('Tax_Share of Price'!$B$2:$AI$22,MATCH('Total Fuel Prices'!$A$3,'Tax_Share of Price'!$A$2:$A$22,0),MATCH('BFPaT-pretax-electricity'!X$1,'Tax_Share of Price'!$B$1:$AI$1,0)))</f>
        <v>0</v>
      </c>
      <c r="Y7" s="35">
        <f>'Total Fuel Prices'!Y10*(INDEX('Tax_Share of Price'!$B$2:$AI$22,MATCH('Total Fuel Prices'!$A$3,'Tax_Share of Price'!$A$2:$A$22,0),MATCH('BFPaT-pretax-electricity'!Y$1,'Tax_Share of Price'!$B$1:$AI$1,0)))</f>
        <v>0</v>
      </c>
      <c r="Z7" s="35">
        <f>'Total Fuel Prices'!Z10*(INDEX('Tax_Share of Price'!$B$2:$AI$22,MATCH('Total Fuel Prices'!$A$3,'Tax_Share of Price'!$A$2:$A$22,0),MATCH('BFPaT-pretax-electricity'!Z$1,'Tax_Share of Price'!$B$1:$AI$1,0)))</f>
        <v>0</v>
      </c>
      <c r="AA7" s="35">
        <f>'Total Fuel Prices'!AA10*(INDEX('Tax_Share of Price'!$B$2:$AI$22,MATCH('Total Fuel Prices'!$A$3,'Tax_Share of Price'!$A$2:$A$22,0),MATCH('BFPaT-pretax-electricity'!AA$1,'Tax_Share of Price'!$B$1:$AI$1,0)))</f>
        <v>0</v>
      </c>
      <c r="AB7" s="35">
        <f>'Total Fuel Prices'!AB10*(INDEX('Tax_Share of Price'!$B$2:$AI$22,MATCH('Total Fuel Prices'!$A$3,'Tax_Share of Price'!$A$2:$A$22,0),MATCH('BFPaT-pretax-electricity'!AB$1,'Tax_Share of Price'!$B$1:$AI$1,0)))</f>
        <v>0</v>
      </c>
      <c r="AC7" s="35">
        <f>'Total Fuel Prices'!AC10*(INDEX('Tax_Share of Price'!$B$2:$AI$22,MATCH('Total Fuel Prices'!$A$3,'Tax_Share of Price'!$A$2:$A$22,0),MATCH('BFPaT-pretax-electricity'!AC$1,'Tax_Share of Price'!$B$1:$AI$1,0)))</f>
        <v>0</v>
      </c>
      <c r="AD7" s="35">
        <f>'Total Fuel Prices'!AD10*(INDEX('Tax_Share of Price'!$B$2:$AI$22,MATCH('Total Fuel Prices'!$A$3,'Tax_Share of Price'!$A$2:$A$22,0),MATCH('BFPaT-pretax-electricity'!AD$1,'Tax_Share of Price'!$B$1:$AI$1,0)))</f>
        <v>0</v>
      </c>
      <c r="AE7" s="35">
        <f>'Total Fuel Prices'!AE10*(INDEX('Tax_Share of Price'!$B$2:$AI$22,MATCH('Total Fuel Prices'!$A$3,'Tax_Share of Price'!$A$2:$A$22,0),MATCH('BFPaT-pretax-electricity'!AE$1,'Tax_Share of Price'!$B$1:$AI$1,0)))</f>
        <v>0</v>
      </c>
      <c r="AF7" s="35">
        <f>'Total Fuel Prices'!AF10*(INDEX('Tax_Share of Price'!$B$2:$AI$22,MATCH('Total Fuel Prices'!$A$3,'Tax_Share of Price'!$A$2:$A$22,0),MATCH('BFPaT-pretax-electricity'!AF$1,'Tax_Share of Price'!$B$1:$AI$1,0)))</f>
        <v>0</v>
      </c>
      <c r="AG7" s="35">
        <f>'Total Fuel Prices'!AG10*(INDEX('Tax_Share of Price'!$B$2:$AI$22,MATCH('Total Fuel Prices'!$A$3,'Tax_Share of Price'!$A$2:$A$22,0),MATCH('BFPaT-pretax-electricity'!AG$1,'Tax_Share of Price'!$B$1:$AI$1,0)))</f>
        <v>0</v>
      </c>
      <c r="AH7" s="35">
        <f>'Total Fuel Prices'!AH10*(INDEX('Tax_Share of Price'!$B$2:$AI$22,MATCH('Total Fuel Prices'!$A$3,'Tax_Share of Price'!$A$2:$A$22,0),MATCH('BFPaT-pretax-electricity'!AH$1,'Tax_Share of Price'!$B$1:$AI$1,0)))</f>
        <v>0</v>
      </c>
      <c r="AI7" s="35">
        <f>'Total Fuel Prices'!AI10*(INDEX('Tax_Share of Price'!$B$2:$AI$22,MATCH('Total Fuel Prices'!$A$3,'Tax_Share of Price'!$A$2:$A$22,0),MATCH('BFPaT-pretax-electricity'!AI$1,'Tax_Share of Price'!$B$1:$AI$1,0)))</f>
        <v>0</v>
      </c>
    </row>
    <row r="8" spans="1:37" x14ac:dyDescent="0.45">
      <c r="A8" s="12" t="s">
        <v>276</v>
      </c>
      <c r="B8" s="35">
        <f>'Total Fuel Prices'!B11*(INDEX('Tax_Share of Price'!$B$2:$AI$22,MATCH('Total Fuel Prices'!$A$3,'Tax_Share of Price'!$A$2:$A$22,0),MATCH('BFPaT-pretax-electricity'!B$1,'Tax_Share of Price'!$B$1:$AI$1,0)))</f>
        <v>0</v>
      </c>
      <c r="C8" s="35">
        <f>'Total Fuel Prices'!C11*(INDEX('Tax_Share of Price'!$B$2:$AI$22,MATCH('Total Fuel Prices'!$A$3,'Tax_Share of Price'!$A$2:$A$22,0),MATCH('BFPaT-pretax-electricity'!C$1,'Tax_Share of Price'!$B$1:$AI$1,0)))</f>
        <v>0</v>
      </c>
      <c r="D8" s="35">
        <f>'Total Fuel Prices'!D11*(INDEX('Tax_Share of Price'!$B$2:$AI$22,MATCH('Total Fuel Prices'!$A$3,'Tax_Share of Price'!$A$2:$A$22,0),MATCH('BFPaT-pretax-electricity'!D$1,'Tax_Share of Price'!$B$1:$AI$1,0)))</f>
        <v>0</v>
      </c>
      <c r="E8" s="35">
        <f>'Total Fuel Prices'!E11*(INDEX('Tax_Share of Price'!$B$2:$AI$22,MATCH('Total Fuel Prices'!$A$3,'Tax_Share of Price'!$A$2:$A$22,0),MATCH('BFPaT-pretax-electricity'!E$1,'Tax_Share of Price'!$B$1:$AI$1,0)))</f>
        <v>0</v>
      </c>
      <c r="F8" s="35">
        <f>'Total Fuel Prices'!F11*(INDEX('Tax_Share of Price'!$B$2:$AI$22,MATCH('Total Fuel Prices'!$A$3,'Tax_Share of Price'!$A$2:$A$22,0),MATCH('BFPaT-pretax-electricity'!F$1,'Tax_Share of Price'!$B$1:$AI$1,0)))</f>
        <v>0</v>
      </c>
      <c r="G8" s="35">
        <f>'Total Fuel Prices'!G11*(INDEX('Tax_Share of Price'!$B$2:$AI$22,MATCH('Total Fuel Prices'!$A$3,'Tax_Share of Price'!$A$2:$A$22,0),MATCH('BFPaT-pretax-electricity'!G$1,'Tax_Share of Price'!$B$1:$AI$1,0)))</f>
        <v>0</v>
      </c>
      <c r="H8" s="35">
        <f>'Total Fuel Prices'!H11*(INDEX('Tax_Share of Price'!$B$2:$AI$22,MATCH('Total Fuel Prices'!$A$3,'Tax_Share of Price'!$A$2:$A$22,0),MATCH('BFPaT-pretax-electricity'!H$1,'Tax_Share of Price'!$B$1:$AI$1,0)))</f>
        <v>0</v>
      </c>
      <c r="I8" s="35">
        <f>'Total Fuel Prices'!I11*(INDEX('Tax_Share of Price'!$B$2:$AI$22,MATCH('Total Fuel Prices'!$A$3,'Tax_Share of Price'!$A$2:$A$22,0),MATCH('BFPaT-pretax-electricity'!I$1,'Tax_Share of Price'!$B$1:$AI$1,0)))</f>
        <v>0</v>
      </c>
      <c r="J8" s="35">
        <f>'Total Fuel Prices'!J11*(INDEX('Tax_Share of Price'!$B$2:$AI$22,MATCH('Total Fuel Prices'!$A$3,'Tax_Share of Price'!$A$2:$A$22,0),MATCH('BFPaT-pretax-electricity'!J$1,'Tax_Share of Price'!$B$1:$AI$1,0)))</f>
        <v>0</v>
      </c>
      <c r="K8" s="35">
        <f>'Total Fuel Prices'!K11*(INDEX('Tax_Share of Price'!$B$2:$AI$22,MATCH('Total Fuel Prices'!$A$3,'Tax_Share of Price'!$A$2:$A$22,0),MATCH('BFPaT-pretax-electricity'!K$1,'Tax_Share of Price'!$B$1:$AI$1,0)))</f>
        <v>0</v>
      </c>
      <c r="L8" s="35">
        <f>'Total Fuel Prices'!L11*(INDEX('Tax_Share of Price'!$B$2:$AI$22,MATCH('Total Fuel Prices'!$A$3,'Tax_Share of Price'!$A$2:$A$22,0),MATCH('BFPaT-pretax-electricity'!L$1,'Tax_Share of Price'!$B$1:$AI$1,0)))</f>
        <v>0</v>
      </c>
      <c r="M8" s="35">
        <f>'Total Fuel Prices'!M11*(INDEX('Tax_Share of Price'!$B$2:$AI$22,MATCH('Total Fuel Prices'!$A$3,'Tax_Share of Price'!$A$2:$A$22,0),MATCH('BFPaT-pretax-electricity'!M$1,'Tax_Share of Price'!$B$1:$AI$1,0)))</f>
        <v>0</v>
      </c>
      <c r="N8" s="35">
        <f>'Total Fuel Prices'!N11*(INDEX('Tax_Share of Price'!$B$2:$AI$22,MATCH('Total Fuel Prices'!$A$3,'Tax_Share of Price'!$A$2:$A$22,0),MATCH('BFPaT-pretax-electricity'!N$1,'Tax_Share of Price'!$B$1:$AI$1,0)))</f>
        <v>0</v>
      </c>
      <c r="O8" s="35">
        <f>'Total Fuel Prices'!O11*(INDEX('Tax_Share of Price'!$B$2:$AI$22,MATCH('Total Fuel Prices'!$A$3,'Tax_Share of Price'!$A$2:$A$22,0),MATCH('BFPaT-pretax-electricity'!O$1,'Tax_Share of Price'!$B$1:$AI$1,0)))</f>
        <v>0</v>
      </c>
      <c r="P8" s="35">
        <f>'Total Fuel Prices'!P11*(INDEX('Tax_Share of Price'!$B$2:$AI$22,MATCH('Total Fuel Prices'!$A$3,'Tax_Share of Price'!$A$2:$A$22,0),MATCH('BFPaT-pretax-electricity'!P$1,'Tax_Share of Price'!$B$1:$AI$1,0)))</f>
        <v>0</v>
      </c>
      <c r="Q8" s="35">
        <f>'Total Fuel Prices'!Q11*(INDEX('Tax_Share of Price'!$B$2:$AI$22,MATCH('Total Fuel Prices'!$A$3,'Tax_Share of Price'!$A$2:$A$22,0),MATCH('BFPaT-pretax-electricity'!Q$1,'Tax_Share of Price'!$B$1:$AI$1,0)))</f>
        <v>0</v>
      </c>
      <c r="R8" s="35">
        <f>'Total Fuel Prices'!R11*(INDEX('Tax_Share of Price'!$B$2:$AI$22,MATCH('Total Fuel Prices'!$A$3,'Tax_Share of Price'!$A$2:$A$22,0),MATCH('BFPaT-pretax-electricity'!R$1,'Tax_Share of Price'!$B$1:$AI$1,0)))</f>
        <v>0</v>
      </c>
      <c r="S8" s="35">
        <f>'Total Fuel Prices'!S11*(INDEX('Tax_Share of Price'!$B$2:$AI$22,MATCH('Total Fuel Prices'!$A$3,'Tax_Share of Price'!$A$2:$A$22,0),MATCH('BFPaT-pretax-electricity'!S$1,'Tax_Share of Price'!$B$1:$AI$1,0)))</f>
        <v>0</v>
      </c>
      <c r="T8" s="35">
        <f>'Total Fuel Prices'!T11*(INDEX('Tax_Share of Price'!$B$2:$AI$22,MATCH('Total Fuel Prices'!$A$3,'Tax_Share of Price'!$A$2:$A$22,0),MATCH('BFPaT-pretax-electricity'!T$1,'Tax_Share of Price'!$B$1:$AI$1,0)))</f>
        <v>0</v>
      </c>
      <c r="U8" s="35">
        <f>'Total Fuel Prices'!U11*(INDEX('Tax_Share of Price'!$B$2:$AI$22,MATCH('Total Fuel Prices'!$A$3,'Tax_Share of Price'!$A$2:$A$22,0),MATCH('BFPaT-pretax-electricity'!U$1,'Tax_Share of Price'!$B$1:$AI$1,0)))</f>
        <v>0</v>
      </c>
      <c r="V8" s="35">
        <f>'Total Fuel Prices'!V11*(INDEX('Tax_Share of Price'!$B$2:$AI$22,MATCH('Total Fuel Prices'!$A$3,'Tax_Share of Price'!$A$2:$A$22,0),MATCH('BFPaT-pretax-electricity'!V$1,'Tax_Share of Price'!$B$1:$AI$1,0)))</f>
        <v>0</v>
      </c>
      <c r="W8" s="35">
        <f>'Total Fuel Prices'!W11*(INDEX('Tax_Share of Price'!$B$2:$AI$22,MATCH('Total Fuel Prices'!$A$3,'Tax_Share of Price'!$A$2:$A$22,0),MATCH('BFPaT-pretax-electricity'!W$1,'Tax_Share of Price'!$B$1:$AI$1,0)))</f>
        <v>0</v>
      </c>
      <c r="X8" s="35">
        <f>'Total Fuel Prices'!X11*(INDEX('Tax_Share of Price'!$B$2:$AI$22,MATCH('Total Fuel Prices'!$A$3,'Tax_Share of Price'!$A$2:$A$22,0),MATCH('BFPaT-pretax-electricity'!X$1,'Tax_Share of Price'!$B$1:$AI$1,0)))</f>
        <v>0</v>
      </c>
      <c r="Y8" s="35">
        <f>'Total Fuel Prices'!Y11*(INDEX('Tax_Share of Price'!$B$2:$AI$22,MATCH('Total Fuel Prices'!$A$3,'Tax_Share of Price'!$A$2:$A$22,0),MATCH('BFPaT-pretax-electricity'!Y$1,'Tax_Share of Price'!$B$1:$AI$1,0)))</f>
        <v>0</v>
      </c>
      <c r="Z8" s="35">
        <f>'Total Fuel Prices'!Z11*(INDEX('Tax_Share of Price'!$B$2:$AI$22,MATCH('Total Fuel Prices'!$A$3,'Tax_Share of Price'!$A$2:$A$22,0),MATCH('BFPaT-pretax-electricity'!Z$1,'Tax_Share of Price'!$B$1:$AI$1,0)))</f>
        <v>0</v>
      </c>
      <c r="AA8" s="35">
        <f>'Total Fuel Prices'!AA11*(INDEX('Tax_Share of Price'!$B$2:$AI$22,MATCH('Total Fuel Prices'!$A$3,'Tax_Share of Price'!$A$2:$A$22,0),MATCH('BFPaT-pretax-electricity'!AA$1,'Tax_Share of Price'!$B$1:$AI$1,0)))</f>
        <v>0</v>
      </c>
      <c r="AB8" s="35">
        <f>'Total Fuel Prices'!AB11*(INDEX('Tax_Share of Price'!$B$2:$AI$22,MATCH('Total Fuel Prices'!$A$3,'Tax_Share of Price'!$A$2:$A$22,0),MATCH('BFPaT-pretax-electricity'!AB$1,'Tax_Share of Price'!$B$1:$AI$1,0)))</f>
        <v>0</v>
      </c>
      <c r="AC8" s="35">
        <f>'Total Fuel Prices'!AC11*(INDEX('Tax_Share of Price'!$B$2:$AI$22,MATCH('Total Fuel Prices'!$A$3,'Tax_Share of Price'!$A$2:$A$22,0),MATCH('BFPaT-pretax-electricity'!AC$1,'Tax_Share of Price'!$B$1:$AI$1,0)))</f>
        <v>0</v>
      </c>
      <c r="AD8" s="35">
        <f>'Total Fuel Prices'!AD11*(INDEX('Tax_Share of Price'!$B$2:$AI$22,MATCH('Total Fuel Prices'!$A$3,'Tax_Share of Price'!$A$2:$A$22,0),MATCH('BFPaT-pretax-electricity'!AD$1,'Tax_Share of Price'!$B$1:$AI$1,0)))</f>
        <v>0</v>
      </c>
      <c r="AE8" s="35">
        <f>'Total Fuel Prices'!AE11*(INDEX('Tax_Share of Price'!$B$2:$AI$22,MATCH('Total Fuel Prices'!$A$3,'Tax_Share of Price'!$A$2:$A$22,0),MATCH('BFPaT-pretax-electricity'!AE$1,'Tax_Share of Price'!$B$1:$AI$1,0)))</f>
        <v>0</v>
      </c>
      <c r="AF8" s="35">
        <f>'Total Fuel Prices'!AF11*(INDEX('Tax_Share of Price'!$B$2:$AI$22,MATCH('Total Fuel Prices'!$A$3,'Tax_Share of Price'!$A$2:$A$22,0),MATCH('BFPaT-pretax-electricity'!AF$1,'Tax_Share of Price'!$B$1:$AI$1,0)))</f>
        <v>0</v>
      </c>
      <c r="AG8" s="35">
        <f>'Total Fuel Prices'!AG11*(INDEX('Tax_Share of Price'!$B$2:$AI$22,MATCH('Total Fuel Prices'!$A$3,'Tax_Share of Price'!$A$2:$A$22,0),MATCH('BFPaT-pretax-electricity'!AG$1,'Tax_Share of Price'!$B$1:$AI$1,0)))</f>
        <v>0</v>
      </c>
      <c r="AH8" s="35">
        <f>'Total Fuel Prices'!AH11*(INDEX('Tax_Share of Price'!$B$2:$AI$22,MATCH('Total Fuel Prices'!$A$3,'Tax_Share of Price'!$A$2:$A$22,0),MATCH('BFPaT-pretax-electricity'!AH$1,'Tax_Share of Price'!$B$1:$AI$1,0)))</f>
        <v>0</v>
      </c>
      <c r="AI8" s="35">
        <f>'Total Fuel Prices'!AI11*(INDEX('Tax_Share of Price'!$B$2:$AI$22,MATCH('Total Fuel Prices'!$A$3,'Tax_Share of Price'!$A$2:$A$22,0),MATCH('BFPaT-pretax-electricity'!AI$1,'Tax_Share of Price'!$B$1:$AI$1,0)))</f>
        <v>0</v>
      </c>
    </row>
    <row r="9" spans="1:37" x14ac:dyDescent="0.45">
      <c r="A9" s="12" t="s">
        <v>277</v>
      </c>
      <c r="B9" s="35">
        <f>'Total Fuel Prices'!B12*(INDEX('Tax_Share of Price'!$B$2:$AI$22,MATCH('Total Fuel Prices'!$A$3,'Tax_Share of Price'!$A$2:$A$22,0),MATCH('BFPaT-pretax-electricity'!B$1,'Tax_Share of Price'!$B$1:$AI$1,0)))</f>
        <v>1.387371227319706E-6</v>
      </c>
      <c r="C9" s="35">
        <f>'Total Fuel Prices'!C12*(INDEX('Tax_Share of Price'!$B$2:$AI$22,MATCH('Total Fuel Prices'!$A$3,'Tax_Share of Price'!$A$2:$A$22,0),MATCH('BFPaT-pretax-electricity'!C$1,'Tax_Share of Price'!$B$1:$AI$1,0)))</f>
        <v>1.387371227319706E-6</v>
      </c>
      <c r="D9" s="35">
        <f>'Total Fuel Prices'!D12*(INDEX('Tax_Share of Price'!$B$2:$AI$22,MATCH('Total Fuel Prices'!$A$3,'Tax_Share of Price'!$A$2:$A$22,0),MATCH('BFPaT-pretax-electricity'!D$1,'Tax_Share of Price'!$B$1:$AI$1,0)))</f>
        <v>1.4210725526796986E-6</v>
      </c>
      <c r="E9" s="35">
        <f>'Total Fuel Prices'!E12*(INDEX('Tax_Share of Price'!$B$2:$AI$22,MATCH('Total Fuel Prices'!$A$3,'Tax_Share of Price'!$A$2:$A$22,0),MATCH('BFPaT-pretax-electricity'!E$1,'Tax_Share of Price'!$B$1:$AI$1,0)))</f>
        <v>1.387371227319706E-6</v>
      </c>
      <c r="F9" s="35">
        <f>'Total Fuel Prices'!F12*(INDEX('Tax_Share of Price'!$B$2:$AI$22,MATCH('Total Fuel Prices'!$A$3,'Tax_Share of Price'!$A$2:$A$22,0),MATCH('BFPaT-pretax-electricity'!F$1,'Tax_Share of Price'!$B$1:$AI$1,0)))</f>
        <v>1.3396276830597158E-6</v>
      </c>
      <c r="G9" s="35">
        <f>'Total Fuel Prices'!G12*(INDEX('Tax_Share of Price'!$B$2:$AI$22,MATCH('Total Fuel Prices'!$A$3,'Tax_Share of Price'!$A$2:$A$22,0),MATCH('BFPaT-pretax-electricity'!G$1,'Tax_Share of Price'!$B$1:$AI$1,0)))</f>
        <v>1.3361171283347168E-6</v>
      </c>
      <c r="H9" s="35">
        <f>'Total Fuel Prices'!H12*(INDEX('Tax_Share of Price'!$B$2:$AI$22,MATCH('Total Fuel Prices'!$A$3,'Tax_Share of Price'!$A$2:$A$22,0),MATCH('BFPaT-pretax-electricity'!H$1,'Tax_Share of Price'!$B$1:$AI$1,0)))</f>
        <v>1.3297981298297182E-6</v>
      </c>
      <c r="I9" s="35">
        <f>'Total Fuel Prices'!I12*(INDEX('Tax_Share of Price'!$B$2:$AI$22,MATCH('Total Fuel Prices'!$A$3,'Tax_Share of Price'!$A$2:$A$22,0),MATCH('BFPaT-pretax-electricity'!I$1,'Tax_Share of Price'!$B$1:$AI$1,0)))</f>
        <v>1.3340107954997172E-6</v>
      </c>
      <c r="J9" s="35">
        <f>'Total Fuel Prices'!J12*(INDEX('Tax_Share of Price'!$B$2:$AI$22,MATCH('Total Fuel Prices'!$A$3,'Tax_Share of Price'!$A$2:$A$22,0),MATCH('BFPaT-pretax-electricity'!J$1,'Tax_Share of Price'!$B$1:$AI$1,0)))</f>
        <v>1.3543720129047127E-6</v>
      </c>
      <c r="K9" s="35">
        <f>'Total Fuel Prices'!K12*(INDEX('Tax_Share of Price'!$B$2:$AI$22,MATCH('Total Fuel Prices'!$A$3,'Tax_Share of Price'!$A$2:$A$22,0),MATCH('BFPaT-pretax-electricity'!K$1,'Tax_Share of Price'!$B$1:$AI$1,0)))</f>
        <v>1.3698184536947097E-6</v>
      </c>
      <c r="L9" s="35">
        <f>'Total Fuel Prices'!L12*(INDEX('Tax_Share of Price'!$B$2:$AI$22,MATCH('Total Fuel Prices'!$A$3,'Tax_Share of Price'!$A$2:$A$22,0),MATCH('BFPaT-pretax-electricity'!L$1,'Tax_Share of Price'!$B$1:$AI$1,0)))</f>
        <v>1.3754353412547083E-6</v>
      </c>
      <c r="M9" s="35">
        <f>'Total Fuel Prices'!M12*(INDEX('Tax_Share of Price'!$B$2:$AI$22,MATCH('Total Fuel Prices'!$A$3,'Tax_Share of Price'!$A$2:$A$22,0),MATCH('BFPaT-pretax-electricity'!M$1,'Tax_Share of Price'!$B$1:$AI$1,0)))</f>
        <v>1.3698184536947097E-6</v>
      </c>
      <c r="N9" s="35">
        <f>'Total Fuel Prices'!N12*(INDEX('Tax_Share of Price'!$B$2:$AI$22,MATCH('Total Fuel Prices'!$A$3,'Tax_Share of Price'!$A$2:$A$22,0),MATCH('BFPaT-pretax-electricity'!N$1,'Tax_Share of Price'!$B$1:$AI$1,0)))</f>
        <v>1.3620952332997112E-6</v>
      </c>
      <c r="O9" s="35">
        <f>'Total Fuel Prices'!O12*(INDEX('Tax_Share of Price'!$B$2:$AI$22,MATCH('Total Fuel Prices'!$A$3,'Tax_Share of Price'!$A$2:$A$22,0),MATCH('BFPaT-pretax-electricity'!O$1,'Tax_Share of Price'!$B$1:$AI$1,0)))</f>
        <v>1.3522656800697133E-6</v>
      </c>
      <c r="P9" s="35">
        <f>'Total Fuel Prices'!P12*(INDEX('Tax_Share of Price'!$B$2:$AI$22,MATCH('Total Fuel Prices'!$A$3,'Tax_Share of Price'!$A$2:$A$22,0),MATCH('BFPaT-pretax-electricity'!P$1,'Tax_Share of Price'!$B$1:$AI$1,0)))</f>
        <v>1.3445424596747146E-6</v>
      </c>
      <c r="Q9" s="35">
        <f>'Total Fuel Prices'!Q12*(INDEX('Tax_Share of Price'!$B$2:$AI$22,MATCH('Total Fuel Prices'!$A$3,'Tax_Share of Price'!$A$2:$A$22,0),MATCH('BFPaT-pretax-electricity'!Q$1,'Tax_Share of Price'!$B$1:$AI$1,0)))</f>
        <v>1.3382234611697162E-6</v>
      </c>
      <c r="R9" s="35">
        <f>'Total Fuel Prices'!R12*(INDEX('Tax_Share of Price'!$B$2:$AI$22,MATCH('Total Fuel Prices'!$A$3,'Tax_Share of Price'!$A$2:$A$22,0),MATCH('BFPaT-pretax-electricity'!R$1,'Tax_Share of Price'!$B$1:$AI$1,0)))</f>
        <v>1.3410319049497156E-6</v>
      </c>
      <c r="S9" s="35">
        <f>'Total Fuel Prices'!S12*(INDEX('Tax_Share of Price'!$B$2:$AI$22,MATCH('Total Fuel Prices'!$A$3,'Tax_Share of Price'!$A$2:$A$22,0),MATCH('BFPaT-pretax-electricity'!S$1,'Tax_Share of Price'!$B$1:$AI$1,0)))</f>
        <v>1.3410319049497156E-6</v>
      </c>
      <c r="T9" s="35">
        <f>'Total Fuel Prices'!T12*(INDEX('Tax_Share of Price'!$B$2:$AI$22,MATCH('Total Fuel Prices'!$A$3,'Tax_Share of Price'!$A$2:$A$22,0),MATCH('BFPaT-pretax-electricity'!T$1,'Tax_Share of Price'!$B$1:$AI$1,0)))</f>
        <v>1.3333086845547172E-6</v>
      </c>
      <c r="U9" s="35">
        <f>'Total Fuel Prices'!U12*(INDEX('Tax_Share of Price'!$B$2:$AI$22,MATCH('Total Fuel Prices'!$A$3,'Tax_Share of Price'!$A$2:$A$22,0),MATCH('BFPaT-pretax-electricity'!U$1,'Tax_Share of Price'!$B$1:$AI$1,0)))</f>
        <v>1.3283939079397183E-6</v>
      </c>
      <c r="V9" s="35">
        <f>'Total Fuel Prices'!V12*(INDEX('Tax_Share of Price'!$B$2:$AI$22,MATCH('Total Fuel Prices'!$A$3,'Tax_Share of Price'!$A$2:$A$22,0),MATCH('BFPaT-pretax-electricity'!V$1,'Tax_Share of Price'!$B$1:$AI$1,0)))</f>
        <v>1.3248833532147191E-6</v>
      </c>
      <c r="W9" s="35">
        <f>'Total Fuel Prices'!W12*(INDEX('Tax_Share of Price'!$B$2:$AI$22,MATCH('Total Fuel Prices'!$A$3,'Tax_Share of Price'!$A$2:$A$22,0),MATCH('BFPaT-pretax-electricity'!W$1,'Tax_Share of Price'!$B$1:$AI$1,0)))</f>
        <v>1.3255854641597189E-6</v>
      </c>
      <c r="X9" s="35">
        <f>'Total Fuel Prices'!X12*(INDEX('Tax_Share of Price'!$B$2:$AI$22,MATCH('Total Fuel Prices'!$A$3,'Tax_Share of Price'!$A$2:$A$22,0),MATCH('BFPaT-pretax-electricity'!X$1,'Tax_Share of Price'!$B$1:$AI$1,0)))</f>
        <v>1.3206706875447197E-6</v>
      </c>
      <c r="Y9" s="35">
        <f>'Total Fuel Prices'!Y12*(INDEX('Tax_Share of Price'!$B$2:$AI$22,MATCH('Total Fuel Prices'!$A$3,'Tax_Share of Price'!$A$2:$A$22,0),MATCH('BFPaT-pretax-electricity'!Y$1,'Tax_Share of Price'!$B$1:$AI$1,0)))</f>
        <v>1.3136495780947216E-6</v>
      </c>
      <c r="Z9" s="35">
        <f>'Total Fuel Prices'!Z12*(INDEX('Tax_Share of Price'!$B$2:$AI$22,MATCH('Total Fuel Prices'!$A$3,'Tax_Share of Price'!$A$2:$A$22,0),MATCH('BFPaT-pretax-electricity'!Z$1,'Tax_Share of Price'!$B$1:$AI$1,0)))</f>
        <v>1.3094369124247224E-6</v>
      </c>
      <c r="AA9" s="35">
        <f>'Total Fuel Prices'!AA12*(INDEX('Tax_Share of Price'!$B$2:$AI$22,MATCH('Total Fuel Prices'!$A$3,'Tax_Share of Price'!$A$2:$A$22,0),MATCH('BFPaT-pretax-electricity'!AA$1,'Tax_Share of Price'!$B$1:$AI$1,0)))</f>
        <v>1.3052242467547232E-6</v>
      </c>
      <c r="AB9" s="35">
        <f>'Total Fuel Prices'!AB12*(INDEX('Tax_Share of Price'!$B$2:$AI$22,MATCH('Total Fuel Prices'!$A$3,'Tax_Share of Price'!$A$2:$A$22,0),MATCH('BFPaT-pretax-electricity'!AB$1,'Tax_Share of Price'!$B$1:$AI$1,0)))</f>
        <v>1.3017136920297237E-6</v>
      </c>
      <c r="AC9" s="35">
        <f>'Total Fuel Prices'!AC12*(INDEX('Tax_Share of Price'!$B$2:$AI$22,MATCH('Total Fuel Prices'!$A$3,'Tax_Share of Price'!$A$2:$A$22,0),MATCH('BFPaT-pretax-electricity'!AC$1,'Tax_Share of Price'!$B$1:$AI$1,0)))</f>
        <v>1.3003094701397241E-6</v>
      </c>
      <c r="AD9" s="35">
        <f>'Total Fuel Prices'!AD12*(INDEX('Tax_Share of Price'!$B$2:$AI$22,MATCH('Total Fuel Prices'!$A$3,'Tax_Share of Price'!$A$2:$A$22,0),MATCH('BFPaT-pretax-electricity'!AD$1,'Tax_Share of Price'!$B$1:$AI$1,0)))</f>
        <v>1.2967989154147249E-6</v>
      </c>
      <c r="AE9" s="35">
        <f>'Total Fuel Prices'!AE12*(INDEX('Tax_Share of Price'!$B$2:$AI$22,MATCH('Total Fuel Prices'!$A$3,'Tax_Share of Price'!$A$2:$A$22,0),MATCH('BFPaT-pretax-electricity'!AE$1,'Tax_Share of Price'!$B$1:$AI$1,0)))</f>
        <v>1.2939904716347255E-6</v>
      </c>
      <c r="AF9" s="35">
        <f>'Total Fuel Prices'!AF12*(INDEX('Tax_Share of Price'!$B$2:$AI$22,MATCH('Total Fuel Prices'!$A$3,'Tax_Share of Price'!$A$2:$A$22,0),MATCH('BFPaT-pretax-electricity'!AF$1,'Tax_Share of Price'!$B$1:$AI$1,0)))</f>
        <v>1.2960968044697253E-6</v>
      </c>
      <c r="AG9" s="35">
        <f>'Total Fuel Prices'!AG12*(INDEX('Tax_Share of Price'!$B$2:$AI$22,MATCH('Total Fuel Prices'!$A$3,'Tax_Share of Price'!$A$2:$A$22,0),MATCH('BFPaT-pretax-electricity'!AG$1,'Tax_Share of Price'!$B$1:$AI$1,0)))</f>
        <v>1.2939904716347255E-6</v>
      </c>
      <c r="AH9" s="35">
        <f>'Total Fuel Prices'!AH12*(INDEX('Tax_Share of Price'!$B$2:$AI$22,MATCH('Total Fuel Prices'!$A$3,'Tax_Share of Price'!$A$2:$A$22,0),MATCH('BFPaT-pretax-electricity'!AH$1,'Tax_Share of Price'!$B$1:$AI$1,0)))</f>
        <v>1.2911820278547261E-6</v>
      </c>
      <c r="AI9" s="35">
        <f>'Total Fuel Prices'!AI12*(INDEX('Tax_Share of Price'!$B$2:$AI$22,MATCH('Total Fuel Prices'!$A$3,'Tax_Share of Price'!$A$2:$A$22,0),MATCH('BFPaT-pretax-electricity'!AI$1,'Tax_Share of Price'!$B$1:$AI$1,0)))</f>
        <v>1.2904799169097263E-6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45">
      <c r="A3" s="12" t="s">
        <v>271</v>
      </c>
      <c r="B3" s="276">
        <f>'Total Fuel Prices'!B17*(INDEX(Tax_share,MATCH('Total Fuel Prices'!$A$14,tax_fuel_labels,0),MATCH(B$1,'Tax_Share of Price'!$B$1:$AI$1,0)))</f>
        <v>3.671704835744817E-7</v>
      </c>
      <c r="C3" s="276">
        <f>'Total Fuel Prices'!C17*(INDEX(Tax_share,MATCH('Total Fuel Prices'!$A$14,tax_fuel_labels,0),MATCH(C$1,'Tax_Share of Price'!$B$1:$AI$1,0)))</f>
        <v>3.671704835744817E-7</v>
      </c>
      <c r="D3" s="276">
        <f>'Total Fuel Prices'!D17*(INDEX(Tax_share,MATCH('Total Fuel Prices'!$A$14,tax_fuel_labels,0),MATCH(D$1,'Tax_Share of Price'!$B$1:$AI$1,0)))</f>
        <v>3.6538810258625598E-7</v>
      </c>
      <c r="E3" s="276">
        <f>'Total Fuel Prices'!E17*(INDEX(Tax_share,MATCH('Total Fuel Prices'!$A$14,tax_fuel_labels,0),MATCH(E$1,'Tax_Share of Price'!$B$1:$AI$1,0)))</f>
        <v>3.671704835744817E-7</v>
      </c>
      <c r="F3" s="276">
        <f>'Total Fuel Prices'!F17*(INDEX(Tax_share,MATCH('Total Fuel Prices'!$A$14,tax_fuel_labels,0),MATCH(F$1,'Tax_Share of Price'!$B$1:$AI$1,0)))</f>
        <v>3.6182334060980468E-7</v>
      </c>
      <c r="G3" s="276">
        <f>'Total Fuel Prices'!G17*(INDEX(Tax_share,MATCH('Total Fuel Prices'!$A$14,tax_fuel_labels,0),MATCH(G$1,'Tax_Share of Price'!$B$1:$AI$1,0)))</f>
        <v>3.5647619764512787E-7</v>
      </c>
      <c r="H3" s="276">
        <f>'Total Fuel Prices'!H17*(INDEX(Tax_share,MATCH('Total Fuel Prices'!$A$14,tax_fuel_labels,0),MATCH(H$1,'Tax_Share of Price'!$B$1:$AI$1,0)))</f>
        <v>3.5291143566867657E-7</v>
      </c>
      <c r="I3" s="276">
        <f>'Total Fuel Prices'!I17*(INDEX(Tax_share,MATCH('Total Fuel Prices'!$A$14,tax_fuel_labels,0),MATCH(I$1,'Tax_Share of Price'!$B$1:$AI$1,0)))</f>
        <v>3.511290546804509E-7</v>
      </c>
      <c r="J3" s="276">
        <f>'Total Fuel Prices'!J17*(INDEX(Tax_share,MATCH('Total Fuel Prices'!$A$14,tax_fuel_labels,0),MATCH(J$1,'Tax_Share of Price'!$B$1:$AI$1,0)))</f>
        <v>3.475642927039996E-7</v>
      </c>
      <c r="K3" s="276">
        <f>'Total Fuel Prices'!K17*(INDEX(Tax_share,MATCH('Total Fuel Prices'!$A$14,tax_fuel_labels,0),MATCH(K$1,'Tax_Share of Price'!$B$1:$AI$1,0)))</f>
        <v>3.4934667369222528E-7</v>
      </c>
      <c r="L3" s="276">
        <f>'Total Fuel Prices'!L17*(INDEX(Tax_share,MATCH('Total Fuel Prices'!$A$14,tax_fuel_labels,0),MATCH(L$1,'Tax_Share of Price'!$B$1:$AI$1,0)))</f>
        <v>3.511290546804509E-7</v>
      </c>
      <c r="M3" s="276">
        <f>'Total Fuel Prices'!M17*(INDEX(Tax_share,MATCH('Total Fuel Prices'!$A$14,tax_fuel_labels,0),MATCH(M$1,'Tax_Share of Price'!$B$1:$AI$1,0)))</f>
        <v>3.4934667369222528E-7</v>
      </c>
      <c r="N3" s="276">
        <f>'Total Fuel Prices'!N17*(INDEX(Tax_share,MATCH('Total Fuel Prices'!$A$14,tax_fuel_labels,0),MATCH(N$1,'Tax_Share of Price'!$B$1:$AI$1,0)))</f>
        <v>3.4934667369222528E-7</v>
      </c>
      <c r="O3" s="276">
        <f>'Total Fuel Prices'!O17*(INDEX(Tax_share,MATCH('Total Fuel Prices'!$A$14,tax_fuel_labels,0),MATCH(O$1,'Tax_Share of Price'!$B$1:$AI$1,0)))</f>
        <v>3.4934667369222528E-7</v>
      </c>
      <c r="P3" s="276">
        <f>'Total Fuel Prices'!P17*(INDEX(Tax_share,MATCH('Total Fuel Prices'!$A$14,tax_fuel_labels,0),MATCH(P$1,'Tax_Share of Price'!$B$1:$AI$1,0)))</f>
        <v>3.475642927039996E-7</v>
      </c>
      <c r="Q3" s="276">
        <f>'Total Fuel Prices'!Q17*(INDEX(Tax_share,MATCH('Total Fuel Prices'!$A$14,tax_fuel_labels,0),MATCH(Q$1,'Tax_Share of Price'!$B$1:$AI$1,0)))</f>
        <v>3.475642927039996E-7</v>
      </c>
      <c r="R3" s="276">
        <f>'Total Fuel Prices'!R17*(INDEX(Tax_share,MATCH('Total Fuel Prices'!$A$14,tax_fuel_labels,0),MATCH(R$1,'Tax_Share of Price'!$B$1:$AI$1,0)))</f>
        <v>3.4934667369222528E-7</v>
      </c>
      <c r="S3" s="276">
        <f>'Total Fuel Prices'!S17*(INDEX(Tax_share,MATCH('Total Fuel Prices'!$A$14,tax_fuel_labels,0),MATCH(S$1,'Tax_Share of Price'!$B$1:$AI$1,0)))</f>
        <v>3.4934667369222528E-7</v>
      </c>
      <c r="T3" s="276">
        <f>'Total Fuel Prices'!T17*(INDEX(Tax_share,MATCH('Total Fuel Prices'!$A$14,tax_fuel_labels,0),MATCH(T$1,'Tax_Share of Price'!$B$1:$AI$1,0)))</f>
        <v>3.475642927039996E-7</v>
      </c>
      <c r="U3" s="276">
        <f>'Total Fuel Prices'!U17*(INDEX(Tax_share,MATCH('Total Fuel Prices'!$A$14,tax_fuel_labels,0),MATCH(U$1,'Tax_Share of Price'!$B$1:$AI$1,0)))</f>
        <v>3.475642927039996E-7</v>
      </c>
      <c r="V3" s="276">
        <f>'Total Fuel Prices'!V17*(INDEX(Tax_share,MATCH('Total Fuel Prices'!$A$14,tax_fuel_labels,0),MATCH(V$1,'Tax_Share of Price'!$B$1:$AI$1,0)))</f>
        <v>3.4934667369222528E-7</v>
      </c>
      <c r="W3" s="276">
        <f>'Total Fuel Prices'!W17*(INDEX(Tax_share,MATCH('Total Fuel Prices'!$A$14,tax_fuel_labels,0),MATCH(W$1,'Tax_Share of Price'!$B$1:$AI$1,0)))</f>
        <v>3.4934667369222528E-7</v>
      </c>
      <c r="X3" s="276">
        <f>'Total Fuel Prices'!X17*(INDEX(Tax_share,MATCH('Total Fuel Prices'!$A$14,tax_fuel_labels,0),MATCH(X$1,'Tax_Share of Price'!$B$1:$AI$1,0)))</f>
        <v>3.475642927039996E-7</v>
      </c>
      <c r="Y3" s="276">
        <f>'Total Fuel Prices'!Y17*(INDEX(Tax_share,MATCH('Total Fuel Prices'!$A$14,tax_fuel_labels,0),MATCH(Y$1,'Tax_Share of Price'!$B$1:$AI$1,0)))</f>
        <v>3.475642927039996E-7</v>
      </c>
      <c r="Z3" s="276">
        <f>'Total Fuel Prices'!Z17*(INDEX(Tax_share,MATCH('Total Fuel Prices'!$A$14,tax_fuel_labels,0),MATCH(Z$1,'Tax_Share of Price'!$B$1:$AI$1,0)))</f>
        <v>3.475642927039996E-7</v>
      </c>
      <c r="AA3" s="276">
        <f>'Total Fuel Prices'!AA17*(INDEX(Tax_share,MATCH('Total Fuel Prices'!$A$14,tax_fuel_labels,0),MATCH(AA$1,'Tax_Share of Price'!$B$1:$AI$1,0)))</f>
        <v>3.475642927039996E-7</v>
      </c>
      <c r="AB3" s="276">
        <f>'Total Fuel Prices'!AB17*(INDEX(Tax_share,MATCH('Total Fuel Prices'!$A$14,tax_fuel_labels,0),MATCH(AB$1,'Tax_Share of Price'!$B$1:$AI$1,0)))</f>
        <v>3.475642927039996E-7</v>
      </c>
      <c r="AC3" s="276">
        <f>'Total Fuel Prices'!AC17*(INDEX(Tax_share,MATCH('Total Fuel Prices'!$A$14,tax_fuel_labels,0),MATCH(AC$1,'Tax_Share of Price'!$B$1:$AI$1,0)))</f>
        <v>3.475642927039996E-7</v>
      </c>
      <c r="AD3" s="276">
        <f>'Total Fuel Prices'!AD17*(INDEX(Tax_share,MATCH('Total Fuel Prices'!$A$14,tax_fuel_labels,0),MATCH(AD$1,'Tax_Share of Price'!$B$1:$AI$1,0)))</f>
        <v>3.475642927039996E-7</v>
      </c>
      <c r="AE3" s="276">
        <f>'Total Fuel Prices'!AE17*(INDEX(Tax_share,MATCH('Total Fuel Prices'!$A$14,tax_fuel_labels,0),MATCH(AE$1,'Tax_Share of Price'!$B$1:$AI$1,0)))</f>
        <v>3.475642927039996E-7</v>
      </c>
      <c r="AF3" s="276">
        <f>'Total Fuel Prices'!AF17*(INDEX(Tax_share,MATCH('Total Fuel Prices'!$A$14,tax_fuel_labels,0),MATCH(AF$1,'Tax_Share of Price'!$B$1:$AI$1,0)))</f>
        <v>3.475642927039996E-7</v>
      </c>
      <c r="AG3" s="276">
        <f>'Total Fuel Prices'!AG17*(INDEX(Tax_share,MATCH('Total Fuel Prices'!$A$14,tax_fuel_labels,0),MATCH(AG$1,'Tax_Share of Price'!$B$1:$AI$1,0)))</f>
        <v>3.475642927039996E-7</v>
      </c>
      <c r="AH3" s="276">
        <f>'Total Fuel Prices'!AH17*(INDEX(Tax_share,MATCH('Total Fuel Prices'!$A$14,tax_fuel_labels,0),MATCH(AH$1,'Tax_Share of Price'!$B$1:$AI$1,0)))</f>
        <v>3.475642927039996E-7</v>
      </c>
      <c r="AI3" s="276">
        <f>'Total Fuel Prices'!AI17*(INDEX(Tax_share,MATCH('Total Fuel Prices'!$A$14,tax_fuel_labels,0),MATCH(AI$1,'Tax_Share of Price'!$B$1:$AI$1,0)))</f>
        <v>3.475642927039996E-7</v>
      </c>
    </row>
    <row r="4" spans="1:37" x14ac:dyDescent="0.4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Prices'!B20*(INDEX(Tax_share,MATCH('Total Fuel Prices'!$A$14,tax_fuel_labels,0),MATCH(B$1,'Tax_Share of Price'!$B$1:$AI$1,0)))</f>
        <v>3.671704835744817E-7</v>
      </c>
      <c r="C6" s="276">
        <f>'Total Fuel Prices'!C20*(INDEX(Tax_share,MATCH('Total Fuel Prices'!$A$14,tax_fuel_labels,0),MATCH(C$1,'Tax_Share of Price'!$B$1:$AI$1,0)))</f>
        <v>3.671704835744817E-7</v>
      </c>
      <c r="D6" s="276">
        <f>'Total Fuel Prices'!D20*(INDEX(Tax_share,MATCH('Total Fuel Prices'!$A$14,tax_fuel_labels,0),MATCH(D$1,'Tax_Share of Price'!$B$1:$AI$1,0)))</f>
        <v>3.671704835744817E-7</v>
      </c>
      <c r="E6" s="276">
        <f>'Total Fuel Prices'!E20*(INDEX(Tax_share,MATCH('Total Fuel Prices'!$A$14,tax_fuel_labels,0),MATCH(E$1,'Tax_Share of Price'!$B$1:$AI$1,0)))</f>
        <v>3.671704835744817E-7</v>
      </c>
      <c r="F6" s="276">
        <f>'Total Fuel Prices'!F20*(INDEX(Tax_share,MATCH('Total Fuel Prices'!$A$14,tax_fuel_labels,0),MATCH(F$1,'Tax_Share of Price'!$B$1:$AI$1,0)))</f>
        <v>3.7140706607726419E-7</v>
      </c>
      <c r="G6" s="276">
        <f>'Total Fuel Prices'!G20*(INDEX(Tax_share,MATCH('Total Fuel Prices'!$A$14,tax_fuel_labels,0),MATCH(G$1,'Tax_Share of Price'!$B$1:$AI$1,0)))</f>
        <v>3.7140706607726419E-7</v>
      </c>
      <c r="H6" s="276">
        <f>'Total Fuel Prices'!H20*(INDEX(Tax_share,MATCH('Total Fuel Prices'!$A$14,tax_fuel_labels,0),MATCH(H$1,'Tax_Share of Price'!$B$1:$AI$1,0)))</f>
        <v>3.7140706607726419E-7</v>
      </c>
      <c r="I6" s="276">
        <f>'Total Fuel Prices'!I20*(INDEX(Tax_share,MATCH('Total Fuel Prices'!$A$14,tax_fuel_labels,0),MATCH(I$1,'Tax_Share of Price'!$B$1:$AI$1,0)))</f>
        <v>3.7281926024485831E-7</v>
      </c>
      <c r="J6" s="276">
        <f>'Total Fuel Prices'!J20*(INDEX(Tax_share,MATCH('Total Fuel Prices'!$A$14,tax_fuel_labels,0),MATCH(J$1,'Tax_Share of Price'!$B$1:$AI$1,0)))</f>
        <v>3.7423145441245249E-7</v>
      </c>
      <c r="K6" s="276">
        <f>'Total Fuel Prices'!K20*(INDEX(Tax_share,MATCH('Total Fuel Prices'!$A$14,tax_fuel_labels,0),MATCH(K$1,'Tax_Share of Price'!$B$1:$AI$1,0)))</f>
        <v>3.7564364858004662E-7</v>
      </c>
      <c r="L6" s="276">
        <f>'Total Fuel Prices'!L20*(INDEX(Tax_share,MATCH('Total Fuel Prices'!$A$14,tax_fuel_labels,0),MATCH(L$1,'Tax_Share of Price'!$B$1:$AI$1,0)))</f>
        <v>3.7846803691523503E-7</v>
      </c>
      <c r="M6" s="276">
        <f>'Total Fuel Prices'!M20*(INDEX(Tax_share,MATCH('Total Fuel Prices'!$A$14,tax_fuel_labels,0),MATCH(M$1,'Tax_Share of Price'!$B$1:$AI$1,0)))</f>
        <v>3.7846803691523503E-7</v>
      </c>
      <c r="N6" s="276">
        <f>'Total Fuel Prices'!N20*(INDEX(Tax_share,MATCH('Total Fuel Prices'!$A$14,tax_fuel_labels,0),MATCH(N$1,'Tax_Share of Price'!$B$1:$AI$1,0)))</f>
        <v>3.7988023108282905E-7</v>
      </c>
      <c r="O6" s="276">
        <f>'Total Fuel Prices'!O20*(INDEX(Tax_share,MATCH('Total Fuel Prices'!$A$14,tax_fuel_labels,0),MATCH(O$1,'Tax_Share of Price'!$B$1:$AI$1,0)))</f>
        <v>3.8129242525042334E-7</v>
      </c>
      <c r="P6" s="276">
        <f>'Total Fuel Prices'!P20*(INDEX(Tax_share,MATCH('Total Fuel Prices'!$A$14,tax_fuel_labels,0),MATCH(P$1,'Tax_Share of Price'!$B$1:$AI$1,0)))</f>
        <v>3.8270461941801741E-7</v>
      </c>
      <c r="Q6" s="276">
        <f>'Total Fuel Prices'!Q20*(INDEX(Tax_share,MATCH('Total Fuel Prices'!$A$14,tax_fuel_labels,0),MATCH(Q$1,'Tax_Share of Price'!$B$1:$AI$1,0)))</f>
        <v>3.8270461941801741E-7</v>
      </c>
      <c r="R6" s="276">
        <f>'Total Fuel Prices'!R20*(INDEX(Tax_share,MATCH('Total Fuel Prices'!$A$14,tax_fuel_labels,0),MATCH(R$1,'Tax_Share of Price'!$B$1:$AI$1,0)))</f>
        <v>3.8411681358561164E-7</v>
      </c>
      <c r="S6" s="276">
        <f>'Total Fuel Prices'!S20*(INDEX(Tax_share,MATCH('Total Fuel Prices'!$A$14,tax_fuel_labels,0),MATCH(S$1,'Tax_Share of Price'!$B$1:$AI$1,0)))</f>
        <v>3.8411681358561164E-7</v>
      </c>
      <c r="T6" s="276">
        <f>'Total Fuel Prices'!T20*(INDEX(Tax_share,MATCH('Total Fuel Prices'!$A$14,tax_fuel_labels,0),MATCH(T$1,'Tax_Share of Price'!$B$1:$AI$1,0)))</f>
        <v>3.8552900775320582E-7</v>
      </c>
      <c r="U6" s="276">
        <f>'Total Fuel Prices'!U20*(INDEX(Tax_share,MATCH('Total Fuel Prices'!$A$14,tax_fuel_labels,0),MATCH(U$1,'Tax_Share of Price'!$B$1:$AI$1,0)))</f>
        <v>3.8552900775320582E-7</v>
      </c>
      <c r="V6" s="276">
        <f>'Total Fuel Prices'!V20*(INDEX(Tax_share,MATCH('Total Fuel Prices'!$A$14,tax_fuel_labels,0),MATCH(V$1,'Tax_Share of Price'!$B$1:$AI$1,0)))</f>
        <v>3.8694120192079989E-7</v>
      </c>
      <c r="W6" s="276">
        <f>'Total Fuel Prices'!W20*(INDEX(Tax_share,MATCH('Total Fuel Prices'!$A$14,tax_fuel_labels,0),MATCH(W$1,'Tax_Share of Price'!$B$1:$AI$1,0)))</f>
        <v>3.8835339608839407E-7</v>
      </c>
      <c r="X6" s="276">
        <f>'Total Fuel Prices'!X20*(INDEX(Tax_share,MATCH('Total Fuel Prices'!$A$14,tax_fuel_labels,0),MATCH(X$1,'Tax_Share of Price'!$B$1:$AI$1,0)))</f>
        <v>3.897655902559882E-7</v>
      </c>
      <c r="Y6" s="276">
        <f>'Total Fuel Prices'!Y20*(INDEX(Tax_share,MATCH('Total Fuel Prices'!$A$14,tax_fuel_labels,0),MATCH(Y$1,'Tax_Share of Price'!$B$1:$AI$1,0)))</f>
        <v>3.9117778442358238E-7</v>
      </c>
      <c r="Z6" s="276">
        <f>'Total Fuel Prices'!Z20*(INDEX(Tax_share,MATCH('Total Fuel Prices'!$A$14,tax_fuel_labels,0),MATCH(Z$1,'Tax_Share of Price'!$B$1:$AI$1,0)))</f>
        <v>3.9258997859117656E-7</v>
      </c>
      <c r="AA6" s="276">
        <f>'Total Fuel Prices'!AA20*(INDEX(Tax_share,MATCH('Total Fuel Prices'!$A$14,tax_fuel_labels,0),MATCH(AA$1,'Tax_Share of Price'!$B$1:$AI$1,0)))</f>
        <v>3.9400217275877074E-7</v>
      </c>
      <c r="AB6" s="276">
        <f>'Total Fuel Prices'!AB20*(INDEX(Tax_share,MATCH('Total Fuel Prices'!$A$14,tax_fuel_labels,0),MATCH(AB$1,'Tax_Share of Price'!$B$1:$AI$1,0)))</f>
        <v>3.9541436692636486E-7</v>
      </c>
      <c r="AC6" s="276">
        <f>'Total Fuel Prices'!AC20*(INDEX(Tax_share,MATCH('Total Fuel Prices'!$A$14,tax_fuel_labels,0),MATCH(AC$1,'Tax_Share of Price'!$B$1:$AI$1,0)))</f>
        <v>3.9682656109395904E-7</v>
      </c>
      <c r="AD6" s="276">
        <f>'Total Fuel Prices'!AD20*(INDEX(Tax_share,MATCH('Total Fuel Prices'!$A$14,tax_fuel_labels,0),MATCH(AD$1,'Tax_Share of Price'!$B$1:$AI$1,0)))</f>
        <v>3.9823875526155317E-7</v>
      </c>
      <c r="AE6" s="276">
        <f>'Total Fuel Prices'!AE20*(INDEX(Tax_share,MATCH('Total Fuel Prices'!$A$14,tax_fuel_labels,0),MATCH(AE$1,'Tax_Share of Price'!$B$1:$AI$1,0)))</f>
        <v>3.9965094942914735E-7</v>
      </c>
      <c r="AF6" s="276">
        <f>'Total Fuel Prices'!AF20*(INDEX(Tax_share,MATCH('Total Fuel Prices'!$A$14,tax_fuel_labels,0),MATCH(AF$1,'Tax_Share of Price'!$B$1:$AI$1,0)))</f>
        <v>4.0106314359674153E-7</v>
      </c>
      <c r="AG6" s="276">
        <f>'Total Fuel Prices'!AG20*(INDEX(Tax_share,MATCH('Total Fuel Prices'!$A$14,tax_fuel_labels,0),MATCH(AG$1,'Tax_Share of Price'!$B$1:$AI$1,0)))</f>
        <v>4.0247533776433571E-7</v>
      </c>
      <c r="AH6" s="276">
        <f>'Total Fuel Prices'!AH20*(INDEX(Tax_share,MATCH('Total Fuel Prices'!$A$14,tax_fuel_labels,0),MATCH(AH$1,'Tax_Share of Price'!$B$1:$AI$1,0)))</f>
        <v>4.0388753193192983E-7</v>
      </c>
      <c r="AI6" s="276">
        <f>'Total Fuel Prices'!AI20*(INDEX(Tax_share,MATCH('Total Fuel Prices'!$A$14,tax_fuel_labels,0),MATCH(AI$1,'Tax_Share of Price'!$B$1:$AI$1,0)))</f>
        <v>4.0529972609952401E-7</v>
      </c>
    </row>
    <row r="7" spans="1:37" x14ac:dyDescent="0.45">
      <c r="A7" s="12" t="s">
        <v>275</v>
      </c>
      <c r="B7" s="35">
        <f>'Total Fuel Prices'!B21*(INDEX(Tax_share,MATCH('Total Fuel Prices'!$A$14,tax_fuel_labels,0),MATCH(B$1,'Tax_Share of Price'!$B$1:$AI$1,0)))</f>
        <v>0</v>
      </c>
      <c r="C7" s="35">
        <f>'Total Fuel Prices'!C21*(INDEX(Tax_share,MATCH('Total Fuel Prices'!$A$14,tax_fuel_labels,0),MATCH(C$1,'Tax_Share of Price'!$B$1:$AI$1,0)))</f>
        <v>0</v>
      </c>
      <c r="D7" s="35">
        <f>'Total Fuel Prices'!D21*(INDEX(Tax_share,MATCH('Total Fuel Prices'!$A$14,tax_fuel_labels,0),MATCH(D$1,'Tax_Share of Price'!$B$1:$AI$1,0)))</f>
        <v>0</v>
      </c>
      <c r="E7" s="35">
        <f>'Total Fuel Prices'!E21*(INDEX(Tax_share,MATCH('Total Fuel Prices'!$A$14,tax_fuel_labels,0),MATCH(E$1,'Tax_Share of Price'!$B$1:$AI$1,0)))</f>
        <v>0</v>
      </c>
      <c r="F7" s="35">
        <f>'Total Fuel Prices'!F21*(INDEX(Tax_share,MATCH('Total Fuel Prices'!$A$14,tax_fuel_labels,0),MATCH(F$1,'Tax_Share of Price'!$B$1:$AI$1,0)))</f>
        <v>0</v>
      </c>
      <c r="G7" s="35">
        <f>'Total Fuel Prices'!G21*(INDEX(Tax_share,MATCH('Total Fuel Prices'!$A$14,tax_fuel_labels,0),MATCH(G$1,'Tax_Share of Price'!$B$1:$AI$1,0)))</f>
        <v>0</v>
      </c>
      <c r="H7" s="35">
        <f>'Total Fuel Prices'!H21*(INDEX(Tax_share,MATCH('Total Fuel Prices'!$A$14,tax_fuel_labels,0),MATCH(H$1,'Tax_Share of Price'!$B$1:$AI$1,0)))</f>
        <v>0</v>
      </c>
      <c r="I7" s="35">
        <f>'Total Fuel Prices'!I21*(INDEX(Tax_share,MATCH('Total Fuel Prices'!$A$14,tax_fuel_labels,0),MATCH(I$1,'Tax_Share of Price'!$B$1:$AI$1,0)))</f>
        <v>0</v>
      </c>
      <c r="J7" s="35">
        <f>'Total Fuel Prices'!J21*(INDEX(Tax_share,MATCH('Total Fuel Prices'!$A$14,tax_fuel_labels,0),MATCH(J$1,'Tax_Share of Price'!$B$1:$AI$1,0)))</f>
        <v>0</v>
      </c>
      <c r="K7" s="35">
        <f>'Total Fuel Prices'!K21*(INDEX(Tax_share,MATCH('Total Fuel Prices'!$A$14,tax_fuel_labels,0),MATCH(K$1,'Tax_Share of Price'!$B$1:$AI$1,0)))</f>
        <v>0</v>
      </c>
      <c r="L7" s="35">
        <f>'Total Fuel Prices'!L21*(INDEX(Tax_share,MATCH('Total Fuel Prices'!$A$14,tax_fuel_labels,0),MATCH(L$1,'Tax_Share of Price'!$B$1:$AI$1,0)))</f>
        <v>0</v>
      </c>
      <c r="M7" s="35">
        <f>'Total Fuel Prices'!M21*(INDEX(Tax_share,MATCH('Total Fuel Prices'!$A$14,tax_fuel_labels,0),MATCH(M$1,'Tax_Share of Price'!$B$1:$AI$1,0)))</f>
        <v>0</v>
      </c>
      <c r="N7" s="35">
        <f>'Total Fuel Prices'!N21*(INDEX(Tax_share,MATCH('Total Fuel Prices'!$A$14,tax_fuel_labels,0),MATCH(N$1,'Tax_Share of Price'!$B$1:$AI$1,0)))</f>
        <v>0</v>
      </c>
      <c r="O7" s="35">
        <f>'Total Fuel Prices'!O21*(INDEX(Tax_share,MATCH('Total Fuel Prices'!$A$14,tax_fuel_labels,0),MATCH(O$1,'Tax_Share of Price'!$B$1:$AI$1,0)))</f>
        <v>0</v>
      </c>
      <c r="P7" s="35">
        <f>'Total Fuel Prices'!P21*(INDEX(Tax_share,MATCH('Total Fuel Prices'!$A$14,tax_fuel_labels,0),MATCH(P$1,'Tax_Share of Price'!$B$1:$AI$1,0)))</f>
        <v>0</v>
      </c>
      <c r="Q7" s="35">
        <f>'Total Fuel Prices'!Q21*(INDEX(Tax_share,MATCH('Total Fuel Prices'!$A$14,tax_fuel_labels,0),MATCH(Q$1,'Tax_Share of Price'!$B$1:$AI$1,0)))</f>
        <v>0</v>
      </c>
      <c r="R7" s="35">
        <f>'Total Fuel Prices'!R21*(INDEX(Tax_share,MATCH('Total Fuel Prices'!$A$14,tax_fuel_labels,0),MATCH(R$1,'Tax_Share of Price'!$B$1:$AI$1,0)))</f>
        <v>0</v>
      </c>
      <c r="S7" s="35">
        <f>'Total Fuel Prices'!S21*(INDEX(Tax_share,MATCH('Total Fuel Prices'!$A$14,tax_fuel_labels,0),MATCH(S$1,'Tax_Share of Price'!$B$1:$AI$1,0)))</f>
        <v>0</v>
      </c>
      <c r="T7" s="35">
        <f>'Total Fuel Prices'!T21*(INDEX(Tax_share,MATCH('Total Fuel Prices'!$A$14,tax_fuel_labels,0),MATCH(T$1,'Tax_Share of Price'!$B$1:$AI$1,0)))</f>
        <v>0</v>
      </c>
      <c r="U7" s="35">
        <f>'Total Fuel Prices'!U21*(INDEX(Tax_share,MATCH('Total Fuel Prices'!$A$14,tax_fuel_labels,0),MATCH(U$1,'Tax_Share of Price'!$B$1:$AI$1,0)))</f>
        <v>0</v>
      </c>
      <c r="V7" s="35">
        <f>'Total Fuel Prices'!V21*(INDEX(Tax_share,MATCH('Total Fuel Prices'!$A$14,tax_fuel_labels,0),MATCH(V$1,'Tax_Share of Price'!$B$1:$AI$1,0)))</f>
        <v>0</v>
      </c>
      <c r="W7" s="35">
        <f>'Total Fuel Prices'!W21*(INDEX(Tax_share,MATCH('Total Fuel Prices'!$A$14,tax_fuel_labels,0),MATCH(W$1,'Tax_Share of Price'!$B$1:$AI$1,0)))</f>
        <v>0</v>
      </c>
      <c r="X7" s="35">
        <f>'Total Fuel Prices'!X21*(INDEX(Tax_share,MATCH('Total Fuel Prices'!$A$14,tax_fuel_labels,0),MATCH(X$1,'Tax_Share of Price'!$B$1:$AI$1,0)))</f>
        <v>0</v>
      </c>
      <c r="Y7" s="35">
        <f>'Total Fuel Prices'!Y21*(INDEX(Tax_share,MATCH('Total Fuel Prices'!$A$14,tax_fuel_labels,0),MATCH(Y$1,'Tax_Share of Price'!$B$1:$AI$1,0)))</f>
        <v>0</v>
      </c>
      <c r="Z7" s="35">
        <f>'Total Fuel Prices'!Z21*(INDEX(Tax_share,MATCH('Total Fuel Prices'!$A$14,tax_fuel_labels,0),MATCH(Z$1,'Tax_Share of Price'!$B$1:$AI$1,0)))</f>
        <v>0</v>
      </c>
      <c r="AA7" s="35">
        <f>'Total Fuel Prices'!AA21*(INDEX(Tax_share,MATCH('Total Fuel Prices'!$A$14,tax_fuel_labels,0),MATCH(AA$1,'Tax_Share of Price'!$B$1:$AI$1,0)))</f>
        <v>0</v>
      </c>
      <c r="AB7" s="35">
        <f>'Total Fuel Prices'!AB21*(INDEX(Tax_share,MATCH('Total Fuel Prices'!$A$14,tax_fuel_labels,0),MATCH(AB$1,'Tax_Share of Price'!$B$1:$AI$1,0)))</f>
        <v>0</v>
      </c>
      <c r="AC7" s="35">
        <f>'Total Fuel Prices'!AC21*(INDEX(Tax_share,MATCH('Total Fuel Prices'!$A$14,tax_fuel_labels,0),MATCH(AC$1,'Tax_Share of Price'!$B$1:$AI$1,0)))</f>
        <v>0</v>
      </c>
      <c r="AD7" s="35">
        <f>'Total Fuel Prices'!AD21*(INDEX(Tax_share,MATCH('Total Fuel Prices'!$A$14,tax_fuel_labels,0),MATCH(AD$1,'Tax_Share of Price'!$B$1:$AI$1,0)))</f>
        <v>0</v>
      </c>
      <c r="AE7" s="35">
        <f>'Total Fuel Prices'!AE21*(INDEX(Tax_share,MATCH('Total Fuel Prices'!$A$14,tax_fuel_labels,0),MATCH(AE$1,'Tax_Share of Price'!$B$1:$AI$1,0)))</f>
        <v>0</v>
      </c>
      <c r="AF7" s="35">
        <f>'Total Fuel Prices'!AF21*(INDEX(Tax_share,MATCH('Total Fuel Prices'!$A$14,tax_fuel_labels,0),MATCH(AF$1,'Tax_Share of Price'!$B$1:$AI$1,0)))</f>
        <v>0</v>
      </c>
      <c r="AG7" s="35">
        <f>'Total Fuel Prices'!AG21*(INDEX(Tax_share,MATCH('Total Fuel Prices'!$A$14,tax_fuel_labels,0),MATCH(AG$1,'Tax_Share of Price'!$B$1:$AI$1,0)))</f>
        <v>0</v>
      </c>
      <c r="AH7" s="35">
        <f>'Total Fuel Prices'!AH21*(INDEX(Tax_share,MATCH('Total Fuel Prices'!$A$14,tax_fuel_labels,0),MATCH(AH$1,'Tax_Share of Price'!$B$1:$AI$1,0)))</f>
        <v>0</v>
      </c>
      <c r="AI7" s="35">
        <f>'Total Fuel Prices'!AI21*(INDEX(Tax_share,MATCH('Total Fuel Prices'!$A$14,tax_fuel_labels,0),MATCH(AI$1,'Tax_Share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45">
      <c r="A9" s="12" t="s">
        <v>277</v>
      </c>
      <c r="B9" s="276">
        <f>'Total Fuel Prices'!B23*(INDEX(Tax_share,MATCH('Total Fuel Prices'!$A$14,tax_fuel_labels,0),MATCH(B$1,'Tax_Share of Price'!$B$1:$AI$1,0)))</f>
        <v>3.671704835744817E-7</v>
      </c>
      <c r="C9" s="276">
        <f>'Total Fuel Prices'!C23*(INDEX(Tax_share,MATCH('Total Fuel Prices'!$A$14,tax_fuel_labels,0),MATCH(C$1,'Tax_Share of Price'!$B$1:$AI$1,0)))</f>
        <v>3.671704835744817E-7</v>
      </c>
      <c r="D9" s="276">
        <f>'Total Fuel Prices'!D23*(INDEX(Tax_share,MATCH('Total Fuel Prices'!$A$14,tax_fuel_labels,0),MATCH(D$1,'Tax_Share of Price'!$B$1:$AI$1,0)))</f>
        <v>3.671704835744817E-7</v>
      </c>
      <c r="E9" s="276">
        <f>'Total Fuel Prices'!E23*(INDEX(Tax_share,MATCH('Total Fuel Prices'!$A$14,tax_fuel_labels,0),MATCH(E$1,'Tax_Share of Price'!$B$1:$AI$1,0)))</f>
        <v>3.671704835744817E-7</v>
      </c>
      <c r="F9" s="276">
        <f>'Total Fuel Prices'!F23*(INDEX(Tax_share,MATCH('Total Fuel Prices'!$A$14,tax_fuel_labels,0),MATCH(F$1,'Tax_Share of Price'!$B$1:$AI$1,0)))</f>
        <v>3.7140706607726419E-7</v>
      </c>
      <c r="G9" s="276">
        <f>'Total Fuel Prices'!G23*(INDEX(Tax_share,MATCH('Total Fuel Prices'!$A$14,tax_fuel_labels,0),MATCH(G$1,'Tax_Share of Price'!$B$1:$AI$1,0)))</f>
        <v>3.7140706607726419E-7</v>
      </c>
      <c r="H9" s="276">
        <f>'Total Fuel Prices'!H23*(INDEX(Tax_share,MATCH('Total Fuel Prices'!$A$14,tax_fuel_labels,0),MATCH(H$1,'Tax_Share of Price'!$B$1:$AI$1,0)))</f>
        <v>3.7140706607726419E-7</v>
      </c>
      <c r="I9" s="276">
        <f>'Total Fuel Prices'!I23*(INDEX(Tax_share,MATCH('Total Fuel Prices'!$A$14,tax_fuel_labels,0),MATCH(I$1,'Tax_Share of Price'!$B$1:$AI$1,0)))</f>
        <v>3.7281926024485831E-7</v>
      </c>
      <c r="J9" s="276">
        <f>'Total Fuel Prices'!J23*(INDEX(Tax_share,MATCH('Total Fuel Prices'!$A$14,tax_fuel_labels,0),MATCH(J$1,'Tax_Share of Price'!$B$1:$AI$1,0)))</f>
        <v>3.7423145441245249E-7</v>
      </c>
      <c r="K9" s="276">
        <f>'Total Fuel Prices'!K23*(INDEX(Tax_share,MATCH('Total Fuel Prices'!$A$14,tax_fuel_labels,0),MATCH(K$1,'Tax_Share of Price'!$B$1:$AI$1,0)))</f>
        <v>3.7564364858004662E-7</v>
      </c>
      <c r="L9" s="276">
        <f>'Total Fuel Prices'!L23*(INDEX(Tax_share,MATCH('Total Fuel Prices'!$A$14,tax_fuel_labels,0),MATCH(L$1,'Tax_Share of Price'!$B$1:$AI$1,0)))</f>
        <v>3.7846803691523503E-7</v>
      </c>
      <c r="M9" s="276">
        <f>'Total Fuel Prices'!M23*(INDEX(Tax_share,MATCH('Total Fuel Prices'!$A$14,tax_fuel_labels,0),MATCH(M$1,'Tax_Share of Price'!$B$1:$AI$1,0)))</f>
        <v>3.7846803691523503E-7</v>
      </c>
      <c r="N9" s="276">
        <f>'Total Fuel Prices'!N23*(INDEX(Tax_share,MATCH('Total Fuel Prices'!$A$14,tax_fuel_labels,0),MATCH(N$1,'Tax_Share of Price'!$B$1:$AI$1,0)))</f>
        <v>3.7988023108282905E-7</v>
      </c>
      <c r="O9" s="276">
        <f>'Total Fuel Prices'!O23*(INDEX(Tax_share,MATCH('Total Fuel Prices'!$A$14,tax_fuel_labels,0),MATCH(O$1,'Tax_Share of Price'!$B$1:$AI$1,0)))</f>
        <v>3.8129242525042334E-7</v>
      </c>
      <c r="P9" s="276">
        <f>'Total Fuel Prices'!P23*(INDEX(Tax_share,MATCH('Total Fuel Prices'!$A$14,tax_fuel_labels,0),MATCH(P$1,'Tax_Share of Price'!$B$1:$AI$1,0)))</f>
        <v>3.8270461941801741E-7</v>
      </c>
      <c r="Q9" s="276">
        <f>'Total Fuel Prices'!Q23*(INDEX(Tax_share,MATCH('Total Fuel Prices'!$A$14,tax_fuel_labels,0),MATCH(Q$1,'Tax_Share of Price'!$B$1:$AI$1,0)))</f>
        <v>3.8270461941801741E-7</v>
      </c>
      <c r="R9" s="276">
        <f>'Total Fuel Prices'!R23*(INDEX(Tax_share,MATCH('Total Fuel Prices'!$A$14,tax_fuel_labels,0),MATCH(R$1,'Tax_Share of Price'!$B$1:$AI$1,0)))</f>
        <v>3.8411681358561164E-7</v>
      </c>
      <c r="S9" s="276">
        <f>'Total Fuel Prices'!S23*(INDEX(Tax_share,MATCH('Total Fuel Prices'!$A$14,tax_fuel_labels,0),MATCH(S$1,'Tax_Share of Price'!$B$1:$AI$1,0)))</f>
        <v>3.8411681358561164E-7</v>
      </c>
      <c r="T9" s="276">
        <f>'Total Fuel Prices'!T23*(INDEX(Tax_share,MATCH('Total Fuel Prices'!$A$14,tax_fuel_labels,0),MATCH(T$1,'Tax_Share of Price'!$B$1:$AI$1,0)))</f>
        <v>3.8552900775320582E-7</v>
      </c>
      <c r="U9" s="276">
        <f>'Total Fuel Prices'!U23*(INDEX(Tax_share,MATCH('Total Fuel Prices'!$A$14,tax_fuel_labels,0),MATCH(U$1,'Tax_Share of Price'!$B$1:$AI$1,0)))</f>
        <v>3.8552900775320582E-7</v>
      </c>
      <c r="V9" s="276">
        <f>'Total Fuel Prices'!V23*(INDEX(Tax_share,MATCH('Total Fuel Prices'!$A$14,tax_fuel_labels,0),MATCH(V$1,'Tax_Share of Price'!$B$1:$AI$1,0)))</f>
        <v>3.8694120192079989E-7</v>
      </c>
      <c r="W9" s="276">
        <f>'Total Fuel Prices'!W23*(INDEX(Tax_share,MATCH('Total Fuel Prices'!$A$14,tax_fuel_labels,0),MATCH(W$1,'Tax_Share of Price'!$B$1:$AI$1,0)))</f>
        <v>3.8835339608839407E-7</v>
      </c>
      <c r="X9" s="276">
        <f>'Total Fuel Prices'!X23*(INDEX(Tax_share,MATCH('Total Fuel Prices'!$A$14,tax_fuel_labels,0),MATCH(X$1,'Tax_Share of Price'!$B$1:$AI$1,0)))</f>
        <v>3.897655902559882E-7</v>
      </c>
      <c r="Y9" s="276">
        <f>'Total Fuel Prices'!Y23*(INDEX(Tax_share,MATCH('Total Fuel Prices'!$A$14,tax_fuel_labels,0),MATCH(Y$1,'Tax_Share of Price'!$B$1:$AI$1,0)))</f>
        <v>3.9117778442358238E-7</v>
      </c>
      <c r="Z9" s="276">
        <f>'Total Fuel Prices'!Z23*(INDEX(Tax_share,MATCH('Total Fuel Prices'!$A$14,tax_fuel_labels,0),MATCH(Z$1,'Tax_Share of Price'!$B$1:$AI$1,0)))</f>
        <v>3.9258997859117656E-7</v>
      </c>
      <c r="AA9" s="276">
        <f>'Total Fuel Prices'!AA23*(INDEX(Tax_share,MATCH('Total Fuel Prices'!$A$14,tax_fuel_labels,0),MATCH(AA$1,'Tax_Share of Price'!$B$1:$AI$1,0)))</f>
        <v>3.9400217275877074E-7</v>
      </c>
      <c r="AB9" s="276">
        <f>'Total Fuel Prices'!AB23*(INDEX(Tax_share,MATCH('Total Fuel Prices'!$A$14,tax_fuel_labels,0),MATCH(AB$1,'Tax_Share of Price'!$B$1:$AI$1,0)))</f>
        <v>3.9541436692636486E-7</v>
      </c>
      <c r="AC9" s="276">
        <f>'Total Fuel Prices'!AC23*(INDEX(Tax_share,MATCH('Total Fuel Prices'!$A$14,tax_fuel_labels,0),MATCH(AC$1,'Tax_Share of Price'!$B$1:$AI$1,0)))</f>
        <v>3.9682656109395904E-7</v>
      </c>
      <c r="AD9" s="276">
        <f>'Total Fuel Prices'!AD23*(INDEX(Tax_share,MATCH('Total Fuel Prices'!$A$14,tax_fuel_labels,0),MATCH(AD$1,'Tax_Share of Price'!$B$1:$AI$1,0)))</f>
        <v>3.9823875526155317E-7</v>
      </c>
      <c r="AE9" s="276">
        <f>'Total Fuel Prices'!AE23*(INDEX(Tax_share,MATCH('Total Fuel Prices'!$A$14,tax_fuel_labels,0),MATCH(AE$1,'Tax_Share of Price'!$B$1:$AI$1,0)))</f>
        <v>3.9965094942914735E-7</v>
      </c>
      <c r="AF9" s="276">
        <f>'Total Fuel Prices'!AF23*(INDEX(Tax_share,MATCH('Total Fuel Prices'!$A$14,tax_fuel_labels,0),MATCH(AF$1,'Tax_Share of Price'!$B$1:$AI$1,0)))</f>
        <v>4.0106314359674153E-7</v>
      </c>
      <c r="AG9" s="276">
        <f>'Total Fuel Prices'!AG23*(INDEX(Tax_share,MATCH('Total Fuel Prices'!$A$14,tax_fuel_labels,0),MATCH(AG$1,'Tax_Share of Price'!$B$1:$AI$1,0)))</f>
        <v>4.0247533776433571E-7</v>
      </c>
      <c r="AH9" s="276">
        <f>'Total Fuel Prices'!AH23*(INDEX(Tax_share,MATCH('Total Fuel Prices'!$A$14,tax_fuel_labels,0),MATCH(AH$1,'Tax_Share of Price'!$B$1:$AI$1,0)))</f>
        <v>4.0388753193192983E-7</v>
      </c>
      <c r="AI9" s="276">
        <f>'Total Fuel Prices'!AI23*(INDEX(Tax_share,MATCH('Total Fuel Prices'!$A$14,tax_fuel_labels,0),MATCH(AI$1,'Tax_Share of Price'!$B$1:$AI$1,0)))</f>
        <v>4.0529972609952401E-7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5" sqref="B5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1.1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Prices'!B27*(INDEX(Tax_share,MATCH('Total Fuel Prices'!$A$25,tax_fuel_labels,0),MATCH(B$1,'Tax_Share of Price'!$B$1:$AI$1,0)))</f>
        <v>3.4613609372857705E-7</v>
      </c>
      <c r="C2" s="35">
        <f>'Total Fuel Prices'!C27*(INDEX(Tax_share,MATCH('Total Fuel Prices'!$A$25,tax_fuel_labels,0),MATCH(C$1,'Tax_Share of Price'!$B$1:$AI$1,0)))</f>
        <v>3.4613609372857705E-7</v>
      </c>
      <c r="D2" s="35">
        <f>'Total Fuel Prices'!D27*(INDEX(Tax_share,MATCH('Total Fuel Prices'!$A$25,tax_fuel_labels,0),MATCH(D$1,'Tax_Share of Price'!$B$1:$AI$1,0)))</f>
        <v>3.5681448337708847E-7</v>
      </c>
      <c r="E2" s="35">
        <f>'Total Fuel Prices'!E27*(INDEX(Tax_share,MATCH('Total Fuel Prices'!$A$25,tax_fuel_labels,0),MATCH(E$1,'Tax_Share of Price'!$B$1:$AI$1,0)))</f>
        <v>3.4613609372857705E-7</v>
      </c>
      <c r="F2" s="35">
        <f>'Total Fuel Prices'!F27*(INDEX(Tax_share,MATCH('Total Fuel Prices'!$A$25,tax_fuel_labels,0),MATCH(F$1,'Tax_Share of Price'!$B$1:$AI$1,0)))</f>
        <v>3.2972783646379126E-7</v>
      </c>
      <c r="G2" s="35">
        <f>'Total Fuel Prices'!G27*(INDEX(Tax_share,MATCH('Total Fuel Prices'!$A$25,tax_fuel_labels,0),MATCH(G$1,'Tax_Share of Price'!$B$1:$AI$1,0)))</f>
        <v>3.2347707179149188E-7</v>
      </c>
      <c r="H2" s="35">
        <f>'Total Fuel Prices'!H27*(INDEX(Tax_share,MATCH('Total Fuel Prices'!$A$25,tax_fuel_labels,0),MATCH(H$1,'Tax_Share of Price'!$B$1:$AI$1,0)))</f>
        <v>3.2373752031950439E-7</v>
      </c>
      <c r="I2" s="35">
        <f>'Total Fuel Prices'!I27*(INDEX(Tax_share,MATCH('Total Fuel Prices'!$A$25,tax_fuel_labels,0),MATCH(I$1,'Tax_Share of Price'!$B$1:$AI$1,0)))</f>
        <v>3.2035168945534222E-7</v>
      </c>
      <c r="J2" s="35">
        <f>'Total Fuel Prices'!J27*(INDEX(Tax_share,MATCH('Total Fuel Prices'!$A$25,tax_fuel_labels,0),MATCH(J$1,'Tax_Share of Price'!$B$1:$AI$1,0)))</f>
        <v>3.2061213798335473E-7</v>
      </c>
      <c r="K2" s="35">
        <f>'Total Fuel Prices'!K27*(INDEX(Tax_share,MATCH('Total Fuel Prices'!$A$25,tax_fuel_labels,0),MATCH(K$1,'Tax_Share of Price'!$B$1:$AI$1,0)))</f>
        <v>3.195703438713048E-7</v>
      </c>
      <c r="L2" s="35">
        <f>'Total Fuel Prices'!L27*(INDEX(Tax_share,MATCH('Total Fuel Prices'!$A$25,tax_fuel_labels,0),MATCH(L$1,'Tax_Share of Price'!$B$1:$AI$1,0)))</f>
        <v>3.1618451300714263E-7</v>
      </c>
      <c r="M2" s="35">
        <f>'Total Fuel Prices'!M27*(INDEX(Tax_share,MATCH('Total Fuel Prices'!$A$25,tax_fuel_labels,0),MATCH(M$1,'Tax_Share of Price'!$B$1:$AI$1,0)))</f>
        <v>3.1097554244689318E-7</v>
      </c>
      <c r="N2" s="35">
        <f>'Total Fuel Prices'!N27*(INDEX(Tax_share,MATCH('Total Fuel Prices'!$A$25,tax_fuel_labels,0),MATCH(N$1,'Tax_Share of Price'!$B$1:$AI$1,0)))</f>
        <v>3.0394343219055644E-7</v>
      </c>
      <c r="O2" s="35">
        <f>'Total Fuel Prices'!O27*(INDEX(Tax_share,MATCH('Total Fuel Prices'!$A$25,tax_fuel_labels,0),MATCH(O$1,'Tax_Share of Price'!$B$1:$AI$1,0)))</f>
        <v>3.1514271889509271E-7</v>
      </c>
      <c r="P2" s="35">
        <f>'Total Fuel Prices'!P27*(INDEX(Tax_share,MATCH('Total Fuel Prices'!$A$25,tax_fuel_labels,0),MATCH(P$1,'Tax_Share of Price'!$B$1:$AI$1,0)))</f>
        <v>3.0785016011074351E-7</v>
      </c>
      <c r="Q2" s="35">
        <f>'Total Fuel Prices'!Q27*(INDEX(Tax_share,MATCH('Total Fuel Prices'!$A$25,tax_fuel_labels,0),MATCH(Q$1,'Tax_Share of Price'!$B$1:$AI$1,0)))</f>
        <v>3.0368298366254393E-7</v>
      </c>
      <c r="R2" s="35">
        <f>'Total Fuel Prices'!R27*(INDEX(Tax_share,MATCH('Total Fuel Prices'!$A$25,tax_fuel_labels,0),MATCH(R$1,'Tax_Share of Price'!$B$1:$AI$1,0)))</f>
        <v>3.0342253513453147E-7</v>
      </c>
      <c r="S2" s="35">
        <f>'Total Fuel Prices'!S27*(INDEX(Tax_share,MATCH('Total Fuel Prices'!$A$25,tax_fuel_labels,0),MATCH(S$1,'Tax_Share of Price'!$B$1:$AI$1,0)))</f>
        <v>3.0107849838241917E-7</v>
      </c>
      <c r="T2" s="35">
        <f>'Total Fuel Prices'!T27*(INDEX(Tax_share,MATCH('Total Fuel Prices'!$A$25,tax_fuel_labels,0),MATCH(T$1,'Tax_Share of Price'!$B$1:$AI$1,0)))</f>
        <v>2.9847401310229447E-7</v>
      </c>
      <c r="U2" s="35">
        <f>'Total Fuel Prices'!U27*(INDEX(Tax_share,MATCH('Total Fuel Prices'!$A$25,tax_fuel_labels,0),MATCH(U$1,'Tax_Share of Price'!$B$1:$AI$1,0)))</f>
        <v>2.9612997635018217E-7</v>
      </c>
      <c r="V2" s="35">
        <f>'Total Fuel Prices'!V27*(INDEX(Tax_share,MATCH('Total Fuel Prices'!$A$25,tax_fuel_labels,0),MATCH(V$1,'Tax_Share of Price'!$B$1:$AI$1,0)))</f>
        <v>2.9534863076614481E-7</v>
      </c>
      <c r="W2" s="35">
        <f>'Total Fuel Prices'!W27*(INDEX(Tax_share,MATCH('Total Fuel Prices'!$A$25,tax_fuel_labels,0),MATCH(W$1,'Tax_Share of Price'!$B$1:$AI$1,0)))</f>
        <v>2.9456728518210739E-7</v>
      </c>
      <c r="X2" s="35">
        <f>'Total Fuel Prices'!X27*(INDEX(Tax_share,MATCH('Total Fuel Prices'!$A$25,tax_fuel_labels,0),MATCH(X$1,'Tax_Share of Price'!$B$1:$AI$1,0)))</f>
        <v>2.9352549107005747E-7</v>
      </c>
      <c r="Y2" s="35">
        <f>'Total Fuel Prices'!Y27*(INDEX(Tax_share,MATCH('Total Fuel Prices'!$A$25,tax_fuel_labels,0),MATCH(Y$1,'Tax_Share of Price'!$B$1:$AI$1,0)))</f>
        <v>2.9222324842999515E-7</v>
      </c>
      <c r="Z2" s="35">
        <f>'Total Fuel Prices'!Z27*(INDEX(Tax_share,MATCH('Total Fuel Prices'!$A$25,tax_fuel_labels,0),MATCH(Z$1,'Tax_Share of Price'!$B$1:$AI$1,0)))</f>
        <v>2.9092100578993277E-7</v>
      </c>
      <c r="AA2" s="35">
        <f>'Total Fuel Prices'!AA27*(INDEX(Tax_share,MATCH('Total Fuel Prices'!$A$25,tax_fuel_labels,0),MATCH(AA$1,'Tax_Share of Price'!$B$1:$AI$1,0)))</f>
        <v>2.9066055726192026E-7</v>
      </c>
      <c r="AB2" s="35">
        <f>'Total Fuel Prices'!AB27*(INDEX(Tax_share,MATCH('Total Fuel Prices'!$A$25,tax_fuel_labels,0),MATCH(AB$1,'Tax_Share of Price'!$B$1:$AI$1,0)))</f>
        <v>2.901396602058953E-7</v>
      </c>
      <c r="AC2" s="35">
        <f>'Total Fuel Prices'!AC27*(INDEX(Tax_share,MATCH('Total Fuel Prices'!$A$25,tax_fuel_labels,0),MATCH(AC$1,'Tax_Share of Price'!$B$1:$AI$1,0)))</f>
        <v>2.898792116778829E-7</v>
      </c>
      <c r="AD2" s="35">
        <f>'Total Fuel Prices'!AD27*(INDEX(Tax_share,MATCH('Total Fuel Prices'!$A$25,tax_fuel_labels,0),MATCH(AD$1,'Tax_Share of Price'!$B$1:$AI$1,0)))</f>
        <v>2.898792116778829E-7</v>
      </c>
      <c r="AE2" s="35">
        <f>'Total Fuel Prices'!AE27*(INDEX(Tax_share,MATCH('Total Fuel Prices'!$A$25,tax_fuel_labels,0),MATCH(AE$1,'Tax_Share of Price'!$B$1:$AI$1,0)))</f>
        <v>2.9040010873390781E-7</v>
      </c>
      <c r="AF2" s="35">
        <f>'Total Fuel Prices'!AF27*(INDEX(Tax_share,MATCH('Total Fuel Prices'!$A$25,tax_fuel_labels,0),MATCH(AF$1,'Tax_Share of Price'!$B$1:$AI$1,0)))</f>
        <v>2.9144190284595768E-7</v>
      </c>
      <c r="AG2" s="35">
        <f>'Total Fuel Prices'!AG27*(INDEX(Tax_share,MATCH('Total Fuel Prices'!$A$25,tax_fuel_labels,0),MATCH(AG$1,'Tax_Share of Price'!$B$1:$AI$1,0)))</f>
        <v>2.9196279990198264E-7</v>
      </c>
      <c r="AH2" s="35">
        <f>'Total Fuel Prices'!AH27*(INDEX(Tax_share,MATCH('Total Fuel Prices'!$A$25,tax_fuel_labels,0),MATCH(AH$1,'Tax_Share of Price'!$B$1:$AI$1,0)))</f>
        <v>2.9248369695800755E-7</v>
      </c>
      <c r="AI2" s="35">
        <f>'Total Fuel Prices'!AI27*(INDEX(Tax_share,MATCH('Total Fuel Prices'!$A$25,tax_fuel_labels,0),MATCH(AI$1,'Tax_Share of Price'!$B$1:$AI$1,0)))</f>
        <v>2.9378593959806992E-7</v>
      </c>
    </row>
    <row r="3" spans="1:37" x14ac:dyDescent="0.45">
      <c r="A3" s="12" t="s">
        <v>271</v>
      </c>
      <c r="B3" s="35">
        <f>'Total Fuel Prices'!B28*(INDEX(Tax_share,MATCH('Total Fuel Prices'!$A$25,tax_fuel_labels,0),MATCH(B$1,'Tax_Share of Price'!$B$1:$AI$1,0)))</f>
        <v>3.4613609372857705E-7</v>
      </c>
      <c r="C3" s="35">
        <f>'Total Fuel Prices'!C28*(INDEX(Tax_share,MATCH('Total Fuel Prices'!$A$25,tax_fuel_labels,0),MATCH(C$1,'Tax_Share of Price'!$B$1:$AI$1,0)))</f>
        <v>3.4613609372857705E-7</v>
      </c>
      <c r="D3" s="35">
        <f>'Total Fuel Prices'!D28*(INDEX(Tax_share,MATCH('Total Fuel Prices'!$A$25,tax_fuel_labels,0),MATCH(D$1,'Tax_Share of Price'!$B$1:$AI$1,0)))</f>
        <v>3.7356574643914355E-7</v>
      </c>
      <c r="E3" s="35">
        <f>'Total Fuel Prices'!E28*(INDEX(Tax_share,MATCH('Total Fuel Prices'!$A$25,tax_fuel_labels,0),MATCH(E$1,'Tax_Share of Price'!$B$1:$AI$1,0)))</f>
        <v>3.4613609372857705E-7</v>
      </c>
      <c r="F3" s="35">
        <f>'Total Fuel Prices'!F28*(INDEX(Tax_share,MATCH('Total Fuel Prices'!$A$25,tax_fuel_labels,0),MATCH(F$1,'Tax_Share of Price'!$B$1:$AI$1,0)))</f>
        <v>3.6834105068474993E-7</v>
      </c>
      <c r="G3" s="35">
        <f>'Total Fuel Prices'!G28*(INDEX(Tax_share,MATCH('Total Fuel Prices'!$A$25,tax_fuel_labels,0),MATCH(G$1,'Tax_Share of Price'!$B$1:$AI$1,0)))</f>
        <v>3.6703487674615151E-7</v>
      </c>
      <c r="H3" s="35">
        <f>'Total Fuel Prices'!H28*(INDEX(Tax_share,MATCH('Total Fuel Prices'!$A$25,tax_fuel_labels,0),MATCH(H$1,'Tax_Share of Price'!$B$1:$AI$1,0)))</f>
        <v>3.7617809431634033E-7</v>
      </c>
      <c r="I3" s="35">
        <f>'Total Fuel Prices'!I28*(INDEX(Tax_share,MATCH('Total Fuel Prices'!$A$25,tax_fuel_labels,0),MATCH(I$1,'Tax_Share of Price'!$B$1:$AI$1,0)))</f>
        <v>3.9577070339531643E-7</v>
      </c>
      <c r="J3" s="35">
        <f>'Total Fuel Prices'!J28*(INDEX(Tax_share,MATCH('Total Fuel Prices'!$A$25,tax_fuel_labels,0),MATCH(J$1,'Tax_Share of Price'!$B$1:$AI$1,0)))</f>
        <v>4.323435736760718E-7</v>
      </c>
      <c r="K3" s="35">
        <f>'Total Fuel Prices'!K28*(INDEX(Tax_share,MATCH('Total Fuel Prices'!$A$25,tax_fuel_labels,0),MATCH(K$1,'Tax_Share of Price'!$B$1:$AI$1,0)))</f>
        <v>4.5977322638663824E-7</v>
      </c>
      <c r="L3" s="35">
        <f>'Total Fuel Prices'!L28*(INDEX(Tax_share,MATCH('Total Fuel Prices'!$A$25,tax_fuel_labels,0),MATCH(L$1,'Tax_Share of Price'!$B$1:$AI$1,0)))</f>
        <v>4.767534875884174E-7</v>
      </c>
      <c r="M3" s="35">
        <f>'Total Fuel Prices'!M28*(INDEX(Tax_share,MATCH('Total Fuel Prices'!$A$25,tax_fuel_labels,0),MATCH(M$1,'Tax_Share of Price'!$B$1:$AI$1,0)))</f>
        <v>4.8459053122000786E-7</v>
      </c>
      <c r="N3" s="35">
        <f>'Total Fuel Prices'!N28*(INDEX(Tax_share,MATCH('Total Fuel Prices'!$A$25,tax_fuel_labels,0),MATCH(N$1,'Tax_Share of Price'!$B$1:$AI$1,0)))</f>
        <v>4.8328435728140954E-7</v>
      </c>
      <c r="O3" s="35">
        <f>'Total Fuel Prices'!O28*(INDEX(Tax_share,MATCH('Total Fuel Prices'!$A$25,tax_fuel_labels,0),MATCH(O$1,'Tax_Share of Price'!$B$1:$AI$1,0)))</f>
        <v>4.7414113971122068E-7</v>
      </c>
      <c r="P3" s="35">
        <f>'Total Fuel Prices'!P28*(INDEX(Tax_share,MATCH('Total Fuel Prices'!$A$25,tax_fuel_labels,0),MATCH(P$1,'Tax_Share of Price'!$B$1:$AI$1,0)))</f>
        <v>4.7022261789542553E-7</v>
      </c>
      <c r="Q3" s="35">
        <f>'Total Fuel Prices'!Q28*(INDEX(Tax_share,MATCH('Total Fuel Prices'!$A$25,tax_fuel_labels,0),MATCH(Q$1,'Tax_Share of Price'!$B$1:$AI$1,0)))</f>
        <v>4.7283496577262226E-7</v>
      </c>
      <c r="R3" s="35">
        <f>'Total Fuel Prices'!R28*(INDEX(Tax_share,MATCH('Total Fuel Prices'!$A$25,tax_fuel_labels,0),MATCH(R$1,'Tax_Share of Price'!$B$1:$AI$1,0)))</f>
        <v>4.8197818334281113E-7</v>
      </c>
      <c r="S3" s="35">
        <f>'Total Fuel Prices'!S28*(INDEX(Tax_share,MATCH('Total Fuel Prices'!$A$25,tax_fuel_labels,0),MATCH(S$1,'Tax_Share of Price'!$B$1:$AI$1,0)))</f>
        <v>4.8850905303580311E-7</v>
      </c>
      <c r="T3" s="35">
        <f>'Total Fuel Prices'!T28*(INDEX(Tax_share,MATCH('Total Fuel Prices'!$A$25,tax_fuel_labels,0),MATCH(T$1,'Tax_Share of Price'!$B$1:$AI$1,0)))</f>
        <v>4.8850905303580311E-7</v>
      </c>
      <c r="U3" s="35">
        <f>'Total Fuel Prices'!U28*(INDEX(Tax_share,MATCH('Total Fuel Prices'!$A$25,tax_fuel_labels,0),MATCH(U$1,'Tax_Share of Price'!$B$1:$AI$1,0)))</f>
        <v>4.8850905303580311E-7</v>
      </c>
      <c r="V3" s="35">
        <f>'Total Fuel Prices'!V28*(INDEX(Tax_share,MATCH('Total Fuel Prices'!$A$25,tax_fuel_labels,0),MATCH(V$1,'Tax_Share of Price'!$B$1:$AI$1,0)))</f>
        <v>4.9242757485159836E-7</v>
      </c>
      <c r="W3" s="35">
        <f>'Total Fuel Prices'!W28*(INDEX(Tax_share,MATCH('Total Fuel Prices'!$A$25,tax_fuel_labels,0),MATCH(W$1,'Tax_Share of Price'!$B$1:$AI$1,0)))</f>
        <v>4.9634609666739351E-7</v>
      </c>
      <c r="X3" s="35">
        <f>'Total Fuel Prices'!X28*(INDEX(Tax_share,MATCH('Total Fuel Prices'!$A$25,tax_fuel_labels,0),MATCH(X$1,'Tax_Share of Price'!$B$1:$AI$1,0)))</f>
        <v>4.9634609666739351E-7</v>
      </c>
      <c r="Y3" s="35">
        <f>'Total Fuel Prices'!Y28*(INDEX(Tax_share,MATCH('Total Fuel Prices'!$A$25,tax_fuel_labels,0),MATCH(Y$1,'Tax_Share of Price'!$B$1:$AI$1,0)))</f>
        <v>4.9765227060599203E-7</v>
      </c>
      <c r="Z3" s="35">
        <f>'Total Fuel Prices'!Z28*(INDEX(Tax_share,MATCH('Total Fuel Prices'!$A$25,tax_fuel_labels,0),MATCH(Z$1,'Tax_Share of Price'!$B$1:$AI$1,0)))</f>
        <v>4.9634609666739351E-7</v>
      </c>
      <c r="AA3" s="35">
        <f>'Total Fuel Prices'!AA28*(INDEX(Tax_share,MATCH('Total Fuel Prices'!$A$25,tax_fuel_labels,0),MATCH(AA$1,'Tax_Share of Price'!$B$1:$AI$1,0)))</f>
        <v>4.9765227060599203E-7</v>
      </c>
      <c r="AB3" s="35">
        <f>'Total Fuel Prices'!AB28*(INDEX(Tax_share,MATCH('Total Fuel Prices'!$A$25,tax_fuel_labels,0),MATCH(AB$1,'Tax_Share of Price'!$B$1:$AI$1,0)))</f>
        <v>4.9895844454459023E-7</v>
      </c>
      <c r="AC3" s="35">
        <f>'Total Fuel Prices'!AC28*(INDEX(Tax_share,MATCH('Total Fuel Prices'!$A$25,tax_fuel_labels,0),MATCH(AC$1,'Tax_Share of Price'!$B$1:$AI$1,0)))</f>
        <v>5.0157079242178707E-7</v>
      </c>
      <c r="AD3" s="35">
        <f>'Total Fuel Prices'!AD28*(INDEX(Tax_share,MATCH('Total Fuel Prices'!$A$25,tax_fuel_labels,0),MATCH(AD$1,'Tax_Share of Price'!$B$1:$AI$1,0)))</f>
        <v>5.0287696636038559E-7</v>
      </c>
      <c r="AE3" s="35">
        <f>'Total Fuel Prices'!AE28*(INDEX(Tax_share,MATCH('Total Fuel Prices'!$A$25,tax_fuel_labels,0),MATCH(AE$1,'Tax_Share of Price'!$B$1:$AI$1,0)))</f>
        <v>5.0810166211477926E-7</v>
      </c>
      <c r="AF3" s="35">
        <f>'Total Fuel Prices'!AF28*(INDEX(Tax_share,MATCH('Total Fuel Prices'!$A$25,tax_fuel_labels,0),MATCH(AF$1,'Tax_Share of Price'!$B$1:$AI$1,0)))</f>
        <v>5.1593870574636966E-7</v>
      </c>
      <c r="AG3" s="35">
        <f>'Total Fuel Prices'!AG28*(INDEX(Tax_share,MATCH('Total Fuel Prices'!$A$25,tax_fuel_labels,0),MATCH(AG$1,'Tax_Share of Price'!$B$1:$AI$1,0)))</f>
        <v>5.2116340150076322E-7</v>
      </c>
      <c r="AH3" s="35">
        <f>'Total Fuel Prices'!AH28*(INDEX(Tax_share,MATCH('Total Fuel Prices'!$A$25,tax_fuel_labels,0),MATCH(AH$1,'Tax_Share of Price'!$B$1:$AI$1,0)))</f>
        <v>5.2377574937795995E-7</v>
      </c>
      <c r="AI3" s="35">
        <f>'Total Fuel Prices'!AI28*(INDEX(Tax_share,MATCH('Total Fuel Prices'!$A$25,tax_fuel_labels,0),MATCH(AI$1,'Tax_Share of Price'!$B$1:$AI$1,0)))</f>
        <v>5.3161279300955046E-7</v>
      </c>
    </row>
    <row r="4" spans="1:37" x14ac:dyDescent="0.45">
      <c r="A4" s="12" t="s">
        <v>272</v>
      </c>
      <c r="B4" s="35">
        <f>'Total Fuel Prices'!B29*(INDEX(Tax_share,MATCH('Total Fuel Prices'!$A$25,tax_fuel_labels,0),MATCH(B$1,'Tax_Share of Price'!$B$1:$AI$1,0)))</f>
        <v>0</v>
      </c>
      <c r="C4" s="35">
        <f>'Total Fuel Prices'!C29*(INDEX(Tax_share,MATCH('Total Fuel Prices'!$A$25,tax_fuel_labels,0),MATCH(C$1,'Tax_Share of Price'!$B$1:$AI$1,0)))</f>
        <v>0</v>
      </c>
      <c r="D4" s="35">
        <f>'Total Fuel Prices'!D29*(INDEX(Tax_share,MATCH('Total Fuel Prices'!$A$25,tax_fuel_labels,0),MATCH(D$1,'Tax_Share of Price'!$B$1:$AI$1,0)))</f>
        <v>0</v>
      </c>
      <c r="E4" s="35">
        <f>'Total Fuel Prices'!E29*(INDEX(Tax_share,MATCH('Total Fuel Prices'!$A$25,tax_fuel_labels,0),MATCH(E$1,'Tax_Share of Price'!$B$1:$AI$1,0)))</f>
        <v>0</v>
      </c>
      <c r="F4" s="35">
        <f>'Total Fuel Prices'!F29*(INDEX(Tax_share,MATCH('Total Fuel Prices'!$A$25,tax_fuel_labels,0),MATCH(F$1,'Tax_Share of Price'!$B$1:$AI$1,0)))</f>
        <v>0</v>
      </c>
      <c r="G4" s="35">
        <f>'Total Fuel Prices'!G29*(INDEX(Tax_share,MATCH('Total Fuel Prices'!$A$25,tax_fuel_labels,0),MATCH(G$1,'Tax_Share of Price'!$B$1:$AI$1,0)))</f>
        <v>0</v>
      </c>
      <c r="H4" s="35">
        <f>'Total Fuel Prices'!H29*(INDEX(Tax_share,MATCH('Total Fuel Prices'!$A$25,tax_fuel_labels,0),MATCH(H$1,'Tax_Share of Price'!$B$1:$AI$1,0)))</f>
        <v>0</v>
      </c>
      <c r="I4" s="35">
        <f>'Total Fuel Prices'!I29*(INDEX(Tax_share,MATCH('Total Fuel Prices'!$A$25,tax_fuel_labels,0),MATCH(I$1,'Tax_Share of Price'!$B$1:$AI$1,0)))</f>
        <v>0</v>
      </c>
      <c r="J4" s="35">
        <f>'Total Fuel Prices'!J29*(INDEX(Tax_share,MATCH('Total Fuel Prices'!$A$25,tax_fuel_labels,0),MATCH(J$1,'Tax_Share of Price'!$B$1:$AI$1,0)))</f>
        <v>0</v>
      </c>
      <c r="K4" s="35">
        <f>'Total Fuel Prices'!K29*(INDEX(Tax_share,MATCH('Total Fuel Prices'!$A$25,tax_fuel_labels,0),MATCH(K$1,'Tax_Share of Price'!$B$1:$AI$1,0)))</f>
        <v>0</v>
      </c>
      <c r="L4" s="35">
        <f>'Total Fuel Prices'!L29*(INDEX(Tax_share,MATCH('Total Fuel Prices'!$A$25,tax_fuel_labels,0),MATCH(L$1,'Tax_Share of Price'!$B$1:$AI$1,0)))</f>
        <v>0</v>
      </c>
      <c r="M4" s="35">
        <f>'Total Fuel Prices'!M29*(INDEX(Tax_share,MATCH('Total Fuel Prices'!$A$25,tax_fuel_labels,0),MATCH(M$1,'Tax_Share of Price'!$B$1:$AI$1,0)))</f>
        <v>0</v>
      </c>
      <c r="N4" s="35">
        <f>'Total Fuel Prices'!N29*(INDEX(Tax_share,MATCH('Total Fuel Prices'!$A$25,tax_fuel_labels,0),MATCH(N$1,'Tax_Share of Price'!$B$1:$AI$1,0)))</f>
        <v>0</v>
      </c>
      <c r="O4" s="35">
        <f>'Total Fuel Prices'!O29*(INDEX(Tax_share,MATCH('Total Fuel Prices'!$A$25,tax_fuel_labels,0),MATCH(O$1,'Tax_Share of Price'!$B$1:$AI$1,0)))</f>
        <v>0</v>
      </c>
      <c r="P4" s="35">
        <f>'Total Fuel Prices'!P29*(INDEX(Tax_share,MATCH('Total Fuel Prices'!$A$25,tax_fuel_labels,0),MATCH(P$1,'Tax_Share of Price'!$B$1:$AI$1,0)))</f>
        <v>0</v>
      </c>
      <c r="Q4" s="35">
        <f>'Total Fuel Prices'!Q29*(INDEX(Tax_share,MATCH('Total Fuel Prices'!$A$25,tax_fuel_labels,0),MATCH(Q$1,'Tax_Share of Price'!$B$1:$AI$1,0)))</f>
        <v>0</v>
      </c>
      <c r="R4" s="35">
        <f>'Total Fuel Prices'!R29*(INDEX(Tax_share,MATCH('Total Fuel Prices'!$A$25,tax_fuel_labels,0),MATCH(R$1,'Tax_Share of Price'!$B$1:$AI$1,0)))</f>
        <v>0</v>
      </c>
      <c r="S4" s="35">
        <f>'Total Fuel Prices'!S29*(INDEX(Tax_share,MATCH('Total Fuel Prices'!$A$25,tax_fuel_labels,0),MATCH(S$1,'Tax_Share of Price'!$B$1:$AI$1,0)))</f>
        <v>0</v>
      </c>
      <c r="T4" s="35">
        <f>'Total Fuel Prices'!T29*(INDEX(Tax_share,MATCH('Total Fuel Prices'!$A$25,tax_fuel_labels,0),MATCH(T$1,'Tax_Share of Price'!$B$1:$AI$1,0)))</f>
        <v>0</v>
      </c>
      <c r="U4" s="35">
        <f>'Total Fuel Prices'!U29*(INDEX(Tax_share,MATCH('Total Fuel Prices'!$A$25,tax_fuel_labels,0),MATCH(U$1,'Tax_Share of Price'!$B$1:$AI$1,0)))</f>
        <v>0</v>
      </c>
      <c r="V4" s="35">
        <f>'Total Fuel Prices'!V29*(INDEX(Tax_share,MATCH('Total Fuel Prices'!$A$25,tax_fuel_labels,0),MATCH(V$1,'Tax_Share of Price'!$B$1:$AI$1,0)))</f>
        <v>0</v>
      </c>
      <c r="W4" s="35">
        <f>'Total Fuel Prices'!W29*(INDEX(Tax_share,MATCH('Total Fuel Prices'!$A$25,tax_fuel_labels,0),MATCH(W$1,'Tax_Share of Price'!$B$1:$AI$1,0)))</f>
        <v>0</v>
      </c>
      <c r="X4" s="35">
        <f>'Total Fuel Prices'!X29*(INDEX(Tax_share,MATCH('Total Fuel Prices'!$A$25,tax_fuel_labels,0),MATCH(X$1,'Tax_Share of Price'!$B$1:$AI$1,0)))</f>
        <v>0</v>
      </c>
      <c r="Y4" s="35">
        <f>'Total Fuel Prices'!Y29*(INDEX(Tax_share,MATCH('Total Fuel Prices'!$A$25,tax_fuel_labels,0),MATCH(Y$1,'Tax_Share of Price'!$B$1:$AI$1,0)))</f>
        <v>0</v>
      </c>
      <c r="Z4" s="35">
        <f>'Total Fuel Prices'!Z29*(INDEX(Tax_share,MATCH('Total Fuel Prices'!$A$25,tax_fuel_labels,0),MATCH(Z$1,'Tax_Share of Price'!$B$1:$AI$1,0)))</f>
        <v>0</v>
      </c>
      <c r="AA4" s="35">
        <f>'Total Fuel Prices'!AA29*(INDEX(Tax_share,MATCH('Total Fuel Prices'!$A$25,tax_fuel_labels,0),MATCH(AA$1,'Tax_Share of Price'!$B$1:$AI$1,0)))</f>
        <v>0</v>
      </c>
      <c r="AB4" s="35">
        <f>'Total Fuel Prices'!AB29*(INDEX(Tax_share,MATCH('Total Fuel Prices'!$A$25,tax_fuel_labels,0),MATCH(AB$1,'Tax_Share of Price'!$B$1:$AI$1,0)))</f>
        <v>0</v>
      </c>
      <c r="AC4" s="35">
        <f>'Total Fuel Prices'!AC29*(INDEX(Tax_share,MATCH('Total Fuel Prices'!$A$25,tax_fuel_labels,0),MATCH(AC$1,'Tax_Share of Price'!$B$1:$AI$1,0)))</f>
        <v>0</v>
      </c>
      <c r="AD4" s="35">
        <f>'Total Fuel Prices'!AD29*(INDEX(Tax_share,MATCH('Total Fuel Prices'!$A$25,tax_fuel_labels,0),MATCH(AD$1,'Tax_Share of Price'!$B$1:$AI$1,0)))</f>
        <v>0</v>
      </c>
      <c r="AE4" s="35">
        <f>'Total Fuel Prices'!AE29*(INDEX(Tax_share,MATCH('Total Fuel Prices'!$A$25,tax_fuel_labels,0),MATCH(AE$1,'Tax_Share of Price'!$B$1:$AI$1,0)))</f>
        <v>0</v>
      </c>
      <c r="AF4" s="35">
        <f>'Total Fuel Prices'!AF29*(INDEX(Tax_share,MATCH('Total Fuel Prices'!$A$25,tax_fuel_labels,0),MATCH(AF$1,'Tax_Share of Price'!$B$1:$AI$1,0)))</f>
        <v>0</v>
      </c>
      <c r="AG4" s="35">
        <f>'Total Fuel Prices'!AG29*(INDEX(Tax_share,MATCH('Total Fuel Prices'!$A$25,tax_fuel_labels,0),MATCH(AG$1,'Tax_Share of Price'!$B$1:$AI$1,0)))</f>
        <v>0</v>
      </c>
      <c r="AH4" s="35">
        <f>'Total Fuel Prices'!AH29*(INDEX(Tax_share,MATCH('Total Fuel Prices'!$A$25,tax_fuel_labels,0),MATCH(AH$1,'Tax_Share of Price'!$B$1:$AI$1,0)))</f>
        <v>0</v>
      </c>
      <c r="AI4" s="35">
        <f>'Total Fuel Prices'!AI29*(INDEX(Tax_share,MATCH('Total Fuel Prices'!$A$25,tax_fuel_labels,0),MATCH(AI$1,'Tax_Share of Price'!$B$1:$AI$1,0)))</f>
        <v>0</v>
      </c>
    </row>
    <row r="5" spans="1:37" x14ac:dyDescent="0.45">
      <c r="A5" s="12" t="s">
        <v>273</v>
      </c>
      <c r="B5" s="35">
        <f>'Total Fuel Prices'!B30*(INDEX(Tax_share,MATCH('Total Fuel Prices'!$A$25,tax_fuel_labels,0),MATCH(B$1,'Tax_Share of Price'!$B$1:$AI$1,0)))</f>
        <v>3.4613609372857705E-7</v>
      </c>
      <c r="C5" s="35">
        <f>'Total Fuel Prices'!C30*(INDEX(Tax_share,MATCH('Total Fuel Prices'!$A$25,tax_fuel_labels,0),MATCH(C$1,'Tax_Share of Price'!$B$1:$AI$1,0)))</f>
        <v>3.4613609372857705E-7</v>
      </c>
      <c r="D5" s="35">
        <f>'Total Fuel Prices'!D30*(INDEX(Tax_share,MATCH('Total Fuel Prices'!$A$25,tax_fuel_labels,0),MATCH(D$1,'Tax_Share of Price'!$B$1:$AI$1,0)))</f>
        <v>3.4613609372857705E-7</v>
      </c>
      <c r="E5" s="35">
        <f>'Total Fuel Prices'!E30*(INDEX(Tax_share,MATCH('Total Fuel Prices'!$A$25,tax_fuel_labels,0),MATCH(E$1,'Tax_Share of Price'!$B$1:$AI$1,0)))</f>
        <v>3.4613609372857705E-7</v>
      </c>
      <c r="F5" s="35">
        <f>'Total Fuel Prices'!F30*(INDEX(Tax_share,MATCH('Total Fuel Prices'!$A$25,tax_fuel_labels,0),MATCH(F$1,'Tax_Share of Price'!$B$1:$AI$1,0)))</f>
        <v>3.4613609372857705E-7</v>
      </c>
      <c r="G5" s="35">
        <f>'Total Fuel Prices'!G30*(INDEX(Tax_share,MATCH('Total Fuel Prices'!$A$25,tax_fuel_labels,0),MATCH(G$1,'Tax_Share of Price'!$B$1:$AI$1,0)))</f>
        <v>3.4613609372857705E-7</v>
      </c>
      <c r="H5" s="35">
        <f>'Total Fuel Prices'!H30*(INDEX(Tax_share,MATCH('Total Fuel Prices'!$A$25,tax_fuel_labels,0),MATCH(H$1,'Tax_Share of Price'!$B$1:$AI$1,0)))</f>
        <v>3.4613609372857705E-7</v>
      </c>
      <c r="I5" s="35">
        <f>'Total Fuel Prices'!I30*(INDEX(Tax_share,MATCH('Total Fuel Prices'!$A$25,tax_fuel_labels,0),MATCH(I$1,'Tax_Share of Price'!$B$1:$AI$1,0)))</f>
        <v>3.4613609372857705E-7</v>
      </c>
      <c r="J5" s="35">
        <f>'Total Fuel Prices'!J30*(INDEX(Tax_share,MATCH('Total Fuel Prices'!$A$25,tax_fuel_labels,0),MATCH(J$1,'Tax_Share of Price'!$B$1:$AI$1,0)))</f>
        <v>3.4613609372857705E-7</v>
      </c>
      <c r="K5" s="35">
        <f>'Total Fuel Prices'!K30*(INDEX(Tax_share,MATCH('Total Fuel Prices'!$A$25,tax_fuel_labels,0),MATCH(K$1,'Tax_Share of Price'!$B$1:$AI$1,0)))</f>
        <v>3.4613609372857705E-7</v>
      </c>
      <c r="L5" s="35">
        <f>'Total Fuel Prices'!L30*(INDEX(Tax_share,MATCH('Total Fuel Prices'!$A$25,tax_fuel_labels,0),MATCH(L$1,'Tax_Share of Price'!$B$1:$AI$1,0)))</f>
        <v>3.4613609372857705E-7</v>
      </c>
      <c r="M5" s="35">
        <f>'Total Fuel Prices'!M30*(INDEX(Tax_share,MATCH('Total Fuel Prices'!$A$25,tax_fuel_labels,0),MATCH(M$1,'Tax_Share of Price'!$B$1:$AI$1,0)))</f>
        <v>3.4613609372857705E-7</v>
      </c>
      <c r="N5" s="35">
        <f>'Total Fuel Prices'!N30*(INDEX(Tax_share,MATCH('Total Fuel Prices'!$A$25,tax_fuel_labels,0),MATCH(N$1,'Tax_Share of Price'!$B$1:$AI$1,0)))</f>
        <v>3.4613609372857705E-7</v>
      </c>
      <c r="O5" s="35">
        <f>'Total Fuel Prices'!O30*(INDEX(Tax_share,MATCH('Total Fuel Prices'!$A$25,tax_fuel_labels,0),MATCH(O$1,'Tax_Share of Price'!$B$1:$AI$1,0)))</f>
        <v>3.4613609372857705E-7</v>
      </c>
      <c r="P5" s="35">
        <f>'Total Fuel Prices'!P30*(INDEX(Tax_share,MATCH('Total Fuel Prices'!$A$25,tax_fuel_labels,0),MATCH(P$1,'Tax_Share of Price'!$B$1:$AI$1,0)))</f>
        <v>3.4613609372857705E-7</v>
      </c>
      <c r="Q5" s="35">
        <f>'Total Fuel Prices'!Q30*(INDEX(Tax_share,MATCH('Total Fuel Prices'!$A$25,tax_fuel_labels,0),MATCH(Q$1,'Tax_Share of Price'!$B$1:$AI$1,0)))</f>
        <v>3.4613609372857705E-7</v>
      </c>
      <c r="R5" s="35">
        <f>'Total Fuel Prices'!R30*(INDEX(Tax_share,MATCH('Total Fuel Prices'!$A$25,tax_fuel_labels,0),MATCH(R$1,'Tax_Share of Price'!$B$1:$AI$1,0)))</f>
        <v>3.4613609372857705E-7</v>
      </c>
      <c r="S5" s="35">
        <f>'Total Fuel Prices'!S30*(INDEX(Tax_share,MATCH('Total Fuel Prices'!$A$25,tax_fuel_labels,0),MATCH(S$1,'Tax_Share of Price'!$B$1:$AI$1,0)))</f>
        <v>3.4613609372857705E-7</v>
      </c>
      <c r="T5" s="35">
        <f>'Total Fuel Prices'!T30*(INDEX(Tax_share,MATCH('Total Fuel Prices'!$A$25,tax_fuel_labels,0),MATCH(T$1,'Tax_Share of Price'!$B$1:$AI$1,0)))</f>
        <v>3.4613609372857705E-7</v>
      </c>
      <c r="U5" s="35">
        <f>'Total Fuel Prices'!U30*(INDEX(Tax_share,MATCH('Total Fuel Prices'!$A$25,tax_fuel_labels,0),MATCH(U$1,'Tax_Share of Price'!$B$1:$AI$1,0)))</f>
        <v>3.4613609372857705E-7</v>
      </c>
      <c r="V5" s="35">
        <f>'Total Fuel Prices'!V30*(INDEX(Tax_share,MATCH('Total Fuel Prices'!$A$25,tax_fuel_labels,0),MATCH(V$1,'Tax_Share of Price'!$B$1:$AI$1,0)))</f>
        <v>3.4613609372857705E-7</v>
      </c>
      <c r="W5" s="35">
        <f>'Total Fuel Prices'!W30*(INDEX(Tax_share,MATCH('Total Fuel Prices'!$A$25,tax_fuel_labels,0),MATCH(W$1,'Tax_Share of Price'!$B$1:$AI$1,0)))</f>
        <v>3.4613609372857705E-7</v>
      </c>
      <c r="X5" s="35">
        <f>'Total Fuel Prices'!X30*(INDEX(Tax_share,MATCH('Total Fuel Prices'!$A$25,tax_fuel_labels,0),MATCH(X$1,'Tax_Share of Price'!$B$1:$AI$1,0)))</f>
        <v>3.4613609372857705E-7</v>
      </c>
      <c r="Y5" s="35">
        <f>'Total Fuel Prices'!Y30*(INDEX(Tax_share,MATCH('Total Fuel Prices'!$A$25,tax_fuel_labels,0),MATCH(Y$1,'Tax_Share of Price'!$B$1:$AI$1,0)))</f>
        <v>3.4613609372857705E-7</v>
      </c>
      <c r="Z5" s="35">
        <f>'Total Fuel Prices'!Z30*(INDEX(Tax_share,MATCH('Total Fuel Prices'!$A$25,tax_fuel_labels,0),MATCH(Z$1,'Tax_Share of Price'!$B$1:$AI$1,0)))</f>
        <v>3.4613609372857705E-7</v>
      </c>
      <c r="AA5" s="35">
        <f>'Total Fuel Prices'!AA30*(INDEX(Tax_share,MATCH('Total Fuel Prices'!$A$25,tax_fuel_labels,0),MATCH(AA$1,'Tax_Share of Price'!$B$1:$AI$1,0)))</f>
        <v>3.4613609372857705E-7</v>
      </c>
      <c r="AB5" s="35">
        <f>'Total Fuel Prices'!AB30*(INDEX(Tax_share,MATCH('Total Fuel Prices'!$A$25,tax_fuel_labels,0),MATCH(AB$1,'Tax_Share of Price'!$B$1:$AI$1,0)))</f>
        <v>3.4613609372857705E-7</v>
      </c>
      <c r="AC5" s="35">
        <f>'Total Fuel Prices'!AC30*(INDEX(Tax_share,MATCH('Total Fuel Prices'!$A$25,tax_fuel_labels,0),MATCH(AC$1,'Tax_Share of Price'!$B$1:$AI$1,0)))</f>
        <v>3.4613609372857705E-7</v>
      </c>
      <c r="AD5" s="35">
        <f>'Total Fuel Prices'!AD30*(INDEX(Tax_share,MATCH('Total Fuel Prices'!$A$25,tax_fuel_labels,0),MATCH(AD$1,'Tax_Share of Price'!$B$1:$AI$1,0)))</f>
        <v>3.4613609372857705E-7</v>
      </c>
      <c r="AE5" s="35">
        <f>'Total Fuel Prices'!AE30*(INDEX(Tax_share,MATCH('Total Fuel Prices'!$A$25,tax_fuel_labels,0),MATCH(AE$1,'Tax_Share of Price'!$B$1:$AI$1,0)))</f>
        <v>3.4613609372857705E-7</v>
      </c>
      <c r="AF5" s="35">
        <f>'Total Fuel Prices'!AF30*(INDEX(Tax_share,MATCH('Total Fuel Prices'!$A$25,tax_fuel_labels,0),MATCH(AF$1,'Tax_Share of Price'!$B$1:$AI$1,0)))</f>
        <v>3.4613609372857705E-7</v>
      </c>
      <c r="AG5" s="35">
        <f>'Total Fuel Prices'!AG30*(INDEX(Tax_share,MATCH('Total Fuel Prices'!$A$25,tax_fuel_labels,0),MATCH(AG$1,'Tax_Share of Price'!$B$1:$AI$1,0)))</f>
        <v>3.4613609372857705E-7</v>
      </c>
      <c r="AH5" s="35">
        <f>'Total Fuel Prices'!AH30*(INDEX(Tax_share,MATCH('Total Fuel Prices'!$A$25,tax_fuel_labels,0),MATCH(AH$1,'Tax_Share of Price'!$B$1:$AI$1,0)))</f>
        <v>3.4613609372857705E-7</v>
      </c>
      <c r="AI5" s="35">
        <f>'Total Fuel Prices'!AI30*(INDEX(Tax_share,MATCH('Total Fuel Prices'!$A$25,tax_fuel_labels,0),MATCH(AI$1,'Tax_Share of Price'!$B$1:$AI$1,0)))</f>
        <v>3.4613609372857705E-7</v>
      </c>
    </row>
    <row r="6" spans="1:37" x14ac:dyDescent="0.45">
      <c r="A6" s="12" t="s">
        <v>274</v>
      </c>
      <c r="B6" s="35">
        <f>'Total Fuel Prices'!B31*(INDEX(Tax_share,MATCH('Total Fuel Prices'!$A$25,tax_fuel_labels,0),MATCH(B$1,'Tax_Share of Price'!$B$1:$AI$1,0)))</f>
        <v>3.4613609372857705E-7</v>
      </c>
      <c r="C6" s="35">
        <f>'Total Fuel Prices'!C31*(INDEX(Tax_share,MATCH('Total Fuel Prices'!$A$25,tax_fuel_labels,0),MATCH(C$1,'Tax_Share of Price'!$B$1:$AI$1,0)))</f>
        <v>3.4613609372857705E-7</v>
      </c>
      <c r="D6" s="35">
        <f>'Total Fuel Prices'!D31*(INDEX(Tax_share,MATCH('Total Fuel Prices'!$A$25,tax_fuel_labels,0),MATCH(D$1,'Tax_Share of Price'!$B$1:$AI$1,0)))</f>
        <v>3.6223544692525511E-7</v>
      </c>
      <c r="E6" s="35">
        <f>'Total Fuel Prices'!E31*(INDEX(Tax_share,MATCH('Total Fuel Prices'!$A$25,tax_fuel_labels,0),MATCH(E$1,'Tax_Share of Price'!$B$1:$AI$1,0)))</f>
        <v>3.4613609372857705E-7</v>
      </c>
      <c r="F6" s="35">
        <f>'Total Fuel Prices'!F31*(INDEX(Tax_share,MATCH('Total Fuel Prices'!$A$25,tax_fuel_labels,0),MATCH(F$1,'Tax_Share of Price'!$B$1:$AI$1,0)))</f>
        <v>3.5619818947650084E-7</v>
      </c>
      <c r="G6" s="35">
        <f>'Total Fuel Prices'!G31*(INDEX(Tax_share,MATCH('Total Fuel Prices'!$A$25,tax_fuel_labels,0),MATCH(G$1,'Tax_Share of Price'!$B$1:$AI$1,0)))</f>
        <v>3.4915472245295421E-7</v>
      </c>
      <c r="H6" s="35">
        <f>'Total Fuel Prices'!H31*(INDEX(Tax_share,MATCH('Total Fuel Prices'!$A$25,tax_fuel_labels,0),MATCH(H$1,'Tax_Share of Price'!$B$1:$AI$1,0)))</f>
        <v>3.5116714160253894E-7</v>
      </c>
      <c r="I6" s="35">
        <f>'Total Fuel Prices'!I31*(INDEX(Tax_share,MATCH('Total Fuel Prices'!$A$25,tax_fuel_labels,0),MATCH(I$1,'Tax_Share of Price'!$B$1:$AI$1,0)))</f>
        <v>3.5821060862608558E-7</v>
      </c>
      <c r="J6" s="35">
        <f>'Total Fuel Prices'!J31*(INDEX(Tax_share,MATCH('Total Fuel Prices'!$A$25,tax_fuel_labels,0),MATCH(J$1,'Tax_Share of Price'!$B$1:$AI$1,0)))</f>
        <v>3.7833480012193306E-7</v>
      </c>
      <c r="K6" s="35">
        <f>'Total Fuel Prices'!K31*(INDEX(Tax_share,MATCH('Total Fuel Prices'!$A$25,tax_fuel_labels,0),MATCH(K$1,'Tax_Share of Price'!$B$1:$AI$1,0)))</f>
        <v>4.014776203421577E-7</v>
      </c>
      <c r="L6" s="35">
        <f>'Total Fuel Prices'!L31*(INDEX(Tax_share,MATCH('Total Fuel Prices'!$A$25,tax_fuel_labels,0),MATCH(L$1,'Tax_Share of Price'!$B$1:$AI$1,0)))</f>
        <v>4.1657076396404329E-7</v>
      </c>
      <c r="M6" s="35">
        <f>'Total Fuel Prices'!M31*(INDEX(Tax_share,MATCH('Total Fuel Prices'!$A$25,tax_fuel_labels,0),MATCH(M$1,'Tax_Share of Price'!$B$1:$AI$1,0)))</f>
        <v>4.2462044056238235E-7</v>
      </c>
      <c r="N6" s="35">
        <f>'Total Fuel Prices'!N31*(INDEX(Tax_share,MATCH('Total Fuel Prices'!$A$25,tax_fuel_labels,0),MATCH(N$1,'Tax_Share of Price'!$B$1:$AI$1,0)))</f>
        <v>4.2562665013717477E-7</v>
      </c>
      <c r="O6" s="35">
        <f>'Total Fuel Prices'!O31*(INDEX(Tax_share,MATCH('Total Fuel Prices'!$A$25,tax_fuel_labels,0),MATCH(O$1,'Tax_Share of Price'!$B$1:$AI$1,0)))</f>
        <v>4.1858318311362813E-7</v>
      </c>
      <c r="P6" s="35">
        <f>'Total Fuel Prices'!P31*(INDEX(Tax_share,MATCH('Total Fuel Prices'!$A$25,tax_fuel_labels,0),MATCH(P$1,'Tax_Share of Price'!$B$1:$AI$1,0)))</f>
        <v>4.1455834481445866E-7</v>
      </c>
      <c r="Q6" s="35">
        <f>'Total Fuel Prices'!Q31*(INDEX(Tax_share,MATCH('Total Fuel Prices'!$A$25,tax_fuel_labels,0),MATCH(Q$1,'Tax_Share of Price'!$B$1:$AI$1,0)))</f>
        <v>4.1657076396404329E-7</v>
      </c>
      <c r="R6" s="35">
        <f>'Total Fuel Prices'!R31*(INDEX(Tax_share,MATCH('Total Fuel Prices'!$A$25,tax_fuel_labels,0),MATCH(R$1,'Tax_Share of Price'!$B$1:$AI$1,0)))</f>
        <v>4.2260802141279766E-7</v>
      </c>
      <c r="S6" s="35">
        <f>'Total Fuel Prices'!S31*(INDEX(Tax_share,MATCH('Total Fuel Prices'!$A$25,tax_fuel_labels,0),MATCH(S$1,'Tax_Share of Price'!$B$1:$AI$1,0)))</f>
        <v>4.2663285971196714E-7</v>
      </c>
      <c r="T6" s="35">
        <f>'Total Fuel Prices'!T31*(INDEX(Tax_share,MATCH('Total Fuel Prices'!$A$25,tax_fuel_labels,0),MATCH(T$1,'Tax_Share of Price'!$B$1:$AI$1,0)))</f>
        <v>4.2663285971196714E-7</v>
      </c>
      <c r="U6" s="35">
        <f>'Total Fuel Prices'!U31*(INDEX(Tax_share,MATCH('Total Fuel Prices'!$A$25,tax_fuel_labels,0),MATCH(U$1,'Tax_Share of Price'!$B$1:$AI$1,0)))</f>
        <v>4.2562665013717477E-7</v>
      </c>
      <c r="V6" s="35">
        <f>'Total Fuel Prices'!V31*(INDEX(Tax_share,MATCH('Total Fuel Prices'!$A$25,tax_fuel_labels,0),MATCH(V$1,'Tax_Share of Price'!$B$1:$AI$1,0)))</f>
        <v>4.2965148843634419E-7</v>
      </c>
      <c r="W6" s="35">
        <f>'Total Fuel Prices'!W31*(INDEX(Tax_share,MATCH('Total Fuel Prices'!$A$25,tax_fuel_labels,0),MATCH(W$1,'Tax_Share of Price'!$B$1:$AI$1,0)))</f>
        <v>4.3166390758592898E-7</v>
      </c>
      <c r="X6" s="35">
        <f>'Total Fuel Prices'!X31*(INDEX(Tax_share,MATCH('Total Fuel Prices'!$A$25,tax_fuel_labels,0),MATCH(X$1,'Tax_Share of Price'!$B$1:$AI$1,0)))</f>
        <v>4.3267011716072135E-7</v>
      </c>
      <c r="Y6" s="35">
        <f>'Total Fuel Prices'!Y31*(INDEX(Tax_share,MATCH('Total Fuel Prices'!$A$25,tax_fuel_labels,0),MATCH(Y$1,'Tax_Share of Price'!$B$1:$AI$1,0)))</f>
        <v>4.3267011716072135E-7</v>
      </c>
      <c r="Z6" s="35">
        <f>'Total Fuel Prices'!Z31*(INDEX(Tax_share,MATCH('Total Fuel Prices'!$A$25,tax_fuel_labels,0),MATCH(Z$1,'Tax_Share of Price'!$B$1:$AI$1,0)))</f>
        <v>4.3267011716072135E-7</v>
      </c>
      <c r="AA6" s="35">
        <f>'Total Fuel Prices'!AA31*(INDEX(Tax_share,MATCH('Total Fuel Prices'!$A$25,tax_fuel_labels,0),MATCH(AA$1,'Tax_Share of Price'!$B$1:$AI$1,0)))</f>
        <v>4.3468253631030609E-7</v>
      </c>
      <c r="AB6" s="35">
        <f>'Total Fuel Prices'!AB31*(INDEX(Tax_share,MATCH('Total Fuel Prices'!$A$25,tax_fuel_labels,0),MATCH(AB$1,'Tax_Share of Price'!$B$1:$AI$1,0)))</f>
        <v>4.3568874588509846E-7</v>
      </c>
      <c r="AC6" s="35">
        <f>'Total Fuel Prices'!AC31*(INDEX(Tax_share,MATCH('Total Fuel Prices'!$A$25,tax_fuel_labels,0),MATCH(AC$1,'Tax_Share of Price'!$B$1:$AI$1,0)))</f>
        <v>4.3669495545989088E-7</v>
      </c>
      <c r="AD6" s="35">
        <f>'Total Fuel Prices'!AD31*(INDEX(Tax_share,MATCH('Total Fuel Prices'!$A$25,tax_fuel_labels,0),MATCH(AD$1,'Tax_Share of Price'!$B$1:$AI$1,0)))</f>
        <v>4.3971358418426798E-7</v>
      </c>
      <c r="AE6" s="35">
        <f>'Total Fuel Prices'!AE31*(INDEX(Tax_share,MATCH('Total Fuel Prices'!$A$25,tax_fuel_labels,0),MATCH(AE$1,'Tax_Share of Price'!$B$1:$AI$1,0)))</f>
        <v>4.4373842248343746E-7</v>
      </c>
      <c r="AF6" s="35">
        <f>'Total Fuel Prices'!AF31*(INDEX(Tax_share,MATCH('Total Fuel Prices'!$A$25,tax_fuel_labels,0),MATCH(AF$1,'Tax_Share of Price'!$B$1:$AI$1,0)))</f>
        <v>4.4876947035739936E-7</v>
      </c>
      <c r="AG6" s="35">
        <f>'Total Fuel Prices'!AG31*(INDEX(Tax_share,MATCH('Total Fuel Prices'!$A$25,tax_fuel_labels,0),MATCH(AG$1,'Tax_Share of Price'!$B$1:$AI$1,0)))</f>
        <v>4.5178809908177652E-7</v>
      </c>
      <c r="AH6" s="35">
        <f>'Total Fuel Prices'!AH31*(INDEX(Tax_share,MATCH('Total Fuel Prices'!$A$25,tax_fuel_labels,0),MATCH(AH$1,'Tax_Share of Price'!$B$1:$AI$1,0)))</f>
        <v>4.5480672780615357E-7</v>
      </c>
      <c r="AI6" s="35">
        <f>'Total Fuel Prices'!AI31*(INDEX(Tax_share,MATCH('Total Fuel Prices'!$A$25,tax_fuel_labels,0),MATCH(AI$1,'Tax_Share of Price'!$B$1:$AI$1,0)))</f>
        <v>4.5983777568011552E-7</v>
      </c>
    </row>
    <row r="7" spans="1:37" x14ac:dyDescent="0.45">
      <c r="A7" s="12" t="s">
        <v>275</v>
      </c>
      <c r="B7" s="35">
        <f>'Total Fuel Prices'!B32*(INDEX(Tax_share,MATCH('Total Fuel Prices'!$A$25,tax_fuel_labels,0),MATCH(B$1,'Tax_Share of Price'!$B$1:$AI$1,0)))</f>
        <v>0</v>
      </c>
      <c r="C7" s="35">
        <f>'Total Fuel Prices'!C32*(INDEX(Tax_share,MATCH('Total Fuel Prices'!$A$25,tax_fuel_labels,0),MATCH(C$1,'Tax_Share of Price'!$B$1:$AI$1,0)))</f>
        <v>0</v>
      </c>
      <c r="D7" s="35">
        <f>'Total Fuel Prices'!D32*(INDEX(Tax_share,MATCH('Total Fuel Prices'!$A$25,tax_fuel_labels,0),MATCH(D$1,'Tax_Share of Price'!$B$1:$AI$1,0)))</f>
        <v>0</v>
      </c>
      <c r="E7" s="35">
        <f>'Total Fuel Prices'!E32*(INDEX(Tax_share,MATCH('Total Fuel Prices'!$A$25,tax_fuel_labels,0),MATCH(E$1,'Tax_Share of Price'!$B$1:$AI$1,0)))</f>
        <v>0</v>
      </c>
      <c r="F7" s="35">
        <f>'Total Fuel Prices'!F32*(INDEX(Tax_share,MATCH('Total Fuel Prices'!$A$25,tax_fuel_labels,0),MATCH(F$1,'Tax_Share of Price'!$B$1:$AI$1,0)))</f>
        <v>0</v>
      </c>
      <c r="G7" s="35">
        <f>'Total Fuel Prices'!G32*(INDEX(Tax_share,MATCH('Total Fuel Prices'!$A$25,tax_fuel_labels,0),MATCH(G$1,'Tax_Share of Price'!$B$1:$AI$1,0)))</f>
        <v>0</v>
      </c>
      <c r="H7" s="35">
        <f>'Total Fuel Prices'!H32*(INDEX(Tax_share,MATCH('Total Fuel Prices'!$A$25,tax_fuel_labels,0),MATCH(H$1,'Tax_Share of Price'!$B$1:$AI$1,0)))</f>
        <v>0</v>
      </c>
      <c r="I7" s="35">
        <f>'Total Fuel Prices'!I32*(INDEX(Tax_share,MATCH('Total Fuel Prices'!$A$25,tax_fuel_labels,0),MATCH(I$1,'Tax_Share of Price'!$B$1:$AI$1,0)))</f>
        <v>0</v>
      </c>
      <c r="J7" s="35">
        <f>'Total Fuel Prices'!J32*(INDEX(Tax_share,MATCH('Total Fuel Prices'!$A$25,tax_fuel_labels,0),MATCH(J$1,'Tax_Share of Price'!$B$1:$AI$1,0)))</f>
        <v>0</v>
      </c>
      <c r="K7" s="35">
        <f>'Total Fuel Prices'!K32*(INDEX(Tax_share,MATCH('Total Fuel Prices'!$A$25,tax_fuel_labels,0),MATCH(K$1,'Tax_Share of Price'!$B$1:$AI$1,0)))</f>
        <v>0</v>
      </c>
      <c r="L7" s="35">
        <f>'Total Fuel Prices'!L32*(INDEX(Tax_share,MATCH('Total Fuel Prices'!$A$25,tax_fuel_labels,0),MATCH(L$1,'Tax_Share of Price'!$B$1:$AI$1,0)))</f>
        <v>0</v>
      </c>
      <c r="M7" s="35">
        <f>'Total Fuel Prices'!M32*(INDEX(Tax_share,MATCH('Total Fuel Prices'!$A$25,tax_fuel_labels,0),MATCH(M$1,'Tax_Share of Price'!$B$1:$AI$1,0)))</f>
        <v>0</v>
      </c>
      <c r="N7" s="35">
        <f>'Total Fuel Prices'!N32*(INDEX(Tax_share,MATCH('Total Fuel Prices'!$A$25,tax_fuel_labels,0),MATCH(N$1,'Tax_Share of Price'!$B$1:$AI$1,0)))</f>
        <v>0</v>
      </c>
      <c r="O7" s="35">
        <f>'Total Fuel Prices'!O32*(INDEX(Tax_share,MATCH('Total Fuel Prices'!$A$25,tax_fuel_labels,0),MATCH(O$1,'Tax_Share of Price'!$B$1:$AI$1,0)))</f>
        <v>0</v>
      </c>
      <c r="P7" s="35">
        <f>'Total Fuel Prices'!P32*(INDEX(Tax_share,MATCH('Total Fuel Prices'!$A$25,tax_fuel_labels,0),MATCH(P$1,'Tax_Share of Price'!$B$1:$AI$1,0)))</f>
        <v>0</v>
      </c>
      <c r="Q7" s="35">
        <f>'Total Fuel Prices'!Q32*(INDEX(Tax_share,MATCH('Total Fuel Prices'!$A$25,tax_fuel_labels,0),MATCH(Q$1,'Tax_Share of Price'!$B$1:$AI$1,0)))</f>
        <v>0</v>
      </c>
      <c r="R7" s="35">
        <f>'Total Fuel Prices'!R32*(INDEX(Tax_share,MATCH('Total Fuel Prices'!$A$25,tax_fuel_labels,0),MATCH(R$1,'Tax_Share of Price'!$B$1:$AI$1,0)))</f>
        <v>0</v>
      </c>
      <c r="S7" s="35">
        <f>'Total Fuel Prices'!S32*(INDEX(Tax_share,MATCH('Total Fuel Prices'!$A$25,tax_fuel_labels,0),MATCH(S$1,'Tax_Share of Price'!$B$1:$AI$1,0)))</f>
        <v>0</v>
      </c>
      <c r="T7" s="35">
        <f>'Total Fuel Prices'!T32*(INDEX(Tax_share,MATCH('Total Fuel Prices'!$A$25,tax_fuel_labels,0),MATCH(T$1,'Tax_Share of Price'!$B$1:$AI$1,0)))</f>
        <v>0</v>
      </c>
      <c r="U7" s="35">
        <f>'Total Fuel Prices'!U32*(INDEX(Tax_share,MATCH('Total Fuel Prices'!$A$25,tax_fuel_labels,0),MATCH(U$1,'Tax_Share of Price'!$B$1:$AI$1,0)))</f>
        <v>0</v>
      </c>
      <c r="V7" s="35">
        <f>'Total Fuel Prices'!V32*(INDEX(Tax_share,MATCH('Total Fuel Prices'!$A$25,tax_fuel_labels,0),MATCH(V$1,'Tax_Share of Price'!$B$1:$AI$1,0)))</f>
        <v>0</v>
      </c>
      <c r="W7" s="35">
        <f>'Total Fuel Prices'!W32*(INDEX(Tax_share,MATCH('Total Fuel Prices'!$A$25,tax_fuel_labels,0),MATCH(W$1,'Tax_Share of Price'!$B$1:$AI$1,0)))</f>
        <v>0</v>
      </c>
      <c r="X7" s="35">
        <f>'Total Fuel Prices'!X32*(INDEX(Tax_share,MATCH('Total Fuel Prices'!$A$25,tax_fuel_labels,0),MATCH(X$1,'Tax_Share of Price'!$B$1:$AI$1,0)))</f>
        <v>0</v>
      </c>
      <c r="Y7" s="35">
        <f>'Total Fuel Prices'!Y32*(INDEX(Tax_share,MATCH('Total Fuel Prices'!$A$25,tax_fuel_labels,0),MATCH(Y$1,'Tax_Share of Price'!$B$1:$AI$1,0)))</f>
        <v>0</v>
      </c>
      <c r="Z7" s="35">
        <f>'Total Fuel Prices'!Z32*(INDEX(Tax_share,MATCH('Total Fuel Prices'!$A$25,tax_fuel_labels,0),MATCH(Z$1,'Tax_Share of Price'!$B$1:$AI$1,0)))</f>
        <v>0</v>
      </c>
      <c r="AA7" s="35">
        <f>'Total Fuel Prices'!AA32*(INDEX(Tax_share,MATCH('Total Fuel Prices'!$A$25,tax_fuel_labels,0),MATCH(AA$1,'Tax_Share of Price'!$B$1:$AI$1,0)))</f>
        <v>0</v>
      </c>
      <c r="AB7" s="35">
        <f>'Total Fuel Prices'!AB32*(INDEX(Tax_share,MATCH('Total Fuel Prices'!$A$25,tax_fuel_labels,0),MATCH(AB$1,'Tax_Share of Price'!$B$1:$AI$1,0)))</f>
        <v>0</v>
      </c>
      <c r="AC7" s="35">
        <f>'Total Fuel Prices'!AC32*(INDEX(Tax_share,MATCH('Total Fuel Prices'!$A$25,tax_fuel_labels,0),MATCH(AC$1,'Tax_Share of Price'!$B$1:$AI$1,0)))</f>
        <v>0</v>
      </c>
      <c r="AD7" s="35">
        <f>'Total Fuel Prices'!AD32*(INDEX(Tax_share,MATCH('Total Fuel Prices'!$A$25,tax_fuel_labels,0),MATCH(AD$1,'Tax_Share of Price'!$B$1:$AI$1,0)))</f>
        <v>0</v>
      </c>
      <c r="AE7" s="35">
        <f>'Total Fuel Prices'!AE32*(INDEX(Tax_share,MATCH('Total Fuel Prices'!$A$25,tax_fuel_labels,0),MATCH(AE$1,'Tax_Share of Price'!$B$1:$AI$1,0)))</f>
        <v>0</v>
      </c>
      <c r="AF7" s="35">
        <f>'Total Fuel Prices'!AF32*(INDEX(Tax_share,MATCH('Total Fuel Prices'!$A$25,tax_fuel_labels,0),MATCH(AF$1,'Tax_Share of Price'!$B$1:$AI$1,0)))</f>
        <v>0</v>
      </c>
      <c r="AG7" s="35">
        <f>'Total Fuel Prices'!AG32*(INDEX(Tax_share,MATCH('Total Fuel Prices'!$A$25,tax_fuel_labels,0),MATCH(AG$1,'Tax_Share of Price'!$B$1:$AI$1,0)))</f>
        <v>0</v>
      </c>
      <c r="AH7" s="35">
        <f>'Total Fuel Prices'!AH32*(INDEX(Tax_share,MATCH('Total Fuel Prices'!$A$25,tax_fuel_labels,0),MATCH(AH$1,'Tax_Share of Price'!$B$1:$AI$1,0)))</f>
        <v>0</v>
      </c>
      <c r="AI7" s="35">
        <f>'Total Fuel Prices'!AI32*(INDEX(Tax_share,MATCH('Total Fuel Prices'!$A$25,tax_fuel_labels,0),MATCH(AI$1,'Tax_Share of Price'!$B$1:$AI$1,0)))</f>
        <v>0</v>
      </c>
    </row>
    <row r="8" spans="1:37" x14ac:dyDescent="0.45">
      <c r="A8" s="12" t="s">
        <v>276</v>
      </c>
      <c r="B8" s="35">
        <f>'Total Fuel Prices'!B33*(INDEX(Tax_share,MATCH('Total Fuel Prices'!$A$25,tax_fuel_labels,0),MATCH(B$1,'Tax_Share of Price'!$B$1:$AI$1,0)))</f>
        <v>0</v>
      </c>
      <c r="C8" s="35">
        <f>'Total Fuel Prices'!C33*(INDEX(Tax_share,MATCH('Total Fuel Prices'!$A$25,tax_fuel_labels,0),MATCH(C$1,'Tax_Share of Price'!$B$1:$AI$1,0)))</f>
        <v>0</v>
      </c>
      <c r="D8" s="35">
        <f>'Total Fuel Prices'!D33*(INDEX(Tax_share,MATCH('Total Fuel Prices'!$A$25,tax_fuel_labels,0),MATCH(D$1,'Tax_Share of Price'!$B$1:$AI$1,0)))</f>
        <v>0</v>
      </c>
      <c r="E8" s="35">
        <f>'Total Fuel Prices'!E33*(INDEX(Tax_share,MATCH('Total Fuel Prices'!$A$25,tax_fuel_labels,0),MATCH(E$1,'Tax_Share of Price'!$B$1:$AI$1,0)))</f>
        <v>0</v>
      </c>
      <c r="F8" s="35">
        <f>'Total Fuel Prices'!F33*(INDEX(Tax_share,MATCH('Total Fuel Prices'!$A$25,tax_fuel_labels,0),MATCH(F$1,'Tax_Share of Price'!$B$1:$AI$1,0)))</f>
        <v>0</v>
      </c>
      <c r="G8" s="35">
        <f>'Total Fuel Prices'!G33*(INDEX(Tax_share,MATCH('Total Fuel Prices'!$A$25,tax_fuel_labels,0),MATCH(G$1,'Tax_Share of Price'!$B$1:$AI$1,0)))</f>
        <v>0</v>
      </c>
      <c r="H8" s="35">
        <f>'Total Fuel Prices'!H33*(INDEX(Tax_share,MATCH('Total Fuel Prices'!$A$25,tax_fuel_labels,0),MATCH(H$1,'Tax_Share of Price'!$B$1:$AI$1,0)))</f>
        <v>0</v>
      </c>
      <c r="I8" s="35">
        <f>'Total Fuel Prices'!I33*(INDEX(Tax_share,MATCH('Total Fuel Prices'!$A$25,tax_fuel_labels,0),MATCH(I$1,'Tax_Share of Price'!$B$1:$AI$1,0)))</f>
        <v>0</v>
      </c>
      <c r="J8" s="35">
        <f>'Total Fuel Prices'!J33*(INDEX(Tax_share,MATCH('Total Fuel Prices'!$A$25,tax_fuel_labels,0),MATCH(J$1,'Tax_Share of Price'!$B$1:$AI$1,0)))</f>
        <v>0</v>
      </c>
      <c r="K8" s="35">
        <f>'Total Fuel Prices'!K33*(INDEX(Tax_share,MATCH('Total Fuel Prices'!$A$25,tax_fuel_labels,0),MATCH(K$1,'Tax_Share of Price'!$B$1:$AI$1,0)))</f>
        <v>0</v>
      </c>
      <c r="L8" s="35">
        <f>'Total Fuel Prices'!L33*(INDEX(Tax_share,MATCH('Total Fuel Prices'!$A$25,tax_fuel_labels,0),MATCH(L$1,'Tax_Share of Price'!$B$1:$AI$1,0)))</f>
        <v>0</v>
      </c>
      <c r="M8" s="35">
        <f>'Total Fuel Prices'!M33*(INDEX(Tax_share,MATCH('Total Fuel Prices'!$A$25,tax_fuel_labels,0),MATCH(M$1,'Tax_Share of Price'!$B$1:$AI$1,0)))</f>
        <v>0</v>
      </c>
      <c r="N8" s="35">
        <f>'Total Fuel Prices'!N33*(INDEX(Tax_share,MATCH('Total Fuel Prices'!$A$25,tax_fuel_labels,0),MATCH(N$1,'Tax_Share of Price'!$B$1:$AI$1,0)))</f>
        <v>0</v>
      </c>
      <c r="O8" s="35">
        <f>'Total Fuel Prices'!O33*(INDEX(Tax_share,MATCH('Total Fuel Prices'!$A$25,tax_fuel_labels,0),MATCH(O$1,'Tax_Share of Price'!$B$1:$AI$1,0)))</f>
        <v>0</v>
      </c>
      <c r="P8" s="35">
        <f>'Total Fuel Prices'!P33*(INDEX(Tax_share,MATCH('Total Fuel Prices'!$A$25,tax_fuel_labels,0),MATCH(P$1,'Tax_Share of Price'!$B$1:$AI$1,0)))</f>
        <v>0</v>
      </c>
      <c r="Q8" s="35">
        <f>'Total Fuel Prices'!Q33*(INDEX(Tax_share,MATCH('Total Fuel Prices'!$A$25,tax_fuel_labels,0),MATCH(Q$1,'Tax_Share of Price'!$B$1:$AI$1,0)))</f>
        <v>0</v>
      </c>
      <c r="R8" s="35">
        <f>'Total Fuel Prices'!R33*(INDEX(Tax_share,MATCH('Total Fuel Prices'!$A$25,tax_fuel_labels,0),MATCH(R$1,'Tax_Share of Price'!$B$1:$AI$1,0)))</f>
        <v>0</v>
      </c>
      <c r="S8" s="35">
        <f>'Total Fuel Prices'!S33*(INDEX(Tax_share,MATCH('Total Fuel Prices'!$A$25,tax_fuel_labels,0),MATCH(S$1,'Tax_Share of Price'!$B$1:$AI$1,0)))</f>
        <v>0</v>
      </c>
      <c r="T8" s="35">
        <f>'Total Fuel Prices'!T33*(INDEX(Tax_share,MATCH('Total Fuel Prices'!$A$25,tax_fuel_labels,0),MATCH(T$1,'Tax_Share of Price'!$B$1:$AI$1,0)))</f>
        <v>0</v>
      </c>
      <c r="U8" s="35">
        <f>'Total Fuel Prices'!U33*(INDEX(Tax_share,MATCH('Total Fuel Prices'!$A$25,tax_fuel_labels,0),MATCH(U$1,'Tax_Share of Price'!$B$1:$AI$1,0)))</f>
        <v>0</v>
      </c>
      <c r="V8" s="35">
        <f>'Total Fuel Prices'!V33*(INDEX(Tax_share,MATCH('Total Fuel Prices'!$A$25,tax_fuel_labels,0),MATCH(V$1,'Tax_Share of Price'!$B$1:$AI$1,0)))</f>
        <v>0</v>
      </c>
      <c r="W8" s="35">
        <f>'Total Fuel Prices'!W33*(INDEX(Tax_share,MATCH('Total Fuel Prices'!$A$25,tax_fuel_labels,0),MATCH(W$1,'Tax_Share of Price'!$B$1:$AI$1,0)))</f>
        <v>0</v>
      </c>
      <c r="X8" s="35">
        <f>'Total Fuel Prices'!X33*(INDEX(Tax_share,MATCH('Total Fuel Prices'!$A$25,tax_fuel_labels,0),MATCH(X$1,'Tax_Share of Price'!$B$1:$AI$1,0)))</f>
        <v>0</v>
      </c>
      <c r="Y8" s="35">
        <f>'Total Fuel Prices'!Y33*(INDEX(Tax_share,MATCH('Total Fuel Prices'!$A$25,tax_fuel_labels,0),MATCH(Y$1,'Tax_Share of Price'!$B$1:$AI$1,0)))</f>
        <v>0</v>
      </c>
      <c r="Z8" s="35">
        <f>'Total Fuel Prices'!Z33*(INDEX(Tax_share,MATCH('Total Fuel Prices'!$A$25,tax_fuel_labels,0),MATCH(Z$1,'Tax_Share of Price'!$B$1:$AI$1,0)))</f>
        <v>0</v>
      </c>
      <c r="AA8" s="35">
        <f>'Total Fuel Prices'!AA33*(INDEX(Tax_share,MATCH('Total Fuel Prices'!$A$25,tax_fuel_labels,0),MATCH(AA$1,'Tax_Share of Price'!$B$1:$AI$1,0)))</f>
        <v>0</v>
      </c>
      <c r="AB8" s="35">
        <f>'Total Fuel Prices'!AB33*(INDEX(Tax_share,MATCH('Total Fuel Prices'!$A$25,tax_fuel_labels,0),MATCH(AB$1,'Tax_Share of Price'!$B$1:$AI$1,0)))</f>
        <v>0</v>
      </c>
      <c r="AC8" s="35">
        <f>'Total Fuel Prices'!AC33*(INDEX(Tax_share,MATCH('Total Fuel Prices'!$A$25,tax_fuel_labels,0),MATCH(AC$1,'Tax_Share of Price'!$B$1:$AI$1,0)))</f>
        <v>0</v>
      </c>
      <c r="AD8" s="35">
        <f>'Total Fuel Prices'!AD33*(INDEX(Tax_share,MATCH('Total Fuel Prices'!$A$25,tax_fuel_labels,0),MATCH(AD$1,'Tax_Share of Price'!$B$1:$AI$1,0)))</f>
        <v>0</v>
      </c>
      <c r="AE8" s="35">
        <f>'Total Fuel Prices'!AE33*(INDEX(Tax_share,MATCH('Total Fuel Prices'!$A$25,tax_fuel_labels,0),MATCH(AE$1,'Tax_Share of Price'!$B$1:$AI$1,0)))</f>
        <v>0</v>
      </c>
      <c r="AF8" s="35">
        <f>'Total Fuel Prices'!AF33*(INDEX(Tax_share,MATCH('Total Fuel Prices'!$A$25,tax_fuel_labels,0),MATCH(AF$1,'Tax_Share of Price'!$B$1:$AI$1,0)))</f>
        <v>0</v>
      </c>
      <c r="AG8" s="35">
        <f>'Total Fuel Prices'!AG33*(INDEX(Tax_share,MATCH('Total Fuel Prices'!$A$25,tax_fuel_labels,0),MATCH(AG$1,'Tax_Share of Price'!$B$1:$AI$1,0)))</f>
        <v>0</v>
      </c>
      <c r="AH8" s="35">
        <f>'Total Fuel Prices'!AH33*(INDEX(Tax_share,MATCH('Total Fuel Prices'!$A$25,tax_fuel_labels,0),MATCH(AH$1,'Tax_Share of Price'!$B$1:$AI$1,0)))</f>
        <v>0</v>
      </c>
      <c r="AI8" s="35">
        <f>'Total Fuel Prices'!AI33*(INDEX(Tax_share,MATCH('Total Fuel Prices'!$A$25,tax_fuel_labels,0),MATCH(AI$1,'Tax_Share of Price'!$B$1:$AI$1,0)))</f>
        <v>0</v>
      </c>
    </row>
    <row r="9" spans="1:37" x14ac:dyDescent="0.45">
      <c r="A9" s="12" t="s">
        <v>277</v>
      </c>
      <c r="B9" s="35">
        <f>'Total Fuel Prices'!B34*(INDEX(Tax_share,MATCH('Total Fuel Prices'!$A$25,tax_fuel_labels,0),MATCH(B$1,'Tax_Share of Price'!$B$1:$AI$1,0)))</f>
        <v>3.4613609372857705E-7</v>
      </c>
      <c r="C9" s="35">
        <f>'Total Fuel Prices'!C34*(INDEX(Tax_share,MATCH('Total Fuel Prices'!$A$25,tax_fuel_labels,0),MATCH(C$1,'Tax_Share of Price'!$B$1:$AI$1,0)))</f>
        <v>3.4613609372857705E-7</v>
      </c>
      <c r="D9" s="35">
        <f>'Total Fuel Prices'!D34*(INDEX(Tax_share,MATCH('Total Fuel Prices'!$A$25,tax_fuel_labels,0),MATCH(D$1,'Tax_Share of Price'!$B$1:$AI$1,0)))</f>
        <v>3.6223544692525511E-7</v>
      </c>
      <c r="E9" s="35">
        <f>'Total Fuel Prices'!E34*(INDEX(Tax_share,MATCH('Total Fuel Prices'!$A$25,tax_fuel_labels,0),MATCH(E$1,'Tax_Share of Price'!$B$1:$AI$1,0)))</f>
        <v>3.4613609372857705E-7</v>
      </c>
      <c r="F9" s="35">
        <f>'Total Fuel Prices'!F34*(INDEX(Tax_share,MATCH('Total Fuel Prices'!$A$25,tax_fuel_labels,0),MATCH(F$1,'Tax_Share of Price'!$B$1:$AI$1,0)))</f>
        <v>3.5619818947650084E-7</v>
      </c>
      <c r="G9" s="35">
        <f>'Total Fuel Prices'!G34*(INDEX(Tax_share,MATCH('Total Fuel Prices'!$A$25,tax_fuel_labels,0),MATCH(G$1,'Tax_Share of Price'!$B$1:$AI$1,0)))</f>
        <v>3.4915472245295421E-7</v>
      </c>
      <c r="H9" s="35">
        <f>'Total Fuel Prices'!H34*(INDEX(Tax_share,MATCH('Total Fuel Prices'!$A$25,tax_fuel_labels,0),MATCH(H$1,'Tax_Share of Price'!$B$1:$AI$1,0)))</f>
        <v>3.5116714160253894E-7</v>
      </c>
      <c r="I9" s="35">
        <f>'Total Fuel Prices'!I34*(INDEX(Tax_share,MATCH('Total Fuel Prices'!$A$25,tax_fuel_labels,0),MATCH(I$1,'Tax_Share of Price'!$B$1:$AI$1,0)))</f>
        <v>3.5821060862608558E-7</v>
      </c>
      <c r="J9" s="35">
        <f>'Total Fuel Prices'!J34*(INDEX(Tax_share,MATCH('Total Fuel Prices'!$A$25,tax_fuel_labels,0),MATCH(J$1,'Tax_Share of Price'!$B$1:$AI$1,0)))</f>
        <v>3.7833480012193306E-7</v>
      </c>
      <c r="K9" s="35">
        <f>'Total Fuel Prices'!K34*(INDEX(Tax_share,MATCH('Total Fuel Prices'!$A$25,tax_fuel_labels,0),MATCH(K$1,'Tax_Share of Price'!$B$1:$AI$1,0)))</f>
        <v>4.014776203421577E-7</v>
      </c>
      <c r="L9" s="35">
        <f>'Total Fuel Prices'!L34*(INDEX(Tax_share,MATCH('Total Fuel Prices'!$A$25,tax_fuel_labels,0),MATCH(L$1,'Tax_Share of Price'!$B$1:$AI$1,0)))</f>
        <v>4.1657076396404329E-7</v>
      </c>
      <c r="M9" s="35">
        <f>'Total Fuel Prices'!M34*(INDEX(Tax_share,MATCH('Total Fuel Prices'!$A$25,tax_fuel_labels,0),MATCH(M$1,'Tax_Share of Price'!$B$1:$AI$1,0)))</f>
        <v>4.2462044056238235E-7</v>
      </c>
      <c r="N9" s="35">
        <f>'Total Fuel Prices'!N34*(INDEX(Tax_share,MATCH('Total Fuel Prices'!$A$25,tax_fuel_labels,0),MATCH(N$1,'Tax_Share of Price'!$B$1:$AI$1,0)))</f>
        <v>4.2562665013717477E-7</v>
      </c>
      <c r="O9" s="35">
        <f>'Total Fuel Prices'!O34*(INDEX(Tax_share,MATCH('Total Fuel Prices'!$A$25,tax_fuel_labels,0),MATCH(O$1,'Tax_Share of Price'!$B$1:$AI$1,0)))</f>
        <v>4.1858318311362813E-7</v>
      </c>
      <c r="P9" s="35">
        <f>'Total Fuel Prices'!P34*(INDEX(Tax_share,MATCH('Total Fuel Prices'!$A$25,tax_fuel_labels,0),MATCH(P$1,'Tax_Share of Price'!$B$1:$AI$1,0)))</f>
        <v>4.1455834481445866E-7</v>
      </c>
      <c r="Q9" s="35">
        <f>'Total Fuel Prices'!Q34*(INDEX(Tax_share,MATCH('Total Fuel Prices'!$A$25,tax_fuel_labels,0),MATCH(Q$1,'Tax_Share of Price'!$B$1:$AI$1,0)))</f>
        <v>4.1657076396404329E-7</v>
      </c>
      <c r="R9" s="35">
        <f>'Total Fuel Prices'!R34*(INDEX(Tax_share,MATCH('Total Fuel Prices'!$A$25,tax_fuel_labels,0),MATCH(R$1,'Tax_Share of Price'!$B$1:$AI$1,0)))</f>
        <v>4.2260802141279766E-7</v>
      </c>
      <c r="S9" s="35">
        <f>'Total Fuel Prices'!S34*(INDEX(Tax_share,MATCH('Total Fuel Prices'!$A$25,tax_fuel_labels,0),MATCH(S$1,'Tax_Share of Price'!$B$1:$AI$1,0)))</f>
        <v>4.2663285971196714E-7</v>
      </c>
      <c r="T9" s="35">
        <f>'Total Fuel Prices'!T34*(INDEX(Tax_share,MATCH('Total Fuel Prices'!$A$25,tax_fuel_labels,0),MATCH(T$1,'Tax_Share of Price'!$B$1:$AI$1,0)))</f>
        <v>4.2663285971196714E-7</v>
      </c>
      <c r="U9" s="35">
        <f>'Total Fuel Prices'!U34*(INDEX(Tax_share,MATCH('Total Fuel Prices'!$A$25,tax_fuel_labels,0),MATCH(U$1,'Tax_Share of Price'!$B$1:$AI$1,0)))</f>
        <v>4.2562665013717477E-7</v>
      </c>
      <c r="V9" s="35">
        <f>'Total Fuel Prices'!V34*(INDEX(Tax_share,MATCH('Total Fuel Prices'!$A$25,tax_fuel_labels,0),MATCH(V$1,'Tax_Share of Price'!$B$1:$AI$1,0)))</f>
        <v>4.2965148843634419E-7</v>
      </c>
      <c r="W9" s="35">
        <f>'Total Fuel Prices'!W34*(INDEX(Tax_share,MATCH('Total Fuel Prices'!$A$25,tax_fuel_labels,0),MATCH(W$1,'Tax_Share of Price'!$B$1:$AI$1,0)))</f>
        <v>4.3166390758592898E-7</v>
      </c>
      <c r="X9" s="35">
        <f>'Total Fuel Prices'!X34*(INDEX(Tax_share,MATCH('Total Fuel Prices'!$A$25,tax_fuel_labels,0),MATCH(X$1,'Tax_Share of Price'!$B$1:$AI$1,0)))</f>
        <v>4.3267011716072135E-7</v>
      </c>
      <c r="Y9" s="35">
        <f>'Total Fuel Prices'!Y34*(INDEX(Tax_share,MATCH('Total Fuel Prices'!$A$25,tax_fuel_labels,0),MATCH(Y$1,'Tax_Share of Price'!$B$1:$AI$1,0)))</f>
        <v>4.3267011716072135E-7</v>
      </c>
      <c r="Z9" s="35">
        <f>'Total Fuel Prices'!Z34*(INDEX(Tax_share,MATCH('Total Fuel Prices'!$A$25,tax_fuel_labels,0),MATCH(Z$1,'Tax_Share of Price'!$B$1:$AI$1,0)))</f>
        <v>4.3267011716072135E-7</v>
      </c>
      <c r="AA9" s="35">
        <f>'Total Fuel Prices'!AA34*(INDEX(Tax_share,MATCH('Total Fuel Prices'!$A$25,tax_fuel_labels,0),MATCH(AA$1,'Tax_Share of Price'!$B$1:$AI$1,0)))</f>
        <v>4.3468253631030609E-7</v>
      </c>
      <c r="AB9" s="35">
        <f>'Total Fuel Prices'!AB34*(INDEX(Tax_share,MATCH('Total Fuel Prices'!$A$25,tax_fuel_labels,0),MATCH(AB$1,'Tax_Share of Price'!$B$1:$AI$1,0)))</f>
        <v>4.3568874588509846E-7</v>
      </c>
      <c r="AC9" s="35">
        <f>'Total Fuel Prices'!AC34*(INDEX(Tax_share,MATCH('Total Fuel Prices'!$A$25,tax_fuel_labels,0),MATCH(AC$1,'Tax_Share of Price'!$B$1:$AI$1,0)))</f>
        <v>4.3669495545989088E-7</v>
      </c>
      <c r="AD9" s="35">
        <f>'Total Fuel Prices'!AD34*(INDEX(Tax_share,MATCH('Total Fuel Prices'!$A$25,tax_fuel_labels,0),MATCH(AD$1,'Tax_Share of Price'!$B$1:$AI$1,0)))</f>
        <v>4.3971358418426798E-7</v>
      </c>
      <c r="AE9" s="35">
        <f>'Total Fuel Prices'!AE34*(INDEX(Tax_share,MATCH('Total Fuel Prices'!$A$25,tax_fuel_labels,0),MATCH(AE$1,'Tax_Share of Price'!$B$1:$AI$1,0)))</f>
        <v>4.4373842248343746E-7</v>
      </c>
      <c r="AF9" s="35">
        <f>'Total Fuel Prices'!AF34*(INDEX(Tax_share,MATCH('Total Fuel Prices'!$A$25,tax_fuel_labels,0),MATCH(AF$1,'Tax_Share of Price'!$B$1:$AI$1,0)))</f>
        <v>4.4876947035739936E-7</v>
      </c>
      <c r="AG9" s="35">
        <f>'Total Fuel Prices'!AG34*(INDEX(Tax_share,MATCH('Total Fuel Prices'!$A$25,tax_fuel_labels,0),MATCH(AG$1,'Tax_Share of Price'!$B$1:$AI$1,0)))</f>
        <v>4.5178809908177652E-7</v>
      </c>
      <c r="AH9" s="35">
        <f>'Total Fuel Prices'!AH34*(INDEX(Tax_share,MATCH('Total Fuel Prices'!$A$25,tax_fuel_labels,0),MATCH(AH$1,'Tax_Share of Price'!$B$1:$AI$1,0)))</f>
        <v>4.5480672780615357E-7</v>
      </c>
      <c r="AI9" s="35">
        <f>'Total Fuel Prices'!AI34*(INDEX(Tax_share,MATCH('Total Fuel Prices'!$A$25,tax_fuel_labels,0),MATCH(AI$1,'Tax_Share of Price'!$B$1:$AI$1,0)))</f>
        <v>4.5983777568011552E-7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45">
      <c r="A3" s="12" t="s">
        <v>271</v>
      </c>
      <c r="B3" s="275">
        <f>'Total Fuel Prices'!B39*(INDEX(Tax_share,MATCH('Total Fuel Prices'!$A$36,tax_fuel_labels,0),MATCH(B$1,'Tax_Share of Price'!$B$1:$AI$1,0)))</f>
        <v>0</v>
      </c>
      <c r="C3" s="276">
        <f>'Total Fuel Prices'!C39*(INDEX(Tax_share,MATCH('Total Fuel Prices'!$A$36,tax_fuel_labels,0),MATCH(C$1,'Tax_Share of Price'!$B$1:$AI$1,0)))</f>
        <v>0</v>
      </c>
      <c r="D3" s="276">
        <f>'Total Fuel Prices'!D39*(INDEX(Tax_share,MATCH('Total Fuel Prices'!$A$36,tax_fuel_labels,0),MATCH(D$1,'Tax_Share of Price'!$B$1:$AI$1,0)))</f>
        <v>0</v>
      </c>
      <c r="E3" s="276">
        <f>'Total Fuel Prices'!E39*(INDEX(Tax_share,MATCH('Total Fuel Prices'!$A$36,tax_fuel_labels,0),MATCH(E$1,'Tax_Share of Price'!$B$1:$AI$1,0)))</f>
        <v>0</v>
      </c>
      <c r="F3" s="276">
        <f>'Total Fuel Prices'!F39*(INDEX(Tax_share,MATCH('Total Fuel Prices'!$A$36,tax_fuel_labels,0),MATCH(F$1,'Tax_Share of Price'!$B$1:$AI$1,0)))</f>
        <v>0</v>
      </c>
      <c r="G3" s="276">
        <f>'Total Fuel Prices'!G39*(INDEX(Tax_share,MATCH('Total Fuel Prices'!$A$36,tax_fuel_labels,0),MATCH(G$1,'Tax_Share of Price'!$B$1:$AI$1,0)))</f>
        <v>0</v>
      </c>
      <c r="H3" s="276">
        <f>'Total Fuel Prices'!H39*(INDEX(Tax_share,MATCH('Total Fuel Prices'!$A$36,tax_fuel_labels,0),MATCH(H$1,'Tax_Share of Price'!$B$1:$AI$1,0)))</f>
        <v>0</v>
      </c>
      <c r="I3" s="276">
        <f>'Total Fuel Prices'!I39*(INDEX(Tax_share,MATCH('Total Fuel Prices'!$A$36,tax_fuel_labels,0),MATCH(I$1,'Tax_Share of Price'!$B$1:$AI$1,0)))</f>
        <v>0</v>
      </c>
      <c r="J3" s="276">
        <f>'Total Fuel Prices'!J39*(INDEX(Tax_share,MATCH('Total Fuel Prices'!$A$36,tax_fuel_labels,0),MATCH(J$1,'Tax_Share of Price'!$B$1:$AI$1,0)))</f>
        <v>0</v>
      </c>
      <c r="K3" s="276">
        <f>'Total Fuel Prices'!K39*(INDEX(Tax_share,MATCH('Total Fuel Prices'!$A$36,tax_fuel_labels,0),MATCH(K$1,'Tax_Share of Price'!$B$1:$AI$1,0)))</f>
        <v>0</v>
      </c>
      <c r="L3" s="276">
        <f>'Total Fuel Prices'!L39*(INDEX(Tax_share,MATCH('Total Fuel Prices'!$A$36,tax_fuel_labels,0),MATCH(L$1,'Tax_Share of Price'!$B$1:$AI$1,0)))</f>
        <v>0</v>
      </c>
      <c r="M3" s="276">
        <f>'Total Fuel Prices'!M39*(INDEX(Tax_share,MATCH('Total Fuel Prices'!$A$36,tax_fuel_labels,0),MATCH(M$1,'Tax_Share of Price'!$B$1:$AI$1,0)))</f>
        <v>0</v>
      </c>
      <c r="N3" s="276">
        <f>'Total Fuel Prices'!N39*(INDEX(Tax_share,MATCH('Total Fuel Prices'!$A$36,tax_fuel_labels,0),MATCH(N$1,'Tax_Share of Price'!$B$1:$AI$1,0)))</f>
        <v>0</v>
      </c>
      <c r="O3" s="276">
        <f>'Total Fuel Prices'!O39*(INDEX(Tax_share,MATCH('Total Fuel Prices'!$A$36,tax_fuel_labels,0),MATCH(O$1,'Tax_Share of Price'!$B$1:$AI$1,0)))</f>
        <v>0</v>
      </c>
      <c r="P3" s="276">
        <f>'Total Fuel Prices'!P39*(INDEX(Tax_share,MATCH('Total Fuel Prices'!$A$36,tax_fuel_labels,0),MATCH(P$1,'Tax_Share of Price'!$B$1:$AI$1,0)))</f>
        <v>0</v>
      </c>
      <c r="Q3" s="276">
        <f>'Total Fuel Prices'!Q39*(INDEX(Tax_share,MATCH('Total Fuel Prices'!$A$36,tax_fuel_labels,0),MATCH(Q$1,'Tax_Share of Price'!$B$1:$AI$1,0)))</f>
        <v>0</v>
      </c>
      <c r="R3" s="276">
        <f>'Total Fuel Prices'!R39*(INDEX(Tax_share,MATCH('Total Fuel Prices'!$A$36,tax_fuel_labels,0),MATCH(R$1,'Tax_Share of Price'!$B$1:$AI$1,0)))</f>
        <v>0</v>
      </c>
      <c r="S3" s="276">
        <f>'Total Fuel Prices'!S39*(INDEX(Tax_share,MATCH('Total Fuel Prices'!$A$36,tax_fuel_labels,0),MATCH(S$1,'Tax_Share of Price'!$B$1:$AI$1,0)))</f>
        <v>0</v>
      </c>
      <c r="T3" s="276">
        <f>'Total Fuel Prices'!T39*(INDEX(Tax_share,MATCH('Total Fuel Prices'!$A$36,tax_fuel_labels,0),MATCH(T$1,'Tax_Share of Price'!$B$1:$AI$1,0)))</f>
        <v>0</v>
      </c>
      <c r="U3" s="276">
        <f>'Total Fuel Prices'!U39*(INDEX(Tax_share,MATCH('Total Fuel Prices'!$A$36,tax_fuel_labels,0),MATCH(U$1,'Tax_Share of Price'!$B$1:$AI$1,0)))</f>
        <v>0</v>
      </c>
      <c r="V3" s="276">
        <f>'Total Fuel Prices'!V39*(INDEX(Tax_share,MATCH('Total Fuel Prices'!$A$36,tax_fuel_labels,0),MATCH(V$1,'Tax_Share of Price'!$B$1:$AI$1,0)))</f>
        <v>0</v>
      </c>
      <c r="W3" s="276">
        <f>'Total Fuel Prices'!W39*(INDEX(Tax_share,MATCH('Total Fuel Prices'!$A$36,tax_fuel_labels,0),MATCH(W$1,'Tax_Share of Price'!$B$1:$AI$1,0)))</f>
        <v>0</v>
      </c>
      <c r="X3" s="276">
        <f>'Total Fuel Prices'!X39*(INDEX(Tax_share,MATCH('Total Fuel Prices'!$A$36,tax_fuel_labels,0),MATCH(X$1,'Tax_Share of Price'!$B$1:$AI$1,0)))</f>
        <v>0</v>
      </c>
      <c r="Y3" s="276">
        <f>'Total Fuel Prices'!Y39*(INDEX(Tax_share,MATCH('Total Fuel Prices'!$A$36,tax_fuel_labels,0),MATCH(Y$1,'Tax_Share of Price'!$B$1:$AI$1,0)))</f>
        <v>0</v>
      </c>
      <c r="Z3" s="276">
        <f>'Total Fuel Prices'!Z39*(INDEX(Tax_share,MATCH('Total Fuel Prices'!$A$36,tax_fuel_labels,0),MATCH(Z$1,'Tax_Share of Price'!$B$1:$AI$1,0)))</f>
        <v>0</v>
      </c>
      <c r="AA3" s="276">
        <f>'Total Fuel Prices'!AA39*(INDEX(Tax_share,MATCH('Total Fuel Prices'!$A$36,tax_fuel_labels,0),MATCH(AA$1,'Tax_Share of Price'!$B$1:$AI$1,0)))</f>
        <v>0</v>
      </c>
      <c r="AB3" s="276">
        <f>'Total Fuel Prices'!AB39*(INDEX(Tax_share,MATCH('Total Fuel Prices'!$A$36,tax_fuel_labels,0),MATCH(AB$1,'Tax_Share of Price'!$B$1:$AI$1,0)))</f>
        <v>0</v>
      </c>
      <c r="AC3" s="276">
        <f>'Total Fuel Prices'!AC39*(INDEX(Tax_share,MATCH('Total Fuel Prices'!$A$36,tax_fuel_labels,0),MATCH(AC$1,'Tax_Share of Price'!$B$1:$AI$1,0)))</f>
        <v>0</v>
      </c>
      <c r="AD3" s="276">
        <f>'Total Fuel Prices'!AD39*(INDEX(Tax_share,MATCH('Total Fuel Prices'!$A$36,tax_fuel_labels,0),MATCH(AD$1,'Tax_Share of Price'!$B$1:$AI$1,0)))</f>
        <v>0</v>
      </c>
      <c r="AE3" s="276">
        <f>'Total Fuel Prices'!AE39*(INDEX(Tax_share,MATCH('Total Fuel Prices'!$A$36,tax_fuel_labels,0),MATCH(AE$1,'Tax_Share of Price'!$B$1:$AI$1,0)))</f>
        <v>0</v>
      </c>
      <c r="AF3" s="276">
        <f>'Total Fuel Prices'!AF39*(INDEX(Tax_share,MATCH('Total Fuel Prices'!$A$36,tax_fuel_labels,0),MATCH(AF$1,'Tax_Share of Price'!$B$1:$AI$1,0)))</f>
        <v>0</v>
      </c>
      <c r="AG3" s="276">
        <f>'Total Fuel Prices'!AG39*(INDEX(Tax_share,MATCH('Total Fuel Prices'!$A$36,tax_fuel_labels,0),MATCH(AG$1,'Tax_Share of Price'!$B$1:$AI$1,0)))</f>
        <v>0</v>
      </c>
      <c r="AH3" s="276">
        <f>'Total Fuel Prices'!AH39*(INDEX(Tax_share,MATCH('Total Fuel Prices'!$A$36,tax_fuel_labels,0),MATCH(AH$1,'Tax_Share of Price'!$B$1:$AI$1,0)))</f>
        <v>0</v>
      </c>
      <c r="AI3" s="276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4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4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4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4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4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6" sqref="B6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39843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730468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5" sqref="B5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29" width="10" style="11" customWidth="1"/>
    <col min="30" max="16384" width="9.1328125" style="11"/>
  </cols>
  <sheetData>
    <row r="1" spans="1:39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45">
      <c r="A3" s="12" t="s">
        <v>271</v>
      </c>
      <c r="B3" s="276">
        <f>'Total Fuel Prices'!B80*(INDEX(Tax_share,MATCH('Total Fuel Prices'!$A$77,tax_fuel_labels,0),MATCH(B$1,'Tax_Share of Price'!$B$1:$AI$1,0)))</f>
        <v>1.61118996363117E-7</v>
      </c>
      <c r="C3" s="276">
        <f>'Total Fuel Prices'!C80*(INDEX(Tax_share,MATCH('Total Fuel Prices'!$A$77,tax_fuel_labels,0),MATCH(C$1,'Tax_Share of Price'!$B$1:$AI$1,0)))</f>
        <v>1.61118996363117E-7</v>
      </c>
      <c r="D3" s="276">
        <f>'Total Fuel Prices'!D80*(INDEX(Tax_share,MATCH('Total Fuel Prices'!$A$77,tax_fuel_labels,0),MATCH(D$1,'Tax_Share of Price'!$B$1:$AI$1,0)))</f>
        <v>1.61118996363117E-7</v>
      </c>
      <c r="E3" s="276">
        <f>'Total Fuel Prices'!E80*(INDEX(Tax_share,MATCH('Total Fuel Prices'!$A$77,tax_fuel_labels,0),MATCH(E$1,'Tax_Share of Price'!$B$1:$AI$1,0)))</f>
        <v>1.61118996363117E-7</v>
      </c>
      <c r="F3" s="276">
        <f>'Total Fuel Prices'!F80*(INDEX(Tax_share,MATCH('Total Fuel Prices'!$A$77,tax_fuel_labels,0),MATCH(F$1,'Tax_Share of Price'!$B$1:$AI$1,0)))</f>
        <v>1.61118996363117E-7</v>
      </c>
      <c r="G3" s="276">
        <f>'Total Fuel Prices'!G80*(INDEX(Tax_share,MATCH('Total Fuel Prices'!$A$77,tax_fuel_labels,0),MATCH(G$1,'Tax_Share of Price'!$B$1:$AI$1,0)))</f>
        <v>1.61118996363117E-7</v>
      </c>
      <c r="H3" s="276">
        <f>'Total Fuel Prices'!H80*(INDEX(Tax_share,MATCH('Total Fuel Prices'!$A$77,tax_fuel_labels,0),MATCH(H$1,'Tax_Share of Price'!$B$1:$AI$1,0)))</f>
        <v>1.61118996363117E-7</v>
      </c>
      <c r="I3" s="276">
        <f>'Total Fuel Prices'!I80*(INDEX(Tax_share,MATCH('Total Fuel Prices'!$A$77,tax_fuel_labels,0),MATCH(I$1,'Tax_Share of Price'!$B$1:$AI$1,0)))</f>
        <v>1.61118996363117E-7</v>
      </c>
      <c r="J3" s="276">
        <f>'Total Fuel Prices'!J80*(INDEX(Tax_share,MATCH('Total Fuel Prices'!$A$77,tax_fuel_labels,0),MATCH(J$1,'Tax_Share of Price'!$B$1:$AI$1,0)))</f>
        <v>1.61118996363117E-7</v>
      </c>
      <c r="K3" s="276">
        <f>'Total Fuel Prices'!K80*(INDEX(Tax_share,MATCH('Total Fuel Prices'!$A$77,tax_fuel_labels,0),MATCH(K$1,'Tax_Share of Price'!$B$1:$AI$1,0)))</f>
        <v>1.61118996363117E-7</v>
      </c>
      <c r="L3" s="276">
        <f>'Total Fuel Prices'!L80*(INDEX(Tax_share,MATCH('Total Fuel Prices'!$A$77,tax_fuel_labels,0),MATCH(L$1,'Tax_Share of Price'!$B$1:$AI$1,0)))</f>
        <v>1.61118996363117E-7</v>
      </c>
      <c r="M3" s="276">
        <f>'Total Fuel Prices'!M80*(INDEX(Tax_share,MATCH('Total Fuel Prices'!$A$77,tax_fuel_labels,0),MATCH(M$1,'Tax_Share of Price'!$B$1:$AI$1,0)))</f>
        <v>1.61118996363117E-7</v>
      </c>
      <c r="N3" s="276">
        <f>'Total Fuel Prices'!N80*(INDEX(Tax_share,MATCH('Total Fuel Prices'!$A$77,tax_fuel_labels,0),MATCH(N$1,'Tax_Share of Price'!$B$1:$AI$1,0)))</f>
        <v>1.61118996363117E-7</v>
      </c>
      <c r="O3" s="276">
        <f>'Total Fuel Prices'!O80*(INDEX(Tax_share,MATCH('Total Fuel Prices'!$A$77,tax_fuel_labels,0),MATCH(O$1,'Tax_Share of Price'!$B$1:$AI$1,0)))</f>
        <v>1.61118996363117E-7</v>
      </c>
      <c r="P3" s="276">
        <f>'Total Fuel Prices'!P80*(INDEX(Tax_share,MATCH('Total Fuel Prices'!$A$77,tax_fuel_labels,0),MATCH(P$1,'Tax_Share of Price'!$B$1:$AI$1,0)))</f>
        <v>1.61118996363117E-7</v>
      </c>
      <c r="Q3" s="276">
        <f>'Total Fuel Prices'!Q80*(INDEX(Tax_share,MATCH('Total Fuel Prices'!$A$77,tax_fuel_labels,0),MATCH(Q$1,'Tax_Share of Price'!$B$1:$AI$1,0)))</f>
        <v>1.61118996363117E-7</v>
      </c>
      <c r="R3" s="276">
        <f>'Total Fuel Prices'!R80*(INDEX(Tax_share,MATCH('Total Fuel Prices'!$A$77,tax_fuel_labels,0),MATCH(R$1,'Tax_Share of Price'!$B$1:$AI$1,0)))</f>
        <v>1.61118996363117E-7</v>
      </c>
      <c r="S3" s="276">
        <f>'Total Fuel Prices'!S80*(INDEX(Tax_share,MATCH('Total Fuel Prices'!$A$77,tax_fuel_labels,0),MATCH(S$1,'Tax_Share of Price'!$B$1:$AI$1,0)))</f>
        <v>1.61118996363117E-7</v>
      </c>
      <c r="T3" s="276">
        <f>'Total Fuel Prices'!T80*(INDEX(Tax_share,MATCH('Total Fuel Prices'!$A$77,tax_fuel_labels,0),MATCH(T$1,'Tax_Share of Price'!$B$1:$AI$1,0)))</f>
        <v>1.61118996363117E-7</v>
      </c>
      <c r="U3" s="276">
        <f>'Total Fuel Prices'!U80*(INDEX(Tax_share,MATCH('Total Fuel Prices'!$A$77,tax_fuel_labels,0),MATCH(U$1,'Tax_Share of Price'!$B$1:$AI$1,0)))</f>
        <v>1.61118996363117E-7</v>
      </c>
      <c r="V3" s="276">
        <f>'Total Fuel Prices'!V80*(INDEX(Tax_share,MATCH('Total Fuel Prices'!$A$77,tax_fuel_labels,0),MATCH(V$1,'Tax_Share of Price'!$B$1:$AI$1,0)))</f>
        <v>1.61118996363117E-7</v>
      </c>
      <c r="W3" s="276">
        <f>'Total Fuel Prices'!W80*(INDEX(Tax_share,MATCH('Total Fuel Prices'!$A$77,tax_fuel_labels,0),MATCH(W$1,'Tax_Share of Price'!$B$1:$AI$1,0)))</f>
        <v>1.61118996363117E-7</v>
      </c>
      <c r="X3" s="276">
        <f>'Total Fuel Prices'!X80*(INDEX(Tax_share,MATCH('Total Fuel Prices'!$A$77,tax_fuel_labels,0),MATCH(X$1,'Tax_Share of Price'!$B$1:$AI$1,0)))</f>
        <v>1.61118996363117E-7</v>
      </c>
      <c r="Y3" s="276">
        <f>'Total Fuel Prices'!Y80*(INDEX(Tax_share,MATCH('Total Fuel Prices'!$A$77,tax_fuel_labels,0),MATCH(Y$1,'Tax_Share of Price'!$B$1:$AI$1,0)))</f>
        <v>1.61118996363117E-7</v>
      </c>
      <c r="Z3" s="276">
        <f>'Total Fuel Prices'!Z80*(INDEX(Tax_share,MATCH('Total Fuel Prices'!$A$77,tax_fuel_labels,0),MATCH(Z$1,'Tax_Share of Price'!$B$1:$AI$1,0)))</f>
        <v>1.61118996363117E-7</v>
      </c>
      <c r="AA3" s="276">
        <f>'Total Fuel Prices'!AA80*(INDEX(Tax_share,MATCH('Total Fuel Prices'!$A$77,tax_fuel_labels,0),MATCH(AA$1,'Tax_Share of Price'!$B$1:$AI$1,0)))</f>
        <v>1.61118996363117E-7</v>
      </c>
      <c r="AB3" s="276">
        <f>'Total Fuel Prices'!AB80*(INDEX(Tax_share,MATCH('Total Fuel Prices'!$A$77,tax_fuel_labels,0),MATCH(AB$1,'Tax_Share of Price'!$B$1:$AI$1,0)))</f>
        <v>1.61118996363117E-7</v>
      </c>
      <c r="AC3" s="276">
        <f>'Total Fuel Prices'!AC80*(INDEX(Tax_share,MATCH('Total Fuel Prices'!$A$77,tax_fuel_labels,0),MATCH(AC$1,'Tax_Share of Price'!$B$1:$AI$1,0)))</f>
        <v>1.61118996363117E-7</v>
      </c>
      <c r="AD3" s="276">
        <f>'Total Fuel Prices'!AD80*(INDEX(Tax_share,MATCH('Total Fuel Prices'!$A$77,tax_fuel_labels,0),MATCH(AD$1,'Tax_Share of Price'!$B$1:$AI$1,0)))</f>
        <v>1.61118996363117E-7</v>
      </c>
      <c r="AE3" s="276">
        <f>'Total Fuel Prices'!AE80*(INDEX(Tax_share,MATCH('Total Fuel Prices'!$A$77,tax_fuel_labels,0),MATCH(AE$1,'Tax_Share of Price'!$B$1:$AI$1,0)))</f>
        <v>1.61118996363117E-7</v>
      </c>
      <c r="AF3" s="276">
        <f>'Total Fuel Prices'!AF80*(INDEX(Tax_share,MATCH('Total Fuel Prices'!$A$77,tax_fuel_labels,0),MATCH(AF$1,'Tax_Share of Price'!$B$1:$AI$1,0)))</f>
        <v>1.61118996363117E-7</v>
      </c>
      <c r="AG3" s="276">
        <f>'Total Fuel Prices'!AG80*(INDEX(Tax_share,MATCH('Total Fuel Prices'!$A$77,tax_fuel_labels,0),MATCH(AG$1,'Tax_Share of Price'!$B$1:$AI$1,0)))</f>
        <v>1.61118996363117E-7</v>
      </c>
      <c r="AH3" s="276">
        <f>'Total Fuel Prices'!AH80*(INDEX(Tax_share,MATCH('Total Fuel Prices'!$A$77,tax_fuel_labels,0),MATCH(AH$1,'Tax_Share of Price'!$B$1:$AI$1,0)))</f>
        <v>1.61118996363117E-7</v>
      </c>
      <c r="AI3" s="276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45">
      <c r="A4" s="12" t="s">
        <v>272</v>
      </c>
      <c r="B4" s="276">
        <f>'Total Fuel Prices'!B81*(INDEX(Tax_share,MATCH('Total Fuel Prices'!$A$77,tax_fuel_labels,0),MATCH(B$1,'Tax_Share of Price'!$B$1:$AI$1,0)))</f>
        <v>1.61118996363117E-7</v>
      </c>
      <c r="C4" s="276">
        <f>'Total Fuel Prices'!C81*(INDEX(Tax_share,MATCH('Total Fuel Prices'!$A$77,tax_fuel_labels,0),MATCH(C$1,'Tax_Share of Price'!$B$1:$AI$1,0)))</f>
        <v>1.61118996363117E-7</v>
      </c>
      <c r="D4" s="276">
        <f>'Total Fuel Prices'!D81*(INDEX(Tax_share,MATCH('Total Fuel Prices'!$A$77,tax_fuel_labels,0),MATCH(D$1,'Tax_Share of Price'!$B$1:$AI$1,0)))</f>
        <v>1.61118996363117E-7</v>
      </c>
      <c r="E4" s="276">
        <f>'Total Fuel Prices'!E81*(INDEX(Tax_share,MATCH('Total Fuel Prices'!$A$77,tax_fuel_labels,0),MATCH(E$1,'Tax_Share of Price'!$B$1:$AI$1,0)))</f>
        <v>1.61118996363117E-7</v>
      </c>
      <c r="F4" s="276">
        <f>'Total Fuel Prices'!F81*(INDEX(Tax_share,MATCH('Total Fuel Prices'!$A$77,tax_fuel_labels,0),MATCH(F$1,'Tax_Share of Price'!$B$1:$AI$1,0)))</f>
        <v>1.61118996363117E-7</v>
      </c>
      <c r="G4" s="276">
        <f>'Total Fuel Prices'!G81*(INDEX(Tax_share,MATCH('Total Fuel Prices'!$A$77,tax_fuel_labels,0),MATCH(G$1,'Tax_Share of Price'!$B$1:$AI$1,0)))</f>
        <v>1.61118996363117E-7</v>
      </c>
      <c r="H4" s="276">
        <f>'Total Fuel Prices'!H81*(INDEX(Tax_share,MATCH('Total Fuel Prices'!$A$77,tax_fuel_labels,0),MATCH(H$1,'Tax_Share of Price'!$B$1:$AI$1,0)))</f>
        <v>1.61118996363117E-7</v>
      </c>
      <c r="I4" s="276">
        <f>'Total Fuel Prices'!I81*(INDEX(Tax_share,MATCH('Total Fuel Prices'!$A$77,tax_fuel_labels,0),MATCH(I$1,'Tax_Share of Price'!$B$1:$AI$1,0)))</f>
        <v>1.61118996363117E-7</v>
      </c>
      <c r="J4" s="276">
        <f>'Total Fuel Prices'!J81*(INDEX(Tax_share,MATCH('Total Fuel Prices'!$A$77,tax_fuel_labels,0),MATCH(J$1,'Tax_Share of Price'!$B$1:$AI$1,0)))</f>
        <v>1.61118996363117E-7</v>
      </c>
      <c r="K4" s="276">
        <f>'Total Fuel Prices'!K81*(INDEX(Tax_share,MATCH('Total Fuel Prices'!$A$77,tax_fuel_labels,0),MATCH(K$1,'Tax_Share of Price'!$B$1:$AI$1,0)))</f>
        <v>1.61118996363117E-7</v>
      </c>
      <c r="L4" s="276">
        <f>'Total Fuel Prices'!L81*(INDEX(Tax_share,MATCH('Total Fuel Prices'!$A$77,tax_fuel_labels,0),MATCH(L$1,'Tax_Share of Price'!$B$1:$AI$1,0)))</f>
        <v>1.61118996363117E-7</v>
      </c>
      <c r="M4" s="276">
        <f>'Total Fuel Prices'!M81*(INDEX(Tax_share,MATCH('Total Fuel Prices'!$A$77,tax_fuel_labels,0),MATCH(M$1,'Tax_Share of Price'!$B$1:$AI$1,0)))</f>
        <v>1.61118996363117E-7</v>
      </c>
      <c r="N4" s="276">
        <f>'Total Fuel Prices'!N81*(INDEX(Tax_share,MATCH('Total Fuel Prices'!$A$77,tax_fuel_labels,0),MATCH(N$1,'Tax_Share of Price'!$B$1:$AI$1,0)))</f>
        <v>1.61118996363117E-7</v>
      </c>
      <c r="O4" s="276">
        <f>'Total Fuel Prices'!O81*(INDEX(Tax_share,MATCH('Total Fuel Prices'!$A$77,tax_fuel_labels,0),MATCH(O$1,'Tax_Share of Price'!$B$1:$AI$1,0)))</f>
        <v>1.61118996363117E-7</v>
      </c>
      <c r="P4" s="276">
        <f>'Total Fuel Prices'!P81*(INDEX(Tax_share,MATCH('Total Fuel Prices'!$A$77,tax_fuel_labels,0),MATCH(P$1,'Tax_Share of Price'!$B$1:$AI$1,0)))</f>
        <v>1.61118996363117E-7</v>
      </c>
      <c r="Q4" s="276">
        <f>'Total Fuel Prices'!Q81*(INDEX(Tax_share,MATCH('Total Fuel Prices'!$A$77,tax_fuel_labels,0),MATCH(Q$1,'Tax_Share of Price'!$B$1:$AI$1,0)))</f>
        <v>1.61118996363117E-7</v>
      </c>
      <c r="R4" s="276">
        <f>'Total Fuel Prices'!R81*(INDEX(Tax_share,MATCH('Total Fuel Prices'!$A$77,tax_fuel_labels,0),MATCH(R$1,'Tax_Share of Price'!$B$1:$AI$1,0)))</f>
        <v>1.61118996363117E-7</v>
      </c>
      <c r="S4" s="276">
        <f>'Total Fuel Prices'!S81*(INDEX(Tax_share,MATCH('Total Fuel Prices'!$A$77,tax_fuel_labels,0),MATCH(S$1,'Tax_Share of Price'!$B$1:$AI$1,0)))</f>
        <v>1.61118996363117E-7</v>
      </c>
      <c r="T4" s="276">
        <f>'Total Fuel Prices'!T81*(INDEX(Tax_share,MATCH('Total Fuel Prices'!$A$77,tax_fuel_labels,0),MATCH(T$1,'Tax_Share of Price'!$B$1:$AI$1,0)))</f>
        <v>1.61118996363117E-7</v>
      </c>
      <c r="U4" s="276">
        <f>'Total Fuel Prices'!U81*(INDEX(Tax_share,MATCH('Total Fuel Prices'!$A$77,tax_fuel_labels,0),MATCH(U$1,'Tax_Share of Price'!$B$1:$AI$1,0)))</f>
        <v>1.61118996363117E-7</v>
      </c>
      <c r="V4" s="276">
        <f>'Total Fuel Prices'!V81*(INDEX(Tax_share,MATCH('Total Fuel Prices'!$A$77,tax_fuel_labels,0),MATCH(V$1,'Tax_Share of Price'!$B$1:$AI$1,0)))</f>
        <v>1.61118996363117E-7</v>
      </c>
      <c r="W4" s="276">
        <f>'Total Fuel Prices'!W81*(INDEX(Tax_share,MATCH('Total Fuel Prices'!$A$77,tax_fuel_labels,0),MATCH(W$1,'Tax_Share of Price'!$B$1:$AI$1,0)))</f>
        <v>1.61118996363117E-7</v>
      </c>
      <c r="X4" s="276">
        <f>'Total Fuel Prices'!X81*(INDEX(Tax_share,MATCH('Total Fuel Prices'!$A$77,tax_fuel_labels,0),MATCH(X$1,'Tax_Share of Price'!$B$1:$AI$1,0)))</f>
        <v>1.61118996363117E-7</v>
      </c>
      <c r="Y4" s="276">
        <f>'Total Fuel Prices'!Y81*(INDEX(Tax_share,MATCH('Total Fuel Prices'!$A$77,tax_fuel_labels,0),MATCH(Y$1,'Tax_Share of Price'!$B$1:$AI$1,0)))</f>
        <v>1.61118996363117E-7</v>
      </c>
      <c r="Z4" s="276">
        <f>'Total Fuel Prices'!Z81*(INDEX(Tax_share,MATCH('Total Fuel Prices'!$A$77,tax_fuel_labels,0),MATCH(Z$1,'Tax_Share of Price'!$B$1:$AI$1,0)))</f>
        <v>1.61118996363117E-7</v>
      </c>
      <c r="AA4" s="276">
        <f>'Total Fuel Prices'!AA81*(INDEX(Tax_share,MATCH('Total Fuel Prices'!$A$77,tax_fuel_labels,0),MATCH(AA$1,'Tax_Share of Price'!$B$1:$AI$1,0)))</f>
        <v>1.61118996363117E-7</v>
      </c>
      <c r="AB4" s="276">
        <f>'Total Fuel Prices'!AB81*(INDEX(Tax_share,MATCH('Total Fuel Prices'!$A$77,tax_fuel_labels,0),MATCH(AB$1,'Tax_Share of Price'!$B$1:$AI$1,0)))</f>
        <v>1.61118996363117E-7</v>
      </c>
      <c r="AC4" s="276">
        <f>'Total Fuel Prices'!AC81*(INDEX(Tax_share,MATCH('Total Fuel Prices'!$A$77,tax_fuel_labels,0),MATCH(AC$1,'Tax_Share of Price'!$B$1:$AI$1,0)))</f>
        <v>1.61118996363117E-7</v>
      </c>
      <c r="AD4" s="276">
        <f>'Total Fuel Prices'!AD81*(INDEX(Tax_share,MATCH('Total Fuel Prices'!$A$77,tax_fuel_labels,0),MATCH(AD$1,'Tax_Share of Price'!$B$1:$AI$1,0)))</f>
        <v>1.61118996363117E-7</v>
      </c>
      <c r="AE4" s="276">
        <f>'Total Fuel Prices'!AE81*(INDEX(Tax_share,MATCH('Total Fuel Prices'!$A$77,tax_fuel_labels,0),MATCH(AE$1,'Tax_Share of Price'!$B$1:$AI$1,0)))</f>
        <v>1.61118996363117E-7</v>
      </c>
      <c r="AF4" s="276">
        <f>'Total Fuel Prices'!AF81*(INDEX(Tax_share,MATCH('Total Fuel Prices'!$A$77,tax_fuel_labels,0),MATCH(AF$1,'Tax_Share of Price'!$B$1:$AI$1,0)))</f>
        <v>1.61118996363117E-7</v>
      </c>
      <c r="AG4" s="276">
        <f>'Total Fuel Prices'!AG81*(INDEX(Tax_share,MATCH('Total Fuel Prices'!$A$77,tax_fuel_labels,0),MATCH(AG$1,'Tax_Share of Price'!$B$1:$AI$1,0)))</f>
        <v>1.61118996363117E-7</v>
      </c>
      <c r="AH4" s="276">
        <f>'Total Fuel Prices'!AH81*(INDEX(Tax_share,MATCH('Total Fuel Prices'!$A$77,tax_fuel_labels,0),MATCH(AH$1,'Tax_Share of Price'!$B$1:$AI$1,0)))</f>
        <v>1.61118996363117E-7</v>
      </c>
      <c r="AI4" s="276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45">
      <c r="A5" s="12" t="s">
        <v>273</v>
      </c>
      <c r="B5" s="276">
        <f>'Total Fuel Prices'!B82*(INDEX(Tax_share,MATCH('Total Fuel Prices'!$A$77,tax_fuel_labels,0),MATCH(B$1,'Tax_Share of Price'!$B$1:$AI$1,0)))</f>
        <v>1.61118996363117E-7</v>
      </c>
      <c r="C5" s="276">
        <f>'Total Fuel Prices'!C82*(INDEX(Tax_share,MATCH('Total Fuel Prices'!$A$77,tax_fuel_labels,0),MATCH(C$1,'Tax_Share of Price'!$B$1:$AI$1,0)))</f>
        <v>1.61118996363117E-7</v>
      </c>
      <c r="D5" s="276">
        <f>'Total Fuel Prices'!D82*(INDEX(Tax_share,MATCH('Total Fuel Prices'!$A$77,tax_fuel_labels,0),MATCH(D$1,'Tax_Share of Price'!$B$1:$AI$1,0)))</f>
        <v>1.61118996363117E-7</v>
      </c>
      <c r="E5" s="276">
        <f>'Total Fuel Prices'!E82*(INDEX(Tax_share,MATCH('Total Fuel Prices'!$A$77,tax_fuel_labels,0),MATCH(E$1,'Tax_Share of Price'!$B$1:$AI$1,0)))</f>
        <v>1.61118996363117E-7</v>
      </c>
      <c r="F5" s="276">
        <f>'Total Fuel Prices'!F82*(INDEX(Tax_share,MATCH('Total Fuel Prices'!$A$77,tax_fuel_labels,0),MATCH(F$1,'Tax_Share of Price'!$B$1:$AI$1,0)))</f>
        <v>1.61118996363117E-7</v>
      </c>
      <c r="G5" s="276">
        <f>'Total Fuel Prices'!G82*(INDEX(Tax_share,MATCH('Total Fuel Prices'!$A$77,tax_fuel_labels,0),MATCH(G$1,'Tax_Share of Price'!$B$1:$AI$1,0)))</f>
        <v>1.61118996363117E-7</v>
      </c>
      <c r="H5" s="276">
        <f>'Total Fuel Prices'!H82*(INDEX(Tax_share,MATCH('Total Fuel Prices'!$A$77,tax_fuel_labels,0),MATCH(H$1,'Tax_Share of Price'!$B$1:$AI$1,0)))</f>
        <v>1.61118996363117E-7</v>
      </c>
      <c r="I5" s="276">
        <f>'Total Fuel Prices'!I82*(INDEX(Tax_share,MATCH('Total Fuel Prices'!$A$77,tax_fuel_labels,0),MATCH(I$1,'Tax_Share of Price'!$B$1:$AI$1,0)))</f>
        <v>1.61118996363117E-7</v>
      </c>
      <c r="J5" s="276">
        <f>'Total Fuel Prices'!J82*(INDEX(Tax_share,MATCH('Total Fuel Prices'!$A$77,tax_fuel_labels,0),MATCH(J$1,'Tax_Share of Price'!$B$1:$AI$1,0)))</f>
        <v>1.61118996363117E-7</v>
      </c>
      <c r="K5" s="276">
        <f>'Total Fuel Prices'!K82*(INDEX(Tax_share,MATCH('Total Fuel Prices'!$A$77,tax_fuel_labels,0),MATCH(K$1,'Tax_Share of Price'!$B$1:$AI$1,0)))</f>
        <v>1.61118996363117E-7</v>
      </c>
      <c r="L5" s="276">
        <f>'Total Fuel Prices'!L82*(INDEX(Tax_share,MATCH('Total Fuel Prices'!$A$77,tax_fuel_labels,0),MATCH(L$1,'Tax_Share of Price'!$B$1:$AI$1,0)))</f>
        <v>1.61118996363117E-7</v>
      </c>
      <c r="M5" s="276">
        <f>'Total Fuel Prices'!M82*(INDEX(Tax_share,MATCH('Total Fuel Prices'!$A$77,tax_fuel_labels,0),MATCH(M$1,'Tax_Share of Price'!$B$1:$AI$1,0)))</f>
        <v>1.61118996363117E-7</v>
      </c>
      <c r="N5" s="276">
        <f>'Total Fuel Prices'!N82*(INDEX(Tax_share,MATCH('Total Fuel Prices'!$A$77,tax_fuel_labels,0),MATCH(N$1,'Tax_Share of Price'!$B$1:$AI$1,0)))</f>
        <v>1.61118996363117E-7</v>
      </c>
      <c r="O5" s="276">
        <f>'Total Fuel Prices'!O82*(INDEX(Tax_share,MATCH('Total Fuel Prices'!$A$77,tax_fuel_labels,0),MATCH(O$1,'Tax_Share of Price'!$B$1:$AI$1,0)))</f>
        <v>1.61118996363117E-7</v>
      </c>
      <c r="P5" s="276">
        <f>'Total Fuel Prices'!P82*(INDEX(Tax_share,MATCH('Total Fuel Prices'!$A$77,tax_fuel_labels,0),MATCH(P$1,'Tax_Share of Price'!$B$1:$AI$1,0)))</f>
        <v>1.61118996363117E-7</v>
      </c>
      <c r="Q5" s="276">
        <f>'Total Fuel Prices'!Q82*(INDEX(Tax_share,MATCH('Total Fuel Prices'!$A$77,tax_fuel_labels,0),MATCH(Q$1,'Tax_Share of Price'!$B$1:$AI$1,0)))</f>
        <v>1.61118996363117E-7</v>
      </c>
      <c r="R5" s="276">
        <f>'Total Fuel Prices'!R82*(INDEX(Tax_share,MATCH('Total Fuel Prices'!$A$77,tax_fuel_labels,0),MATCH(R$1,'Tax_Share of Price'!$B$1:$AI$1,0)))</f>
        <v>1.61118996363117E-7</v>
      </c>
      <c r="S5" s="276">
        <f>'Total Fuel Prices'!S82*(INDEX(Tax_share,MATCH('Total Fuel Prices'!$A$77,tax_fuel_labels,0),MATCH(S$1,'Tax_Share of Price'!$B$1:$AI$1,0)))</f>
        <v>1.61118996363117E-7</v>
      </c>
      <c r="T5" s="276">
        <f>'Total Fuel Prices'!T82*(INDEX(Tax_share,MATCH('Total Fuel Prices'!$A$77,tax_fuel_labels,0),MATCH(T$1,'Tax_Share of Price'!$B$1:$AI$1,0)))</f>
        <v>1.61118996363117E-7</v>
      </c>
      <c r="U5" s="276">
        <f>'Total Fuel Prices'!U82*(INDEX(Tax_share,MATCH('Total Fuel Prices'!$A$77,tax_fuel_labels,0),MATCH(U$1,'Tax_Share of Price'!$B$1:$AI$1,0)))</f>
        <v>1.61118996363117E-7</v>
      </c>
      <c r="V5" s="276">
        <f>'Total Fuel Prices'!V82*(INDEX(Tax_share,MATCH('Total Fuel Prices'!$A$77,tax_fuel_labels,0),MATCH(V$1,'Tax_Share of Price'!$B$1:$AI$1,0)))</f>
        <v>1.61118996363117E-7</v>
      </c>
      <c r="W5" s="276">
        <f>'Total Fuel Prices'!W82*(INDEX(Tax_share,MATCH('Total Fuel Prices'!$A$77,tax_fuel_labels,0),MATCH(W$1,'Tax_Share of Price'!$B$1:$AI$1,0)))</f>
        <v>1.61118996363117E-7</v>
      </c>
      <c r="X5" s="276">
        <f>'Total Fuel Prices'!X82*(INDEX(Tax_share,MATCH('Total Fuel Prices'!$A$77,tax_fuel_labels,0),MATCH(X$1,'Tax_Share of Price'!$B$1:$AI$1,0)))</f>
        <v>1.61118996363117E-7</v>
      </c>
      <c r="Y5" s="276">
        <f>'Total Fuel Prices'!Y82*(INDEX(Tax_share,MATCH('Total Fuel Prices'!$A$77,tax_fuel_labels,0),MATCH(Y$1,'Tax_Share of Price'!$B$1:$AI$1,0)))</f>
        <v>1.61118996363117E-7</v>
      </c>
      <c r="Z5" s="276">
        <f>'Total Fuel Prices'!Z82*(INDEX(Tax_share,MATCH('Total Fuel Prices'!$A$77,tax_fuel_labels,0),MATCH(Z$1,'Tax_Share of Price'!$B$1:$AI$1,0)))</f>
        <v>1.61118996363117E-7</v>
      </c>
      <c r="AA5" s="276">
        <f>'Total Fuel Prices'!AA82*(INDEX(Tax_share,MATCH('Total Fuel Prices'!$A$77,tax_fuel_labels,0),MATCH(AA$1,'Tax_Share of Price'!$B$1:$AI$1,0)))</f>
        <v>1.61118996363117E-7</v>
      </c>
      <c r="AB5" s="276">
        <f>'Total Fuel Prices'!AB82*(INDEX(Tax_share,MATCH('Total Fuel Prices'!$A$77,tax_fuel_labels,0),MATCH(AB$1,'Tax_Share of Price'!$B$1:$AI$1,0)))</f>
        <v>1.61118996363117E-7</v>
      </c>
      <c r="AC5" s="276">
        <f>'Total Fuel Prices'!AC82*(INDEX(Tax_share,MATCH('Total Fuel Prices'!$A$77,tax_fuel_labels,0),MATCH(AC$1,'Tax_Share of Price'!$B$1:$AI$1,0)))</f>
        <v>1.61118996363117E-7</v>
      </c>
      <c r="AD5" s="276">
        <f>'Total Fuel Prices'!AD82*(INDEX(Tax_share,MATCH('Total Fuel Prices'!$A$77,tax_fuel_labels,0),MATCH(AD$1,'Tax_Share of Price'!$B$1:$AI$1,0)))</f>
        <v>1.61118996363117E-7</v>
      </c>
      <c r="AE5" s="276">
        <f>'Total Fuel Prices'!AE82*(INDEX(Tax_share,MATCH('Total Fuel Prices'!$A$77,tax_fuel_labels,0),MATCH(AE$1,'Tax_Share of Price'!$B$1:$AI$1,0)))</f>
        <v>1.61118996363117E-7</v>
      </c>
      <c r="AF5" s="276">
        <f>'Total Fuel Prices'!AF82*(INDEX(Tax_share,MATCH('Total Fuel Prices'!$A$77,tax_fuel_labels,0),MATCH(AF$1,'Tax_Share of Price'!$B$1:$AI$1,0)))</f>
        <v>1.61118996363117E-7</v>
      </c>
      <c r="AG5" s="276">
        <f>'Total Fuel Prices'!AG82*(INDEX(Tax_share,MATCH('Total Fuel Prices'!$A$77,tax_fuel_labels,0),MATCH(AG$1,'Tax_Share of Price'!$B$1:$AI$1,0)))</f>
        <v>1.61118996363117E-7</v>
      </c>
      <c r="AH5" s="276">
        <f>'Total Fuel Prices'!AH82*(INDEX(Tax_share,MATCH('Total Fuel Prices'!$A$77,tax_fuel_labels,0),MATCH(AH$1,'Tax_Share of Price'!$B$1:$AI$1,0)))</f>
        <v>1.61118996363117E-7</v>
      </c>
      <c r="AI5" s="276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45">
      <c r="A6" s="12" t="s">
        <v>274</v>
      </c>
      <c r="B6" s="276">
        <f>'Total Fuel Prices'!B83*(INDEX(Tax_share,MATCH('Total Fuel Prices'!$A$77,tax_fuel_labels,0),MATCH(B$1,'Tax_Share of Price'!$B$1:$AI$1,0)))</f>
        <v>1.61118996363117E-7</v>
      </c>
      <c r="C6" s="276">
        <f>'Total Fuel Prices'!C83*(INDEX(Tax_share,MATCH('Total Fuel Prices'!$A$77,tax_fuel_labels,0),MATCH(C$1,'Tax_Share of Price'!$B$1:$AI$1,0)))</f>
        <v>1.61118996363117E-7</v>
      </c>
      <c r="D6" s="276">
        <f>'Total Fuel Prices'!D83*(INDEX(Tax_share,MATCH('Total Fuel Prices'!$A$77,tax_fuel_labels,0),MATCH(D$1,'Tax_Share of Price'!$B$1:$AI$1,0)))</f>
        <v>1.61118996363117E-7</v>
      </c>
      <c r="E6" s="276">
        <f>'Total Fuel Prices'!E83*(INDEX(Tax_share,MATCH('Total Fuel Prices'!$A$77,tax_fuel_labels,0),MATCH(E$1,'Tax_Share of Price'!$B$1:$AI$1,0)))</f>
        <v>1.61118996363117E-7</v>
      </c>
      <c r="F6" s="276">
        <f>'Total Fuel Prices'!F83*(INDEX(Tax_share,MATCH('Total Fuel Prices'!$A$77,tax_fuel_labels,0),MATCH(F$1,'Tax_Share of Price'!$B$1:$AI$1,0)))</f>
        <v>1.61118996363117E-7</v>
      </c>
      <c r="G6" s="276">
        <f>'Total Fuel Prices'!G83*(INDEX(Tax_share,MATCH('Total Fuel Prices'!$A$77,tax_fuel_labels,0),MATCH(G$1,'Tax_Share of Price'!$B$1:$AI$1,0)))</f>
        <v>1.61118996363117E-7</v>
      </c>
      <c r="H6" s="276">
        <f>'Total Fuel Prices'!H83*(INDEX(Tax_share,MATCH('Total Fuel Prices'!$A$77,tax_fuel_labels,0),MATCH(H$1,'Tax_Share of Price'!$B$1:$AI$1,0)))</f>
        <v>1.61118996363117E-7</v>
      </c>
      <c r="I6" s="276">
        <f>'Total Fuel Prices'!I83*(INDEX(Tax_share,MATCH('Total Fuel Prices'!$A$77,tax_fuel_labels,0),MATCH(I$1,'Tax_Share of Price'!$B$1:$AI$1,0)))</f>
        <v>1.61118996363117E-7</v>
      </c>
      <c r="J6" s="276">
        <f>'Total Fuel Prices'!J83*(INDEX(Tax_share,MATCH('Total Fuel Prices'!$A$77,tax_fuel_labels,0),MATCH(J$1,'Tax_Share of Price'!$B$1:$AI$1,0)))</f>
        <v>1.61118996363117E-7</v>
      </c>
      <c r="K6" s="276">
        <f>'Total Fuel Prices'!K83*(INDEX(Tax_share,MATCH('Total Fuel Prices'!$A$77,tax_fuel_labels,0),MATCH(K$1,'Tax_Share of Price'!$B$1:$AI$1,0)))</f>
        <v>1.61118996363117E-7</v>
      </c>
      <c r="L6" s="276">
        <f>'Total Fuel Prices'!L83*(INDEX(Tax_share,MATCH('Total Fuel Prices'!$A$77,tax_fuel_labels,0),MATCH(L$1,'Tax_Share of Price'!$B$1:$AI$1,0)))</f>
        <v>1.61118996363117E-7</v>
      </c>
      <c r="M6" s="276">
        <f>'Total Fuel Prices'!M83*(INDEX(Tax_share,MATCH('Total Fuel Prices'!$A$77,tax_fuel_labels,0),MATCH(M$1,'Tax_Share of Price'!$B$1:$AI$1,0)))</f>
        <v>1.61118996363117E-7</v>
      </c>
      <c r="N6" s="276">
        <f>'Total Fuel Prices'!N83*(INDEX(Tax_share,MATCH('Total Fuel Prices'!$A$77,tax_fuel_labels,0),MATCH(N$1,'Tax_Share of Price'!$B$1:$AI$1,0)))</f>
        <v>1.61118996363117E-7</v>
      </c>
      <c r="O6" s="276">
        <f>'Total Fuel Prices'!O83*(INDEX(Tax_share,MATCH('Total Fuel Prices'!$A$77,tax_fuel_labels,0),MATCH(O$1,'Tax_Share of Price'!$B$1:$AI$1,0)))</f>
        <v>1.61118996363117E-7</v>
      </c>
      <c r="P6" s="276">
        <f>'Total Fuel Prices'!P83*(INDEX(Tax_share,MATCH('Total Fuel Prices'!$A$77,tax_fuel_labels,0),MATCH(P$1,'Tax_Share of Price'!$B$1:$AI$1,0)))</f>
        <v>1.61118996363117E-7</v>
      </c>
      <c r="Q6" s="276">
        <f>'Total Fuel Prices'!Q83*(INDEX(Tax_share,MATCH('Total Fuel Prices'!$A$77,tax_fuel_labels,0),MATCH(Q$1,'Tax_Share of Price'!$B$1:$AI$1,0)))</f>
        <v>1.61118996363117E-7</v>
      </c>
      <c r="R6" s="276">
        <f>'Total Fuel Prices'!R83*(INDEX(Tax_share,MATCH('Total Fuel Prices'!$A$77,tax_fuel_labels,0),MATCH(R$1,'Tax_Share of Price'!$B$1:$AI$1,0)))</f>
        <v>1.61118996363117E-7</v>
      </c>
      <c r="S6" s="276">
        <f>'Total Fuel Prices'!S83*(INDEX(Tax_share,MATCH('Total Fuel Prices'!$A$77,tax_fuel_labels,0),MATCH(S$1,'Tax_Share of Price'!$B$1:$AI$1,0)))</f>
        <v>1.61118996363117E-7</v>
      </c>
      <c r="T6" s="276">
        <f>'Total Fuel Prices'!T83*(INDEX(Tax_share,MATCH('Total Fuel Prices'!$A$77,tax_fuel_labels,0),MATCH(T$1,'Tax_Share of Price'!$B$1:$AI$1,0)))</f>
        <v>1.61118996363117E-7</v>
      </c>
      <c r="U6" s="276">
        <f>'Total Fuel Prices'!U83*(INDEX(Tax_share,MATCH('Total Fuel Prices'!$A$77,tax_fuel_labels,0),MATCH(U$1,'Tax_Share of Price'!$B$1:$AI$1,0)))</f>
        <v>1.61118996363117E-7</v>
      </c>
      <c r="V6" s="276">
        <f>'Total Fuel Prices'!V83*(INDEX(Tax_share,MATCH('Total Fuel Prices'!$A$77,tax_fuel_labels,0),MATCH(V$1,'Tax_Share of Price'!$B$1:$AI$1,0)))</f>
        <v>1.61118996363117E-7</v>
      </c>
      <c r="W6" s="276">
        <f>'Total Fuel Prices'!W83*(INDEX(Tax_share,MATCH('Total Fuel Prices'!$A$77,tax_fuel_labels,0),MATCH(W$1,'Tax_Share of Price'!$B$1:$AI$1,0)))</f>
        <v>1.61118996363117E-7</v>
      </c>
      <c r="X6" s="276">
        <f>'Total Fuel Prices'!X83*(INDEX(Tax_share,MATCH('Total Fuel Prices'!$A$77,tax_fuel_labels,0),MATCH(X$1,'Tax_Share of Price'!$B$1:$AI$1,0)))</f>
        <v>1.61118996363117E-7</v>
      </c>
      <c r="Y6" s="276">
        <f>'Total Fuel Prices'!Y83*(INDEX(Tax_share,MATCH('Total Fuel Prices'!$A$77,tax_fuel_labels,0),MATCH(Y$1,'Tax_Share of Price'!$B$1:$AI$1,0)))</f>
        <v>1.61118996363117E-7</v>
      </c>
      <c r="Z6" s="276">
        <f>'Total Fuel Prices'!Z83*(INDEX(Tax_share,MATCH('Total Fuel Prices'!$A$77,tax_fuel_labels,0),MATCH(Z$1,'Tax_Share of Price'!$B$1:$AI$1,0)))</f>
        <v>1.61118996363117E-7</v>
      </c>
      <c r="AA6" s="276">
        <f>'Total Fuel Prices'!AA83*(INDEX(Tax_share,MATCH('Total Fuel Prices'!$A$77,tax_fuel_labels,0),MATCH(AA$1,'Tax_Share of Price'!$B$1:$AI$1,0)))</f>
        <v>1.61118996363117E-7</v>
      </c>
      <c r="AB6" s="276">
        <f>'Total Fuel Prices'!AB83*(INDEX(Tax_share,MATCH('Total Fuel Prices'!$A$77,tax_fuel_labels,0),MATCH(AB$1,'Tax_Share of Price'!$B$1:$AI$1,0)))</f>
        <v>1.61118996363117E-7</v>
      </c>
      <c r="AC6" s="276">
        <f>'Total Fuel Prices'!AC83*(INDEX(Tax_share,MATCH('Total Fuel Prices'!$A$77,tax_fuel_labels,0),MATCH(AC$1,'Tax_Share of Price'!$B$1:$AI$1,0)))</f>
        <v>1.61118996363117E-7</v>
      </c>
      <c r="AD6" s="276">
        <f>'Total Fuel Prices'!AD83*(INDEX(Tax_share,MATCH('Total Fuel Prices'!$A$77,tax_fuel_labels,0),MATCH(AD$1,'Tax_Share of Price'!$B$1:$AI$1,0)))</f>
        <v>1.61118996363117E-7</v>
      </c>
      <c r="AE6" s="276">
        <f>'Total Fuel Prices'!AE83*(INDEX(Tax_share,MATCH('Total Fuel Prices'!$A$77,tax_fuel_labels,0),MATCH(AE$1,'Tax_Share of Price'!$B$1:$AI$1,0)))</f>
        <v>1.61118996363117E-7</v>
      </c>
      <c r="AF6" s="276">
        <f>'Total Fuel Prices'!AF83*(INDEX(Tax_share,MATCH('Total Fuel Prices'!$A$77,tax_fuel_labels,0),MATCH(AF$1,'Tax_Share of Price'!$B$1:$AI$1,0)))</f>
        <v>1.61118996363117E-7</v>
      </c>
      <c r="AG6" s="276">
        <f>'Total Fuel Prices'!AG83*(INDEX(Tax_share,MATCH('Total Fuel Prices'!$A$77,tax_fuel_labels,0),MATCH(AG$1,'Tax_Share of Price'!$B$1:$AI$1,0)))</f>
        <v>1.61118996363117E-7</v>
      </c>
      <c r="AH6" s="276">
        <f>'Total Fuel Prices'!AH83*(INDEX(Tax_share,MATCH('Total Fuel Prices'!$A$77,tax_fuel_labels,0),MATCH(AH$1,'Tax_Share of Price'!$B$1:$AI$1,0)))</f>
        <v>1.61118996363117E-7</v>
      </c>
      <c r="AI6" s="276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45">
      <c r="A7" s="12" t="s">
        <v>275</v>
      </c>
      <c r="B7" s="35">
        <f>'Total Fuel Prices'!B84*(INDEX(Tax_share,MATCH('Total Fuel Prices'!$A$77,tax_fuel_labels,0),MATCH(B$1,'Tax_Share of Price'!$B$1:$AI$1,0)))</f>
        <v>0</v>
      </c>
      <c r="C7" s="35">
        <f>'Total Fuel Prices'!C84*(INDEX(Tax_share,MATCH('Total Fuel Prices'!$A$77,tax_fuel_labels,0),MATCH(C$1,'Tax_Share of Price'!$B$1:$AI$1,0)))</f>
        <v>0</v>
      </c>
      <c r="D7" s="35">
        <f>'Total Fuel Prices'!D84*(INDEX(Tax_share,MATCH('Total Fuel Prices'!$A$77,tax_fuel_labels,0),MATCH(D$1,'Tax_Share of Price'!$B$1:$AI$1,0)))</f>
        <v>0</v>
      </c>
      <c r="E7" s="35">
        <f>'Total Fuel Prices'!E84*(INDEX(Tax_share,MATCH('Total Fuel Prices'!$A$77,tax_fuel_labels,0),MATCH(E$1,'Tax_Share of Price'!$B$1:$AI$1,0)))</f>
        <v>0</v>
      </c>
      <c r="F7" s="35">
        <f>'Total Fuel Prices'!F84*(INDEX(Tax_share,MATCH('Total Fuel Prices'!$A$77,tax_fuel_labels,0),MATCH(F$1,'Tax_Share of Price'!$B$1:$AI$1,0)))</f>
        <v>0</v>
      </c>
      <c r="G7" s="35">
        <f>'Total Fuel Prices'!G84*(INDEX(Tax_share,MATCH('Total Fuel Prices'!$A$77,tax_fuel_labels,0),MATCH(G$1,'Tax_Share of Price'!$B$1:$AI$1,0)))</f>
        <v>0</v>
      </c>
      <c r="H7" s="35">
        <f>'Total Fuel Prices'!H84*(INDEX(Tax_share,MATCH('Total Fuel Prices'!$A$77,tax_fuel_labels,0),MATCH(H$1,'Tax_Share of Price'!$B$1:$AI$1,0)))</f>
        <v>0</v>
      </c>
      <c r="I7" s="35">
        <f>'Total Fuel Prices'!I84*(INDEX(Tax_share,MATCH('Total Fuel Prices'!$A$77,tax_fuel_labels,0),MATCH(I$1,'Tax_Share of Price'!$B$1:$AI$1,0)))</f>
        <v>0</v>
      </c>
      <c r="J7" s="35">
        <f>'Total Fuel Prices'!J84*(INDEX(Tax_share,MATCH('Total Fuel Prices'!$A$77,tax_fuel_labels,0),MATCH(J$1,'Tax_Share of Price'!$B$1:$AI$1,0)))</f>
        <v>0</v>
      </c>
      <c r="K7" s="35">
        <f>'Total Fuel Prices'!K84*(INDEX(Tax_share,MATCH('Total Fuel Prices'!$A$77,tax_fuel_labels,0),MATCH(K$1,'Tax_Share of Price'!$B$1:$AI$1,0)))</f>
        <v>0</v>
      </c>
      <c r="L7" s="35">
        <f>'Total Fuel Prices'!L84*(INDEX(Tax_share,MATCH('Total Fuel Prices'!$A$77,tax_fuel_labels,0),MATCH(L$1,'Tax_Share of Price'!$B$1:$AI$1,0)))</f>
        <v>0</v>
      </c>
      <c r="M7" s="35">
        <f>'Total Fuel Prices'!M84*(INDEX(Tax_share,MATCH('Total Fuel Prices'!$A$77,tax_fuel_labels,0),MATCH(M$1,'Tax_Share of Price'!$B$1:$AI$1,0)))</f>
        <v>0</v>
      </c>
      <c r="N7" s="35">
        <f>'Total Fuel Prices'!N84*(INDEX(Tax_share,MATCH('Total Fuel Prices'!$A$77,tax_fuel_labels,0),MATCH(N$1,'Tax_Share of Price'!$B$1:$AI$1,0)))</f>
        <v>0</v>
      </c>
      <c r="O7" s="35">
        <f>'Total Fuel Prices'!O84*(INDEX(Tax_share,MATCH('Total Fuel Prices'!$A$77,tax_fuel_labels,0),MATCH(O$1,'Tax_Share of Price'!$B$1:$AI$1,0)))</f>
        <v>0</v>
      </c>
      <c r="P7" s="35">
        <f>'Total Fuel Prices'!P84*(INDEX(Tax_share,MATCH('Total Fuel Prices'!$A$77,tax_fuel_labels,0),MATCH(P$1,'Tax_Share of Price'!$B$1:$AI$1,0)))</f>
        <v>0</v>
      </c>
      <c r="Q7" s="35">
        <f>'Total Fuel Prices'!Q84*(INDEX(Tax_share,MATCH('Total Fuel Prices'!$A$77,tax_fuel_labels,0),MATCH(Q$1,'Tax_Share of Price'!$B$1:$AI$1,0)))</f>
        <v>0</v>
      </c>
      <c r="R7" s="35">
        <f>'Total Fuel Prices'!R84*(INDEX(Tax_share,MATCH('Total Fuel Prices'!$A$77,tax_fuel_labels,0),MATCH(R$1,'Tax_Share of Price'!$B$1:$AI$1,0)))</f>
        <v>0</v>
      </c>
      <c r="S7" s="35">
        <f>'Total Fuel Prices'!S84*(INDEX(Tax_share,MATCH('Total Fuel Prices'!$A$77,tax_fuel_labels,0),MATCH(S$1,'Tax_Share of Price'!$B$1:$AI$1,0)))</f>
        <v>0</v>
      </c>
      <c r="T7" s="35">
        <f>'Total Fuel Prices'!T84*(INDEX(Tax_share,MATCH('Total Fuel Prices'!$A$77,tax_fuel_labels,0),MATCH(T$1,'Tax_Share of Price'!$B$1:$AI$1,0)))</f>
        <v>0</v>
      </c>
      <c r="U7" s="35">
        <f>'Total Fuel Prices'!U84*(INDEX(Tax_share,MATCH('Total Fuel Prices'!$A$77,tax_fuel_labels,0),MATCH(U$1,'Tax_Share of Price'!$B$1:$AI$1,0)))</f>
        <v>0</v>
      </c>
      <c r="V7" s="35">
        <f>'Total Fuel Prices'!V84*(INDEX(Tax_share,MATCH('Total Fuel Prices'!$A$77,tax_fuel_labels,0),MATCH(V$1,'Tax_Share of Price'!$B$1:$AI$1,0)))</f>
        <v>0</v>
      </c>
      <c r="W7" s="35">
        <f>'Total Fuel Prices'!W84*(INDEX(Tax_share,MATCH('Total Fuel Prices'!$A$77,tax_fuel_labels,0),MATCH(W$1,'Tax_Share of Price'!$B$1:$AI$1,0)))</f>
        <v>0</v>
      </c>
      <c r="X7" s="35">
        <f>'Total Fuel Prices'!X84*(INDEX(Tax_share,MATCH('Total Fuel Prices'!$A$77,tax_fuel_labels,0),MATCH(X$1,'Tax_Share of Price'!$B$1:$AI$1,0)))</f>
        <v>0</v>
      </c>
      <c r="Y7" s="35">
        <f>'Total Fuel Prices'!Y84*(INDEX(Tax_share,MATCH('Total Fuel Prices'!$A$77,tax_fuel_labels,0),MATCH(Y$1,'Tax_Share of Price'!$B$1:$AI$1,0)))</f>
        <v>0</v>
      </c>
      <c r="Z7" s="35">
        <f>'Total Fuel Prices'!Z84*(INDEX(Tax_share,MATCH('Total Fuel Prices'!$A$77,tax_fuel_labels,0),MATCH(Z$1,'Tax_Share of Price'!$B$1:$AI$1,0)))</f>
        <v>0</v>
      </c>
      <c r="AA7" s="35">
        <f>'Total Fuel Prices'!AA84*(INDEX(Tax_share,MATCH('Total Fuel Prices'!$A$77,tax_fuel_labels,0),MATCH(AA$1,'Tax_Share of Price'!$B$1:$AI$1,0)))</f>
        <v>0</v>
      </c>
      <c r="AB7" s="35">
        <f>'Total Fuel Prices'!AB84*(INDEX(Tax_share,MATCH('Total Fuel Prices'!$A$77,tax_fuel_labels,0),MATCH(AB$1,'Tax_Share of Price'!$B$1:$AI$1,0)))</f>
        <v>0</v>
      </c>
      <c r="AC7" s="35">
        <f>'Total Fuel Prices'!AC84*(INDEX(Tax_share,MATCH('Total Fuel Prices'!$A$77,tax_fuel_labels,0),MATCH(AC$1,'Tax_Share of Price'!$B$1:$AI$1,0)))</f>
        <v>0</v>
      </c>
      <c r="AD7" s="35">
        <f>'Total Fuel Prices'!AD84*(INDEX(Tax_share,MATCH('Total Fuel Prices'!$A$77,tax_fuel_labels,0),MATCH(AD$1,'Tax_Share of Price'!$B$1:$AI$1,0)))</f>
        <v>0</v>
      </c>
      <c r="AE7" s="35">
        <f>'Total Fuel Prices'!AE84*(INDEX(Tax_share,MATCH('Total Fuel Prices'!$A$77,tax_fuel_labels,0),MATCH(AE$1,'Tax_Share of Price'!$B$1:$AI$1,0)))</f>
        <v>0</v>
      </c>
      <c r="AF7" s="35">
        <f>'Total Fuel Prices'!AF84*(INDEX(Tax_share,MATCH('Total Fuel Prices'!$A$77,tax_fuel_labels,0),MATCH(AF$1,'Tax_Share of Price'!$B$1:$AI$1,0)))</f>
        <v>0</v>
      </c>
      <c r="AG7" s="35">
        <f>'Total Fuel Prices'!AG84*(INDEX(Tax_share,MATCH('Total Fuel Prices'!$A$77,tax_fuel_labels,0),MATCH(AG$1,'Tax_Share of Price'!$B$1:$AI$1,0)))</f>
        <v>0</v>
      </c>
      <c r="AH7" s="35">
        <f>'Total Fuel Prices'!AH84*(INDEX(Tax_share,MATCH('Total Fuel Prices'!$A$77,tax_fuel_labels,0),MATCH(AH$1,'Tax_Share of Price'!$B$1:$AI$1,0)))</f>
        <v>0</v>
      </c>
      <c r="AI7" s="35">
        <f>'Total Fuel Prices'!AI84*(INDEX(Tax_share,MATCH('Total Fuel Prices'!$A$77,tax_fuel_labels,0),MATCH(AI$1,'Tax_Share of Price'!$B$1:$AI$1,0)))</f>
        <v>0</v>
      </c>
      <c r="AJ7" s="9"/>
      <c r="AK7" s="9"/>
    </row>
    <row r="8" spans="1:39" x14ac:dyDescent="0.4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45">
      <c r="A9" s="38" t="s">
        <v>277</v>
      </c>
      <c r="B9" s="276">
        <f>'Total Fuel Prices'!B86*(INDEX(Tax_share,MATCH('Total Fuel Prices'!$A$77,tax_fuel_labels,0),MATCH(B$1,'Tax_Share of Price'!$B$1:$AI$1,0)))</f>
        <v>1.61118996363117E-7</v>
      </c>
      <c r="C9" s="276">
        <f>'Total Fuel Prices'!C86*(INDEX(Tax_share,MATCH('Total Fuel Prices'!$A$77,tax_fuel_labels,0),MATCH(C$1,'Tax_Share of Price'!$B$1:$AI$1,0)))</f>
        <v>1.61118996363117E-7</v>
      </c>
      <c r="D9" s="276">
        <f>'Total Fuel Prices'!D86*(INDEX(Tax_share,MATCH('Total Fuel Prices'!$A$77,tax_fuel_labels,0),MATCH(D$1,'Tax_Share of Price'!$B$1:$AI$1,0)))</f>
        <v>1.61118996363117E-7</v>
      </c>
      <c r="E9" s="276">
        <f>'Total Fuel Prices'!E86*(INDEX(Tax_share,MATCH('Total Fuel Prices'!$A$77,tax_fuel_labels,0),MATCH(E$1,'Tax_Share of Price'!$B$1:$AI$1,0)))</f>
        <v>1.61118996363117E-7</v>
      </c>
      <c r="F9" s="276">
        <f>'Total Fuel Prices'!F86*(INDEX(Tax_share,MATCH('Total Fuel Prices'!$A$77,tax_fuel_labels,0),MATCH(F$1,'Tax_Share of Price'!$B$1:$AI$1,0)))</f>
        <v>1.61118996363117E-7</v>
      </c>
      <c r="G9" s="276">
        <f>'Total Fuel Prices'!G86*(INDEX(Tax_share,MATCH('Total Fuel Prices'!$A$77,tax_fuel_labels,0),MATCH(G$1,'Tax_Share of Price'!$B$1:$AI$1,0)))</f>
        <v>1.61118996363117E-7</v>
      </c>
      <c r="H9" s="276">
        <f>'Total Fuel Prices'!H86*(INDEX(Tax_share,MATCH('Total Fuel Prices'!$A$77,tax_fuel_labels,0),MATCH(H$1,'Tax_Share of Price'!$B$1:$AI$1,0)))</f>
        <v>1.61118996363117E-7</v>
      </c>
      <c r="I9" s="276">
        <f>'Total Fuel Prices'!I86*(INDEX(Tax_share,MATCH('Total Fuel Prices'!$A$77,tax_fuel_labels,0),MATCH(I$1,'Tax_Share of Price'!$B$1:$AI$1,0)))</f>
        <v>1.61118996363117E-7</v>
      </c>
      <c r="J9" s="276">
        <f>'Total Fuel Prices'!J86*(INDEX(Tax_share,MATCH('Total Fuel Prices'!$A$77,tax_fuel_labels,0),MATCH(J$1,'Tax_Share of Price'!$B$1:$AI$1,0)))</f>
        <v>1.61118996363117E-7</v>
      </c>
      <c r="K9" s="276">
        <f>'Total Fuel Prices'!K86*(INDEX(Tax_share,MATCH('Total Fuel Prices'!$A$77,tax_fuel_labels,0),MATCH(K$1,'Tax_Share of Price'!$B$1:$AI$1,0)))</f>
        <v>1.61118996363117E-7</v>
      </c>
      <c r="L9" s="276">
        <f>'Total Fuel Prices'!L86*(INDEX(Tax_share,MATCH('Total Fuel Prices'!$A$77,tax_fuel_labels,0),MATCH(L$1,'Tax_Share of Price'!$B$1:$AI$1,0)))</f>
        <v>1.61118996363117E-7</v>
      </c>
      <c r="M9" s="276">
        <f>'Total Fuel Prices'!M86*(INDEX(Tax_share,MATCH('Total Fuel Prices'!$A$77,tax_fuel_labels,0),MATCH(M$1,'Tax_Share of Price'!$B$1:$AI$1,0)))</f>
        <v>1.61118996363117E-7</v>
      </c>
      <c r="N9" s="276">
        <f>'Total Fuel Prices'!N86*(INDEX(Tax_share,MATCH('Total Fuel Prices'!$A$77,tax_fuel_labels,0),MATCH(N$1,'Tax_Share of Price'!$B$1:$AI$1,0)))</f>
        <v>1.61118996363117E-7</v>
      </c>
      <c r="O9" s="276">
        <f>'Total Fuel Prices'!O86*(INDEX(Tax_share,MATCH('Total Fuel Prices'!$A$77,tax_fuel_labels,0),MATCH(O$1,'Tax_Share of Price'!$B$1:$AI$1,0)))</f>
        <v>1.61118996363117E-7</v>
      </c>
      <c r="P9" s="276">
        <f>'Total Fuel Prices'!P86*(INDEX(Tax_share,MATCH('Total Fuel Prices'!$A$77,tax_fuel_labels,0),MATCH(P$1,'Tax_Share of Price'!$B$1:$AI$1,0)))</f>
        <v>1.61118996363117E-7</v>
      </c>
      <c r="Q9" s="276">
        <f>'Total Fuel Prices'!Q86*(INDEX(Tax_share,MATCH('Total Fuel Prices'!$A$77,tax_fuel_labels,0),MATCH(Q$1,'Tax_Share of Price'!$B$1:$AI$1,0)))</f>
        <v>1.61118996363117E-7</v>
      </c>
      <c r="R9" s="276">
        <f>'Total Fuel Prices'!R86*(INDEX(Tax_share,MATCH('Total Fuel Prices'!$A$77,tax_fuel_labels,0),MATCH(R$1,'Tax_Share of Price'!$B$1:$AI$1,0)))</f>
        <v>1.61118996363117E-7</v>
      </c>
      <c r="S9" s="276">
        <f>'Total Fuel Prices'!S86*(INDEX(Tax_share,MATCH('Total Fuel Prices'!$A$77,tax_fuel_labels,0),MATCH(S$1,'Tax_Share of Price'!$B$1:$AI$1,0)))</f>
        <v>1.61118996363117E-7</v>
      </c>
      <c r="T9" s="276">
        <f>'Total Fuel Prices'!T86*(INDEX(Tax_share,MATCH('Total Fuel Prices'!$A$77,tax_fuel_labels,0),MATCH(T$1,'Tax_Share of Price'!$B$1:$AI$1,0)))</f>
        <v>1.61118996363117E-7</v>
      </c>
      <c r="U9" s="276">
        <f>'Total Fuel Prices'!U86*(INDEX(Tax_share,MATCH('Total Fuel Prices'!$A$77,tax_fuel_labels,0),MATCH(U$1,'Tax_Share of Price'!$B$1:$AI$1,0)))</f>
        <v>1.61118996363117E-7</v>
      </c>
      <c r="V9" s="276">
        <f>'Total Fuel Prices'!V86*(INDEX(Tax_share,MATCH('Total Fuel Prices'!$A$77,tax_fuel_labels,0),MATCH(V$1,'Tax_Share of Price'!$B$1:$AI$1,0)))</f>
        <v>1.61118996363117E-7</v>
      </c>
      <c r="W9" s="276">
        <f>'Total Fuel Prices'!W86*(INDEX(Tax_share,MATCH('Total Fuel Prices'!$A$77,tax_fuel_labels,0),MATCH(W$1,'Tax_Share of Price'!$B$1:$AI$1,0)))</f>
        <v>1.61118996363117E-7</v>
      </c>
      <c r="X9" s="276">
        <f>'Total Fuel Prices'!X86*(INDEX(Tax_share,MATCH('Total Fuel Prices'!$A$77,tax_fuel_labels,0),MATCH(X$1,'Tax_Share of Price'!$B$1:$AI$1,0)))</f>
        <v>1.61118996363117E-7</v>
      </c>
      <c r="Y9" s="276">
        <f>'Total Fuel Prices'!Y86*(INDEX(Tax_share,MATCH('Total Fuel Prices'!$A$77,tax_fuel_labels,0),MATCH(Y$1,'Tax_Share of Price'!$B$1:$AI$1,0)))</f>
        <v>1.61118996363117E-7</v>
      </c>
      <c r="Z9" s="276">
        <f>'Total Fuel Prices'!Z86*(INDEX(Tax_share,MATCH('Total Fuel Prices'!$A$77,tax_fuel_labels,0),MATCH(Z$1,'Tax_Share of Price'!$B$1:$AI$1,0)))</f>
        <v>1.61118996363117E-7</v>
      </c>
      <c r="AA9" s="276">
        <f>'Total Fuel Prices'!AA86*(INDEX(Tax_share,MATCH('Total Fuel Prices'!$A$77,tax_fuel_labels,0),MATCH(AA$1,'Tax_Share of Price'!$B$1:$AI$1,0)))</f>
        <v>1.61118996363117E-7</v>
      </c>
      <c r="AB9" s="276">
        <f>'Total Fuel Prices'!AB86*(INDEX(Tax_share,MATCH('Total Fuel Prices'!$A$77,tax_fuel_labels,0),MATCH(AB$1,'Tax_Share of Price'!$B$1:$AI$1,0)))</f>
        <v>1.61118996363117E-7</v>
      </c>
      <c r="AC9" s="276">
        <f>'Total Fuel Prices'!AC86*(INDEX(Tax_share,MATCH('Total Fuel Prices'!$A$77,tax_fuel_labels,0),MATCH(AC$1,'Tax_Share of Price'!$B$1:$AI$1,0)))</f>
        <v>1.61118996363117E-7</v>
      </c>
      <c r="AD9" s="276">
        <f>'Total Fuel Prices'!AD86*(INDEX(Tax_share,MATCH('Total Fuel Prices'!$A$77,tax_fuel_labels,0),MATCH(AD$1,'Tax_Share of Price'!$B$1:$AI$1,0)))</f>
        <v>1.61118996363117E-7</v>
      </c>
      <c r="AE9" s="276">
        <f>'Total Fuel Prices'!AE86*(INDEX(Tax_share,MATCH('Total Fuel Prices'!$A$77,tax_fuel_labels,0),MATCH(AE$1,'Tax_Share of Price'!$B$1:$AI$1,0)))</f>
        <v>1.61118996363117E-7</v>
      </c>
      <c r="AF9" s="276">
        <f>'Total Fuel Prices'!AF86*(INDEX(Tax_share,MATCH('Total Fuel Prices'!$A$77,tax_fuel_labels,0),MATCH(AF$1,'Tax_Share of Price'!$B$1:$AI$1,0)))</f>
        <v>1.61118996363117E-7</v>
      </c>
      <c r="AG9" s="276">
        <f>'Total Fuel Prices'!AG86*(INDEX(Tax_share,MATCH('Total Fuel Prices'!$A$77,tax_fuel_labels,0),MATCH(AG$1,'Tax_Share of Price'!$B$1:$AI$1,0)))</f>
        <v>1.61118996363117E-7</v>
      </c>
      <c r="AH9" s="276">
        <f>'Total Fuel Prices'!AH86*(INDEX(Tax_share,MATCH('Total Fuel Prices'!$A$77,tax_fuel_labels,0),MATCH(AH$1,'Tax_Share of Price'!$B$1:$AI$1,0)))</f>
        <v>1.61118996363117E-7</v>
      </c>
      <c r="AI9" s="276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7304687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4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0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4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4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4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4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45">
      <c r="A7" s="12" t="s">
        <v>275</v>
      </c>
      <c r="B7" s="35">
        <f>'Total Fuel Prices'!B104*(INDEX(Tax_share,MATCH('Total Fuel Prices'!$A$97,tax_fuel_labels,0),MATCH(B$1,'Tax_Share of Price'!$B$1:$AI$1,0)))</f>
        <v>0</v>
      </c>
      <c r="C7" s="35">
        <f>'Total Fuel Prices'!C104*(INDEX(Tax_share,MATCH('Total Fuel Prices'!$A$97,tax_fuel_labels,0),MATCH(C$1,'Tax_Share of Price'!$B$1:$AI$1,0)))</f>
        <v>0</v>
      </c>
      <c r="D7" s="35">
        <f>'Total Fuel Prices'!D104*(INDEX(Tax_share,MATCH('Total Fuel Prices'!$A$97,tax_fuel_labels,0),MATCH(D$1,'Tax_Share of Price'!$B$1:$AI$1,0)))</f>
        <v>0</v>
      </c>
      <c r="E7" s="35">
        <f>'Total Fuel Prices'!E104*(INDEX(Tax_share,MATCH('Total Fuel Prices'!$A$97,tax_fuel_labels,0),MATCH(E$1,'Tax_Share of Price'!$B$1:$AI$1,0)))</f>
        <v>0</v>
      </c>
      <c r="F7" s="35">
        <f>'Total Fuel Prices'!F104*(INDEX(Tax_share,MATCH('Total Fuel Prices'!$A$97,tax_fuel_labels,0),MATCH(F$1,'Tax_Share of Price'!$B$1:$AI$1,0)))</f>
        <v>0</v>
      </c>
      <c r="G7" s="35">
        <f>'Total Fuel Prices'!G104*(INDEX(Tax_share,MATCH('Total Fuel Prices'!$A$97,tax_fuel_labels,0),MATCH(G$1,'Tax_Share of Price'!$B$1:$AI$1,0)))</f>
        <v>0</v>
      </c>
      <c r="H7" s="35">
        <f>'Total Fuel Prices'!H104*(INDEX(Tax_share,MATCH('Total Fuel Prices'!$A$97,tax_fuel_labels,0),MATCH(H$1,'Tax_Share of Price'!$B$1:$AI$1,0)))</f>
        <v>0</v>
      </c>
      <c r="I7" s="35">
        <f>'Total Fuel Prices'!I104*(INDEX(Tax_share,MATCH('Total Fuel Prices'!$A$97,tax_fuel_labels,0),MATCH(I$1,'Tax_Share of Price'!$B$1:$AI$1,0)))</f>
        <v>0</v>
      </c>
      <c r="J7" s="35">
        <f>'Total Fuel Prices'!J104*(INDEX(Tax_share,MATCH('Total Fuel Prices'!$A$97,tax_fuel_labels,0),MATCH(J$1,'Tax_Share of Price'!$B$1:$AI$1,0)))</f>
        <v>0</v>
      </c>
      <c r="K7" s="35">
        <f>'Total Fuel Prices'!K104*(INDEX(Tax_share,MATCH('Total Fuel Prices'!$A$97,tax_fuel_labels,0),MATCH(K$1,'Tax_Share of Price'!$B$1:$AI$1,0)))</f>
        <v>0</v>
      </c>
      <c r="L7" s="35">
        <f>'Total Fuel Prices'!L104*(INDEX(Tax_share,MATCH('Total Fuel Prices'!$A$97,tax_fuel_labels,0),MATCH(L$1,'Tax_Share of Price'!$B$1:$AI$1,0)))</f>
        <v>0</v>
      </c>
      <c r="M7" s="35">
        <f>'Total Fuel Prices'!M104*(INDEX(Tax_share,MATCH('Total Fuel Prices'!$A$97,tax_fuel_labels,0),MATCH(M$1,'Tax_Share of Price'!$B$1:$AI$1,0)))</f>
        <v>0</v>
      </c>
      <c r="N7" s="35">
        <f>'Total Fuel Prices'!N104*(INDEX(Tax_share,MATCH('Total Fuel Prices'!$A$97,tax_fuel_labels,0),MATCH(N$1,'Tax_Share of Price'!$B$1:$AI$1,0)))</f>
        <v>0</v>
      </c>
      <c r="O7" s="35">
        <f>'Total Fuel Prices'!O104*(INDEX(Tax_share,MATCH('Total Fuel Prices'!$A$97,tax_fuel_labels,0),MATCH(O$1,'Tax_Share of Price'!$B$1:$AI$1,0)))</f>
        <v>0</v>
      </c>
      <c r="P7" s="35">
        <f>'Total Fuel Prices'!P104*(INDEX(Tax_share,MATCH('Total Fuel Prices'!$A$97,tax_fuel_labels,0),MATCH(P$1,'Tax_Share of Price'!$B$1:$AI$1,0)))</f>
        <v>0</v>
      </c>
      <c r="Q7" s="35">
        <f>'Total Fuel Prices'!Q104*(INDEX(Tax_share,MATCH('Total Fuel Prices'!$A$97,tax_fuel_labels,0),MATCH(Q$1,'Tax_Share of Price'!$B$1:$AI$1,0)))</f>
        <v>0</v>
      </c>
      <c r="R7" s="35">
        <f>'Total Fuel Prices'!R104*(INDEX(Tax_share,MATCH('Total Fuel Prices'!$A$97,tax_fuel_labels,0),MATCH(R$1,'Tax_Share of Price'!$B$1:$AI$1,0)))</f>
        <v>0</v>
      </c>
      <c r="S7" s="35">
        <f>'Total Fuel Prices'!S104*(INDEX(Tax_share,MATCH('Total Fuel Prices'!$A$97,tax_fuel_labels,0),MATCH(S$1,'Tax_Share of Price'!$B$1:$AI$1,0)))</f>
        <v>0</v>
      </c>
      <c r="T7" s="35">
        <f>'Total Fuel Prices'!T104*(INDEX(Tax_share,MATCH('Total Fuel Prices'!$A$97,tax_fuel_labels,0),MATCH(T$1,'Tax_Share of Price'!$B$1:$AI$1,0)))</f>
        <v>0</v>
      </c>
      <c r="U7" s="35">
        <f>'Total Fuel Prices'!U104*(INDEX(Tax_share,MATCH('Total Fuel Prices'!$A$97,tax_fuel_labels,0),MATCH(U$1,'Tax_Share of Price'!$B$1:$AI$1,0)))</f>
        <v>0</v>
      </c>
      <c r="V7" s="35">
        <f>'Total Fuel Prices'!V104*(INDEX(Tax_share,MATCH('Total Fuel Prices'!$A$97,tax_fuel_labels,0),MATCH(V$1,'Tax_Share of Price'!$B$1:$AI$1,0)))</f>
        <v>0</v>
      </c>
      <c r="W7" s="35">
        <f>'Total Fuel Prices'!W104*(INDEX(Tax_share,MATCH('Total Fuel Prices'!$A$97,tax_fuel_labels,0),MATCH(W$1,'Tax_Share of Price'!$B$1:$AI$1,0)))</f>
        <v>0</v>
      </c>
      <c r="X7" s="35">
        <f>'Total Fuel Prices'!X104*(INDEX(Tax_share,MATCH('Total Fuel Prices'!$A$97,tax_fuel_labels,0),MATCH(X$1,'Tax_Share of Price'!$B$1:$AI$1,0)))</f>
        <v>0</v>
      </c>
      <c r="Y7" s="35">
        <f>'Total Fuel Prices'!Y104*(INDEX(Tax_share,MATCH('Total Fuel Prices'!$A$97,tax_fuel_labels,0),MATCH(Y$1,'Tax_Share of Price'!$B$1:$AI$1,0)))</f>
        <v>0</v>
      </c>
      <c r="Z7" s="35">
        <f>'Total Fuel Prices'!Z104*(INDEX(Tax_share,MATCH('Total Fuel Prices'!$A$97,tax_fuel_labels,0),MATCH(Z$1,'Tax_Share of Price'!$B$1:$AI$1,0)))</f>
        <v>0</v>
      </c>
      <c r="AA7" s="35">
        <f>'Total Fuel Prices'!AA104*(INDEX(Tax_share,MATCH('Total Fuel Prices'!$A$97,tax_fuel_labels,0),MATCH(AA$1,'Tax_Share of Price'!$B$1:$AI$1,0)))</f>
        <v>0</v>
      </c>
      <c r="AB7" s="35">
        <f>'Total Fuel Prices'!AB104*(INDEX(Tax_share,MATCH('Total Fuel Prices'!$A$97,tax_fuel_labels,0),MATCH(AB$1,'Tax_Share of Price'!$B$1:$AI$1,0)))</f>
        <v>0</v>
      </c>
      <c r="AC7" s="35">
        <f>'Total Fuel Prices'!AC104*(INDEX(Tax_share,MATCH('Total Fuel Prices'!$A$97,tax_fuel_labels,0),MATCH(AC$1,'Tax_Share of Price'!$B$1:$AI$1,0)))</f>
        <v>0</v>
      </c>
      <c r="AD7" s="35">
        <f>'Total Fuel Prices'!AD104*(INDEX(Tax_share,MATCH('Total Fuel Prices'!$A$97,tax_fuel_labels,0),MATCH(AD$1,'Tax_Share of Price'!$B$1:$AI$1,0)))</f>
        <v>0</v>
      </c>
      <c r="AE7" s="35">
        <f>'Total Fuel Prices'!AE104*(INDEX(Tax_share,MATCH('Total Fuel Prices'!$A$97,tax_fuel_labels,0),MATCH(AE$1,'Tax_Share of Price'!$B$1:$AI$1,0)))</f>
        <v>0</v>
      </c>
      <c r="AF7" s="35">
        <f>'Total Fuel Prices'!AF104*(INDEX(Tax_share,MATCH('Total Fuel Prices'!$A$97,tax_fuel_labels,0),MATCH(AF$1,'Tax_Share of Price'!$B$1:$AI$1,0)))</f>
        <v>0</v>
      </c>
      <c r="AG7" s="35">
        <f>'Total Fuel Prices'!AG104*(INDEX(Tax_share,MATCH('Total Fuel Prices'!$A$97,tax_fuel_labels,0),MATCH(AG$1,'Tax_Share of Price'!$B$1:$AI$1,0)))</f>
        <v>0</v>
      </c>
      <c r="AH7" s="35">
        <f>'Total Fuel Prices'!AH104*(INDEX(Tax_share,MATCH('Total Fuel Prices'!$A$97,tax_fuel_labels,0),MATCH(AH$1,'Tax_Share of Price'!$B$1:$AI$1,0)))</f>
        <v>0</v>
      </c>
      <c r="AI7" s="35">
        <f>'Total Fuel Prices'!AI104*(INDEX(Tax_share,MATCH('Total Fuel Prices'!$A$97,tax_fuel_labels,0),MATCH(AI$1,'Tax_Share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42"/>
  <sheetViews>
    <sheetView workbookViewId="0">
      <selection sqref="A1:N1"/>
    </sheetView>
    <sheetView workbookViewId="1">
      <selection sqref="A1:N1"/>
    </sheetView>
  </sheetViews>
  <sheetFormatPr defaultColWidth="9.1328125" defaultRowHeight="14.25" x14ac:dyDescent="0.45"/>
  <cols>
    <col min="1" max="1" width="13.86328125" style="11" customWidth="1"/>
    <col min="2" max="16384" width="9.1328125" style="11"/>
  </cols>
  <sheetData>
    <row r="1" spans="1:29" ht="15.75" x14ac:dyDescent="0.45">
      <c r="A1" s="298" t="s">
        <v>1080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29" x14ac:dyDescent="0.45">
      <c r="A2" s="308" t="s">
        <v>1081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10"/>
    </row>
    <row r="3" spans="1:29" x14ac:dyDescent="0.45">
      <c r="A3" s="240" t="s">
        <v>1082</v>
      </c>
      <c r="B3" s="240" t="s">
        <v>1083</v>
      </c>
      <c r="C3" s="240" t="s">
        <v>1084</v>
      </c>
      <c r="D3" s="241" t="s">
        <v>1085</v>
      </c>
      <c r="E3" s="240" t="s">
        <v>1086</v>
      </c>
      <c r="F3" s="240" t="s">
        <v>1087</v>
      </c>
      <c r="G3" s="241" t="s">
        <v>1088</v>
      </c>
      <c r="H3" s="240" t="s">
        <v>1089</v>
      </c>
      <c r="I3" s="240" t="s">
        <v>1090</v>
      </c>
      <c r="J3" s="240" t="s">
        <v>1091</v>
      </c>
      <c r="K3" s="240" t="s">
        <v>1092</v>
      </c>
      <c r="L3" s="240" t="s">
        <v>1093</v>
      </c>
      <c r="M3" s="240" t="s">
        <v>1094</v>
      </c>
      <c r="N3" s="240" t="s">
        <v>548</v>
      </c>
      <c r="P3" s="242" t="s">
        <v>1095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4"/>
    </row>
    <row r="4" spans="1:29" x14ac:dyDescent="0.45">
      <c r="A4" s="311" t="s">
        <v>1096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3"/>
    </row>
    <row r="5" spans="1:29" x14ac:dyDescent="0.45">
      <c r="A5" s="245" t="s">
        <v>1097</v>
      </c>
      <c r="B5" s="246">
        <v>0</v>
      </c>
      <c r="C5" s="247">
        <v>172</v>
      </c>
      <c r="D5" s="247">
        <v>210</v>
      </c>
      <c r="E5" s="247">
        <v>136</v>
      </c>
      <c r="F5" s="247">
        <v>44</v>
      </c>
      <c r="G5" s="247">
        <v>585</v>
      </c>
      <c r="H5" s="246">
        <v>1</v>
      </c>
      <c r="I5" s="246">
        <v>4</v>
      </c>
      <c r="J5" s="246">
        <v>0</v>
      </c>
      <c r="K5" s="246">
        <v>10</v>
      </c>
      <c r="L5" s="246">
        <v>31</v>
      </c>
      <c r="M5" s="247">
        <v>66</v>
      </c>
      <c r="N5" s="247">
        <v>1259</v>
      </c>
    </row>
    <row r="6" spans="1:29" x14ac:dyDescent="0.45">
      <c r="A6" s="248" t="s">
        <v>1098</v>
      </c>
      <c r="B6" s="249">
        <v>0</v>
      </c>
      <c r="C6" s="250">
        <v>824</v>
      </c>
      <c r="D6" s="250">
        <v>806</v>
      </c>
      <c r="E6" s="250">
        <v>51</v>
      </c>
      <c r="F6" s="250">
        <v>106</v>
      </c>
      <c r="G6" s="250">
        <v>3348</v>
      </c>
      <c r="H6" s="249">
        <v>6</v>
      </c>
      <c r="I6" s="250">
        <v>217</v>
      </c>
      <c r="J6" s="249">
        <v>0</v>
      </c>
      <c r="K6" s="249">
        <v>43</v>
      </c>
      <c r="L6" s="250">
        <v>215</v>
      </c>
      <c r="M6" s="250">
        <v>729</v>
      </c>
      <c r="N6" s="250">
        <v>6346</v>
      </c>
    </row>
    <row r="7" spans="1:29" x14ac:dyDescent="0.45">
      <c r="A7" s="248" t="s">
        <v>1099</v>
      </c>
      <c r="B7" s="249">
        <v>0</v>
      </c>
      <c r="C7" s="250">
        <v>1108</v>
      </c>
      <c r="D7" s="250">
        <v>1298</v>
      </c>
      <c r="E7" s="250">
        <v>279</v>
      </c>
      <c r="F7" s="250">
        <v>151</v>
      </c>
      <c r="G7" s="250">
        <v>5212</v>
      </c>
      <c r="H7" s="250">
        <v>20</v>
      </c>
      <c r="I7" s="250">
        <v>178</v>
      </c>
      <c r="J7" s="249">
        <v>0</v>
      </c>
      <c r="K7" s="249">
        <v>43</v>
      </c>
      <c r="L7" s="250">
        <v>220</v>
      </c>
      <c r="M7" s="250">
        <v>2475</v>
      </c>
      <c r="N7" s="250">
        <v>10984</v>
      </c>
    </row>
    <row r="8" spans="1:29" x14ac:dyDescent="0.45">
      <c r="A8" s="248" t="s">
        <v>1100</v>
      </c>
      <c r="B8" s="249">
        <v>1</v>
      </c>
      <c r="C8" s="250">
        <v>2703</v>
      </c>
      <c r="D8" s="250">
        <v>2423</v>
      </c>
      <c r="E8" s="250">
        <v>915</v>
      </c>
      <c r="F8" s="250">
        <v>190</v>
      </c>
      <c r="G8" s="250">
        <v>7706</v>
      </c>
      <c r="H8" s="250">
        <v>51</v>
      </c>
      <c r="I8" s="250">
        <v>327</v>
      </c>
      <c r="J8" s="249">
        <v>0</v>
      </c>
      <c r="K8" s="249">
        <v>72</v>
      </c>
      <c r="L8" s="250">
        <v>644</v>
      </c>
      <c r="M8" s="250">
        <v>897</v>
      </c>
      <c r="N8" s="250">
        <v>15930</v>
      </c>
    </row>
    <row r="9" spans="1:29" x14ac:dyDescent="0.45">
      <c r="A9" s="248" t="s">
        <v>1101</v>
      </c>
      <c r="B9" s="250">
        <v>3459</v>
      </c>
      <c r="C9" s="250">
        <v>675</v>
      </c>
      <c r="D9" s="250">
        <v>873</v>
      </c>
      <c r="E9" s="250">
        <v>31</v>
      </c>
      <c r="F9" s="250">
        <v>40</v>
      </c>
      <c r="G9" s="250">
        <v>4952</v>
      </c>
      <c r="H9" s="249">
        <v>8</v>
      </c>
      <c r="I9" s="250">
        <v>166</v>
      </c>
      <c r="J9" s="249">
        <v>0</v>
      </c>
      <c r="K9" s="249">
        <v>47</v>
      </c>
      <c r="L9" s="250">
        <v>127</v>
      </c>
      <c r="M9" s="250">
        <v>342</v>
      </c>
      <c r="N9" s="250">
        <v>10721</v>
      </c>
    </row>
    <row r="10" spans="1:29" x14ac:dyDescent="0.45">
      <c r="A10" s="248" t="s">
        <v>1102</v>
      </c>
      <c r="B10" s="249">
        <v>0</v>
      </c>
      <c r="C10" s="250">
        <v>142</v>
      </c>
      <c r="D10" s="250">
        <v>183</v>
      </c>
      <c r="E10" s="250">
        <v>18</v>
      </c>
      <c r="F10" s="249">
        <v>7</v>
      </c>
      <c r="G10" s="250">
        <v>586</v>
      </c>
      <c r="H10" s="249">
        <v>0</v>
      </c>
      <c r="I10" s="250">
        <v>38</v>
      </c>
      <c r="J10" s="249">
        <v>0</v>
      </c>
      <c r="K10" s="249">
        <v>31</v>
      </c>
      <c r="L10" s="249">
        <v>63</v>
      </c>
      <c r="M10" s="250">
        <v>640</v>
      </c>
      <c r="N10" s="250">
        <v>1707</v>
      </c>
    </row>
    <row r="11" spans="1:29" x14ac:dyDescent="0.45">
      <c r="A11" s="248" t="s">
        <v>1103</v>
      </c>
      <c r="B11" s="249">
        <v>0</v>
      </c>
      <c r="C11" s="250">
        <v>250</v>
      </c>
      <c r="D11" s="250">
        <v>264</v>
      </c>
      <c r="E11" s="250">
        <v>28</v>
      </c>
      <c r="F11" s="249">
        <v>9</v>
      </c>
      <c r="G11" s="250">
        <v>722</v>
      </c>
      <c r="H11" s="249">
        <v>0</v>
      </c>
      <c r="I11" s="250">
        <v>85</v>
      </c>
      <c r="J11" s="249">
        <v>0</v>
      </c>
      <c r="K11" s="249">
        <v>20</v>
      </c>
      <c r="L11" s="249">
        <v>51</v>
      </c>
      <c r="M11" s="250">
        <v>57</v>
      </c>
      <c r="N11" s="250">
        <v>1486</v>
      </c>
    </row>
    <row r="12" spans="1:29" x14ac:dyDescent="0.45">
      <c r="A12" s="248" t="s">
        <v>1104</v>
      </c>
      <c r="B12" s="249">
        <v>0</v>
      </c>
      <c r="C12" s="250">
        <v>52</v>
      </c>
      <c r="D12" s="250">
        <v>97</v>
      </c>
      <c r="E12" s="249">
        <v>0</v>
      </c>
      <c r="F12" s="250">
        <v>28</v>
      </c>
      <c r="G12" s="250">
        <v>102</v>
      </c>
      <c r="H12" s="249">
        <v>1</v>
      </c>
      <c r="I12" s="250">
        <v>12</v>
      </c>
      <c r="J12" s="249">
        <v>0</v>
      </c>
      <c r="K12" s="249">
        <v>2</v>
      </c>
      <c r="L12" s="249">
        <v>4</v>
      </c>
      <c r="M12" s="250">
        <v>90</v>
      </c>
      <c r="N12" s="250">
        <v>388</v>
      </c>
    </row>
    <row r="13" spans="1:29" x14ac:dyDescent="0.45">
      <c r="A13" s="248" t="s">
        <v>1105</v>
      </c>
      <c r="B13" s="249">
        <v>0</v>
      </c>
      <c r="C13" s="250">
        <v>798</v>
      </c>
      <c r="D13" s="250">
        <v>906</v>
      </c>
      <c r="E13" s="249">
        <v>1</v>
      </c>
      <c r="F13" s="250">
        <v>1726</v>
      </c>
      <c r="G13" s="250">
        <v>1267</v>
      </c>
      <c r="H13" s="249">
        <v>0</v>
      </c>
      <c r="I13" s="250">
        <v>81</v>
      </c>
      <c r="J13" s="249">
        <v>0</v>
      </c>
      <c r="K13" s="249">
        <v>16</v>
      </c>
      <c r="L13" s="249">
        <v>6</v>
      </c>
      <c r="M13" s="250">
        <v>80</v>
      </c>
      <c r="N13" s="250">
        <v>4882</v>
      </c>
    </row>
    <row r="14" spans="1:29" x14ac:dyDescent="0.45">
      <c r="A14" s="245" t="s">
        <v>1106</v>
      </c>
      <c r="B14" s="246">
        <v>0</v>
      </c>
      <c r="C14" s="247">
        <v>18</v>
      </c>
      <c r="D14" s="247">
        <v>35</v>
      </c>
      <c r="E14" s="247">
        <v>13</v>
      </c>
      <c r="F14" s="246">
        <v>1</v>
      </c>
      <c r="G14" s="247">
        <v>132</v>
      </c>
      <c r="H14" s="246">
        <v>0</v>
      </c>
      <c r="I14" s="246">
        <v>0</v>
      </c>
      <c r="J14" s="246">
        <v>0</v>
      </c>
      <c r="K14" s="246">
        <v>1</v>
      </c>
      <c r="L14" s="246">
        <v>24</v>
      </c>
      <c r="M14" s="246">
        <v>0</v>
      </c>
      <c r="N14" s="247">
        <v>225</v>
      </c>
    </row>
    <row r="15" spans="1:29" x14ac:dyDescent="0.45">
      <c r="A15" s="248" t="s">
        <v>1107</v>
      </c>
      <c r="B15" s="249">
        <v>51</v>
      </c>
      <c r="C15" s="250">
        <v>325</v>
      </c>
      <c r="D15" s="250">
        <v>308</v>
      </c>
      <c r="E15" s="250">
        <v>225</v>
      </c>
      <c r="F15" s="250">
        <v>146</v>
      </c>
      <c r="G15" s="250">
        <v>861</v>
      </c>
      <c r="H15" s="249">
        <v>4</v>
      </c>
      <c r="I15" s="249">
        <v>3</v>
      </c>
      <c r="J15" s="249">
        <v>0</v>
      </c>
      <c r="K15" s="249">
        <v>23</v>
      </c>
      <c r="L15" s="249">
        <v>23</v>
      </c>
      <c r="M15" s="250">
        <v>266</v>
      </c>
      <c r="N15" s="250">
        <v>2235</v>
      </c>
    </row>
    <row r="16" spans="1:29" x14ac:dyDescent="0.45">
      <c r="A16" s="248" t="s">
        <v>1108</v>
      </c>
      <c r="B16" s="249">
        <v>0</v>
      </c>
      <c r="C16" s="250">
        <v>24</v>
      </c>
      <c r="D16" s="250">
        <v>42</v>
      </c>
      <c r="E16" s="250">
        <v>12</v>
      </c>
      <c r="F16" s="249">
        <v>3</v>
      </c>
      <c r="G16" s="250">
        <v>80</v>
      </c>
      <c r="H16" s="249">
        <v>0</v>
      </c>
      <c r="I16" s="249">
        <v>0</v>
      </c>
      <c r="J16" s="249">
        <v>0</v>
      </c>
      <c r="K16" s="249">
        <v>0</v>
      </c>
      <c r="L16" s="249">
        <v>2</v>
      </c>
      <c r="M16" s="249">
        <v>0</v>
      </c>
      <c r="N16" s="250">
        <v>163</v>
      </c>
    </row>
    <row r="17" spans="1:14" x14ac:dyDescent="0.45">
      <c r="A17" s="248" t="s">
        <v>1109</v>
      </c>
      <c r="B17" s="249">
        <v>0</v>
      </c>
      <c r="C17" s="250">
        <v>19</v>
      </c>
      <c r="D17" s="250">
        <v>73</v>
      </c>
      <c r="E17" s="250">
        <v>18</v>
      </c>
      <c r="F17" s="249">
        <v>0</v>
      </c>
      <c r="G17" s="250">
        <v>299</v>
      </c>
      <c r="H17" s="249">
        <v>0</v>
      </c>
      <c r="I17" s="249">
        <v>1</v>
      </c>
      <c r="J17" s="249">
        <v>0</v>
      </c>
      <c r="K17" s="249">
        <v>1</v>
      </c>
      <c r="L17" s="249">
        <v>12</v>
      </c>
      <c r="M17" s="249">
        <v>5</v>
      </c>
      <c r="N17" s="250">
        <v>428</v>
      </c>
    </row>
    <row r="18" spans="1:14" x14ac:dyDescent="0.45">
      <c r="A18" s="248" t="s">
        <v>1110</v>
      </c>
      <c r="B18" s="249">
        <v>0</v>
      </c>
      <c r="C18" s="250">
        <v>22</v>
      </c>
      <c r="D18" s="250">
        <v>25</v>
      </c>
      <c r="E18" s="249">
        <v>5</v>
      </c>
      <c r="F18" s="249">
        <v>1</v>
      </c>
      <c r="G18" s="250">
        <v>61</v>
      </c>
      <c r="H18" s="249">
        <v>0</v>
      </c>
      <c r="I18" s="249">
        <v>0</v>
      </c>
      <c r="J18" s="249">
        <v>0</v>
      </c>
      <c r="K18" s="249">
        <v>0</v>
      </c>
      <c r="L18" s="249">
        <v>3</v>
      </c>
      <c r="M18" s="249">
        <v>0</v>
      </c>
      <c r="N18" s="250">
        <v>117</v>
      </c>
    </row>
    <row r="19" spans="1:14" x14ac:dyDescent="0.45">
      <c r="A19" s="248" t="s">
        <v>1111</v>
      </c>
      <c r="B19" s="249">
        <v>0</v>
      </c>
      <c r="C19" s="250">
        <v>20</v>
      </c>
      <c r="D19" s="250">
        <v>34</v>
      </c>
      <c r="E19" s="249">
        <v>7</v>
      </c>
      <c r="F19" s="249">
        <v>3</v>
      </c>
      <c r="G19" s="250">
        <v>64</v>
      </c>
      <c r="H19" s="249">
        <v>0</v>
      </c>
      <c r="I19" s="249">
        <v>0</v>
      </c>
      <c r="J19" s="249">
        <v>0</v>
      </c>
      <c r="K19" s="249">
        <v>0</v>
      </c>
      <c r="L19" s="249">
        <v>3</v>
      </c>
      <c r="M19" s="249">
        <v>0</v>
      </c>
      <c r="N19" s="250">
        <v>132</v>
      </c>
    </row>
    <row r="20" spans="1:14" x14ac:dyDescent="0.45">
      <c r="A20" s="248" t="s">
        <v>1112</v>
      </c>
      <c r="B20" s="249">
        <v>0</v>
      </c>
      <c r="C20" s="250">
        <v>38</v>
      </c>
      <c r="D20" s="250">
        <v>41</v>
      </c>
      <c r="E20" s="250">
        <v>27</v>
      </c>
      <c r="F20" s="249">
        <v>4</v>
      </c>
      <c r="G20" s="250">
        <v>90</v>
      </c>
      <c r="H20" s="249">
        <v>0</v>
      </c>
      <c r="I20" s="249">
        <v>0</v>
      </c>
      <c r="J20" s="249">
        <v>0</v>
      </c>
      <c r="K20" s="249">
        <v>1</v>
      </c>
      <c r="L20" s="249">
        <v>13</v>
      </c>
      <c r="M20" s="249">
        <v>0</v>
      </c>
      <c r="N20" s="250">
        <v>215</v>
      </c>
    </row>
    <row r="21" spans="1:14" x14ac:dyDescent="0.45">
      <c r="A21" s="248" t="s">
        <v>1113</v>
      </c>
      <c r="B21" s="249">
        <v>0</v>
      </c>
      <c r="C21" s="250">
        <v>13</v>
      </c>
      <c r="D21" s="250">
        <v>17</v>
      </c>
      <c r="E21" s="250">
        <v>10</v>
      </c>
      <c r="F21" s="249">
        <v>0</v>
      </c>
      <c r="G21" s="250">
        <v>61</v>
      </c>
      <c r="H21" s="249">
        <v>0</v>
      </c>
      <c r="I21" s="249">
        <v>1</v>
      </c>
      <c r="J21" s="249">
        <v>0</v>
      </c>
      <c r="K21" s="249">
        <v>0</v>
      </c>
      <c r="L21" s="249">
        <v>3</v>
      </c>
      <c r="M21" s="249">
        <v>0</v>
      </c>
      <c r="N21" s="250">
        <v>104</v>
      </c>
    </row>
    <row r="22" spans="1:14" x14ac:dyDescent="0.45">
      <c r="A22" s="245" t="s">
        <v>1114</v>
      </c>
      <c r="B22" s="246">
        <v>0</v>
      </c>
      <c r="C22" s="247">
        <v>944</v>
      </c>
      <c r="D22" s="247">
        <v>610</v>
      </c>
      <c r="E22" s="247">
        <v>549</v>
      </c>
      <c r="F22" s="247">
        <v>26</v>
      </c>
      <c r="G22" s="247">
        <v>2184</v>
      </c>
      <c r="H22" s="247">
        <v>21</v>
      </c>
      <c r="I22" s="247">
        <v>19</v>
      </c>
      <c r="J22" s="246">
        <v>0</v>
      </c>
      <c r="K22" s="246">
        <v>13</v>
      </c>
      <c r="L22" s="247">
        <v>219</v>
      </c>
      <c r="M22" s="247">
        <v>174</v>
      </c>
      <c r="N22" s="247">
        <v>4758</v>
      </c>
    </row>
    <row r="23" spans="1:14" x14ac:dyDescent="0.45">
      <c r="A23" s="248" t="s">
        <v>1115</v>
      </c>
      <c r="B23" s="249">
        <v>0</v>
      </c>
      <c r="C23" s="250">
        <v>477</v>
      </c>
      <c r="D23" s="250">
        <v>615</v>
      </c>
      <c r="E23" s="250">
        <v>220</v>
      </c>
      <c r="F23" s="250">
        <v>62</v>
      </c>
      <c r="G23" s="250">
        <v>2331</v>
      </c>
      <c r="H23" s="250">
        <v>18</v>
      </c>
      <c r="I23" s="250">
        <v>764</v>
      </c>
      <c r="J23" s="249">
        <v>0</v>
      </c>
      <c r="K23" s="249">
        <v>24</v>
      </c>
      <c r="L23" s="250">
        <v>156</v>
      </c>
      <c r="M23" s="250">
        <v>510</v>
      </c>
      <c r="N23" s="250">
        <v>5177</v>
      </c>
    </row>
    <row r="24" spans="1:14" x14ac:dyDescent="0.45">
      <c r="A24" s="248" t="s">
        <v>1116</v>
      </c>
      <c r="B24" s="250">
        <v>450</v>
      </c>
      <c r="C24" s="250">
        <v>1427</v>
      </c>
      <c r="D24" s="250">
        <v>726</v>
      </c>
      <c r="E24" s="250">
        <v>617</v>
      </c>
      <c r="F24" s="250">
        <v>342</v>
      </c>
      <c r="G24" s="250">
        <v>3096</v>
      </c>
      <c r="H24" s="250">
        <v>63</v>
      </c>
      <c r="I24" s="250">
        <v>394</v>
      </c>
      <c r="J24" s="249">
        <v>0</v>
      </c>
      <c r="K24" s="249">
        <v>69</v>
      </c>
      <c r="L24" s="250">
        <v>208</v>
      </c>
      <c r="M24" s="250">
        <v>114</v>
      </c>
      <c r="N24" s="250">
        <v>7505</v>
      </c>
    </row>
    <row r="25" spans="1:14" x14ac:dyDescent="0.45">
      <c r="A25" s="248" t="s">
        <v>1117</v>
      </c>
      <c r="B25" s="249">
        <v>0</v>
      </c>
      <c r="C25" s="250">
        <v>250</v>
      </c>
      <c r="D25" s="250">
        <v>375</v>
      </c>
      <c r="E25" s="250">
        <v>171</v>
      </c>
      <c r="F25" s="250">
        <v>33</v>
      </c>
      <c r="G25" s="250">
        <v>1633</v>
      </c>
      <c r="H25" s="250">
        <v>18</v>
      </c>
      <c r="I25" s="250">
        <v>144</v>
      </c>
      <c r="J25" s="249">
        <v>0</v>
      </c>
      <c r="K25" s="249">
        <v>32</v>
      </c>
      <c r="L25" s="250">
        <v>218</v>
      </c>
      <c r="M25" s="250">
        <v>47</v>
      </c>
      <c r="N25" s="250">
        <v>2921</v>
      </c>
    </row>
    <row r="26" spans="1:14" x14ac:dyDescent="0.45">
      <c r="A26" s="248" t="s">
        <v>1118</v>
      </c>
      <c r="B26" s="249">
        <v>0</v>
      </c>
      <c r="C26" s="249">
        <v>9</v>
      </c>
      <c r="D26" s="250">
        <v>15</v>
      </c>
      <c r="E26" s="249">
        <v>4</v>
      </c>
      <c r="F26" s="250">
        <v>24</v>
      </c>
      <c r="G26" s="250">
        <v>127</v>
      </c>
      <c r="H26" s="249">
        <v>0</v>
      </c>
      <c r="I26" s="249">
        <v>0</v>
      </c>
      <c r="J26" s="249">
        <v>0</v>
      </c>
      <c r="K26" s="249">
        <v>1</v>
      </c>
      <c r="L26" s="249">
        <v>6</v>
      </c>
      <c r="M26" s="249">
        <v>0</v>
      </c>
      <c r="N26" s="250">
        <v>186</v>
      </c>
    </row>
    <row r="27" spans="1:14" x14ac:dyDescent="0.45">
      <c r="A27" s="245" t="s">
        <v>1119</v>
      </c>
      <c r="B27" s="246">
        <v>0</v>
      </c>
      <c r="C27" s="247">
        <v>63</v>
      </c>
      <c r="D27" s="247">
        <v>162</v>
      </c>
      <c r="E27" s="246">
        <v>2</v>
      </c>
      <c r="F27" s="247">
        <v>138</v>
      </c>
      <c r="G27" s="247">
        <v>344</v>
      </c>
      <c r="H27" s="246">
        <v>0</v>
      </c>
      <c r="I27" s="247">
        <v>42</v>
      </c>
      <c r="J27" s="246">
        <v>0</v>
      </c>
      <c r="K27" s="246">
        <v>4</v>
      </c>
      <c r="L27" s="246">
        <v>21</v>
      </c>
      <c r="M27" s="246">
        <v>4</v>
      </c>
      <c r="N27" s="247">
        <v>780</v>
      </c>
    </row>
    <row r="28" spans="1:14" x14ac:dyDescent="0.45">
      <c r="A28" s="248" t="s">
        <v>1120</v>
      </c>
      <c r="B28" s="250">
        <v>5879</v>
      </c>
      <c r="C28" s="250">
        <v>971</v>
      </c>
      <c r="D28" s="250">
        <v>1666</v>
      </c>
      <c r="E28" s="250">
        <v>387</v>
      </c>
      <c r="F28" s="250">
        <v>231</v>
      </c>
      <c r="G28" s="250">
        <v>4994</v>
      </c>
      <c r="H28" s="250">
        <v>24</v>
      </c>
      <c r="I28" s="250">
        <v>776</v>
      </c>
      <c r="J28" s="249">
        <v>1</v>
      </c>
      <c r="K28" s="249">
        <v>99</v>
      </c>
      <c r="L28" s="250">
        <v>461</v>
      </c>
      <c r="M28" s="250">
        <v>3499</v>
      </c>
      <c r="N28" s="250">
        <v>18988</v>
      </c>
    </row>
    <row r="29" spans="1:14" x14ac:dyDescent="0.45">
      <c r="A29" s="248" t="s">
        <v>1121</v>
      </c>
      <c r="B29" s="249">
        <v>0</v>
      </c>
      <c r="C29" s="250">
        <v>839</v>
      </c>
      <c r="D29" s="250">
        <v>1109</v>
      </c>
      <c r="E29" s="250">
        <v>334</v>
      </c>
      <c r="F29" s="250">
        <v>78</v>
      </c>
      <c r="G29" s="250">
        <v>3212</v>
      </c>
      <c r="H29" s="250">
        <v>13</v>
      </c>
      <c r="I29" s="250">
        <v>110</v>
      </c>
      <c r="J29" s="249">
        <v>0</v>
      </c>
      <c r="K29" s="249">
        <v>38</v>
      </c>
      <c r="L29" s="250">
        <v>277</v>
      </c>
      <c r="M29" s="250">
        <v>954</v>
      </c>
      <c r="N29" s="250">
        <v>6962</v>
      </c>
    </row>
    <row r="30" spans="1:14" x14ac:dyDescent="0.45">
      <c r="A30" s="248" t="s">
        <v>1122</v>
      </c>
      <c r="B30" s="250">
        <v>401</v>
      </c>
      <c r="C30" s="250">
        <v>2635</v>
      </c>
      <c r="D30" s="250">
        <v>3025</v>
      </c>
      <c r="E30" s="250">
        <v>413</v>
      </c>
      <c r="F30" s="250">
        <v>1466</v>
      </c>
      <c r="G30" s="250">
        <v>8071</v>
      </c>
      <c r="H30" s="250">
        <v>98</v>
      </c>
      <c r="I30" s="250">
        <v>858</v>
      </c>
      <c r="J30" s="249">
        <v>27</v>
      </c>
      <c r="K30" s="250">
        <v>307</v>
      </c>
      <c r="L30" s="250">
        <v>500</v>
      </c>
      <c r="M30" s="250">
        <v>1537</v>
      </c>
      <c r="N30" s="250">
        <v>19337</v>
      </c>
    </row>
    <row r="31" spans="1:14" x14ac:dyDescent="0.45">
      <c r="A31" s="248" t="s">
        <v>1123</v>
      </c>
      <c r="B31" s="249">
        <v>0</v>
      </c>
      <c r="C31" s="250">
        <v>232</v>
      </c>
      <c r="D31" s="250">
        <v>453</v>
      </c>
      <c r="E31" s="250">
        <v>95</v>
      </c>
      <c r="F31" s="250">
        <v>32</v>
      </c>
      <c r="G31" s="250">
        <v>1495</v>
      </c>
      <c r="H31" s="250">
        <v>27</v>
      </c>
      <c r="I31" s="250">
        <v>177</v>
      </c>
      <c r="J31" s="249">
        <v>0</v>
      </c>
      <c r="K31" s="249">
        <v>19</v>
      </c>
      <c r="L31" s="250">
        <v>142</v>
      </c>
      <c r="M31" s="250">
        <v>238</v>
      </c>
      <c r="N31" s="250">
        <v>2910</v>
      </c>
    </row>
    <row r="32" spans="1:14" x14ac:dyDescent="0.45">
      <c r="A32" s="248" t="s">
        <v>1124</v>
      </c>
      <c r="B32" s="249">
        <v>0</v>
      </c>
      <c r="C32" s="250">
        <v>17</v>
      </c>
      <c r="D32" s="250">
        <v>20</v>
      </c>
      <c r="E32" s="249">
        <v>1</v>
      </c>
      <c r="F32" s="249">
        <v>0</v>
      </c>
      <c r="G32" s="250">
        <v>207</v>
      </c>
      <c r="H32" s="249">
        <v>0</v>
      </c>
      <c r="I32" s="250">
        <v>103</v>
      </c>
      <c r="J32" s="249">
        <v>0</v>
      </c>
      <c r="K32" s="249">
        <v>86</v>
      </c>
      <c r="L32" s="249">
        <v>2</v>
      </c>
      <c r="M32" s="249">
        <v>3</v>
      </c>
      <c r="N32" s="250">
        <v>438</v>
      </c>
    </row>
    <row r="33" spans="1:14" x14ac:dyDescent="0.45">
      <c r="A33" s="248" t="s">
        <v>1125</v>
      </c>
      <c r="B33" s="249">
        <v>0</v>
      </c>
      <c r="C33" s="250">
        <v>10</v>
      </c>
      <c r="D33" s="250">
        <v>21</v>
      </c>
      <c r="E33" s="249">
        <v>0</v>
      </c>
      <c r="F33" s="249">
        <v>1</v>
      </c>
      <c r="G33" s="250">
        <v>102</v>
      </c>
      <c r="H33" s="249">
        <v>0</v>
      </c>
      <c r="I33" s="250">
        <v>26</v>
      </c>
      <c r="J33" s="249">
        <v>0</v>
      </c>
      <c r="K33" s="249">
        <v>53</v>
      </c>
      <c r="L33" s="249">
        <v>1</v>
      </c>
      <c r="M33" s="249">
        <v>5</v>
      </c>
      <c r="N33" s="250">
        <v>220</v>
      </c>
    </row>
    <row r="34" spans="1:14" x14ac:dyDescent="0.45">
      <c r="A34" s="245" t="s">
        <v>1126</v>
      </c>
      <c r="B34" s="246">
        <v>29</v>
      </c>
      <c r="C34" s="247">
        <v>1014</v>
      </c>
      <c r="D34" s="247">
        <v>945</v>
      </c>
      <c r="E34" s="247">
        <v>151</v>
      </c>
      <c r="F34" s="247">
        <v>76</v>
      </c>
      <c r="G34" s="247">
        <v>3467</v>
      </c>
      <c r="H34" s="247">
        <v>21</v>
      </c>
      <c r="I34" s="247">
        <v>236</v>
      </c>
      <c r="J34" s="246">
        <v>50</v>
      </c>
      <c r="K34" s="246">
        <v>30</v>
      </c>
      <c r="L34" s="247">
        <v>235</v>
      </c>
      <c r="M34" s="247">
        <v>330</v>
      </c>
      <c r="N34" s="247">
        <v>6585</v>
      </c>
    </row>
    <row r="35" spans="1:14" x14ac:dyDescent="0.45">
      <c r="A35" s="248" t="s">
        <v>1127</v>
      </c>
      <c r="B35" s="249">
        <v>0</v>
      </c>
      <c r="C35" s="250">
        <v>852</v>
      </c>
      <c r="D35" s="250">
        <v>1238</v>
      </c>
      <c r="E35" s="250">
        <v>80</v>
      </c>
      <c r="F35" s="250">
        <v>426</v>
      </c>
      <c r="G35" s="250">
        <v>2537</v>
      </c>
      <c r="H35" s="249">
        <v>0</v>
      </c>
      <c r="I35" s="250">
        <v>306</v>
      </c>
      <c r="J35" s="249">
        <v>10</v>
      </c>
      <c r="K35" s="249">
        <v>43</v>
      </c>
      <c r="L35" s="250">
        <v>173</v>
      </c>
      <c r="M35" s="250">
        <v>60</v>
      </c>
      <c r="N35" s="250">
        <v>5724</v>
      </c>
    </row>
    <row r="36" spans="1:14" x14ac:dyDescent="0.45">
      <c r="A36" s="248" t="s">
        <v>1128</v>
      </c>
      <c r="B36" s="250">
        <v>249</v>
      </c>
      <c r="C36" s="250">
        <v>1910</v>
      </c>
      <c r="D36" s="250">
        <v>2255</v>
      </c>
      <c r="E36" s="250">
        <v>282</v>
      </c>
      <c r="F36" s="250">
        <v>475</v>
      </c>
      <c r="G36" s="250">
        <v>6468</v>
      </c>
      <c r="H36" s="249">
        <v>4</v>
      </c>
      <c r="I36" s="250">
        <v>699</v>
      </c>
      <c r="J36" s="249">
        <v>4</v>
      </c>
      <c r="K36" s="250">
        <v>115</v>
      </c>
      <c r="L36" s="250">
        <v>450</v>
      </c>
      <c r="M36" s="250">
        <v>373</v>
      </c>
      <c r="N36" s="250">
        <v>13284</v>
      </c>
    </row>
    <row r="37" spans="1:14" x14ac:dyDescent="0.45">
      <c r="A37" s="248" t="s">
        <v>1129</v>
      </c>
      <c r="B37" s="250">
        <v>316</v>
      </c>
      <c r="C37" s="250">
        <v>1449</v>
      </c>
      <c r="D37" s="250">
        <v>1799</v>
      </c>
      <c r="E37" s="250">
        <v>206</v>
      </c>
      <c r="F37" s="250">
        <v>479</v>
      </c>
      <c r="G37" s="250">
        <v>5937</v>
      </c>
      <c r="H37" s="250">
        <v>30</v>
      </c>
      <c r="I37" s="250">
        <v>358</v>
      </c>
      <c r="J37" s="249">
        <v>5</v>
      </c>
      <c r="K37" s="249">
        <v>54</v>
      </c>
      <c r="L37" s="250">
        <v>238</v>
      </c>
      <c r="M37" s="250">
        <v>590</v>
      </c>
      <c r="N37" s="250">
        <v>11459</v>
      </c>
    </row>
    <row r="38" spans="1:14" x14ac:dyDescent="0.45">
      <c r="A38" s="248" t="s">
        <v>1130</v>
      </c>
      <c r="B38" s="249">
        <v>0</v>
      </c>
      <c r="C38" s="250">
        <v>837</v>
      </c>
      <c r="D38" s="250">
        <v>977</v>
      </c>
      <c r="E38" s="250">
        <v>105</v>
      </c>
      <c r="F38" s="250">
        <v>312</v>
      </c>
      <c r="G38" s="250">
        <v>3295</v>
      </c>
      <c r="H38" s="250">
        <v>19</v>
      </c>
      <c r="I38" s="250">
        <v>112</v>
      </c>
      <c r="J38" s="249">
        <v>6</v>
      </c>
      <c r="K38" s="249">
        <v>40</v>
      </c>
      <c r="L38" s="250">
        <v>243</v>
      </c>
      <c r="M38" s="250">
        <v>189</v>
      </c>
      <c r="N38" s="250">
        <v>6133</v>
      </c>
    </row>
    <row r="39" spans="1:14" x14ac:dyDescent="0.45">
      <c r="A39" s="248" t="s">
        <v>1131</v>
      </c>
      <c r="B39" s="249">
        <v>0</v>
      </c>
      <c r="C39" s="249">
        <v>0</v>
      </c>
      <c r="D39" s="249">
        <v>0</v>
      </c>
      <c r="E39" s="249">
        <v>1</v>
      </c>
      <c r="F39" s="249">
        <v>0</v>
      </c>
      <c r="G39" s="250">
        <v>13</v>
      </c>
      <c r="H39" s="249">
        <v>0</v>
      </c>
      <c r="I39" s="249">
        <v>0</v>
      </c>
      <c r="J39" s="249">
        <v>0</v>
      </c>
      <c r="K39" s="249">
        <v>0</v>
      </c>
      <c r="L39" s="249">
        <v>0</v>
      </c>
      <c r="M39" s="249">
        <v>0</v>
      </c>
      <c r="N39" s="250">
        <v>14</v>
      </c>
    </row>
    <row r="40" spans="1:14" x14ac:dyDescent="0.45">
      <c r="A40" s="248" t="s">
        <v>1132</v>
      </c>
      <c r="B40" s="249">
        <v>0</v>
      </c>
      <c r="C40" s="250">
        <v>41</v>
      </c>
      <c r="D40" s="250">
        <v>120</v>
      </c>
      <c r="E40" s="249">
        <v>3</v>
      </c>
      <c r="F40" s="249">
        <v>0</v>
      </c>
      <c r="G40" s="250">
        <v>338</v>
      </c>
      <c r="H40" s="249">
        <v>0</v>
      </c>
      <c r="I40" s="250">
        <v>28</v>
      </c>
      <c r="J40" s="249">
        <v>2</v>
      </c>
      <c r="K40" s="249">
        <v>2</v>
      </c>
      <c r="L40" s="249">
        <v>4</v>
      </c>
      <c r="M40" s="249">
        <v>4</v>
      </c>
      <c r="N40" s="250">
        <v>543</v>
      </c>
    </row>
    <row r="41" spans="1:14" x14ac:dyDescent="0.45">
      <c r="A41" s="251" t="s">
        <v>1133</v>
      </c>
      <c r="B41" s="252">
        <v>13174</v>
      </c>
      <c r="C41" s="252">
        <v>21537</v>
      </c>
      <c r="D41" s="252">
        <v>23765</v>
      </c>
      <c r="E41" s="252">
        <v>5397</v>
      </c>
      <c r="F41" s="252">
        <v>6995</v>
      </c>
      <c r="G41" s="252">
        <v>76014</v>
      </c>
      <c r="H41" s="252">
        <v>449</v>
      </c>
      <c r="I41" s="252">
        <v>7077</v>
      </c>
      <c r="J41" s="252">
        <v>104</v>
      </c>
      <c r="K41" s="252">
        <v>3353</v>
      </c>
      <c r="L41" s="252">
        <v>5939</v>
      </c>
      <c r="M41" s="252">
        <v>29939</v>
      </c>
      <c r="N41" s="252">
        <v>193745</v>
      </c>
    </row>
    <row r="42" spans="1:14" x14ac:dyDescent="0.45">
      <c r="A42" s="253" t="s">
        <v>1134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4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4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4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4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4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45">
      <c r="A7" s="12" t="s">
        <v>275</v>
      </c>
      <c r="B7" s="35">
        <f>'Total Fuel Prices'!B124*(INDEX(Tax_share,MATCH('Total Fuel Prices'!$A$117,tax_fuel_labels,0),MATCH(B$1,'Tax_Share of Price'!$B$1:$AI$1,0)))</f>
        <v>0</v>
      </c>
      <c r="C7" s="35">
        <f>'Total Fuel Prices'!C124*(INDEX(Tax_share,MATCH('Total Fuel Prices'!$A$117,tax_fuel_labels,0),MATCH(C$1,'Tax_Share of Price'!$B$1:$AI$1,0)))</f>
        <v>0</v>
      </c>
      <c r="D7" s="35">
        <f>'Total Fuel Prices'!D124*(INDEX(Tax_share,MATCH('Total Fuel Prices'!$A$117,tax_fuel_labels,0),MATCH(D$1,'Tax_Share of Price'!$B$1:$AI$1,0)))</f>
        <v>0</v>
      </c>
      <c r="E7" s="35">
        <f>'Total Fuel Prices'!E124*(INDEX(Tax_share,MATCH('Total Fuel Prices'!$A$117,tax_fuel_labels,0),MATCH(E$1,'Tax_Share of Price'!$B$1:$AI$1,0)))</f>
        <v>0</v>
      </c>
      <c r="F7" s="35">
        <f>'Total Fuel Prices'!F124*(INDEX(Tax_share,MATCH('Total Fuel Prices'!$A$117,tax_fuel_labels,0),MATCH(F$1,'Tax_Share of Price'!$B$1:$AI$1,0)))</f>
        <v>0</v>
      </c>
      <c r="G7" s="35">
        <f>'Total Fuel Prices'!G124*(INDEX(Tax_share,MATCH('Total Fuel Prices'!$A$117,tax_fuel_labels,0),MATCH(G$1,'Tax_Share of Price'!$B$1:$AI$1,0)))</f>
        <v>0</v>
      </c>
      <c r="H7" s="35">
        <f>'Total Fuel Prices'!H124*(INDEX(Tax_share,MATCH('Total Fuel Prices'!$A$117,tax_fuel_labels,0),MATCH(H$1,'Tax_Share of Price'!$B$1:$AI$1,0)))</f>
        <v>0</v>
      </c>
      <c r="I7" s="35">
        <f>'Total Fuel Prices'!I124*(INDEX(Tax_share,MATCH('Total Fuel Prices'!$A$117,tax_fuel_labels,0),MATCH(I$1,'Tax_Share of Price'!$B$1:$AI$1,0)))</f>
        <v>0</v>
      </c>
      <c r="J7" s="35">
        <f>'Total Fuel Prices'!J124*(INDEX(Tax_share,MATCH('Total Fuel Prices'!$A$117,tax_fuel_labels,0),MATCH(J$1,'Tax_Share of Price'!$B$1:$AI$1,0)))</f>
        <v>0</v>
      </c>
      <c r="K7" s="35">
        <f>'Total Fuel Prices'!K124*(INDEX(Tax_share,MATCH('Total Fuel Prices'!$A$117,tax_fuel_labels,0),MATCH(K$1,'Tax_Share of Price'!$B$1:$AI$1,0)))</f>
        <v>0</v>
      </c>
      <c r="L7" s="35">
        <f>'Total Fuel Prices'!L124*(INDEX(Tax_share,MATCH('Total Fuel Prices'!$A$117,tax_fuel_labels,0),MATCH(L$1,'Tax_Share of Price'!$B$1:$AI$1,0)))</f>
        <v>0</v>
      </c>
      <c r="M7" s="35">
        <f>'Total Fuel Prices'!M124*(INDEX(Tax_share,MATCH('Total Fuel Prices'!$A$117,tax_fuel_labels,0),MATCH(M$1,'Tax_Share of Price'!$B$1:$AI$1,0)))</f>
        <v>0</v>
      </c>
      <c r="N7" s="35">
        <f>'Total Fuel Prices'!N124*(INDEX(Tax_share,MATCH('Total Fuel Prices'!$A$117,tax_fuel_labels,0),MATCH(N$1,'Tax_Share of Price'!$B$1:$AI$1,0)))</f>
        <v>0</v>
      </c>
      <c r="O7" s="35">
        <f>'Total Fuel Prices'!O124*(INDEX(Tax_share,MATCH('Total Fuel Prices'!$A$117,tax_fuel_labels,0),MATCH(O$1,'Tax_Share of Price'!$B$1:$AI$1,0)))</f>
        <v>0</v>
      </c>
      <c r="P7" s="35">
        <f>'Total Fuel Prices'!P124*(INDEX(Tax_share,MATCH('Total Fuel Prices'!$A$117,tax_fuel_labels,0),MATCH(P$1,'Tax_Share of Price'!$B$1:$AI$1,0)))</f>
        <v>0</v>
      </c>
      <c r="Q7" s="35">
        <f>'Total Fuel Prices'!Q124*(INDEX(Tax_share,MATCH('Total Fuel Prices'!$A$117,tax_fuel_labels,0),MATCH(Q$1,'Tax_Share of Price'!$B$1:$AI$1,0)))</f>
        <v>0</v>
      </c>
      <c r="R7" s="35">
        <f>'Total Fuel Prices'!R124*(INDEX(Tax_share,MATCH('Total Fuel Prices'!$A$117,tax_fuel_labels,0),MATCH(R$1,'Tax_Share of Price'!$B$1:$AI$1,0)))</f>
        <v>0</v>
      </c>
      <c r="S7" s="35">
        <f>'Total Fuel Prices'!S124*(INDEX(Tax_share,MATCH('Total Fuel Prices'!$A$117,tax_fuel_labels,0),MATCH(S$1,'Tax_Share of Price'!$B$1:$AI$1,0)))</f>
        <v>0</v>
      </c>
      <c r="T7" s="35">
        <f>'Total Fuel Prices'!T124*(INDEX(Tax_share,MATCH('Total Fuel Prices'!$A$117,tax_fuel_labels,0),MATCH(T$1,'Tax_Share of Price'!$B$1:$AI$1,0)))</f>
        <v>0</v>
      </c>
      <c r="U7" s="35">
        <f>'Total Fuel Prices'!U124*(INDEX(Tax_share,MATCH('Total Fuel Prices'!$A$117,tax_fuel_labels,0),MATCH(U$1,'Tax_Share of Price'!$B$1:$AI$1,0)))</f>
        <v>0</v>
      </c>
      <c r="V7" s="35">
        <f>'Total Fuel Prices'!V124*(INDEX(Tax_share,MATCH('Total Fuel Prices'!$A$117,tax_fuel_labels,0),MATCH(V$1,'Tax_Share of Price'!$B$1:$AI$1,0)))</f>
        <v>0</v>
      </c>
      <c r="W7" s="35">
        <f>'Total Fuel Prices'!W124*(INDEX(Tax_share,MATCH('Total Fuel Prices'!$A$117,tax_fuel_labels,0),MATCH(W$1,'Tax_Share of Price'!$B$1:$AI$1,0)))</f>
        <v>0</v>
      </c>
      <c r="X7" s="35">
        <f>'Total Fuel Prices'!X124*(INDEX(Tax_share,MATCH('Total Fuel Prices'!$A$117,tax_fuel_labels,0),MATCH(X$1,'Tax_Share of Price'!$B$1:$AI$1,0)))</f>
        <v>0</v>
      </c>
      <c r="Y7" s="35">
        <f>'Total Fuel Prices'!Y124*(INDEX(Tax_share,MATCH('Total Fuel Prices'!$A$117,tax_fuel_labels,0),MATCH(Y$1,'Tax_Share of Price'!$B$1:$AI$1,0)))</f>
        <v>0</v>
      </c>
      <c r="Z7" s="35">
        <f>'Total Fuel Prices'!Z124*(INDEX(Tax_share,MATCH('Total Fuel Prices'!$A$117,tax_fuel_labels,0),MATCH(Z$1,'Tax_Share of Price'!$B$1:$AI$1,0)))</f>
        <v>0</v>
      </c>
      <c r="AA7" s="35">
        <f>'Total Fuel Prices'!AA124*(INDEX(Tax_share,MATCH('Total Fuel Prices'!$A$117,tax_fuel_labels,0),MATCH(AA$1,'Tax_Share of Price'!$B$1:$AI$1,0)))</f>
        <v>0</v>
      </c>
      <c r="AB7" s="35">
        <f>'Total Fuel Prices'!AB124*(INDEX(Tax_share,MATCH('Total Fuel Prices'!$A$117,tax_fuel_labels,0),MATCH(AB$1,'Tax_Share of Price'!$B$1:$AI$1,0)))</f>
        <v>0</v>
      </c>
      <c r="AC7" s="35">
        <f>'Total Fuel Prices'!AC124*(INDEX(Tax_share,MATCH('Total Fuel Prices'!$A$117,tax_fuel_labels,0),MATCH(AC$1,'Tax_Share of Price'!$B$1:$AI$1,0)))</f>
        <v>0</v>
      </c>
      <c r="AD7" s="35">
        <f>'Total Fuel Prices'!AD124*(INDEX(Tax_share,MATCH('Total Fuel Prices'!$A$117,tax_fuel_labels,0),MATCH(AD$1,'Tax_Share of Price'!$B$1:$AI$1,0)))</f>
        <v>0</v>
      </c>
      <c r="AE7" s="35">
        <f>'Total Fuel Prices'!AE124*(INDEX(Tax_share,MATCH('Total Fuel Prices'!$A$117,tax_fuel_labels,0),MATCH(AE$1,'Tax_Share of Price'!$B$1:$AI$1,0)))</f>
        <v>0</v>
      </c>
      <c r="AF7" s="35">
        <f>'Total Fuel Prices'!AF124*(INDEX(Tax_share,MATCH('Total Fuel Prices'!$A$117,tax_fuel_labels,0),MATCH(AF$1,'Tax_Share of Price'!$B$1:$AI$1,0)))</f>
        <v>0</v>
      </c>
      <c r="AG7" s="35">
        <f>'Total Fuel Prices'!AG124*(INDEX(Tax_share,MATCH('Total Fuel Prices'!$A$117,tax_fuel_labels,0),MATCH(AG$1,'Tax_Share of Price'!$B$1:$AI$1,0)))</f>
        <v>0</v>
      </c>
      <c r="AH7" s="35">
        <f>'Total Fuel Prices'!AH124*(INDEX(Tax_share,MATCH('Total Fuel Prices'!$A$117,tax_fuel_labels,0),MATCH(AH$1,'Tax_Share of Price'!$B$1:$AI$1,0)))</f>
        <v>0</v>
      </c>
      <c r="AI7" s="35">
        <f>'Total Fuel Prices'!AI124*(INDEX(Tax_share,MATCH('Total Fuel Prices'!$A$117,tax_fuel_labels,0),MATCH(AI$1,'Tax_Share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4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Prices'!B131*(INDEX(Tax_share,MATCH('Total Fuel Prices'!$A$127,tax_fuel_labels,0),MATCH(B$1,'Tax_Share of Price'!$B$1:$AI$1,0)))</f>
        <v>8.2334390221877424E-7</v>
      </c>
      <c r="C4" s="35">
        <f>'Total Fuel Prices'!C131*(INDEX(Tax_share,MATCH('Total Fuel Prices'!$A$127,tax_fuel_labels,0),MATCH(C$1,'Tax_Share of Price'!$B$1:$AI$1,0)))</f>
        <v>8.2334390221877424E-7</v>
      </c>
      <c r="D4" s="35">
        <f>'Total Fuel Prices'!D131*(INDEX(Tax_share,MATCH('Total Fuel Prices'!$A$127,tax_fuel_labels,0),MATCH(D$1,'Tax_Share of Price'!$B$1:$AI$1,0)))</f>
        <v>8.4615014176380119E-7</v>
      </c>
      <c r="E4" s="35">
        <f>'Total Fuel Prices'!E131*(INDEX(Tax_share,MATCH('Total Fuel Prices'!$A$127,tax_fuel_labels,0),MATCH(E$1,'Tax_Share of Price'!$B$1:$AI$1,0)))</f>
        <v>8.2334390221877424E-7</v>
      </c>
      <c r="F4" s="35">
        <f>'Total Fuel Prices'!F131*(INDEX(Tax_share,MATCH('Total Fuel Prices'!$A$127,tax_fuel_labels,0),MATCH(F$1,'Tax_Share of Price'!$B$1:$AI$1,0)))</f>
        <v>8.3609993450667065E-7</v>
      </c>
      <c r="G4" s="35">
        <f>'Total Fuel Prices'!G131*(INDEX(Tax_share,MATCH('Total Fuel Prices'!$A$127,tax_fuel_labels,0),MATCH(G$1,'Tax_Share of Price'!$B$1:$AI$1,0)))</f>
        <v>8.5851962761873137E-7</v>
      </c>
      <c r="H4" s="35">
        <f>'Total Fuel Prices'!H131*(INDEX(Tax_share,MATCH('Total Fuel Prices'!$A$127,tax_fuel_labels,0),MATCH(H$1,'Tax_Share of Price'!$B$1:$AI$1,0)))</f>
        <v>8.7398148493739366E-7</v>
      </c>
      <c r="I4" s="35">
        <f>'Total Fuel Prices'!I131*(INDEX(Tax_share,MATCH('Total Fuel Prices'!$A$127,tax_fuel_labels,0),MATCH(I$1,'Tax_Share of Price'!$B$1:$AI$1,0)))</f>
        <v>8.9949354951318669E-7</v>
      </c>
      <c r="J4" s="35">
        <f>'Total Fuel Prices'!J131*(INDEX(Tax_share,MATCH('Total Fuel Prices'!$A$127,tax_fuel_labels,0),MATCH(J$1,'Tax_Share of Price'!$B$1:$AI$1,0)))</f>
        <v>9.1650159256371534E-7</v>
      </c>
      <c r="K4" s="35">
        <f>'Total Fuel Prices'!K131*(INDEX(Tax_share,MATCH('Total Fuel Prices'!$A$127,tax_fuel_labels,0),MATCH(K$1,'Tax_Share of Price'!$B$1:$AI$1,0)))</f>
        <v>9.3041726415051147E-7</v>
      </c>
      <c r="L4" s="35">
        <f>'Total Fuel Prices'!L131*(INDEX(Tax_share,MATCH('Total Fuel Prices'!$A$127,tax_fuel_labels,0),MATCH(L$1,'Tax_Share of Price'!$B$1:$AI$1,0)))</f>
        <v>9.3157690344941141E-7</v>
      </c>
      <c r="M4" s="35">
        <f>'Total Fuel Prices'!M131*(INDEX(Tax_share,MATCH('Total Fuel Prices'!$A$127,tax_fuel_labels,0),MATCH(M$1,'Tax_Share of Price'!$B$1:$AI$1,0)))</f>
        <v>9.4471948217027435E-7</v>
      </c>
      <c r="N4" s="35">
        <f>'Total Fuel Prices'!N131*(INDEX(Tax_share,MATCH('Total Fuel Prices'!$A$127,tax_fuel_labels,0),MATCH(N$1,'Tax_Share of Price'!$B$1:$AI$1,0)))</f>
        <v>9.5245041082960566E-7</v>
      </c>
      <c r="O4" s="35">
        <f>'Total Fuel Prices'!O131*(INDEX(Tax_share,MATCH('Total Fuel Prices'!$A$127,tax_fuel_labels,0),MATCH(O$1,'Tax_Share of Price'!$B$1:$AI$1,0)))</f>
        <v>9.5708896802520422E-7</v>
      </c>
      <c r="P4" s="35">
        <f>'Total Fuel Prices'!P131*(INDEX(Tax_share,MATCH('Total Fuel Prices'!$A$127,tax_fuel_labels,0),MATCH(P$1,'Tax_Share of Price'!$B$1:$AI$1,0)))</f>
        <v>9.675257217153014E-7</v>
      </c>
      <c r="Q4" s="35">
        <f>'Total Fuel Prices'!Q131*(INDEX(Tax_share,MATCH('Total Fuel Prices'!$A$127,tax_fuel_labels,0),MATCH(Q$1,'Tax_Share of Price'!$B$1:$AI$1,0)))</f>
        <v>9.7409701107573298E-7</v>
      </c>
      <c r="R4" s="35">
        <f>'Total Fuel Prices'!R131*(INDEX(Tax_share,MATCH('Total Fuel Prices'!$A$127,tax_fuel_labels,0),MATCH(R$1,'Tax_Share of Price'!$B$1:$AI$1,0)))</f>
        <v>9.8646649693066264E-7</v>
      </c>
      <c r="S4" s="35">
        <f>'Total Fuel Prices'!S131*(INDEX(Tax_share,MATCH('Total Fuel Prices'!$A$127,tax_fuel_labels,0),MATCH(S$1,'Tax_Share of Price'!$B$1:$AI$1,0)))</f>
        <v>9.9497051845592713E-7</v>
      </c>
      <c r="T4" s="35">
        <f>'Total Fuel Prices'!T131*(INDEX(Tax_share,MATCH('Total Fuel Prices'!$A$127,tax_fuel_labels,0),MATCH(T$1,'Tax_Share of Price'!$B$1:$AI$1,0)))</f>
        <v>1.0030879935482249E-6</v>
      </c>
      <c r="U4" s="35">
        <f>'Total Fuel Prices'!U131*(INDEX(Tax_share,MATCH('Total Fuel Prices'!$A$127,tax_fuel_labels,0),MATCH(U$1,'Tax_Share of Price'!$B$1:$AI$1,0)))</f>
        <v>1.0123651079394224E-6</v>
      </c>
      <c r="V4" s="35">
        <f>'Total Fuel Prices'!V131*(INDEX(Tax_share,MATCH('Total Fuel Prices'!$A$127,tax_fuel_labels,0),MATCH(V$1,'Tax_Share of Price'!$B$1:$AI$1,0)))</f>
        <v>1.0185498508668875E-6</v>
      </c>
      <c r="W4" s="35">
        <f>'Total Fuel Prices'!W131*(INDEX(Tax_share,MATCH('Total Fuel Prices'!$A$127,tax_fuel_labels,0),MATCH(W$1,'Tax_Share of Price'!$B$1:$AI$1,0)))</f>
        <v>1.0266673259591852E-6</v>
      </c>
      <c r="X4" s="35">
        <f>'Total Fuel Prices'!X131*(INDEX(Tax_share,MATCH('Total Fuel Prices'!$A$127,tax_fuel_labels,0),MATCH(X$1,'Tax_Share of Price'!$B$1:$AI$1,0)))</f>
        <v>1.0351713474844495E-6</v>
      </c>
      <c r="Y4" s="35">
        <f>'Total Fuel Prices'!Y131*(INDEX(Tax_share,MATCH('Total Fuel Prices'!$A$127,tax_fuel_labels,0),MATCH(Y$1,'Tax_Share of Price'!$B$1:$AI$1,0)))</f>
        <v>1.0355578939174158E-6</v>
      </c>
      <c r="Z4" s="35">
        <f>'Total Fuel Prices'!Z131*(INDEX(Tax_share,MATCH('Total Fuel Prices'!$A$127,tax_fuel_labels,0),MATCH(Z$1,'Tax_Share of Price'!$B$1:$AI$1,0)))</f>
        <v>1.0429022761437807E-6</v>
      </c>
      <c r="AA4" s="35">
        <f>'Total Fuel Prices'!AA131*(INDEX(Tax_share,MATCH('Total Fuel Prices'!$A$127,tax_fuel_labels,0),MATCH(AA$1,'Tax_Share of Price'!$B$1:$AI$1,0)))</f>
        <v>1.0572044941635434E-6</v>
      </c>
      <c r="AB4" s="35">
        <f>'Total Fuel Prices'!AB131*(INDEX(Tax_share,MATCH('Total Fuel Prices'!$A$127,tax_fuel_labels,0),MATCH(AB$1,'Tax_Share of Price'!$B$1:$AI$1,0)))</f>
        <v>1.0633892370910085E-6</v>
      </c>
      <c r="AC4" s="35">
        <f>'Total Fuel Prices'!AC131*(INDEX(Tax_share,MATCH('Total Fuel Prices'!$A$127,tax_fuel_labels,0),MATCH(AC$1,'Tax_Share of Price'!$B$1:$AI$1,0)))</f>
        <v>1.0711201657503397E-6</v>
      </c>
      <c r="AD4" s="35">
        <f>'Total Fuel Prices'!AD131*(INDEX(Tax_share,MATCH('Total Fuel Prices'!$A$127,tax_fuel_labels,0),MATCH(AD$1,'Tax_Share of Price'!$B$1:$AI$1,0)))</f>
        <v>1.0846492909041692E-6</v>
      </c>
      <c r="AE4" s="35">
        <f>'Total Fuel Prices'!AE131*(INDEX(Tax_share,MATCH('Total Fuel Prices'!$A$127,tax_fuel_labels,0),MATCH(AE$1,'Tax_Share of Price'!$B$1:$AI$1,0)))</f>
        <v>1.0865820230690021E-6</v>
      </c>
      <c r="AF4" s="35">
        <f>'Total Fuel Prices'!AF131*(INDEX(Tax_share,MATCH('Total Fuel Prices'!$A$127,tax_fuel_labels,0),MATCH(AF$1,'Tax_Share of Price'!$B$1:$AI$1,0)))</f>
        <v>1.096245683893166E-6</v>
      </c>
      <c r="AG4" s="35">
        <f>'Total Fuel Prices'!AG131*(INDEX(Tax_share,MATCH('Total Fuel Prices'!$A$127,tax_fuel_labels,0),MATCH(AG$1,'Tax_Share of Price'!$B$1:$AI$1,0)))</f>
        <v>1.1066824375832631E-6</v>
      </c>
      <c r="AH4" s="35">
        <f>'Total Fuel Prices'!AH131*(INDEX(Tax_share,MATCH('Total Fuel Prices'!$A$127,tax_fuel_labels,0),MATCH(AH$1,'Tax_Share of Price'!$B$1:$AI$1,0)))</f>
        <v>1.1136402733766613E-6</v>
      </c>
      <c r="AI4" s="35">
        <f>'Total Fuel Prices'!AI131*(INDEX(Tax_share,MATCH('Total Fuel Prices'!$A$127,tax_fuel_labels,0),MATCH(AI$1,'Tax_Share of Price'!$B$1:$AI$1,0)))</f>
        <v>1.1186653770052267E-6</v>
      </c>
    </row>
    <row r="5" spans="1:37" x14ac:dyDescent="0.45">
      <c r="A5" s="12" t="s">
        <v>273</v>
      </c>
      <c r="B5" s="35">
        <f>'Total Fuel Prices'!B132*(INDEX(Tax_share,MATCH('Total Fuel Prices'!$A$127,tax_fuel_labels,0),MATCH(B$1,'Tax_Share of Price'!$B$1:$AI$1,0)))</f>
        <v>8.2334390221877424E-7</v>
      </c>
      <c r="C5" s="35">
        <f>'Total Fuel Prices'!C132*(INDEX(Tax_share,MATCH('Total Fuel Prices'!$A$127,tax_fuel_labels,0),MATCH(C$1,'Tax_Share of Price'!$B$1:$AI$1,0)))</f>
        <v>8.2334390221877424E-7</v>
      </c>
      <c r="D5" s="35">
        <f>'Total Fuel Prices'!D132*(INDEX(Tax_share,MATCH('Total Fuel Prices'!$A$127,tax_fuel_labels,0),MATCH(D$1,'Tax_Share of Price'!$B$1:$AI$1,0)))</f>
        <v>8.4606480503959176E-7</v>
      </c>
      <c r="E5" s="35">
        <f>'Total Fuel Prices'!E132*(INDEX(Tax_share,MATCH('Total Fuel Prices'!$A$127,tax_fuel_labels,0),MATCH(E$1,'Tax_Share of Price'!$B$1:$AI$1,0)))</f>
        <v>8.2334390221877424E-7</v>
      </c>
      <c r="F5" s="35">
        <f>'Total Fuel Prices'!F132*(INDEX(Tax_share,MATCH('Total Fuel Prices'!$A$127,tax_fuel_labels,0),MATCH(F$1,'Tax_Share of Price'!$B$1:$AI$1,0)))</f>
        <v>7.9831239911109412E-7</v>
      </c>
      <c r="G5" s="35">
        <f>'Total Fuel Prices'!G132*(INDEX(Tax_share,MATCH('Total Fuel Prices'!$A$127,tax_fuel_labels,0),MATCH(G$1,'Tax_Share of Price'!$B$1:$AI$1,0)))</f>
        <v>7.8252329715086498E-7</v>
      </c>
      <c r="H5" s="35">
        <f>'Total Fuel Prices'!H132*(INDEX(Tax_share,MATCH('Total Fuel Prices'!$A$127,tax_fuel_labels,0),MATCH(H$1,'Tax_Share of Price'!$B$1:$AI$1,0)))</f>
        <v>7.601874943778579E-7</v>
      </c>
      <c r="I5" s="35">
        <f>'Total Fuel Prices'!I132*(INDEX(Tax_share,MATCH('Total Fuel Prices'!$A$127,tax_fuel_labels,0),MATCH(I$1,'Tax_Share of Price'!$B$1:$AI$1,0)))</f>
        <v>7.4747919280011256E-7</v>
      </c>
      <c r="J5" s="35">
        <f>'Total Fuel Prices'!J132*(INDEX(Tax_share,MATCH('Total Fuel Prices'!$A$127,tax_fuel_labels,0),MATCH(J$1,'Tax_Share of Price'!$B$1:$AI$1,0)))</f>
        <v>7.2552849007491613E-7</v>
      </c>
      <c r="K5" s="35">
        <f>'Total Fuel Prices'!K132*(INDEX(Tax_share,MATCH('Total Fuel Prices'!$A$127,tax_fuel_labels,0),MATCH(K$1,'Tax_Share of Price'!$B$1:$AI$1,0)))</f>
        <v>7.4016229189171375E-7</v>
      </c>
      <c r="L5" s="35">
        <f>'Total Fuel Prices'!L132*(INDEX(Tax_share,MATCH('Total Fuel Prices'!$A$127,tax_fuel_labels,0),MATCH(L$1,'Tax_Share of Price'!$B$1:$AI$1,0)))</f>
        <v>7.4170269208295571E-7</v>
      </c>
      <c r="M5" s="35">
        <f>'Total Fuel Prices'!M132*(INDEX(Tax_share,MATCH('Total Fuel Prices'!$A$127,tax_fuel_labels,0),MATCH(M$1,'Tax_Share of Price'!$B$1:$AI$1,0)))</f>
        <v>7.5479609370851159E-7</v>
      </c>
      <c r="N5" s="35">
        <f>'Total Fuel Prices'!N132*(INDEX(Tax_share,MATCH('Total Fuel Prices'!$A$127,tax_fuel_labels,0),MATCH(N$1,'Tax_Share of Price'!$B$1:$AI$1,0)))</f>
        <v>7.6288319471253127E-7</v>
      </c>
      <c r="O5" s="35">
        <f>'Total Fuel Prices'!O132*(INDEX(Tax_share,MATCH('Total Fuel Prices'!$A$127,tax_fuel_labels,0),MATCH(O$1,'Tax_Share of Price'!$B$1:$AI$1,0)))</f>
        <v>7.7905739672057084E-7</v>
      </c>
      <c r="P5" s="35">
        <f>'Total Fuel Prices'!P132*(INDEX(Tax_share,MATCH('Total Fuel Prices'!$A$127,tax_fuel_labels,0),MATCH(P$1,'Tax_Share of Price'!$B$1:$AI$1,0)))</f>
        <v>7.8945509801145335E-7</v>
      </c>
      <c r="Q5" s="35">
        <f>'Total Fuel Prices'!Q132*(INDEX(Tax_share,MATCH('Total Fuel Prices'!$A$127,tax_fuel_labels,0),MATCH(Q$1,'Tax_Share of Price'!$B$1:$AI$1,0)))</f>
        <v>7.9600179882423129E-7</v>
      </c>
      <c r="R5" s="35">
        <f>'Total Fuel Prices'!R132*(INDEX(Tax_share,MATCH('Total Fuel Prices'!$A$127,tax_fuel_labels,0),MATCH(R$1,'Tax_Share of Price'!$B$1:$AI$1,0)))</f>
        <v>8.1102070068883924E-7</v>
      </c>
      <c r="S5" s="35">
        <f>'Total Fuel Prices'!S132*(INDEX(Tax_share,MATCH('Total Fuel Prices'!$A$127,tax_fuel_labels,0),MATCH(S$1,'Tax_Share of Price'!$B$1:$AI$1,0)))</f>
        <v>8.1910780169285913E-7</v>
      </c>
      <c r="T5" s="35">
        <f>'Total Fuel Prices'!T132*(INDEX(Tax_share,MATCH('Total Fuel Prices'!$A$127,tax_fuel_labels,0),MATCH(T$1,'Tax_Share of Price'!$B$1:$AI$1,0)))</f>
        <v>8.2758000274468946E-7</v>
      </c>
      <c r="U5" s="35">
        <f>'Total Fuel Prices'!U132*(INDEX(Tax_share,MATCH('Total Fuel Prices'!$A$127,tax_fuel_labels,0),MATCH(U$1,'Tax_Share of Price'!$B$1:$AI$1,0)))</f>
        <v>8.3759260398776153E-7</v>
      </c>
      <c r="V5" s="35">
        <f>'Total Fuel Prices'!V132*(INDEX(Tax_share,MATCH('Total Fuel Prices'!$A$127,tax_fuel_labels,0),MATCH(V$1,'Tax_Share of Price'!$B$1:$AI$1,0)))</f>
        <v>8.4336910470491828E-7</v>
      </c>
      <c r="W5" s="35">
        <f>'Total Fuel Prices'!W132*(INDEX(Tax_share,MATCH('Total Fuel Prices'!$A$127,tax_fuel_labels,0),MATCH(W$1,'Tax_Share of Price'!$B$1:$AI$1,0)))</f>
        <v>8.5145620570893828E-7</v>
      </c>
      <c r="X5" s="35">
        <f>'Total Fuel Prices'!X132*(INDEX(Tax_share,MATCH('Total Fuel Prices'!$A$127,tax_fuel_labels,0),MATCH(X$1,'Tax_Share of Price'!$B$1:$AI$1,0)))</f>
        <v>8.6069860685638938E-7</v>
      </c>
      <c r="Y5" s="35">
        <f>'Total Fuel Prices'!Y132*(INDEX(Tax_share,MATCH('Total Fuel Prices'!$A$127,tax_fuel_labels,0),MATCH(Y$1,'Tax_Share of Price'!$B$1:$AI$1,0)))</f>
        <v>8.6108370690419992E-7</v>
      </c>
      <c r="Z5" s="35">
        <f>'Total Fuel Prices'!Z132*(INDEX(Tax_share,MATCH('Total Fuel Prices'!$A$127,tax_fuel_labels,0),MATCH(Z$1,'Tax_Share of Price'!$B$1:$AI$1,0)))</f>
        <v>8.6878570786040916E-7</v>
      </c>
      <c r="AA5" s="35">
        <f>'Total Fuel Prices'!AA132*(INDEX(Tax_share,MATCH('Total Fuel Prices'!$A$127,tax_fuel_labels,0),MATCH(AA$1,'Tax_Share of Price'!$B$1:$AI$1,0)))</f>
        <v>8.8303440962939624E-7</v>
      </c>
      <c r="AB5" s="35">
        <f>'Total Fuel Prices'!AB132*(INDEX(Tax_share,MATCH('Total Fuel Prices'!$A$127,tax_fuel_labels,0),MATCH(AB$1,'Tax_Share of Price'!$B$1:$AI$1,0)))</f>
        <v>8.8958111044217429E-7</v>
      </c>
      <c r="AC5" s="35">
        <f>'Total Fuel Prices'!AC132*(INDEX(Tax_share,MATCH('Total Fuel Prices'!$A$127,tax_fuel_labels,0),MATCH(AC$1,'Tax_Share of Price'!$B$1:$AI$1,0)))</f>
        <v>8.9728311139838353E-7</v>
      </c>
      <c r="AD5" s="35">
        <f>'Total Fuel Prices'!AD132*(INDEX(Tax_share,MATCH('Total Fuel Prices'!$A$127,tax_fuel_labels,0),MATCH(AD$1,'Tax_Share of Price'!$B$1:$AI$1,0)))</f>
        <v>9.1153181316737082E-7</v>
      </c>
      <c r="AE5" s="35">
        <f>'Total Fuel Prices'!AE132*(INDEX(Tax_share,MATCH('Total Fuel Prices'!$A$127,tax_fuel_labels,0),MATCH(AE$1,'Tax_Share of Price'!$B$1:$AI$1,0)))</f>
        <v>9.13457313406423E-7</v>
      </c>
      <c r="AF5" s="35">
        <f>'Total Fuel Prices'!AF132*(INDEX(Tax_share,MATCH('Total Fuel Prices'!$A$127,tax_fuel_labels,0),MATCH(AF$1,'Tax_Share of Price'!$B$1:$AI$1,0)))</f>
        <v>9.2385501469730551E-7</v>
      </c>
      <c r="AG5" s="35">
        <f>'Total Fuel Prices'!AG132*(INDEX(Tax_share,MATCH('Total Fuel Prices'!$A$127,tax_fuel_labels,0),MATCH(AG$1,'Tax_Share of Price'!$B$1:$AI$1,0)))</f>
        <v>9.3425271598818833E-7</v>
      </c>
      <c r="AH5" s="35">
        <f>'Total Fuel Prices'!AH132*(INDEX(Tax_share,MATCH('Total Fuel Prices'!$A$127,tax_fuel_labels,0),MATCH(AH$1,'Tax_Share of Price'!$B$1:$AI$1,0)))</f>
        <v>9.4156961689658704E-7</v>
      </c>
      <c r="AI5" s="35">
        <f>'Total Fuel Prices'!AI132*(INDEX(Tax_share,MATCH('Total Fuel Prices'!$A$127,tax_fuel_labels,0),MATCH(AI$1,'Tax_Share of Price'!$B$1:$AI$1,0)))</f>
        <v>9.4734611761374421E-7</v>
      </c>
    </row>
    <row r="6" spans="1:37" x14ac:dyDescent="0.4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Prices'!B150*(INDEX(Tax_share,MATCH('Total Fuel Prices'!$A$147,tax_fuel_labels,0),MATCH(B$1,'Tax_Share of Price'!$B$1:$AI$1,0)))</f>
        <v>3.973011740806744E-7</v>
      </c>
      <c r="C3" s="276">
        <f>'Total Fuel Prices'!C150*(INDEX(Tax_share,MATCH('Total Fuel Prices'!$A$147,tax_fuel_labels,0),MATCH(C$1,'Tax_Share of Price'!$B$1:$AI$1,0)))</f>
        <v>3.973011740806744E-7</v>
      </c>
      <c r="D3" s="276">
        <f>'Total Fuel Prices'!D150*(INDEX(Tax_share,MATCH('Total Fuel Prices'!$A$147,tax_fuel_labels,0),MATCH(D$1,'Tax_Share of Price'!$B$1:$AI$1,0)))</f>
        <v>3.9537252760455455E-7</v>
      </c>
      <c r="E3" s="276">
        <f>'Total Fuel Prices'!E150*(INDEX(Tax_share,MATCH('Total Fuel Prices'!$A$147,tax_fuel_labels,0),MATCH(E$1,'Tax_Share of Price'!$B$1:$AI$1,0)))</f>
        <v>3.973011740806744E-7</v>
      </c>
      <c r="F3" s="276">
        <f>'Total Fuel Prices'!F150*(INDEX(Tax_share,MATCH('Total Fuel Prices'!$A$147,tax_fuel_labels,0),MATCH(F$1,'Tax_Share of Price'!$B$1:$AI$1,0)))</f>
        <v>3.9151523465231497E-7</v>
      </c>
      <c r="G3" s="276">
        <f>'Total Fuel Prices'!G150*(INDEX(Tax_share,MATCH('Total Fuel Prices'!$A$147,tax_fuel_labels,0),MATCH(G$1,'Tax_Share of Price'!$B$1:$AI$1,0)))</f>
        <v>3.8572929522395565E-7</v>
      </c>
      <c r="H3" s="276">
        <f>'Total Fuel Prices'!H150*(INDEX(Tax_share,MATCH('Total Fuel Prices'!$A$147,tax_fuel_labels,0),MATCH(H$1,'Tax_Share of Price'!$B$1:$AI$1,0)))</f>
        <v>3.8187200227171618E-7</v>
      </c>
      <c r="I3" s="276">
        <f>'Total Fuel Prices'!I150*(INDEX(Tax_share,MATCH('Total Fuel Prices'!$A$147,tax_fuel_labels,0),MATCH(I$1,'Tax_Share of Price'!$B$1:$AI$1,0)))</f>
        <v>3.7994335579559639E-7</v>
      </c>
      <c r="J3" s="276">
        <f>'Total Fuel Prices'!J150*(INDEX(Tax_share,MATCH('Total Fuel Prices'!$A$147,tax_fuel_labels,0),MATCH(J$1,'Tax_Share of Price'!$B$1:$AI$1,0)))</f>
        <v>3.7608606284335675E-7</v>
      </c>
      <c r="K3" s="276">
        <f>'Total Fuel Prices'!K150*(INDEX(Tax_share,MATCH('Total Fuel Prices'!$A$147,tax_fuel_labels,0),MATCH(K$1,'Tax_Share of Price'!$B$1:$AI$1,0)))</f>
        <v>3.7801470931947655E-7</v>
      </c>
      <c r="L3" s="276">
        <f>'Total Fuel Prices'!L150*(INDEX(Tax_share,MATCH('Total Fuel Prices'!$A$147,tax_fuel_labels,0),MATCH(L$1,'Tax_Share of Price'!$B$1:$AI$1,0)))</f>
        <v>3.7994335579559639E-7</v>
      </c>
      <c r="M3" s="276">
        <f>'Total Fuel Prices'!M150*(INDEX(Tax_share,MATCH('Total Fuel Prices'!$A$147,tax_fuel_labels,0),MATCH(M$1,'Tax_Share of Price'!$B$1:$AI$1,0)))</f>
        <v>3.7801470931947655E-7</v>
      </c>
      <c r="N3" s="276">
        <f>'Total Fuel Prices'!N150*(INDEX(Tax_share,MATCH('Total Fuel Prices'!$A$147,tax_fuel_labels,0),MATCH(N$1,'Tax_Share of Price'!$B$1:$AI$1,0)))</f>
        <v>3.7801470931947655E-7</v>
      </c>
      <c r="O3" s="276">
        <f>'Total Fuel Prices'!O150*(INDEX(Tax_share,MATCH('Total Fuel Prices'!$A$147,tax_fuel_labels,0),MATCH(O$1,'Tax_Share of Price'!$B$1:$AI$1,0)))</f>
        <v>3.7801470931947655E-7</v>
      </c>
      <c r="P3" s="276">
        <f>'Total Fuel Prices'!P150*(INDEX(Tax_share,MATCH('Total Fuel Prices'!$A$147,tax_fuel_labels,0),MATCH(P$1,'Tax_Share of Price'!$B$1:$AI$1,0)))</f>
        <v>3.7608606284335675E-7</v>
      </c>
      <c r="Q3" s="276">
        <f>'Total Fuel Prices'!Q150*(INDEX(Tax_share,MATCH('Total Fuel Prices'!$A$147,tax_fuel_labels,0),MATCH(Q$1,'Tax_Share of Price'!$B$1:$AI$1,0)))</f>
        <v>3.7608606284335675E-7</v>
      </c>
      <c r="R3" s="276">
        <f>'Total Fuel Prices'!R150*(INDEX(Tax_share,MATCH('Total Fuel Prices'!$A$147,tax_fuel_labels,0),MATCH(R$1,'Tax_Share of Price'!$B$1:$AI$1,0)))</f>
        <v>3.7801470931947655E-7</v>
      </c>
      <c r="S3" s="276">
        <f>'Total Fuel Prices'!S150*(INDEX(Tax_share,MATCH('Total Fuel Prices'!$A$147,tax_fuel_labels,0),MATCH(S$1,'Tax_Share of Price'!$B$1:$AI$1,0)))</f>
        <v>3.7801470931947655E-7</v>
      </c>
      <c r="T3" s="276">
        <f>'Total Fuel Prices'!T150*(INDEX(Tax_share,MATCH('Total Fuel Prices'!$A$147,tax_fuel_labels,0),MATCH(T$1,'Tax_Share of Price'!$B$1:$AI$1,0)))</f>
        <v>3.7608606284335675E-7</v>
      </c>
      <c r="U3" s="276">
        <f>'Total Fuel Prices'!U150*(INDEX(Tax_share,MATCH('Total Fuel Prices'!$A$147,tax_fuel_labels,0),MATCH(U$1,'Tax_Share of Price'!$B$1:$AI$1,0)))</f>
        <v>3.7608606284335675E-7</v>
      </c>
      <c r="V3" s="276">
        <f>'Total Fuel Prices'!V150*(INDEX(Tax_share,MATCH('Total Fuel Prices'!$A$147,tax_fuel_labels,0),MATCH(V$1,'Tax_Share of Price'!$B$1:$AI$1,0)))</f>
        <v>3.7801470931947655E-7</v>
      </c>
      <c r="W3" s="276">
        <f>'Total Fuel Prices'!W150*(INDEX(Tax_share,MATCH('Total Fuel Prices'!$A$147,tax_fuel_labels,0),MATCH(W$1,'Tax_Share of Price'!$B$1:$AI$1,0)))</f>
        <v>3.7801470931947655E-7</v>
      </c>
      <c r="X3" s="276">
        <f>'Total Fuel Prices'!X150*(INDEX(Tax_share,MATCH('Total Fuel Prices'!$A$147,tax_fuel_labels,0),MATCH(X$1,'Tax_Share of Price'!$B$1:$AI$1,0)))</f>
        <v>3.7608606284335675E-7</v>
      </c>
      <c r="Y3" s="276">
        <f>'Total Fuel Prices'!Y150*(INDEX(Tax_share,MATCH('Total Fuel Prices'!$A$147,tax_fuel_labels,0),MATCH(Y$1,'Tax_Share of Price'!$B$1:$AI$1,0)))</f>
        <v>3.7608606284335675E-7</v>
      </c>
      <c r="Z3" s="276">
        <f>'Total Fuel Prices'!Z150*(INDEX(Tax_share,MATCH('Total Fuel Prices'!$A$147,tax_fuel_labels,0),MATCH(Z$1,'Tax_Share of Price'!$B$1:$AI$1,0)))</f>
        <v>3.7608606284335675E-7</v>
      </c>
      <c r="AA3" s="276">
        <f>'Total Fuel Prices'!AA150*(INDEX(Tax_share,MATCH('Total Fuel Prices'!$A$147,tax_fuel_labels,0),MATCH(AA$1,'Tax_Share of Price'!$B$1:$AI$1,0)))</f>
        <v>3.7608606284335675E-7</v>
      </c>
      <c r="AB3" s="276">
        <f>'Total Fuel Prices'!AB150*(INDEX(Tax_share,MATCH('Total Fuel Prices'!$A$147,tax_fuel_labels,0),MATCH(AB$1,'Tax_Share of Price'!$B$1:$AI$1,0)))</f>
        <v>3.7608606284335675E-7</v>
      </c>
      <c r="AC3" s="276">
        <f>'Total Fuel Prices'!AC150*(INDEX(Tax_share,MATCH('Total Fuel Prices'!$A$147,tax_fuel_labels,0),MATCH(AC$1,'Tax_Share of Price'!$B$1:$AI$1,0)))</f>
        <v>3.7608606284335675E-7</v>
      </c>
      <c r="AD3" s="276">
        <f>'Total Fuel Prices'!AD150*(INDEX(Tax_share,MATCH('Total Fuel Prices'!$A$147,tax_fuel_labels,0),MATCH(AD$1,'Tax_Share of Price'!$B$1:$AI$1,0)))</f>
        <v>3.7608606284335675E-7</v>
      </c>
      <c r="AE3" s="276">
        <f>'Total Fuel Prices'!AE150*(INDEX(Tax_share,MATCH('Total Fuel Prices'!$A$147,tax_fuel_labels,0),MATCH(AE$1,'Tax_Share of Price'!$B$1:$AI$1,0)))</f>
        <v>3.7608606284335675E-7</v>
      </c>
      <c r="AF3" s="276">
        <f>'Total Fuel Prices'!AF150*(INDEX(Tax_share,MATCH('Total Fuel Prices'!$A$147,tax_fuel_labels,0),MATCH(AF$1,'Tax_Share of Price'!$B$1:$AI$1,0)))</f>
        <v>3.7608606284335675E-7</v>
      </c>
      <c r="AG3" s="276">
        <f>'Total Fuel Prices'!AG150*(INDEX(Tax_share,MATCH('Total Fuel Prices'!$A$147,tax_fuel_labels,0),MATCH(AG$1,'Tax_Share of Price'!$B$1:$AI$1,0)))</f>
        <v>3.7608606284335675E-7</v>
      </c>
      <c r="AH3" s="276">
        <f>'Total Fuel Prices'!AH150*(INDEX(Tax_share,MATCH('Total Fuel Prices'!$A$147,tax_fuel_labels,0),MATCH(AH$1,'Tax_Share of Price'!$B$1:$AI$1,0)))</f>
        <v>3.7608606284335675E-7</v>
      </c>
      <c r="AI3" s="276">
        <f>'Total Fuel Prices'!AI150*(INDEX(Tax_share,MATCH('Total Fuel Prices'!$A$147,tax_fuel_labels,0),MATCH(AI$1,'Tax_Share of Price'!$B$1:$AI$1,0)))</f>
        <v>3.7608606284335675E-7</v>
      </c>
    </row>
    <row r="4" spans="1:37" x14ac:dyDescent="0.4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Prices'!B153*(INDEX(Tax_share,MATCH('Total Fuel Prices'!$A$147,tax_fuel_labels,0),MATCH(B$1,'Tax_Share of Price'!$B$1:$AI$1,0)))</f>
        <v>3.973011740806744E-7</v>
      </c>
      <c r="C6" s="276">
        <f>'Total Fuel Prices'!C153*(INDEX(Tax_share,MATCH('Total Fuel Prices'!$A$147,tax_fuel_labels,0),MATCH(C$1,'Tax_Share of Price'!$B$1:$AI$1,0)))</f>
        <v>3.973011740806744E-7</v>
      </c>
      <c r="D6" s="276">
        <f>'Total Fuel Prices'!D153*(INDEX(Tax_share,MATCH('Total Fuel Prices'!$A$147,tax_fuel_labels,0),MATCH(D$1,'Tax_Share of Price'!$B$1:$AI$1,0)))</f>
        <v>3.9540021152526454E-7</v>
      </c>
      <c r="E6" s="276">
        <f>'Total Fuel Prices'!E153*(INDEX(Tax_share,MATCH('Total Fuel Prices'!$A$147,tax_fuel_labels,0),MATCH(E$1,'Tax_Share of Price'!$B$1:$AI$1,0)))</f>
        <v>3.973011740806744E-7</v>
      </c>
      <c r="F6" s="276">
        <f>'Total Fuel Prices'!F153*(INDEX(Tax_share,MATCH('Total Fuel Prices'!$A$147,tax_fuel_labels,0),MATCH(F$1,'Tax_Share of Price'!$B$1:$AI$1,0)))</f>
        <v>3.9349924896985452E-7</v>
      </c>
      <c r="G6" s="276">
        <f>'Total Fuel Prices'!G153*(INDEX(Tax_share,MATCH('Total Fuel Prices'!$A$147,tax_fuel_labels,0),MATCH(G$1,'Tax_Share of Price'!$B$1:$AI$1,0)))</f>
        <v>3.8779636130362478E-7</v>
      </c>
      <c r="H6" s="276">
        <f>'Total Fuel Prices'!H153*(INDEX(Tax_share,MATCH('Total Fuel Prices'!$A$147,tax_fuel_labels,0),MATCH(H$1,'Tax_Share of Price'!$B$1:$AI$1,0)))</f>
        <v>3.8589539874821482E-7</v>
      </c>
      <c r="I6" s="276">
        <f>'Total Fuel Prices'!I153*(INDEX(Tax_share,MATCH('Total Fuel Prices'!$A$147,tax_fuel_labels,0),MATCH(I$1,'Tax_Share of Price'!$B$1:$AI$1,0)))</f>
        <v>3.8399443619280491E-7</v>
      </c>
      <c r="J6" s="276">
        <f>'Total Fuel Prices'!J153*(INDEX(Tax_share,MATCH('Total Fuel Prices'!$A$147,tax_fuel_labels,0),MATCH(J$1,'Tax_Share of Price'!$B$1:$AI$1,0)))</f>
        <v>3.8209347363739494E-7</v>
      </c>
      <c r="K6" s="276">
        <f>'Total Fuel Prices'!K153*(INDEX(Tax_share,MATCH('Total Fuel Prices'!$A$147,tax_fuel_labels,0),MATCH(K$1,'Tax_Share of Price'!$B$1:$AI$1,0)))</f>
        <v>3.8399443619280491E-7</v>
      </c>
      <c r="L6" s="276">
        <f>'Total Fuel Prices'!L153*(INDEX(Tax_share,MATCH('Total Fuel Prices'!$A$147,tax_fuel_labels,0),MATCH(L$1,'Tax_Share of Price'!$B$1:$AI$1,0)))</f>
        <v>3.8589539874821482E-7</v>
      </c>
      <c r="M6" s="276">
        <f>'Total Fuel Prices'!M153*(INDEX(Tax_share,MATCH('Total Fuel Prices'!$A$147,tax_fuel_labels,0),MATCH(M$1,'Tax_Share of Price'!$B$1:$AI$1,0)))</f>
        <v>3.8209347363739494E-7</v>
      </c>
      <c r="N6" s="276">
        <f>'Total Fuel Prices'!N153*(INDEX(Tax_share,MATCH('Total Fuel Prices'!$A$147,tax_fuel_labels,0),MATCH(N$1,'Tax_Share of Price'!$B$1:$AI$1,0)))</f>
        <v>3.8399443619280491E-7</v>
      </c>
      <c r="O6" s="276">
        <f>'Total Fuel Prices'!O153*(INDEX(Tax_share,MATCH('Total Fuel Prices'!$A$147,tax_fuel_labels,0),MATCH(O$1,'Tax_Share of Price'!$B$1:$AI$1,0)))</f>
        <v>3.8399443619280491E-7</v>
      </c>
      <c r="P6" s="276">
        <f>'Total Fuel Prices'!P153*(INDEX(Tax_share,MATCH('Total Fuel Prices'!$A$147,tax_fuel_labels,0),MATCH(P$1,'Tax_Share of Price'!$B$1:$AI$1,0)))</f>
        <v>3.8209347363739494E-7</v>
      </c>
      <c r="Q6" s="276">
        <f>'Total Fuel Prices'!Q153*(INDEX(Tax_share,MATCH('Total Fuel Prices'!$A$147,tax_fuel_labels,0),MATCH(Q$1,'Tax_Share of Price'!$B$1:$AI$1,0)))</f>
        <v>3.8209347363739494E-7</v>
      </c>
      <c r="R6" s="276">
        <f>'Total Fuel Prices'!R153*(INDEX(Tax_share,MATCH('Total Fuel Prices'!$A$147,tax_fuel_labels,0),MATCH(R$1,'Tax_Share of Price'!$B$1:$AI$1,0)))</f>
        <v>3.8399443619280491E-7</v>
      </c>
      <c r="S6" s="276">
        <f>'Total Fuel Prices'!S153*(INDEX(Tax_share,MATCH('Total Fuel Prices'!$A$147,tax_fuel_labels,0),MATCH(S$1,'Tax_Share of Price'!$B$1:$AI$1,0)))</f>
        <v>3.8399443619280491E-7</v>
      </c>
      <c r="T6" s="276">
        <f>'Total Fuel Prices'!T153*(INDEX(Tax_share,MATCH('Total Fuel Prices'!$A$147,tax_fuel_labels,0),MATCH(T$1,'Tax_Share of Price'!$B$1:$AI$1,0)))</f>
        <v>3.8209347363739494E-7</v>
      </c>
      <c r="U6" s="276">
        <f>'Total Fuel Prices'!U153*(INDEX(Tax_share,MATCH('Total Fuel Prices'!$A$147,tax_fuel_labels,0),MATCH(U$1,'Tax_Share of Price'!$B$1:$AI$1,0)))</f>
        <v>3.8209347363739494E-7</v>
      </c>
      <c r="V6" s="276">
        <f>'Total Fuel Prices'!V153*(INDEX(Tax_share,MATCH('Total Fuel Prices'!$A$147,tax_fuel_labels,0),MATCH(V$1,'Tax_Share of Price'!$B$1:$AI$1,0)))</f>
        <v>3.8399443619280491E-7</v>
      </c>
      <c r="W6" s="276">
        <f>'Total Fuel Prices'!W153*(INDEX(Tax_share,MATCH('Total Fuel Prices'!$A$147,tax_fuel_labels,0),MATCH(W$1,'Tax_Share of Price'!$B$1:$AI$1,0)))</f>
        <v>3.8399443619280491E-7</v>
      </c>
      <c r="X6" s="276">
        <f>'Total Fuel Prices'!X153*(INDEX(Tax_share,MATCH('Total Fuel Prices'!$A$147,tax_fuel_labels,0),MATCH(X$1,'Tax_Share of Price'!$B$1:$AI$1,0)))</f>
        <v>3.8399443619280491E-7</v>
      </c>
      <c r="Y6" s="276">
        <f>'Total Fuel Prices'!Y153*(INDEX(Tax_share,MATCH('Total Fuel Prices'!$A$147,tax_fuel_labels,0),MATCH(Y$1,'Tax_Share of Price'!$B$1:$AI$1,0)))</f>
        <v>3.8209347363739494E-7</v>
      </c>
      <c r="Z6" s="276">
        <f>'Total Fuel Prices'!Z153*(INDEX(Tax_share,MATCH('Total Fuel Prices'!$A$147,tax_fuel_labels,0),MATCH(Z$1,'Tax_Share of Price'!$B$1:$AI$1,0)))</f>
        <v>3.8209347363739494E-7</v>
      </c>
      <c r="AA6" s="276">
        <f>'Total Fuel Prices'!AA153*(INDEX(Tax_share,MATCH('Total Fuel Prices'!$A$147,tax_fuel_labels,0),MATCH(AA$1,'Tax_Share of Price'!$B$1:$AI$1,0)))</f>
        <v>3.8399443619280491E-7</v>
      </c>
      <c r="AB6" s="276">
        <f>'Total Fuel Prices'!AB153*(INDEX(Tax_share,MATCH('Total Fuel Prices'!$A$147,tax_fuel_labels,0),MATCH(AB$1,'Tax_Share of Price'!$B$1:$AI$1,0)))</f>
        <v>3.8399443619280491E-7</v>
      </c>
      <c r="AC6" s="276">
        <f>'Total Fuel Prices'!AC153*(INDEX(Tax_share,MATCH('Total Fuel Prices'!$A$147,tax_fuel_labels,0),MATCH(AC$1,'Tax_Share of Price'!$B$1:$AI$1,0)))</f>
        <v>3.8399443619280491E-7</v>
      </c>
      <c r="AD6" s="276">
        <f>'Total Fuel Prices'!AD153*(INDEX(Tax_share,MATCH('Total Fuel Prices'!$A$147,tax_fuel_labels,0),MATCH(AD$1,'Tax_Share of Price'!$B$1:$AI$1,0)))</f>
        <v>3.8399443619280491E-7</v>
      </c>
      <c r="AE6" s="276">
        <f>'Total Fuel Prices'!AE153*(INDEX(Tax_share,MATCH('Total Fuel Prices'!$A$147,tax_fuel_labels,0),MATCH(AE$1,'Tax_Share of Price'!$B$1:$AI$1,0)))</f>
        <v>3.8399443619280491E-7</v>
      </c>
      <c r="AF6" s="276">
        <f>'Total Fuel Prices'!AF153*(INDEX(Tax_share,MATCH('Total Fuel Prices'!$A$147,tax_fuel_labels,0),MATCH(AF$1,'Tax_Share of Price'!$B$1:$AI$1,0)))</f>
        <v>3.8399443619280491E-7</v>
      </c>
      <c r="AG6" s="276">
        <f>'Total Fuel Prices'!AG153*(INDEX(Tax_share,MATCH('Total Fuel Prices'!$A$147,tax_fuel_labels,0),MATCH(AG$1,'Tax_Share of Price'!$B$1:$AI$1,0)))</f>
        <v>3.8399443619280491E-7</v>
      </c>
      <c r="AH6" s="276">
        <f>'Total Fuel Prices'!AH153*(INDEX(Tax_share,MATCH('Total Fuel Prices'!$A$147,tax_fuel_labels,0),MATCH(AH$1,'Tax_Share of Price'!$B$1:$AI$1,0)))</f>
        <v>3.8399443619280491E-7</v>
      </c>
      <c r="AI6" s="276">
        <f>'Total Fuel Prices'!AI153*(INDEX(Tax_share,MATCH('Total Fuel Prices'!$A$147,tax_fuel_labels,0),MATCH(AI$1,'Tax_Share of Price'!$B$1:$AI$1,0)))</f>
        <v>3.8399443619280491E-7</v>
      </c>
    </row>
    <row r="7" spans="1:37" x14ac:dyDescent="0.45">
      <c r="A7" s="12" t="s">
        <v>275</v>
      </c>
      <c r="B7" s="35">
        <f>'Total Fuel Prices'!B154*(INDEX(Tax_share,MATCH('Total Fuel Prices'!$A$147,tax_fuel_labels,0),MATCH(B$1,'Tax_Share of Price'!$B$1:$AI$1,0)))</f>
        <v>0</v>
      </c>
      <c r="C7" s="35">
        <f>'Total Fuel Prices'!C154*(INDEX(Tax_share,MATCH('Total Fuel Prices'!$A$147,tax_fuel_labels,0),MATCH(C$1,'Tax_Share of Price'!$B$1:$AI$1,0)))</f>
        <v>0</v>
      </c>
      <c r="D7" s="35">
        <f>'Total Fuel Prices'!D154*(INDEX(Tax_share,MATCH('Total Fuel Prices'!$A$147,tax_fuel_labels,0),MATCH(D$1,'Tax_Share of Price'!$B$1:$AI$1,0)))</f>
        <v>0</v>
      </c>
      <c r="E7" s="35">
        <f>'Total Fuel Prices'!E154*(INDEX(Tax_share,MATCH('Total Fuel Prices'!$A$147,tax_fuel_labels,0),MATCH(E$1,'Tax_Share of Price'!$B$1:$AI$1,0)))</f>
        <v>0</v>
      </c>
      <c r="F7" s="35">
        <f>'Total Fuel Prices'!F154*(INDEX(Tax_share,MATCH('Total Fuel Prices'!$A$147,tax_fuel_labels,0),MATCH(F$1,'Tax_Share of Price'!$B$1:$AI$1,0)))</f>
        <v>0</v>
      </c>
      <c r="G7" s="35">
        <f>'Total Fuel Prices'!G154*(INDEX(Tax_share,MATCH('Total Fuel Prices'!$A$147,tax_fuel_labels,0),MATCH(G$1,'Tax_Share of Price'!$B$1:$AI$1,0)))</f>
        <v>0</v>
      </c>
      <c r="H7" s="35">
        <f>'Total Fuel Prices'!H154*(INDEX(Tax_share,MATCH('Total Fuel Prices'!$A$147,tax_fuel_labels,0),MATCH(H$1,'Tax_Share of Price'!$B$1:$AI$1,0)))</f>
        <v>0</v>
      </c>
      <c r="I7" s="35">
        <f>'Total Fuel Prices'!I154*(INDEX(Tax_share,MATCH('Total Fuel Prices'!$A$147,tax_fuel_labels,0),MATCH(I$1,'Tax_Share of Price'!$B$1:$AI$1,0)))</f>
        <v>0</v>
      </c>
      <c r="J7" s="35">
        <f>'Total Fuel Prices'!J154*(INDEX(Tax_share,MATCH('Total Fuel Prices'!$A$147,tax_fuel_labels,0),MATCH(J$1,'Tax_Share of Price'!$B$1:$AI$1,0)))</f>
        <v>0</v>
      </c>
      <c r="K7" s="35">
        <f>'Total Fuel Prices'!K154*(INDEX(Tax_share,MATCH('Total Fuel Prices'!$A$147,tax_fuel_labels,0),MATCH(K$1,'Tax_Share of Price'!$B$1:$AI$1,0)))</f>
        <v>0</v>
      </c>
      <c r="L7" s="35">
        <f>'Total Fuel Prices'!L154*(INDEX(Tax_share,MATCH('Total Fuel Prices'!$A$147,tax_fuel_labels,0),MATCH(L$1,'Tax_Share of Price'!$B$1:$AI$1,0)))</f>
        <v>0</v>
      </c>
      <c r="M7" s="35">
        <f>'Total Fuel Prices'!M154*(INDEX(Tax_share,MATCH('Total Fuel Prices'!$A$147,tax_fuel_labels,0),MATCH(M$1,'Tax_Share of Price'!$B$1:$AI$1,0)))</f>
        <v>0</v>
      </c>
      <c r="N7" s="35">
        <f>'Total Fuel Prices'!N154*(INDEX(Tax_share,MATCH('Total Fuel Prices'!$A$147,tax_fuel_labels,0),MATCH(N$1,'Tax_Share of Price'!$B$1:$AI$1,0)))</f>
        <v>0</v>
      </c>
      <c r="O7" s="35">
        <f>'Total Fuel Prices'!O154*(INDEX(Tax_share,MATCH('Total Fuel Prices'!$A$147,tax_fuel_labels,0),MATCH(O$1,'Tax_Share of Price'!$B$1:$AI$1,0)))</f>
        <v>0</v>
      </c>
      <c r="P7" s="35">
        <f>'Total Fuel Prices'!P154*(INDEX(Tax_share,MATCH('Total Fuel Prices'!$A$147,tax_fuel_labels,0),MATCH(P$1,'Tax_Share of Price'!$B$1:$AI$1,0)))</f>
        <v>0</v>
      </c>
      <c r="Q7" s="35">
        <f>'Total Fuel Prices'!Q154*(INDEX(Tax_share,MATCH('Total Fuel Prices'!$A$147,tax_fuel_labels,0),MATCH(Q$1,'Tax_Share of Price'!$B$1:$AI$1,0)))</f>
        <v>0</v>
      </c>
      <c r="R7" s="35">
        <f>'Total Fuel Prices'!R154*(INDEX(Tax_share,MATCH('Total Fuel Prices'!$A$147,tax_fuel_labels,0),MATCH(R$1,'Tax_Share of Price'!$B$1:$AI$1,0)))</f>
        <v>0</v>
      </c>
      <c r="S7" s="35">
        <f>'Total Fuel Prices'!S154*(INDEX(Tax_share,MATCH('Total Fuel Prices'!$A$147,tax_fuel_labels,0),MATCH(S$1,'Tax_Share of Price'!$B$1:$AI$1,0)))</f>
        <v>0</v>
      </c>
      <c r="T7" s="35">
        <f>'Total Fuel Prices'!T154*(INDEX(Tax_share,MATCH('Total Fuel Prices'!$A$147,tax_fuel_labels,0),MATCH(T$1,'Tax_Share of Price'!$B$1:$AI$1,0)))</f>
        <v>0</v>
      </c>
      <c r="U7" s="35">
        <f>'Total Fuel Prices'!U154*(INDEX(Tax_share,MATCH('Total Fuel Prices'!$A$147,tax_fuel_labels,0),MATCH(U$1,'Tax_Share of Price'!$B$1:$AI$1,0)))</f>
        <v>0</v>
      </c>
      <c r="V7" s="35">
        <f>'Total Fuel Prices'!V154*(INDEX(Tax_share,MATCH('Total Fuel Prices'!$A$147,tax_fuel_labels,0),MATCH(V$1,'Tax_Share of Price'!$B$1:$AI$1,0)))</f>
        <v>0</v>
      </c>
      <c r="W7" s="35">
        <f>'Total Fuel Prices'!W154*(INDEX(Tax_share,MATCH('Total Fuel Prices'!$A$147,tax_fuel_labels,0),MATCH(W$1,'Tax_Share of Price'!$B$1:$AI$1,0)))</f>
        <v>0</v>
      </c>
      <c r="X7" s="35">
        <f>'Total Fuel Prices'!X154*(INDEX(Tax_share,MATCH('Total Fuel Prices'!$A$147,tax_fuel_labels,0),MATCH(X$1,'Tax_Share of Price'!$B$1:$AI$1,0)))</f>
        <v>0</v>
      </c>
      <c r="Y7" s="35">
        <f>'Total Fuel Prices'!Y154*(INDEX(Tax_share,MATCH('Total Fuel Prices'!$A$147,tax_fuel_labels,0),MATCH(Y$1,'Tax_Share of Price'!$B$1:$AI$1,0)))</f>
        <v>0</v>
      </c>
      <c r="Z7" s="35">
        <f>'Total Fuel Prices'!Z154*(INDEX(Tax_share,MATCH('Total Fuel Prices'!$A$147,tax_fuel_labels,0),MATCH(Z$1,'Tax_Share of Price'!$B$1:$AI$1,0)))</f>
        <v>0</v>
      </c>
      <c r="AA7" s="35">
        <f>'Total Fuel Prices'!AA154*(INDEX(Tax_share,MATCH('Total Fuel Prices'!$A$147,tax_fuel_labels,0),MATCH(AA$1,'Tax_Share of Price'!$B$1:$AI$1,0)))</f>
        <v>0</v>
      </c>
      <c r="AB7" s="35">
        <f>'Total Fuel Prices'!AB154*(INDEX(Tax_share,MATCH('Total Fuel Prices'!$A$147,tax_fuel_labels,0),MATCH(AB$1,'Tax_Share of Price'!$B$1:$AI$1,0)))</f>
        <v>0</v>
      </c>
      <c r="AC7" s="35">
        <f>'Total Fuel Prices'!AC154*(INDEX(Tax_share,MATCH('Total Fuel Prices'!$A$147,tax_fuel_labels,0),MATCH(AC$1,'Tax_Share of Price'!$B$1:$AI$1,0)))</f>
        <v>0</v>
      </c>
      <c r="AD7" s="35">
        <f>'Total Fuel Prices'!AD154*(INDEX(Tax_share,MATCH('Total Fuel Prices'!$A$147,tax_fuel_labels,0),MATCH(AD$1,'Tax_Share of Price'!$B$1:$AI$1,0)))</f>
        <v>0</v>
      </c>
      <c r="AE7" s="35">
        <f>'Total Fuel Prices'!AE154*(INDEX(Tax_share,MATCH('Total Fuel Prices'!$A$147,tax_fuel_labels,0),MATCH(AE$1,'Tax_Share of Price'!$B$1:$AI$1,0)))</f>
        <v>0</v>
      </c>
      <c r="AF7" s="35">
        <f>'Total Fuel Prices'!AF154*(INDEX(Tax_share,MATCH('Total Fuel Prices'!$A$147,tax_fuel_labels,0),MATCH(AF$1,'Tax_Share of Price'!$B$1:$AI$1,0)))</f>
        <v>0</v>
      </c>
      <c r="AG7" s="35">
        <f>'Total Fuel Prices'!AG154*(INDEX(Tax_share,MATCH('Total Fuel Prices'!$A$147,tax_fuel_labels,0),MATCH(AG$1,'Tax_Share of Price'!$B$1:$AI$1,0)))</f>
        <v>0</v>
      </c>
      <c r="AH7" s="35">
        <f>'Total Fuel Prices'!AH154*(INDEX(Tax_share,MATCH('Total Fuel Prices'!$A$147,tax_fuel_labels,0),MATCH(AH$1,'Tax_Share of Price'!$B$1:$AI$1,0)))</f>
        <v>0</v>
      </c>
      <c r="AI7" s="35">
        <f>'Total Fuel Prices'!AI154*(INDEX(Tax_share,MATCH('Total Fuel Prices'!$A$147,tax_fuel_labels,0),MATCH(AI$1,'Tax_Share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Prices'!B156*(INDEX(Tax_share,MATCH('Total Fuel Prices'!$A$147,tax_fuel_labels,0),MATCH(B$1,'Tax_Share of Price'!$B$1:$AI$1,0)))</f>
        <v>3.973011740806744E-7</v>
      </c>
      <c r="C9" s="276">
        <f>'Total Fuel Prices'!C156*(INDEX(Tax_share,MATCH('Total Fuel Prices'!$A$147,tax_fuel_labels,0),MATCH(C$1,'Tax_Share of Price'!$B$1:$AI$1,0)))</f>
        <v>3.973011740806744E-7</v>
      </c>
      <c r="D9" s="276">
        <f>'Total Fuel Prices'!D156*(INDEX(Tax_share,MATCH('Total Fuel Prices'!$A$147,tax_fuel_labels,0),MATCH(D$1,'Tax_Share of Price'!$B$1:$AI$1,0)))</f>
        <v>3.9540021152526454E-7</v>
      </c>
      <c r="E9" s="276">
        <f>'Total Fuel Prices'!E156*(INDEX(Tax_share,MATCH('Total Fuel Prices'!$A$147,tax_fuel_labels,0),MATCH(E$1,'Tax_Share of Price'!$B$1:$AI$1,0)))</f>
        <v>3.973011740806744E-7</v>
      </c>
      <c r="F9" s="276">
        <f>'Total Fuel Prices'!F156*(INDEX(Tax_share,MATCH('Total Fuel Prices'!$A$147,tax_fuel_labels,0),MATCH(F$1,'Tax_Share of Price'!$B$1:$AI$1,0)))</f>
        <v>3.9349924896985452E-7</v>
      </c>
      <c r="G9" s="276">
        <f>'Total Fuel Prices'!G156*(INDEX(Tax_share,MATCH('Total Fuel Prices'!$A$147,tax_fuel_labels,0),MATCH(G$1,'Tax_Share of Price'!$B$1:$AI$1,0)))</f>
        <v>3.8779636130362478E-7</v>
      </c>
      <c r="H9" s="276">
        <f>'Total Fuel Prices'!H156*(INDEX(Tax_share,MATCH('Total Fuel Prices'!$A$147,tax_fuel_labels,0),MATCH(H$1,'Tax_Share of Price'!$B$1:$AI$1,0)))</f>
        <v>3.8589539874821482E-7</v>
      </c>
      <c r="I9" s="276">
        <f>'Total Fuel Prices'!I156*(INDEX(Tax_share,MATCH('Total Fuel Prices'!$A$147,tax_fuel_labels,0),MATCH(I$1,'Tax_Share of Price'!$B$1:$AI$1,0)))</f>
        <v>3.8399443619280491E-7</v>
      </c>
      <c r="J9" s="276">
        <f>'Total Fuel Prices'!J156*(INDEX(Tax_share,MATCH('Total Fuel Prices'!$A$147,tax_fuel_labels,0),MATCH(J$1,'Tax_Share of Price'!$B$1:$AI$1,0)))</f>
        <v>3.8209347363739494E-7</v>
      </c>
      <c r="K9" s="276">
        <f>'Total Fuel Prices'!K156*(INDEX(Tax_share,MATCH('Total Fuel Prices'!$A$147,tax_fuel_labels,0),MATCH(K$1,'Tax_Share of Price'!$B$1:$AI$1,0)))</f>
        <v>3.8399443619280491E-7</v>
      </c>
      <c r="L9" s="276">
        <f>'Total Fuel Prices'!L156*(INDEX(Tax_share,MATCH('Total Fuel Prices'!$A$147,tax_fuel_labels,0),MATCH(L$1,'Tax_Share of Price'!$B$1:$AI$1,0)))</f>
        <v>3.8589539874821482E-7</v>
      </c>
      <c r="M9" s="276">
        <f>'Total Fuel Prices'!M156*(INDEX(Tax_share,MATCH('Total Fuel Prices'!$A$147,tax_fuel_labels,0),MATCH(M$1,'Tax_Share of Price'!$B$1:$AI$1,0)))</f>
        <v>3.8209347363739494E-7</v>
      </c>
      <c r="N9" s="276">
        <f>'Total Fuel Prices'!N156*(INDEX(Tax_share,MATCH('Total Fuel Prices'!$A$147,tax_fuel_labels,0),MATCH(N$1,'Tax_Share of Price'!$B$1:$AI$1,0)))</f>
        <v>3.8399443619280491E-7</v>
      </c>
      <c r="O9" s="276">
        <f>'Total Fuel Prices'!O156*(INDEX(Tax_share,MATCH('Total Fuel Prices'!$A$147,tax_fuel_labels,0),MATCH(O$1,'Tax_Share of Price'!$B$1:$AI$1,0)))</f>
        <v>3.8399443619280491E-7</v>
      </c>
      <c r="P9" s="276">
        <f>'Total Fuel Prices'!P156*(INDEX(Tax_share,MATCH('Total Fuel Prices'!$A$147,tax_fuel_labels,0),MATCH(P$1,'Tax_Share of Price'!$B$1:$AI$1,0)))</f>
        <v>3.8209347363739494E-7</v>
      </c>
      <c r="Q9" s="276">
        <f>'Total Fuel Prices'!Q156*(INDEX(Tax_share,MATCH('Total Fuel Prices'!$A$147,tax_fuel_labels,0),MATCH(Q$1,'Tax_Share of Price'!$B$1:$AI$1,0)))</f>
        <v>3.8209347363739494E-7</v>
      </c>
      <c r="R9" s="276">
        <f>'Total Fuel Prices'!R156*(INDEX(Tax_share,MATCH('Total Fuel Prices'!$A$147,tax_fuel_labels,0),MATCH(R$1,'Tax_Share of Price'!$B$1:$AI$1,0)))</f>
        <v>3.8399443619280491E-7</v>
      </c>
      <c r="S9" s="276">
        <f>'Total Fuel Prices'!S156*(INDEX(Tax_share,MATCH('Total Fuel Prices'!$A$147,tax_fuel_labels,0),MATCH(S$1,'Tax_Share of Price'!$B$1:$AI$1,0)))</f>
        <v>3.8399443619280491E-7</v>
      </c>
      <c r="T9" s="276">
        <f>'Total Fuel Prices'!T156*(INDEX(Tax_share,MATCH('Total Fuel Prices'!$A$147,tax_fuel_labels,0),MATCH(T$1,'Tax_Share of Price'!$B$1:$AI$1,0)))</f>
        <v>3.8209347363739494E-7</v>
      </c>
      <c r="U9" s="276">
        <f>'Total Fuel Prices'!U156*(INDEX(Tax_share,MATCH('Total Fuel Prices'!$A$147,tax_fuel_labels,0),MATCH(U$1,'Tax_Share of Price'!$B$1:$AI$1,0)))</f>
        <v>3.8209347363739494E-7</v>
      </c>
      <c r="V9" s="276">
        <f>'Total Fuel Prices'!V156*(INDEX(Tax_share,MATCH('Total Fuel Prices'!$A$147,tax_fuel_labels,0),MATCH(V$1,'Tax_Share of Price'!$B$1:$AI$1,0)))</f>
        <v>3.8399443619280491E-7</v>
      </c>
      <c r="W9" s="276">
        <f>'Total Fuel Prices'!W156*(INDEX(Tax_share,MATCH('Total Fuel Prices'!$A$147,tax_fuel_labels,0),MATCH(W$1,'Tax_Share of Price'!$B$1:$AI$1,0)))</f>
        <v>3.8399443619280491E-7</v>
      </c>
      <c r="X9" s="276">
        <f>'Total Fuel Prices'!X156*(INDEX(Tax_share,MATCH('Total Fuel Prices'!$A$147,tax_fuel_labels,0),MATCH(X$1,'Tax_Share of Price'!$B$1:$AI$1,0)))</f>
        <v>3.8399443619280491E-7</v>
      </c>
      <c r="Y9" s="276">
        <f>'Total Fuel Prices'!Y156*(INDEX(Tax_share,MATCH('Total Fuel Prices'!$A$147,tax_fuel_labels,0),MATCH(Y$1,'Tax_Share of Price'!$B$1:$AI$1,0)))</f>
        <v>3.8209347363739494E-7</v>
      </c>
      <c r="Z9" s="276">
        <f>'Total Fuel Prices'!Z156*(INDEX(Tax_share,MATCH('Total Fuel Prices'!$A$147,tax_fuel_labels,0),MATCH(Z$1,'Tax_Share of Price'!$B$1:$AI$1,0)))</f>
        <v>3.8209347363739494E-7</v>
      </c>
      <c r="AA9" s="276">
        <f>'Total Fuel Prices'!AA156*(INDEX(Tax_share,MATCH('Total Fuel Prices'!$A$147,tax_fuel_labels,0),MATCH(AA$1,'Tax_Share of Price'!$B$1:$AI$1,0)))</f>
        <v>3.8399443619280491E-7</v>
      </c>
      <c r="AB9" s="276">
        <f>'Total Fuel Prices'!AB156*(INDEX(Tax_share,MATCH('Total Fuel Prices'!$A$147,tax_fuel_labels,0),MATCH(AB$1,'Tax_Share of Price'!$B$1:$AI$1,0)))</f>
        <v>3.8399443619280491E-7</v>
      </c>
      <c r="AC9" s="276">
        <f>'Total Fuel Prices'!AC156*(INDEX(Tax_share,MATCH('Total Fuel Prices'!$A$147,tax_fuel_labels,0),MATCH(AC$1,'Tax_Share of Price'!$B$1:$AI$1,0)))</f>
        <v>3.8399443619280491E-7</v>
      </c>
      <c r="AD9" s="276">
        <f>'Total Fuel Prices'!AD156*(INDEX(Tax_share,MATCH('Total Fuel Prices'!$A$147,tax_fuel_labels,0),MATCH(AD$1,'Tax_Share of Price'!$B$1:$AI$1,0)))</f>
        <v>3.8399443619280491E-7</v>
      </c>
      <c r="AE9" s="276">
        <f>'Total Fuel Prices'!AE156*(INDEX(Tax_share,MATCH('Total Fuel Prices'!$A$147,tax_fuel_labels,0),MATCH(AE$1,'Tax_Share of Price'!$B$1:$AI$1,0)))</f>
        <v>3.8399443619280491E-7</v>
      </c>
      <c r="AF9" s="276">
        <f>'Total Fuel Prices'!AF156*(INDEX(Tax_share,MATCH('Total Fuel Prices'!$A$147,tax_fuel_labels,0),MATCH(AF$1,'Tax_Share of Price'!$B$1:$AI$1,0)))</f>
        <v>3.8399443619280491E-7</v>
      </c>
      <c r="AG9" s="276">
        <f>'Total Fuel Prices'!AG156*(INDEX(Tax_share,MATCH('Total Fuel Prices'!$A$147,tax_fuel_labels,0),MATCH(AG$1,'Tax_Share of Price'!$B$1:$AI$1,0)))</f>
        <v>3.8399443619280491E-7</v>
      </c>
      <c r="AH9" s="276">
        <f>'Total Fuel Prices'!AH156*(INDEX(Tax_share,MATCH('Total Fuel Prices'!$A$147,tax_fuel_labels,0),MATCH(AH$1,'Tax_Share of Price'!$B$1:$AI$1,0)))</f>
        <v>3.8399443619280491E-7</v>
      </c>
      <c r="AI9" s="276">
        <f>'Total Fuel Prices'!AI156*(INDEX(Tax_share,MATCH('Total Fuel Prices'!$A$147,tax_fuel_labels,0),MATCH(AI$1,'Tax_Share of Price'!$B$1:$AI$1,0)))</f>
        <v>3.8399443619280491E-7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2" sqref="B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4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4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3" sqref="B1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4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4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Prices'!B189*(INDEX(Tax_share,MATCH('Total Fuel Prices'!$A$187,tax_fuel_labels,0),MATCH(B$1,'Tax_Share of Price'!$B$1:$AI$1,0)))</f>
        <v>0</v>
      </c>
      <c r="C2" s="35">
        <f>'Total Fuel Prices'!C189*(INDEX(Tax_share,MATCH('Total Fuel Prices'!$A$187,tax_fuel_labels,0),MATCH(C$1,'Tax_Share of Price'!$B$1:$AI$1,0)))</f>
        <v>0</v>
      </c>
      <c r="D2" s="35">
        <f>'Total Fuel Prices'!D189*(INDEX(Tax_share,MATCH('Total Fuel Prices'!$A$187,tax_fuel_labels,0),MATCH(D$1,'Tax_Share of Price'!$B$1:$AI$1,0)))</f>
        <v>0</v>
      </c>
      <c r="E2" s="35">
        <f>'Total Fuel Prices'!E189*(INDEX(Tax_share,MATCH('Total Fuel Prices'!$A$187,tax_fuel_labels,0),MATCH(E$1,'Tax_Share of Price'!$B$1:$AI$1,0)))</f>
        <v>0</v>
      </c>
      <c r="F2" s="35">
        <f>'Total Fuel Prices'!F189*(INDEX(Tax_share,MATCH('Total Fuel Prices'!$A$187,tax_fuel_labels,0),MATCH(F$1,'Tax_Share of Price'!$B$1:$AI$1,0)))</f>
        <v>0</v>
      </c>
      <c r="G2" s="35">
        <f>'Total Fuel Prices'!G189*(INDEX(Tax_share,MATCH('Total Fuel Prices'!$A$187,tax_fuel_labels,0),MATCH(G$1,'Tax_Share of Price'!$B$1:$AI$1,0)))</f>
        <v>0</v>
      </c>
      <c r="H2" s="35">
        <f>'Total Fuel Prices'!H189*(INDEX(Tax_share,MATCH('Total Fuel Prices'!$A$187,tax_fuel_labels,0),MATCH(H$1,'Tax_Share of Price'!$B$1:$AI$1,0)))</f>
        <v>0</v>
      </c>
      <c r="I2" s="35">
        <f>'Total Fuel Prices'!I189*(INDEX(Tax_share,MATCH('Total Fuel Prices'!$A$187,tax_fuel_labels,0),MATCH(I$1,'Tax_Share of Price'!$B$1:$AI$1,0)))</f>
        <v>0</v>
      </c>
      <c r="J2" s="35">
        <f>'Total Fuel Prices'!J189*(INDEX(Tax_share,MATCH('Total Fuel Prices'!$A$187,tax_fuel_labels,0),MATCH(J$1,'Tax_Share of Price'!$B$1:$AI$1,0)))</f>
        <v>0</v>
      </c>
      <c r="K2" s="35">
        <f>'Total Fuel Prices'!K189*(INDEX(Tax_share,MATCH('Total Fuel Prices'!$A$187,tax_fuel_labels,0),MATCH(K$1,'Tax_Share of Price'!$B$1:$AI$1,0)))</f>
        <v>0</v>
      </c>
      <c r="L2" s="35">
        <f>'Total Fuel Prices'!L189*(INDEX(Tax_share,MATCH('Total Fuel Prices'!$A$187,tax_fuel_labels,0),MATCH(L$1,'Tax_Share of Price'!$B$1:$AI$1,0)))</f>
        <v>0</v>
      </c>
      <c r="M2" s="35">
        <f>'Total Fuel Prices'!M189*(INDEX(Tax_share,MATCH('Total Fuel Prices'!$A$187,tax_fuel_labels,0),MATCH(M$1,'Tax_Share of Price'!$B$1:$AI$1,0)))</f>
        <v>0</v>
      </c>
      <c r="N2" s="35">
        <f>'Total Fuel Prices'!N189*(INDEX(Tax_share,MATCH('Total Fuel Prices'!$A$187,tax_fuel_labels,0),MATCH(N$1,'Tax_Share of Price'!$B$1:$AI$1,0)))</f>
        <v>0</v>
      </c>
      <c r="O2" s="35">
        <f>'Total Fuel Prices'!O189*(INDEX(Tax_share,MATCH('Total Fuel Prices'!$A$187,tax_fuel_labels,0),MATCH(O$1,'Tax_Share of Price'!$B$1:$AI$1,0)))</f>
        <v>0</v>
      </c>
      <c r="P2" s="35">
        <f>'Total Fuel Prices'!P189*(INDEX(Tax_share,MATCH('Total Fuel Prices'!$A$187,tax_fuel_labels,0),MATCH(P$1,'Tax_Share of Price'!$B$1:$AI$1,0)))</f>
        <v>0</v>
      </c>
      <c r="Q2" s="35">
        <f>'Total Fuel Prices'!Q189*(INDEX(Tax_share,MATCH('Total Fuel Prices'!$A$187,tax_fuel_labels,0),MATCH(Q$1,'Tax_Share of Price'!$B$1:$AI$1,0)))</f>
        <v>0</v>
      </c>
      <c r="R2" s="35">
        <f>'Total Fuel Prices'!R189*(INDEX(Tax_share,MATCH('Total Fuel Prices'!$A$187,tax_fuel_labels,0),MATCH(R$1,'Tax_Share of Price'!$B$1:$AI$1,0)))</f>
        <v>0</v>
      </c>
      <c r="S2" s="35">
        <f>'Total Fuel Prices'!S189*(INDEX(Tax_share,MATCH('Total Fuel Prices'!$A$187,tax_fuel_labels,0),MATCH(S$1,'Tax_Share of Price'!$B$1:$AI$1,0)))</f>
        <v>0</v>
      </c>
      <c r="T2" s="35">
        <f>'Total Fuel Prices'!T189*(INDEX(Tax_share,MATCH('Total Fuel Prices'!$A$187,tax_fuel_labels,0),MATCH(T$1,'Tax_Share of Price'!$B$1:$AI$1,0)))</f>
        <v>0</v>
      </c>
      <c r="U2" s="35">
        <f>'Total Fuel Prices'!U189*(INDEX(Tax_share,MATCH('Total Fuel Prices'!$A$187,tax_fuel_labels,0),MATCH(U$1,'Tax_Share of Price'!$B$1:$AI$1,0)))</f>
        <v>0</v>
      </c>
      <c r="V2" s="35">
        <f>'Total Fuel Prices'!V189*(INDEX(Tax_share,MATCH('Total Fuel Prices'!$A$187,tax_fuel_labels,0),MATCH(V$1,'Tax_Share of Price'!$B$1:$AI$1,0)))</f>
        <v>0</v>
      </c>
      <c r="W2" s="35">
        <f>'Total Fuel Prices'!W189*(INDEX(Tax_share,MATCH('Total Fuel Prices'!$A$187,tax_fuel_labels,0),MATCH(W$1,'Tax_Share of Price'!$B$1:$AI$1,0)))</f>
        <v>0</v>
      </c>
      <c r="X2" s="35">
        <f>'Total Fuel Prices'!X189*(INDEX(Tax_share,MATCH('Total Fuel Prices'!$A$187,tax_fuel_labels,0),MATCH(X$1,'Tax_Share of Price'!$B$1:$AI$1,0)))</f>
        <v>0</v>
      </c>
      <c r="Y2" s="35">
        <f>'Total Fuel Prices'!Y189*(INDEX(Tax_share,MATCH('Total Fuel Prices'!$A$187,tax_fuel_labels,0),MATCH(Y$1,'Tax_Share of Price'!$B$1:$AI$1,0)))</f>
        <v>0</v>
      </c>
      <c r="Z2" s="35">
        <f>'Total Fuel Prices'!Z189*(INDEX(Tax_share,MATCH('Total Fuel Prices'!$A$187,tax_fuel_labels,0),MATCH(Z$1,'Tax_Share of Price'!$B$1:$AI$1,0)))</f>
        <v>0</v>
      </c>
      <c r="AA2" s="35">
        <f>'Total Fuel Prices'!AA189*(INDEX(Tax_share,MATCH('Total Fuel Prices'!$A$187,tax_fuel_labels,0),MATCH(AA$1,'Tax_Share of Price'!$B$1:$AI$1,0)))</f>
        <v>0</v>
      </c>
      <c r="AB2" s="35">
        <f>'Total Fuel Prices'!AB189*(INDEX(Tax_share,MATCH('Total Fuel Prices'!$A$187,tax_fuel_labels,0),MATCH(AB$1,'Tax_Share of Price'!$B$1:$AI$1,0)))</f>
        <v>0</v>
      </c>
      <c r="AC2" s="35">
        <f>'Total Fuel Prices'!AC189*(INDEX(Tax_share,MATCH('Total Fuel Prices'!$A$187,tax_fuel_labels,0),MATCH(AC$1,'Tax_Share of Price'!$B$1:$AI$1,0)))</f>
        <v>0</v>
      </c>
      <c r="AD2" s="35">
        <f>'Total Fuel Prices'!AD189*(INDEX(Tax_share,MATCH('Total Fuel Prices'!$A$187,tax_fuel_labels,0),MATCH(AD$1,'Tax_Share of Price'!$B$1:$AI$1,0)))</f>
        <v>0</v>
      </c>
      <c r="AE2" s="35">
        <f>'Total Fuel Prices'!AE189*(INDEX(Tax_share,MATCH('Total Fuel Prices'!$A$187,tax_fuel_labels,0),MATCH(AE$1,'Tax_Share of Price'!$B$1:$AI$1,0)))</f>
        <v>0</v>
      </c>
      <c r="AF2" s="35">
        <f>'Total Fuel Prices'!AF189*(INDEX(Tax_share,MATCH('Total Fuel Prices'!$A$187,tax_fuel_labels,0),MATCH(AF$1,'Tax_Share of Price'!$B$1:$AI$1,0)))</f>
        <v>0</v>
      </c>
      <c r="AG2" s="35">
        <f>'Total Fuel Prices'!AG189*(INDEX(Tax_share,MATCH('Total Fuel Prices'!$A$187,tax_fuel_labels,0),MATCH(AG$1,'Tax_Share of Price'!$B$1:$AI$1,0)))</f>
        <v>0</v>
      </c>
      <c r="AH2" s="35">
        <f>'Total Fuel Prices'!AH189*(INDEX(Tax_share,MATCH('Total Fuel Prices'!$A$187,tax_fuel_labels,0),MATCH(AH$1,'Tax_Share of Price'!$B$1:$AI$1,0)))</f>
        <v>0</v>
      </c>
      <c r="AI2" s="35">
        <f>'Total Fuel Prices'!AI189*(INDEX(Tax_share,MATCH('Total Fuel Prices'!$A$187,tax_fuel_labels,0),MATCH(AI$1,'Tax_Share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4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4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45">
      <c r="A7" s="12" t="s">
        <v>275</v>
      </c>
      <c r="B7" s="35">
        <f>'Total Fuel Prices'!B194*(INDEX(Tax_share,MATCH('Total Fuel Prices'!$A$187,tax_fuel_labels,0),MATCH(B$1,'Tax_Share of Price'!$B$1:$AI$1,0)))</f>
        <v>0</v>
      </c>
      <c r="C7" s="35">
        <f>'Total Fuel Prices'!C194*(INDEX(Tax_share,MATCH('Total Fuel Prices'!$A$187,tax_fuel_labels,0),MATCH(C$1,'Tax_Share of Price'!$B$1:$AI$1,0)))</f>
        <v>0</v>
      </c>
      <c r="D7" s="35">
        <f>'Total Fuel Prices'!D194*(INDEX(Tax_share,MATCH('Total Fuel Prices'!$A$187,tax_fuel_labels,0),MATCH(D$1,'Tax_Share of Price'!$B$1:$AI$1,0)))</f>
        <v>0</v>
      </c>
      <c r="E7" s="35">
        <f>'Total Fuel Prices'!E194*(INDEX(Tax_share,MATCH('Total Fuel Prices'!$A$187,tax_fuel_labels,0),MATCH(E$1,'Tax_Share of Price'!$B$1:$AI$1,0)))</f>
        <v>0</v>
      </c>
      <c r="F7" s="35">
        <f>'Total Fuel Prices'!F194*(INDEX(Tax_share,MATCH('Total Fuel Prices'!$A$187,tax_fuel_labels,0),MATCH(F$1,'Tax_Share of Price'!$B$1:$AI$1,0)))</f>
        <v>0</v>
      </c>
      <c r="G7" s="35">
        <f>'Total Fuel Prices'!G194*(INDEX(Tax_share,MATCH('Total Fuel Prices'!$A$187,tax_fuel_labels,0),MATCH(G$1,'Tax_Share of Price'!$B$1:$AI$1,0)))</f>
        <v>0</v>
      </c>
      <c r="H7" s="35">
        <f>'Total Fuel Prices'!H194*(INDEX(Tax_share,MATCH('Total Fuel Prices'!$A$187,tax_fuel_labels,0),MATCH(H$1,'Tax_Share of Price'!$B$1:$AI$1,0)))</f>
        <v>0</v>
      </c>
      <c r="I7" s="35">
        <f>'Total Fuel Prices'!I194*(INDEX(Tax_share,MATCH('Total Fuel Prices'!$A$187,tax_fuel_labels,0),MATCH(I$1,'Tax_Share of Price'!$B$1:$AI$1,0)))</f>
        <v>0</v>
      </c>
      <c r="J7" s="35">
        <f>'Total Fuel Prices'!J194*(INDEX(Tax_share,MATCH('Total Fuel Prices'!$A$187,tax_fuel_labels,0),MATCH(J$1,'Tax_Share of Price'!$B$1:$AI$1,0)))</f>
        <v>0</v>
      </c>
      <c r="K7" s="35">
        <f>'Total Fuel Prices'!K194*(INDEX(Tax_share,MATCH('Total Fuel Prices'!$A$187,tax_fuel_labels,0),MATCH(K$1,'Tax_Share of Price'!$B$1:$AI$1,0)))</f>
        <v>0</v>
      </c>
      <c r="L7" s="35">
        <f>'Total Fuel Prices'!L194*(INDEX(Tax_share,MATCH('Total Fuel Prices'!$A$187,tax_fuel_labels,0),MATCH(L$1,'Tax_Share of Price'!$B$1:$AI$1,0)))</f>
        <v>0</v>
      </c>
      <c r="M7" s="35">
        <f>'Total Fuel Prices'!M194*(INDEX(Tax_share,MATCH('Total Fuel Prices'!$A$187,tax_fuel_labels,0),MATCH(M$1,'Tax_Share of Price'!$B$1:$AI$1,0)))</f>
        <v>0</v>
      </c>
      <c r="N7" s="35">
        <f>'Total Fuel Prices'!N194*(INDEX(Tax_share,MATCH('Total Fuel Prices'!$A$187,tax_fuel_labels,0),MATCH(N$1,'Tax_Share of Price'!$B$1:$AI$1,0)))</f>
        <v>0</v>
      </c>
      <c r="O7" s="35">
        <f>'Total Fuel Prices'!O194*(INDEX(Tax_share,MATCH('Total Fuel Prices'!$A$187,tax_fuel_labels,0),MATCH(O$1,'Tax_Share of Price'!$B$1:$AI$1,0)))</f>
        <v>0</v>
      </c>
      <c r="P7" s="35">
        <f>'Total Fuel Prices'!P194*(INDEX(Tax_share,MATCH('Total Fuel Prices'!$A$187,tax_fuel_labels,0),MATCH(P$1,'Tax_Share of Price'!$B$1:$AI$1,0)))</f>
        <v>0</v>
      </c>
      <c r="Q7" s="35">
        <f>'Total Fuel Prices'!Q194*(INDEX(Tax_share,MATCH('Total Fuel Prices'!$A$187,tax_fuel_labels,0),MATCH(Q$1,'Tax_Share of Price'!$B$1:$AI$1,0)))</f>
        <v>0</v>
      </c>
      <c r="R7" s="35">
        <f>'Total Fuel Prices'!R194*(INDEX(Tax_share,MATCH('Total Fuel Prices'!$A$187,tax_fuel_labels,0),MATCH(R$1,'Tax_Share of Price'!$B$1:$AI$1,0)))</f>
        <v>0</v>
      </c>
      <c r="S7" s="35">
        <f>'Total Fuel Prices'!S194*(INDEX(Tax_share,MATCH('Total Fuel Prices'!$A$187,tax_fuel_labels,0),MATCH(S$1,'Tax_Share of Price'!$B$1:$AI$1,0)))</f>
        <v>0</v>
      </c>
      <c r="T7" s="35">
        <f>'Total Fuel Prices'!T194*(INDEX(Tax_share,MATCH('Total Fuel Prices'!$A$187,tax_fuel_labels,0),MATCH(T$1,'Tax_Share of Price'!$B$1:$AI$1,0)))</f>
        <v>0</v>
      </c>
      <c r="U7" s="35">
        <f>'Total Fuel Prices'!U194*(INDEX(Tax_share,MATCH('Total Fuel Prices'!$A$187,tax_fuel_labels,0),MATCH(U$1,'Tax_Share of Price'!$B$1:$AI$1,0)))</f>
        <v>0</v>
      </c>
      <c r="V7" s="35">
        <f>'Total Fuel Prices'!V194*(INDEX(Tax_share,MATCH('Total Fuel Prices'!$A$187,tax_fuel_labels,0),MATCH(V$1,'Tax_Share of Price'!$B$1:$AI$1,0)))</f>
        <v>0</v>
      </c>
      <c r="W7" s="35">
        <f>'Total Fuel Prices'!W194*(INDEX(Tax_share,MATCH('Total Fuel Prices'!$A$187,tax_fuel_labels,0),MATCH(W$1,'Tax_Share of Price'!$B$1:$AI$1,0)))</f>
        <v>0</v>
      </c>
      <c r="X7" s="35">
        <f>'Total Fuel Prices'!X194*(INDEX(Tax_share,MATCH('Total Fuel Prices'!$A$187,tax_fuel_labels,0),MATCH(X$1,'Tax_Share of Price'!$B$1:$AI$1,0)))</f>
        <v>0</v>
      </c>
      <c r="Y7" s="35">
        <f>'Total Fuel Prices'!Y194*(INDEX(Tax_share,MATCH('Total Fuel Prices'!$A$187,tax_fuel_labels,0),MATCH(Y$1,'Tax_Share of Price'!$B$1:$AI$1,0)))</f>
        <v>0</v>
      </c>
      <c r="Z7" s="35">
        <f>'Total Fuel Prices'!Z194*(INDEX(Tax_share,MATCH('Total Fuel Prices'!$A$187,tax_fuel_labels,0),MATCH(Z$1,'Tax_Share of Price'!$B$1:$AI$1,0)))</f>
        <v>0</v>
      </c>
      <c r="AA7" s="35">
        <f>'Total Fuel Prices'!AA194*(INDEX(Tax_share,MATCH('Total Fuel Prices'!$A$187,tax_fuel_labels,0),MATCH(AA$1,'Tax_Share of Price'!$B$1:$AI$1,0)))</f>
        <v>0</v>
      </c>
      <c r="AB7" s="35">
        <f>'Total Fuel Prices'!AB194*(INDEX(Tax_share,MATCH('Total Fuel Prices'!$A$187,tax_fuel_labels,0),MATCH(AB$1,'Tax_Share of Price'!$B$1:$AI$1,0)))</f>
        <v>0</v>
      </c>
      <c r="AC7" s="35">
        <f>'Total Fuel Prices'!AC194*(INDEX(Tax_share,MATCH('Total Fuel Prices'!$A$187,tax_fuel_labels,0),MATCH(AC$1,'Tax_Share of Price'!$B$1:$AI$1,0)))</f>
        <v>0</v>
      </c>
      <c r="AD7" s="35">
        <f>'Total Fuel Prices'!AD194*(INDEX(Tax_share,MATCH('Total Fuel Prices'!$A$187,tax_fuel_labels,0),MATCH(AD$1,'Tax_Share of Price'!$B$1:$AI$1,0)))</f>
        <v>0</v>
      </c>
      <c r="AE7" s="35">
        <f>'Total Fuel Prices'!AE194*(INDEX(Tax_share,MATCH('Total Fuel Prices'!$A$187,tax_fuel_labels,0),MATCH(AE$1,'Tax_Share of Price'!$B$1:$AI$1,0)))</f>
        <v>0</v>
      </c>
      <c r="AF7" s="35">
        <f>'Total Fuel Prices'!AF194*(INDEX(Tax_share,MATCH('Total Fuel Prices'!$A$187,tax_fuel_labels,0),MATCH(AF$1,'Tax_Share of Price'!$B$1:$AI$1,0)))</f>
        <v>0</v>
      </c>
      <c r="AG7" s="35">
        <f>'Total Fuel Prices'!AG194*(INDEX(Tax_share,MATCH('Total Fuel Prices'!$A$187,tax_fuel_labels,0),MATCH(AG$1,'Tax_Share of Price'!$B$1:$AI$1,0)))</f>
        <v>0</v>
      </c>
      <c r="AH7" s="35">
        <f>'Total Fuel Prices'!AH194*(INDEX(Tax_share,MATCH('Total Fuel Prices'!$A$187,tax_fuel_labels,0),MATCH(AH$1,'Tax_Share of Price'!$B$1:$AI$1,0)))</f>
        <v>0</v>
      </c>
      <c r="AI7" s="35">
        <f>'Total Fuel Prices'!AI194*(INDEX(Tax_share,MATCH('Total Fuel Prices'!$A$187,tax_fuel_labels,0),MATCH(AI$1,'Tax_Share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Prices'!B200*(INDEX(Tax_share,MATCH('Total Fuel Prices'!$A$197,tax_fuel_labels,0),MATCH(B$1,'Tax_Share of Price'!$B$1:$AI$1,0)))</f>
        <v>0</v>
      </c>
      <c r="C3" s="276">
        <f>'Total Fuel Prices'!C200*(INDEX(Tax_share,MATCH('Total Fuel Prices'!$A$197,tax_fuel_labels,0),MATCH(C$1,'Tax_Share of Price'!$B$1:$AI$1,0)))</f>
        <v>0</v>
      </c>
      <c r="D3" s="276">
        <f>'Total Fuel Prices'!D200*(INDEX(Tax_share,MATCH('Total Fuel Prices'!$A$197,tax_fuel_labels,0),MATCH(D$1,'Tax_Share of Price'!$B$1:$AI$1,0)))</f>
        <v>0</v>
      </c>
      <c r="E3" s="276">
        <f>'Total Fuel Prices'!E200*(INDEX(Tax_share,MATCH('Total Fuel Prices'!$A$197,tax_fuel_labels,0),MATCH(E$1,'Tax_Share of Price'!$B$1:$AI$1,0)))</f>
        <v>0</v>
      </c>
      <c r="F3" s="276">
        <f>'Total Fuel Prices'!F200*(INDEX(Tax_share,MATCH('Total Fuel Prices'!$A$197,tax_fuel_labels,0),MATCH(F$1,'Tax_Share of Price'!$B$1:$AI$1,0)))</f>
        <v>0</v>
      </c>
      <c r="G3" s="276">
        <f>'Total Fuel Prices'!G200*(INDEX(Tax_share,MATCH('Total Fuel Prices'!$A$197,tax_fuel_labels,0),MATCH(G$1,'Tax_Share of Price'!$B$1:$AI$1,0)))</f>
        <v>0</v>
      </c>
      <c r="H3" s="276">
        <f>'Total Fuel Prices'!H200*(INDEX(Tax_share,MATCH('Total Fuel Prices'!$A$197,tax_fuel_labels,0),MATCH(H$1,'Tax_Share of Price'!$B$1:$AI$1,0)))</f>
        <v>0</v>
      </c>
      <c r="I3" s="276">
        <f>'Total Fuel Prices'!I200*(INDEX(Tax_share,MATCH('Total Fuel Prices'!$A$197,tax_fuel_labels,0),MATCH(I$1,'Tax_Share of Price'!$B$1:$AI$1,0)))</f>
        <v>0</v>
      </c>
      <c r="J3" s="276">
        <f>'Total Fuel Prices'!J200*(INDEX(Tax_share,MATCH('Total Fuel Prices'!$A$197,tax_fuel_labels,0),MATCH(J$1,'Tax_Share of Price'!$B$1:$AI$1,0)))</f>
        <v>0</v>
      </c>
      <c r="K3" s="276">
        <f>'Total Fuel Prices'!K200*(INDEX(Tax_share,MATCH('Total Fuel Prices'!$A$197,tax_fuel_labels,0),MATCH(K$1,'Tax_Share of Price'!$B$1:$AI$1,0)))</f>
        <v>0</v>
      </c>
      <c r="L3" s="276">
        <f>'Total Fuel Prices'!L200*(INDEX(Tax_share,MATCH('Total Fuel Prices'!$A$197,tax_fuel_labels,0),MATCH(L$1,'Tax_Share of Price'!$B$1:$AI$1,0)))</f>
        <v>0</v>
      </c>
      <c r="M3" s="276">
        <f>'Total Fuel Prices'!M200*(INDEX(Tax_share,MATCH('Total Fuel Prices'!$A$197,tax_fuel_labels,0),MATCH(M$1,'Tax_Share of Price'!$B$1:$AI$1,0)))</f>
        <v>0</v>
      </c>
      <c r="N3" s="276">
        <f>'Total Fuel Prices'!N200*(INDEX(Tax_share,MATCH('Total Fuel Prices'!$A$197,tax_fuel_labels,0),MATCH(N$1,'Tax_Share of Price'!$B$1:$AI$1,0)))</f>
        <v>0</v>
      </c>
      <c r="O3" s="276">
        <f>'Total Fuel Prices'!O200*(INDEX(Tax_share,MATCH('Total Fuel Prices'!$A$197,tax_fuel_labels,0),MATCH(O$1,'Tax_Share of Price'!$B$1:$AI$1,0)))</f>
        <v>0</v>
      </c>
      <c r="P3" s="276">
        <f>'Total Fuel Prices'!P200*(INDEX(Tax_share,MATCH('Total Fuel Prices'!$A$197,tax_fuel_labels,0),MATCH(P$1,'Tax_Share of Price'!$B$1:$AI$1,0)))</f>
        <v>0</v>
      </c>
      <c r="Q3" s="276">
        <f>'Total Fuel Prices'!Q200*(INDEX(Tax_share,MATCH('Total Fuel Prices'!$A$197,tax_fuel_labels,0),MATCH(Q$1,'Tax_Share of Price'!$B$1:$AI$1,0)))</f>
        <v>0</v>
      </c>
      <c r="R3" s="276">
        <f>'Total Fuel Prices'!R200*(INDEX(Tax_share,MATCH('Total Fuel Prices'!$A$197,tax_fuel_labels,0),MATCH(R$1,'Tax_Share of Price'!$B$1:$AI$1,0)))</f>
        <v>0</v>
      </c>
      <c r="S3" s="276">
        <f>'Total Fuel Prices'!S200*(INDEX(Tax_share,MATCH('Total Fuel Prices'!$A$197,tax_fuel_labels,0),MATCH(S$1,'Tax_Share of Price'!$B$1:$AI$1,0)))</f>
        <v>0</v>
      </c>
      <c r="T3" s="276">
        <f>'Total Fuel Prices'!T200*(INDEX(Tax_share,MATCH('Total Fuel Prices'!$A$197,tax_fuel_labels,0),MATCH(T$1,'Tax_Share of Price'!$B$1:$AI$1,0)))</f>
        <v>0</v>
      </c>
      <c r="U3" s="276">
        <f>'Total Fuel Prices'!U200*(INDEX(Tax_share,MATCH('Total Fuel Prices'!$A$197,tax_fuel_labels,0),MATCH(U$1,'Tax_Share of Price'!$B$1:$AI$1,0)))</f>
        <v>0</v>
      </c>
      <c r="V3" s="276">
        <f>'Total Fuel Prices'!V200*(INDEX(Tax_share,MATCH('Total Fuel Prices'!$A$197,tax_fuel_labels,0),MATCH(V$1,'Tax_Share of Price'!$B$1:$AI$1,0)))</f>
        <v>0</v>
      </c>
      <c r="W3" s="276">
        <f>'Total Fuel Prices'!W200*(INDEX(Tax_share,MATCH('Total Fuel Prices'!$A$197,tax_fuel_labels,0),MATCH(W$1,'Tax_Share of Price'!$B$1:$AI$1,0)))</f>
        <v>0</v>
      </c>
      <c r="X3" s="276">
        <f>'Total Fuel Prices'!X200*(INDEX(Tax_share,MATCH('Total Fuel Prices'!$A$197,tax_fuel_labels,0),MATCH(X$1,'Tax_Share of Price'!$B$1:$AI$1,0)))</f>
        <v>0</v>
      </c>
      <c r="Y3" s="276">
        <f>'Total Fuel Prices'!Y200*(INDEX(Tax_share,MATCH('Total Fuel Prices'!$A$197,tax_fuel_labels,0),MATCH(Y$1,'Tax_Share of Price'!$B$1:$AI$1,0)))</f>
        <v>0</v>
      </c>
      <c r="Z3" s="276">
        <f>'Total Fuel Prices'!Z200*(INDEX(Tax_share,MATCH('Total Fuel Prices'!$A$197,tax_fuel_labels,0),MATCH(Z$1,'Tax_Share of Price'!$B$1:$AI$1,0)))</f>
        <v>0</v>
      </c>
      <c r="AA3" s="276">
        <f>'Total Fuel Prices'!AA200*(INDEX(Tax_share,MATCH('Total Fuel Prices'!$A$197,tax_fuel_labels,0),MATCH(AA$1,'Tax_Share of Price'!$B$1:$AI$1,0)))</f>
        <v>0</v>
      </c>
      <c r="AB3" s="276">
        <f>'Total Fuel Prices'!AB200*(INDEX(Tax_share,MATCH('Total Fuel Prices'!$A$197,tax_fuel_labels,0),MATCH(AB$1,'Tax_Share of Price'!$B$1:$AI$1,0)))</f>
        <v>0</v>
      </c>
      <c r="AC3" s="276">
        <f>'Total Fuel Prices'!AC200*(INDEX(Tax_share,MATCH('Total Fuel Prices'!$A$197,tax_fuel_labels,0),MATCH(AC$1,'Tax_Share of Price'!$B$1:$AI$1,0)))</f>
        <v>0</v>
      </c>
      <c r="AD3" s="276">
        <f>'Total Fuel Prices'!AD200*(INDEX(Tax_share,MATCH('Total Fuel Prices'!$A$197,tax_fuel_labels,0),MATCH(AD$1,'Tax_Share of Price'!$B$1:$AI$1,0)))</f>
        <v>0</v>
      </c>
      <c r="AE3" s="276">
        <f>'Total Fuel Prices'!AE200*(INDEX(Tax_share,MATCH('Total Fuel Prices'!$A$197,tax_fuel_labels,0),MATCH(AE$1,'Tax_Share of Price'!$B$1:$AI$1,0)))</f>
        <v>0</v>
      </c>
      <c r="AF3" s="276">
        <f>'Total Fuel Prices'!AF200*(INDEX(Tax_share,MATCH('Total Fuel Prices'!$A$197,tax_fuel_labels,0),MATCH(AF$1,'Tax_Share of Price'!$B$1:$AI$1,0)))</f>
        <v>0</v>
      </c>
      <c r="AG3" s="276">
        <f>'Total Fuel Prices'!AG200*(INDEX(Tax_share,MATCH('Total Fuel Prices'!$A$197,tax_fuel_labels,0),MATCH(AG$1,'Tax_Share of Price'!$B$1:$AI$1,0)))</f>
        <v>0</v>
      </c>
      <c r="AH3" s="276">
        <f>'Total Fuel Prices'!AH200*(INDEX(Tax_share,MATCH('Total Fuel Prices'!$A$197,tax_fuel_labels,0),MATCH(AH$1,'Tax_Share of Price'!$B$1:$AI$1,0)))</f>
        <v>0</v>
      </c>
      <c r="AI3" s="276">
        <f>'Total Fuel Prices'!AI200*(INDEX(Tax_share,MATCH('Total Fuel Prices'!$A$197,tax_fuel_labels,0),MATCH(AI$1,'Tax_Share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Prices'!B203*(INDEX(Tax_share,MATCH('Total Fuel Prices'!$A$197,tax_fuel_labels,0),MATCH(B$1,'Tax_Share of Price'!$B$1:$AI$1,0)))</f>
        <v>0</v>
      </c>
      <c r="C6" s="276">
        <f>'Total Fuel Prices'!C203*(INDEX(Tax_share,MATCH('Total Fuel Prices'!$A$197,tax_fuel_labels,0),MATCH(C$1,'Tax_Share of Price'!$B$1:$AI$1,0)))</f>
        <v>0</v>
      </c>
      <c r="D6" s="276">
        <f>'Total Fuel Prices'!D203*(INDEX(Tax_share,MATCH('Total Fuel Prices'!$A$197,tax_fuel_labels,0),MATCH(D$1,'Tax_Share of Price'!$B$1:$AI$1,0)))</f>
        <v>0</v>
      </c>
      <c r="E6" s="276">
        <f>'Total Fuel Prices'!E203*(INDEX(Tax_share,MATCH('Total Fuel Prices'!$A$197,tax_fuel_labels,0),MATCH(E$1,'Tax_Share of Price'!$B$1:$AI$1,0)))</f>
        <v>0</v>
      </c>
      <c r="F6" s="276">
        <f>'Total Fuel Prices'!F203*(INDEX(Tax_share,MATCH('Total Fuel Prices'!$A$197,tax_fuel_labels,0),MATCH(F$1,'Tax_Share of Price'!$B$1:$AI$1,0)))</f>
        <v>0</v>
      </c>
      <c r="G6" s="276">
        <f>'Total Fuel Prices'!G203*(INDEX(Tax_share,MATCH('Total Fuel Prices'!$A$197,tax_fuel_labels,0),MATCH(G$1,'Tax_Share of Price'!$B$1:$AI$1,0)))</f>
        <v>0</v>
      </c>
      <c r="H6" s="276">
        <f>'Total Fuel Prices'!H203*(INDEX(Tax_share,MATCH('Total Fuel Prices'!$A$197,tax_fuel_labels,0),MATCH(H$1,'Tax_Share of Price'!$B$1:$AI$1,0)))</f>
        <v>0</v>
      </c>
      <c r="I6" s="276">
        <f>'Total Fuel Prices'!I203*(INDEX(Tax_share,MATCH('Total Fuel Prices'!$A$197,tax_fuel_labels,0),MATCH(I$1,'Tax_Share of Price'!$B$1:$AI$1,0)))</f>
        <v>0</v>
      </c>
      <c r="J6" s="276">
        <f>'Total Fuel Prices'!J203*(INDEX(Tax_share,MATCH('Total Fuel Prices'!$A$197,tax_fuel_labels,0),MATCH(J$1,'Tax_Share of Price'!$B$1:$AI$1,0)))</f>
        <v>0</v>
      </c>
      <c r="K6" s="276">
        <f>'Total Fuel Prices'!K203*(INDEX(Tax_share,MATCH('Total Fuel Prices'!$A$197,tax_fuel_labels,0),MATCH(K$1,'Tax_Share of Price'!$B$1:$AI$1,0)))</f>
        <v>0</v>
      </c>
      <c r="L6" s="276">
        <f>'Total Fuel Prices'!L203*(INDEX(Tax_share,MATCH('Total Fuel Prices'!$A$197,tax_fuel_labels,0),MATCH(L$1,'Tax_Share of Price'!$B$1:$AI$1,0)))</f>
        <v>0</v>
      </c>
      <c r="M6" s="276">
        <f>'Total Fuel Prices'!M203*(INDEX(Tax_share,MATCH('Total Fuel Prices'!$A$197,tax_fuel_labels,0),MATCH(M$1,'Tax_Share of Price'!$B$1:$AI$1,0)))</f>
        <v>0</v>
      </c>
      <c r="N6" s="276">
        <f>'Total Fuel Prices'!N203*(INDEX(Tax_share,MATCH('Total Fuel Prices'!$A$197,tax_fuel_labels,0),MATCH(N$1,'Tax_Share of Price'!$B$1:$AI$1,0)))</f>
        <v>0</v>
      </c>
      <c r="O6" s="276">
        <f>'Total Fuel Prices'!O203*(INDEX(Tax_share,MATCH('Total Fuel Prices'!$A$197,tax_fuel_labels,0),MATCH(O$1,'Tax_Share of Price'!$B$1:$AI$1,0)))</f>
        <v>0</v>
      </c>
      <c r="P6" s="276">
        <f>'Total Fuel Prices'!P203*(INDEX(Tax_share,MATCH('Total Fuel Prices'!$A$197,tax_fuel_labels,0),MATCH(P$1,'Tax_Share of Price'!$B$1:$AI$1,0)))</f>
        <v>0</v>
      </c>
      <c r="Q6" s="276">
        <f>'Total Fuel Prices'!Q203*(INDEX(Tax_share,MATCH('Total Fuel Prices'!$A$197,tax_fuel_labels,0),MATCH(Q$1,'Tax_Share of Price'!$B$1:$AI$1,0)))</f>
        <v>0</v>
      </c>
      <c r="R6" s="276">
        <f>'Total Fuel Prices'!R203*(INDEX(Tax_share,MATCH('Total Fuel Prices'!$A$197,tax_fuel_labels,0),MATCH(R$1,'Tax_Share of Price'!$B$1:$AI$1,0)))</f>
        <v>0</v>
      </c>
      <c r="S6" s="276">
        <f>'Total Fuel Prices'!S203*(INDEX(Tax_share,MATCH('Total Fuel Prices'!$A$197,tax_fuel_labels,0),MATCH(S$1,'Tax_Share of Price'!$B$1:$AI$1,0)))</f>
        <v>0</v>
      </c>
      <c r="T6" s="276">
        <f>'Total Fuel Prices'!T203*(INDEX(Tax_share,MATCH('Total Fuel Prices'!$A$197,tax_fuel_labels,0),MATCH(T$1,'Tax_Share of Price'!$B$1:$AI$1,0)))</f>
        <v>0</v>
      </c>
      <c r="U6" s="276">
        <f>'Total Fuel Prices'!U203*(INDEX(Tax_share,MATCH('Total Fuel Prices'!$A$197,tax_fuel_labels,0),MATCH(U$1,'Tax_Share of Price'!$B$1:$AI$1,0)))</f>
        <v>0</v>
      </c>
      <c r="V6" s="276">
        <f>'Total Fuel Prices'!V203*(INDEX(Tax_share,MATCH('Total Fuel Prices'!$A$197,tax_fuel_labels,0),MATCH(V$1,'Tax_Share of Price'!$B$1:$AI$1,0)))</f>
        <v>0</v>
      </c>
      <c r="W6" s="276">
        <f>'Total Fuel Prices'!W203*(INDEX(Tax_share,MATCH('Total Fuel Prices'!$A$197,tax_fuel_labels,0),MATCH(W$1,'Tax_Share of Price'!$B$1:$AI$1,0)))</f>
        <v>0</v>
      </c>
      <c r="X6" s="276">
        <f>'Total Fuel Prices'!X203*(INDEX(Tax_share,MATCH('Total Fuel Prices'!$A$197,tax_fuel_labels,0),MATCH(X$1,'Tax_Share of Price'!$B$1:$AI$1,0)))</f>
        <v>0</v>
      </c>
      <c r="Y6" s="276">
        <f>'Total Fuel Prices'!Y203*(INDEX(Tax_share,MATCH('Total Fuel Prices'!$A$197,tax_fuel_labels,0),MATCH(Y$1,'Tax_Share of Price'!$B$1:$AI$1,0)))</f>
        <v>0</v>
      </c>
      <c r="Z6" s="276">
        <f>'Total Fuel Prices'!Z203*(INDEX(Tax_share,MATCH('Total Fuel Prices'!$A$197,tax_fuel_labels,0),MATCH(Z$1,'Tax_Share of Price'!$B$1:$AI$1,0)))</f>
        <v>0</v>
      </c>
      <c r="AA6" s="276">
        <f>'Total Fuel Prices'!AA203*(INDEX(Tax_share,MATCH('Total Fuel Prices'!$A$197,tax_fuel_labels,0),MATCH(AA$1,'Tax_Share of Price'!$B$1:$AI$1,0)))</f>
        <v>0</v>
      </c>
      <c r="AB6" s="276">
        <f>'Total Fuel Prices'!AB203*(INDEX(Tax_share,MATCH('Total Fuel Prices'!$A$197,tax_fuel_labels,0),MATCH(AB$1,'Tax_Share of Price'!$B$1:$AI$1,0)))</f>
        <v>0</v>
      </c>
      <c r="AC6" s="276">
        <f>'Total Fuel Prices'!AC203*(INDEX(Tax_share,MATCH('Total Fuel Prices'!$A$197,tax_fuel_labels,0),MATCH(AC$1,'Tax_Share of Price'!$B$1:$AI$1,0)))</f>
        <v>0</v>
      </c>
      <c r="AD6" s="276">
        <f>'Total Fuel Prices'!AD203*(INDEX(Tax_share,MATCH('Total Fuel Prices'!$A$197,tax_fuel_labels,0),MATCH(AD$1,'Tax_Share of Price'!$B$1:$AI$1,0)))</f>
        <v>0</v>
      </c>
      <c r="AE6" s="276">
        <f>'Total Fuel Prices'!AE203*(INDEX(Tax_share,MATCH('Total Fuel Prices'!$A$197,tax_fuel_labels,0),MATCH(AE$1,'Tax_Share of Price'!$B$1:$AI$1,0)))</f>
        <v>0</v>
      </c>
      <c r="AF6" s="276">
        <f>'Total Fuel Prices'!AF203*(INDEX(Tax_share,MATCH('Total Fuel Prices'!$A$197,tax_fuel_labels,0),MATCH(AF$1,'Tax_Share of Price'!$B$1:$AI$1,0)))</f>
        <v>0</v>
      </c>
      <c r="AG6" s="276">
        <f>'Total Fuel Prices'!AG203*(INDEX(Tax_share,MATCH('Total Fuel Prices'!$A$197,tax_fuel_labels,0),MATCH(AG$1,'Tax_Share of Price'!$B$1:$AI$1,0)))</f>
        <v>0</v>
      </c>
      <c r="AH6" s="276">
        <f>'Total Fuel Prices'!AH203*(INDEX(Tax_share,MATCH('Total Fuel Prices'!$A$197,tax_fuel_labels,0),MATCH(AH$1,'Tax_Share of Price'!$B$1:$AI$1,0)))</f>
        <v>0</v>
      </c>
      <c r="AI6" s="276">
        <f>'Total Fuel Prices'!AI203*(INDEX(Tax_share,MATCH('Total Fuel Prices'!$A$197,tax_fuel_labels,0),MATCH(AI$1,'Tax_Share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Prices'!B206*(INDEX(Tax_share,MATCH('Total Fuel Prices'!$A$197,tax_fuel_labels,0),MATCH(B$1,'Tax_Share of Price'!$B$1:$AI$1,0)))</f>
        <v>0</v>
      </c>
      <c r="C9" s="276">
        <f>'Total Fuel Prices'!C206*(INDEX(Tax_share,MATCH('Total Fuel Prices'!$A$197,tax_fuel_labels,0),MATCH(C$1,'Tax_Share of Price'!$B$1:$AI$1,0)))</f>
        <v>0</v>
      </c>
      <c r="D9" s="276">
        <f>'Total Fuel Prices'!D206*(INDEX(Tax_share,MATCH('Total Fuel Prices'!$A$197,tax_fuel_labels,0),MATCH(D$1,'Tax_Share of Price'!$B$1:$AI$1,0)))</f>
        <v>0</v>
      </c>
      <c r="E9" s="276">
        <f>'Total Fuel Prices'!E206*(INDEX(Tax_share,MATCH('Total Fuel Prices'!$A$197,tax_fuel_labels,0),MATCH(E$1,'Tax_Share of Price'!$B$1:$AI$1,0)))</f>
        <v>0</v>
      </c>
      <c r="F9" s="276">
        <f>'Total Fuel Prices'!F206*(INDEX(Tax_share,MATCH('Total Fuel Prices'!$A$197,tax_fuel_labels,0),MATCH(F$1,'Tax_Share of Price'!$B$1:$AI$1,0)))</f>
        <v>0</v>
      </c>
      <c r="G9" s="276">
        <f>'Total Fuel Prices'!G206*(INDEX(Tax_share,MATCH('Total Fuel Prices'!$A$197,tax_fuel_labels,0),MATCH(G$1,'Tax_Share of Price'!$B$1:$AI$1,0)))</f>
        <v>0</v>
      </c>
      <c r="H9" s="276">
        <f>'Total Fuel Prices'!H206*(INDEX(Tax_share,MATCH('Total Fuel Prices'!$A$197,tax_fuel_labels,0),MATCH(H$1,'Tax_Share of Price'!$B$1:$AI$1,0)))</f>
        <v>0</v>
      </c>
      <c r="I9" s="276">
        <f>'Total Fuel Prices'!I206*(INDEX(Tax_share,MATCH('Total Fuel Prices'!$A$197,tax_fuel_labels,0),MATCH(I$1,'Tax_Share of Price'!$B$1:$AI$1,0)))</f>
        <v>0</v>
      </c>
      <c r="J9" s="276">
        <f>'Total Fuel Prices'!J206*(INDEX(Tax_share,MATCH('Total Fuel Prices'!$A$197,tax_fuel_labels,0),MATCH(J$1,'Tax_Share of Price'!$B$1:$AI$1,0)))</f>
        <v>0</v>
      </c>
      <c r="K9" s="276">
        <f>'Total Fuel Prices'!K206*(INDEX(Tax_share,MATCH('Total Fuel Prices'!$A$197,tax_fuel_labels,0),MATCH(K$1,'Tax_Share of Price'!$B$1:$AI$1,0)))</f>
        <v>0</v>
      </c>
      <c r="L9" s="276">
        <f>'Total Fuel Prices'!L206*(INDEX(Tax_share,MATCH('Total Fuel Prices'!$A$197,tax_fuel_labels,0),MATCH(L$1,'Tax_Share of Price'!$B$1:$AI$1,0)))</f>
        <v>0</v>
      </c>
      <c r="M9" s="276">
        <f>'Total Fuel Prices'!M206*(INDEX(Tax_share,MATCH('Total Fuel Prices'!$A$197,tax_fuel_labels,0),MATCH(M$1,'Tax_Share of Price'!$B$1:$AI$1,0)))</f>
        <v>0</v>
      </c>
      <c r="N9" s="276">
        <f>'Total Fuel Prices'!N206*(INDEX(Tax_share,MATCH('Total Fuel Prices'!$A$197,tax_fuel_labels,0),MATCH(N$1,'Tax_Share of Price'!$B$1:$AI$1,0)))</f>
        <v>0</v>
      </c>
      <c r="O9" s="276">
        <f>'Total Fuel Prices'!O206*(INDEX(Tax_share,MATCH('Total Fuel Prices'!$A$197,tax_fuel_labels,0),MATCH(O$1,'Tax_Share of Price'!$B$1:$AI$1,0)))</f>
        <v>0</v>
      </c>
      <c r="P9" s="276">
        <f>'Total Fuel Prices'!P206*(INDEX(Tax_share,MATCH('Total Fuel Prices'!$A$197,tax_fuel_labels,0),MATCH(P$1,'Tax_Share of Price'!$B$1:$AI$1,0)))</f>
        <v>0</v>
      </c>
      <c r="Q9" s="276">
        <f>'Total Fuel Prices'!Q206*(INDEX(Tax_share,MATCH('Total Fuel Prices'!$A$197,tax_fuel_labels,0),MATCH(Q$1,'Tax_Share of Price'!$B$1:$AI$1,0)))</f>
        <v>0</v>
      </c>
      <c r="R9" s="276">
        <f>'Total Fuel Prices'!R206*(INDEX(Tax_share,MATCH('Total Fuel Prices'!$A$197,tax_fuel_labels,0),MATCH(R$1,'Tax_Share of Price'!$B$1:$AI$1,0)))</f>
        <v>0</v>
      </c>
      <c r="S9" s="276">
        <f>'Total Fuel Prices'!S206*(INDEX(Tax_share,MATCH('Total Fuel Prices'!$A$197,tax_fuel_labels,0),MATCH(S$1,'Tax_Share of Price'!$B$1:$AI$1,0)))</f>
        <v>0</v>
      </c>
      <c r="T9" s="276">
        <f>'Total Fuel Prices'!T206*(INDEX(Tax_share,MATCH('Total Fuel Prices'!$A$197,tax_fuel_labels,0),MATCH(T$1,'Tax_Share of Price'!$B$1:$AI$1,0)))</f>
        <v>0</v>
      </c>
      <c r="U9" s="276">
        <f>'Total Fuel Prices'!U206*(INDEX(Tax_share,MATCH('Total Fuel Prices'!$A$197,tax_fuel_labels,0),MATCH(U$1,'Tax_Share of Price'!$B$1:$AI$1,0)))</f>
        <v>0</v>
      </c>
      <c r="V9" s="276">
        <f>'Total Fuel Prices'!V206*(INDEX(Tax_share,MATCH('Total Fuel Prices'!$A$197,tax_fuel_labels,0),MATCH(V$1,'Tax_Share of Price'!$B$1:$AI$1,0)))</f>
        <v>0</v>
      </c>
      <c r="W9" s="276">
        <f>'Total Fuel Prices'!W206*(INDEX(Tax_share,MATCH('Total Fuel Prices'!$A$197,tax_fuel_labels,0),MATCH(W$1,'Tax_Share of Price'!$B$1:$AI$1,0)))</f>
        <v>0</v>
      </c>
      <c r="X9" s="276">
        <f>'Total Fuel Prices'!X206*(INDEX(Tax_share,MATCH('Total Fuel Prices'!$A$197,tax_fuel_labels,0),MATCH(X$1,'Tax_Share of Price'!$B$1:$AI$1,0)))</f>
        <v>0</v>
      </c>
      <c r="Y9" s="276">
        <f>'Total Fuel Prices'!Y206*(INDEX(Tax_share,MATCH('Total Fuel Prices'!$A$197,tax_fuel_labels,0),MATCH(Y$1,'Tax_Share of Price'!$B$1:$AI$1,0)))</f>
        <v>0</v>
      </c>
      <c r="Z9" s="276">
        <f>'Total Fuel Prices'!Z206*(INDEX(Tax_share,MATCH('Total Fuel Prices'!$A$197,tax_fuel_labels,0),MATCH(Z$1,'Tax_Share of Price'!$B$1:$AI$1,0)))</f>
        <v>0</v>
      </c>
      <c r="AA9" s="276">
        <f>'Total Fuel Prices'!AA206*(INDEX(Tax_share,MATCH('Total Fuel Prices'!$A$197,tax_fuel_labels,0),MATCH(AA$1,'Tax_Share of Price'!$B$1:$AI$1,0)))</f>
        <v>0</v>
      </c>
      <c r="AB9" s="276">
        <f>'Total Fuel Prices'!AB206*(INDEX(Tax_share,MATCH('Total Fuel Prices'!$A$197,tax_fuel_labels,0),MATCH(AB$1,'Tax_Share of Price'!$B$1:$AI$1,0)))</f>
        <v>0</v>
      </c>
      <c r="AC9" s="276">
        <f>'Total Fuel Prices'!AC206*(INDEX(Tax_share,MATCH('Total Fuel Prices'!$A$197,tax_fuel_labels,0),MATCH(AC$1,'Tax_Share of Price'!$B$1:$AI$1,0)))</f>
        <v>0</v>
      </c>
      <c r="AD9" s="276">
        <f>'Total Fuel Prices'!AD206*(INDEX(Tax_share,MATCH('Total Fuel Prices'!$A$197,tax_fuel_labels,0),MATCH(AD$1,'Tax_Share of Price'!$B$1:$AI$1,0)))</f>
        <v>0</v>
      </c>
      <c r="AE9" s="276">
        <f>'Total Fuel Prices'!AE206*(INDEX(Tax_share,MATCH('Total Fuel Prices'!$A$197,tax_fuel_labels,0),MATCH(AE$1,'Tax_Share of Price'!$B$1:$AI$1,0)))</f>
        <v>0</v>
      </c>
      <c r="AF9" s="276">
        <f>'Total Fuel Prices'!AF206*(INDEX(Tax_share,MATCH('Total Fuel Prices'!$A$197,tax_fuel_labels,0),MATCH(AF$1,'Tax_Share of Price'!$B$1:$AI$1,0)))</f>
        <v>0</v>
      </c>
      <c r="AG9" s="276">
        <f>'Total Fuel Prices'!AG206*(INDEX(Tax_share,MATCH('Total Fuel Prices'!$A$197,tax_fuel_labels,0),MATCH(AG$1,'Tax_Share of Price'!$B$1:$AI$1,0)))</f>
        <v>0</v>
      </c>
      <c r="AH9" s="276">
        <f>'Total Fuel Prices'!AH206*(INDEX(Tax_share,MATCH('Total Fuel Prices'!$A$197,tax_fuel_labels,0),MATCH(AH$1,'Tax_Share of Price'!$B$1:$AI$1,0)))</f>
        <v>0</v>
      </c>
      <c r="AI9" s="276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8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1" width="10.59765625" style="11" customWidth="1"/>
    <col min="2" max="16384" width="9.1328125" style="11"/>
  </cols>
  <sheetData>
    <row r="1" spans="1:12" ht="15.75" x14ac:dyDescent="0.45">
      <c r="A1" s="321" t="s">
        <v>1135</v>
      </c>
      <c r="B1" s="322"/>
      <c r="C1" s="322"/>
      <c r="D1" s="322"/>
      <c r="E1" s="322"/>
      <c r="F1" s="322"/>
      <c r="G1" s="322"/>
      <c r="H1" s="323"/>
      <c r="I1" s="12" t="s">
        <v>1136</v>
      </c>
    </row>
    <row r="2" spans="1:12" x14ac:dyDescent="0.45">
      <c r="A2" s="324" t="s">
        <v>1137</v>
      </c>
      <c r="B2" s="325"/>
      <c r="C2" s="325"/>
      <c r="D2" s="325"/>
      <c r="E2" s="325"/>
      <c r="F2" s="325"/>
      <c r="G2" s="325"/>
      <c r="H2" s="326"/>
    </row>
    <row r="3" spans="1:12" ht="23.25" x14ac:dyDescent="0.45">
      <c r="A3" s="254" t="s">
        <v>1138</v>
      </c>
      <c r="B3" s="254" t="s">
        <v>1139</v>
      </c>
      <c r="C3" s="254" t="s">
        <v>1140</v>
      </c>
      <c r="D3" s="254" t="s">
        <v>1141</v>
      </c>
      <c r="E3" s="254" t="s">
        <v>1142</v>
      </c>
      <c r="F3" s="254" t="s">
        <v>1143</v>
      </c>
      <c r="G3" s="255" t="s">
        <v>561</v>
      </c>
      <c r="H3" s="255" t="s">
        <v>1144</v>
      </c>
    </row>
    <row r="4" spans="1:12" x14ac:dyDescent="0.45">
      <c r="A4" s="256">
        <v>-1</v>
      </c>
      <c r="B4" s="256">
        <v>-2</v>
      </c>
      <c r="C4" s="256">
        <v>-3</v>
      </c>
      <c r="D4" s="256">
        <v>-4</v>
      </c>
      <c r="E4" s="256">
        <v>-5</v>
      </c>
      <c r="F4" s="256">
        <v>-6</v>
      </c>
      <c r="G4" s="256">
        <v>-7</v>
      </c>
      <c r="H4" s="256">
        <v>-8</v>
      </c>
    </row>
    <row r="5" spans="1:12" x14ac:dyDescent="0.45">
      <c r="A5" s="317" t="s">
        <v>1145</v>
      </c>
      <c r="B5" s="318"/>
      <c r="C5" s="318"/>
      <c r="D5" s="318"/>
      <c r="E5" s="318"/>
      <c r="F5" s="318"/>
      <c r="G5" s="318"/>
      <c r="H5" s="319"/>
    </row>
    <row r="6" spans="1:12" ht="34.9" x14ac:dyDescent="0.45">
      <c r="A6" s="257" t="s">
        <v>1146</v>
      </c>
      <c r="B6" s="258"/>
      <c r="C6" s="258"/>
      <c r="D6" s="258"/>
      <c r="E6" s="258"/>
      <c r="F6" s="258"/>
      <c r="G6" s="258"/>
      <c r="H6" s="258">
        <v>3219</v>
      </c>
      <c r="I6" s="11" t="str">
        <f>IF(LEFT(A6,5)="Gross",A5,I5)</f>
        <v>Assam</v>
      </c>
      <c r="L6" s="259"/>
    </row>
    <row r="7" spans="1:12" x14ac:dyDescent="0.45">
      <c r="A7" s="260" t="s">
        <v>1147</v>
      </c>
      <c r="B7" s="261"/>
      <c r="C7" s="261"/>
      <c r="D7" s="261"/>
      <c r="E7" s="261"/>
      <c r="F7" s="261"/>
      <c r="G7" s="261"/>
      <c r="H7" s="261"/>
      <c r="I7" s="11" t="str">
        <f t="shared" ref="I7:I70" si="0">IF(LEFT(A7,5)="Gross",A6,I6)</f>
        <v>Assam</v>
      </c>
    </row>
    <row r="8" spans="1:12" ht="23.25" x14ac:dyDescent="0.45">
      <c r="A8" s="260" t="s">
        <v>1148</v>
      </c>
      <c r="B8" s="261"/>
      <c r="C8" s="261"/>
      <c r="D8" s="261"/>
      <c r="E8" s="261"/>
      <c r="F8" s="261"/>
      <c r="G8" s="261"/>
      <c r="H8" s="261"/>
      <c r="I8" s="11" t="str">
        <f t="shared" si="0"/>
        <v>Assam</v>
      </c>
    </row>
    <row r="9" spans="1:12" ht="23.25" x14ac:dyDescent="0.45">
      <c r="A9" s="260" t="s">
        <v>1149</v>
      </c>
      <c r="B9" s="261"/>
      <c r="C9" s="261"/>
      <c r="D9" s="261"/>
      <c r="E9" s="261"/>
      <c r="F9" s="261"/>
      <c r="G9" s="261"/>
      <c r="H9" s="261"/>
      <c r="I9" s="11" t="str">
        <f t="shared" si="0"/>
        <v>Assam</v>
      </c>
    </row>
    <row r="10" spans="1:12" ht="23.25" x14ac:dyDescent="0.45">
      <c r="A10" s="260" t="s">
        <v>1150</v>
      </c>
      <c r="B10" s="261"/>
      <c r="C10" s="261"/>
      <c r="D10" s="261"/>
      <c r="E10" s="261"/>
      <c r="F10" s="261"/>
      <c r="G10" s="261"/>
      <c r="H10" s="262">
        <v>2410.63</v>
      </c>
      <c r="I10" s="11" t="str">
        <f t="shared" si="0"/>
        <v>Assam</v>
      </c>
    </row>
    <row r="11" spans="1:12" x14ac:dyDescent="0.45">
      <c r="A11" s="263" t="s">
        <v>1151</v>
      </c>
      <c r="B11" s="264"/>
      <c r="C11" s="264"/>
      <c r="D11" s="264"/>
      <c r="E11" s="264"/>
      <c r="F11" s="264"/>
      <c r="G11" s="264"/>
      <c r="H11" s="264"/>
      <c r="I11" s="11" t="str">
        <f t="shared" si="0"/>
        <v>Assam</v>
      </c>
    </row>
    <row r="12" spans="1:12" x14ac:dyDescent="0.45">
      <c r="A12" s="317" t="s">
        <v>1152</v>
      </c>
      <c r="B12" s="318"/>
      <c r="C12" s="318"/>
      <c r="D12" s="318"/>
      <c r="E12" s="318"/>
      <c r="F12" s="318"/>
      <c r="G12" s="318"/>
      <c r="H12" s="319"/>
    </row>
    <row r="13" spans="1:12" ht="23.25" x14ac:dyDescent="0.45">
      <c r="A13" s="257" t="s">
        <v>1153</v>
      </c>
      <c r="B13" s="258"/>
      <c r="C13" s="258"/>
      <c r="D13" s="258"/>
      <c r="E13" s="258"/>
      <c r="F13" s="258"/>
      <c r="G13" s="258"/>
      <c r="H13" s="258">
        <v>29.51</v>
      </c>
      <c r="I13" s="11" t="str">
        <f t="shared" si="0"/>
        <v>Arunachal Pradesh</v>
      </c>
    </row>
    <row r="14" spans="1:12" x14ac:dyDescent="0.45">
      <c r="A14" s="260" t="s">
        <v>1147</v>
      </c>
      <c r="B14" s="261"/>
      <c r="C14" s="261"/>
      <c r="D14" s="261"/>
      <c r="E14" s="261"/>
      <c r="F14" s="261"/>
      <c r="G14" s="261"/>
      <c r="H14" s="261"/>
      <c r="I14" s="11" t="str">
        <f t="shared" si="0"/>
        <v>Arunachal Pradesh</v>
      </c>
    </row>
    <row r="15" spans="1:12" ht="23.25" x14ac:dyDescent="0.45">
      <c r="A15" s="260" t="s">
        <v>1148</v>
      </c>
      <c r="B15" s="261"/>
      <c r="C15" s="261"/>
      <c r="D15" s="261"/>
      <c r="E15" s="261"/>
      <c r="F15" s="261"/>
      <c r="G15" s="261"/>
      <c r="H15" s="261"/>
      <c r="I15" s="11" t="str">
        <f t="shared" si="0"/>
        <v>Arunachal Pradesh</v>
      </c>
    </row>
    <row r="16" spans="1:12" ht="23.25" x14ac:dyDescent="0.45">
      <c r="A16" s="260" t="s">
        <v>1149</v>
      </c>
      <c r="B16" s="261"/>
      <c r="C16" s="261"/>
      <c r="D16" s="261"/>
      <c r="E16" s="261"/>
      <c r="F16" s="261"/>
      <c r="G16" s="261"/>
      <c r="H16" s="261"/>
      <c r="I16" s="11" t="str">
        <f t="shared" si="0"/>
        <v>Arunachal Pradesh</v>
      </c>
    </row>
    <row r="17" spans="1:9" ht="23.25" x14ac:dyDescent="0.45">
      <c r="A17" s="260" t="s">
        <v>1150</v>
      </c>
      <c r="B17" s="261"/>
      <c r="C17" s="261"/>
      <c r="D17" s="261"/>
      <c r="E17" s="261"/>
      <c r="F17" s="261"/>
      <c r="G17" s="261"/>
      <c r="H17" s="262">
        <v>0</v>
      </c>
      <c r="I17" s="11" t="str">
        <f t="shared" si="0"/>
        <v>Arunachal Pradesh</v>
      </c>
    </row>
    <row r="18" spans="1:9" x14ac:dyDescent="0.45">
      <c r="A18" s="263" t="s">
        <v>1151</v>
      </c>
      <c r="B18" s="264"/>
      <c r="C18" s="264"/>
      <c r="D18" s="264"/>
      <c r="E18" s="264"/>
      <c r="F18" s="264"/>
      <c r="G18" s="264"/>
      <c r="H18" s="264"/>
      <c r="I18" s="11" t="str">
        <f t="shared" si="0"/>
        <v>Arunachal Pradesh</v>
      </c>
    </row>
    <row r="19" spans="1:9" x14ac:dyDescent="0.45">
      <c r="A19" s="317" t="s">
        <v>1154</v>
      </c>
      <c r="B19" s="318"/>
      <c r="C19" s="318"/>
      <c r="D19" s="318"/>
      <c r="E19" s="318"/>
      <c r="F19" s="318"/>
      <c r="G19" s="318"/>
      <c r="H19" s="319"/>
    </row>
    <row r="20" spans="1:9" ht="23.25" x14ac:dyDescent="0.45">
      <c r="A20" s="257" t="s">
        <v>1153</v>
      </c>
      <c r="B20" s="258"/>
      <c r="C20" s="258"/>
      <c r="D20" s="258"/>
      <c r="E20" s="258"/>
      <c r="F20" s="258"/>
      <c r="G20" s="258"/>
      <c r="H20" s="258">
        <v>1441.93</v>
      </c>
      <c r="I20" s="11" t="str">
        <f t="shared" si="0"/>
        <v>Rajasthan</v>
      </c>
    </row>
    <row r="21" spans="1:9" x14ac:dyDescent="0.45">
      <c r="A21" s="260" t="s">
        <v>1147</v>
      </c>
      <c r="B21" s="261"/>
      <c r="C21" s="261"/>
      <c r="D21" s="261"/>
      <c r="E21" s="261"/>
      <c r="F21" s="261"/>
      <c r="G21" s="261"/>
      <c r="H21" s="261"/>
      <c r="I21" s="11" t="str">
        <f t="shared" si="0"/>
        <v>Rajasthan</v>
      </c>
    </row>
    <row r="22" spans="1:9" ht="23.25" x14ac:dyDescent="0.45">
      <c r="A22" s="260" t="s">
        <v>1148</v>
      </c>
      <c r="B22" s="261"/>
      <c r="C22" s="261"/>
      <c r="D22" s="261"/>
      <c r="E22" s="261"/>
      <c r="F22" s="261"/>
      <c r="G22" s="261"/>
      <c r="H22" s="261"/>
      <c r="I22" s="11" t="str">
        <f t="shared" si="0"/>
        <v>Rajasthan</v>
      </c>
    </row>
    <row r="23" spans="1:9" ht="23.25" x14ac:dyDescent="0.45">
      <c r="A23" s="260" t="s">
        <v>1149</v>
      </c>
      <c r="B23" s="261"/>
      <c r="C23" s="261"/>
      <c r="D23" s="261"/>
      <c r="E23" s="261"/>
      <c r="F23" s="261"/>
      <c r="G23" s="261"/>
      <c r="H23" s="261"/>
      <c r="I23" s="11" t="str">
        <f t="shared" si="0"/>
        <v>Rajasthan</v>
      </c>
    </row>
    <row r="24" spans="1:9" ht="23.25" x14ac:dyDescent="0.45">
      <c r="A24" s="260" t="s">
        <v>1150</v>
      </c>
      <c r="B24" s="261"/>
      <c r="C24" s="261"/>
      <c r="D24" s="261"/>
      <c r="E24" s="261"/>
      <c r="F24" s="261"/>
      <c r="G24" s="261"/>
      <c r="H24" s="262">
        <v>743.1</v>
      </c>
      <c r="I24" s="11" t="str">
        <f t="shared" si="0"/>
        <v>Rajasthan</v>
      </c>
    </row>
    <row r="25" spans="1:9" x14ac:dyDescent="0.45">
      <c r="A25" s="263" t="s">
        <v>1151</v>
      </c>
      <c r="B25" s="264"/>
      <c r="C25" s="264"/>
      <c r="D25" s="264"/>
      <c r="E25" s="264"/>
      <c r="F25" s="264"/>
      <c r="G25" s="264"/>
      <c r="H25" s="264"/>
      <c r="I25" s="11" t="str">
        <f t="shared" si="0"/>
        <v>Rajasthan</v>
      </c>
    </row>
    <row r="26" spans="1:9" x14ac:dyDescent="0.45">
      <c r="A26" s="317" t="s">
        <v>1155</v>
      </c>
      <c r="B26" s="318"/>
      <c r="C26" s="318"/>
      <c r="D26" s="318"/>
      <c r="E26" s="318"/>
      <c r="F26" s="318"/>
      <c r="G26" s="318"/>
      <c r="H26" s="319"/>
    </row>
    <row r="27" spans="1:9" ht="23.25" x14ac:dyDescent="0.45">
      <c r="A27" s="257" t="s">
        <v>1153</v>
      </c>
      <c r="B27" s="258"/>
      <c r="C27" s="258"/>
      <c r="D27" s="258"/>
      <c r="E27" s="258"/>
      <c r="F27" s="258"/>
      <c r="G27" s="258"/>
      <c r="H27" s="258">
        <v>1606.66</v>
      </c>
      <c r="I27" s="11" t="str">
        <f t="shared" si="0"/>
        <v>Gujarat</v>
      </c>
    </row>
    <row r="28" spans="1:9" x14ac:dyDescent="0.45">
      <c r="A28" s="260" t="s">
        <v>1147</v>
      </c>
      <c r="B28" s="261"/>
      <c r="C28" s="261"/>
      <c r="D28" s="261"/>
      <c r="E28" s="261"/>
      <c r="F28" s="261"/>
      <c r="G28" s="261"/>
      <c r="H28" s="261"/>
      <c r="I28" s="11" t="str">
        <f t="shared" si="0"/>
        <v>Gujarat</v>
      </c>
    </row>
    <row r="29" spans="1:9" ht="23.25" x14ac:dyDescent="0.45">
      <c r="A29" s="260" t="s">
        <v>1148</v>
      </c>
      <c r="B29" s="261"/>
      <c r="C29" s="261"/>
      <c r="D29" s="261"/>
      <c r="E29" s="261"/>
      <c r="F29" s="261"/>
      <c r="G29" s="261"/>
      <c r="H29" s="261"/>
      <c r="I29" s="11" t="str">
        <f t="shared" si="0"/>
        <v>Gujarat</v>
      </c>
    </row>
    <row r="30" spans="1:9" ht="23.25" x14ac:dyDescent="0.45">
      <c r="A30" s="260" t="s">
        <v>1149</v>
      </c>
      <c r="B30" s="261"/>
      <c r="C30" s="261"/>
      <c r="D30" s="261"/>
      <c r="E30" s="261"/>
      <c r="F30" s="261"/>
      <c r="G30" s="261"/>
      <c r="H30" s="261"/>
      <c r="I30" s="11" t="str">
        <f t="shared" si="0"/>
        <v>Gujarat</v>
      </c>
    </row>
    <row r="31" spans="1:9" ht="23.25" x14ac:dyDescent="0.45">
      <c r="A31" s="260" t="s">
        <v>1150</v>
      </c>
      <c r="B31" s="261"/>
      <c r="C31" s="261"/>
      <c r="D31" s="261"/>
      <c r="E31" s="261"/>
      <c r="F31" s="261"/>
      <c r="G31" s="261"/>
      <c r="H31" s="262">
        <v>1133.3</v>
      </c>
      <c r="I31" s="11" t="str">
        <f t="shared" si="0"/>
        <v>Gujarat</v>
      </c>
    </row>
    <row r="32" spans="1:9" x14ac:dyDescent="0.45">
      <c r="A32" s="263" t="s">
        <v>1151</v>
      </c>
      <c r="B32" s="264"/>
      <c r="C32" s="264"/>
      <c r="D32" s="264"/>
      <c r="E32" s="264"/>
      <c r="F32" s="264"/>
      <c r="G32" s="264"/>
      <c r="H32" s="264"/>
      <c r="I32" s="11" t="str">
        <f t="shared" si="0"/>
        <v>Gujarat</v>
      </c>
    </row>
    <row r="33" spans="1:9" x14ac:dyDescent="0.45">
      <c r="A33" s="317" t="s">
        <v>1156</v>
      </c>
      <c r="B33" s="318"/>
      <c r="C33" s="318"/>
      <c r="D33" s="318"/>
      <c r="E33" s="318"/>
      <c r="F33" s="318"/>
      <c r="G33" s="318"/>
      <c r="H33" s="319"/>
    </row>
    <row r="34" spans="1:9" ht="23.25" x14ac:dyDescent="0.45">
      <c r="A34" s="257" t="s">
        <v>1153</v>
      </c>
      <c r="B34" s="258"/>
      <c r="C34" s="258"/>
      <c r="D34" s="258"/>
      <c r="E34" s="258"/>
      <c r="F34" s="258"/>
      <c r="G34" s="258"/>
      <c r="H34" s="258">
        <v>1207.22</v>
      </c>
      <c r="I34" s="11" t="str">
        <f t="shared" si="0"/>
        <v>Tamil Nadu</v>
      </c>
    </row>
    <row r="35" spans="1:9" x14ac:dyDescent="0.45">
      <c r="A35" s="260" t="s">
        <v>1147</v>
      </c>
      <c r="B35" s="261"/>
      <c r="C35" s="261"/>
      <c r="D35" s="261"/>
      <c r="E35" s="261"/>
      <c r="F35" s="261"/>
      <c r="G35" s="261"/>
      <c r="H35" s="261"/>
      <c r="I35" s="11" t="str">
        <f t="shared" si="0"/>
        <v>Tamil Nadu</v>
      </c>
    </row>
    <row r="36" spans="1:9" ht="23.25" x14ac:dyDescent="0.45">
      <c r="A36" s="260" t="s">
        <v>1148</v>
      </c>
      <c r="B36" s="261"/>
      <c r="C36" s="261"/>
      <c r="D36" s="261"/>
      <c r="E36" s="261"/>
      <c r="F36" s="261"/>
      <c r="G36" s="261"/>
      <c r="H36" s="261"/>
      <c r="I36" s="11" t="str">
        <f t="shared" si="0"/>
        <v>Tamil Nadu</v>
      </c>
    </row>
    <row r="37" spans="1:9" ht="23.25" x14ac:dyDescent="0.45">
      <c r="A37" s="260" t="s">
        <v>1149</v>
      </c>
      <c r="B37" s="261"/>
      <c r="C37" s="261"/>
      <c r="D37" s="261"/>
      <c r="E37" s="261"/>
      <c r="F37" s="261"/>
      <c r="G37" s="261"/>
      <c r="H37" s="261"/>
      <c r="I37" s="11" t="str">
        <f t="shared" si="0"/>
        <v>Tamil Nadu</v>
      </c>
    </row>
    <row r="38" spans="1:9" ht="23.25" x14ac:dyDescent="0.45">
      <c r="A38" s="260" t="s">
        <v>1150</v>
      </c>
      <c r="B38" s="261"/>
      <c r="C38" s="261"/>
      <c r="D38" s="261"/>
      <c r="E38" s="261"/>
      <c r="F38" s="261"/>
      <c r="G38" s="261"/>
      <c r="H38" s="262">
        <v>1178.73</v>
      </c>
      <c r="I38" s="11" t="str">
        <f t="shared" si="0"/>
        <v>Tamil Nadu</v>
      </c>
    </row>
    <row r="39" spans="1:9" x14ac:dyDescent="0.45">
      <c r="A39" s="263" t="s">
        <v>1151</v>
      </c>
      <c r="B39" s="264"/>
      <c r="C39" s="264"/>
      <c r="D39" s="264"/>
      <c r="E39" s="264"/>
      <c r="F39" s="264"/>
      <c r="G39" s="264"/>
      <c r="H39" s="264"/>
      <c r="I39" s="11" t="str">
        <f t="shared" si="0"/>
        <v>Tamil Nadu</v>
      </c>
    </row>
    <row r="40" spans="1:9" x14ac:dyDescent="0.45">
      <c r="A40" s="317" t="s">
        <v>1157</v>
      </c>
      <c r="B40" s="318"/>
      <c r="C40" s="318"/>
      <c r="D40" s="318"/>
      <c r="E40" s="318"/>
      <c r="F40" s="318"/>
      <c r="G40" s="318"/>
      <c r="H40" s="319"/>
    </row>
    <row r="41" spans="1:9" ht="23.25" x14ac:dyDescent="0.45">
      <c r="A41" s="257" t="s">
        <v>1153</v>
      </c>
      <c r="B41" s="258"/>
      <c r="C41" s="258"/>
      <c r="D41" s="258"/>
      <c r="E41" s="258"/>
      <c r="F41" s="258"/>
      <c r="G41" s="258"/>
      <c r="H41" s="258">
        <v>959.16</v>
      </c>
      <c r="I41" s="11" t="str">
        <f t="shared" si="0"/>
        <v>Andhra Pradesh</v>
      </c>
    </row>
    <row r="42" spans="1:9" x14ac:dyDescent="0.45">
      <c r="A42" s="260" t="s">
        <v>1147</v>
      </c>
      <c r="B42" s="261"/>
      <c r="C42" s="261"/>
      <c r="D42" s="261"/>
      <c r="E42" s="261"/>
      <c r="F42" s="261"/>
      <c r="G42" s="261"/>
      <c r="H42" s="261"/>
      <c r="I42" s="11" t="str">
        <f t="shared" si="0"/>
        <v>Andhra Pradesh</v>
      </c>
    </row>
    <row r="43" spans="1:9" ht="23.25" x14ac:dyDescent="0.45">
      <c r="A43" s="260" t="s">
        <v>1148</v>
      </c>
      <c r="B43" s="261"/>
      <c r="C43" s="261"/>
      <c r="D43" s="261"/>
      <c r="E43" s="261"/>
      <c r="F43" s="261"/>
      <c r="G43" s="261"/>
      <c r="H43" s="261"/>
      <c r="I43" s="11" t="str">
        <f t="shared" si="0"/>
        <v>Andhra Pradesh</v>
      </c>
    </row>
    <row r="44" spans="1:9" ht="23.25" x14ac:dyDescent="0.45">
      <c r="A44" s="260" t="s">
        <v>1149</v>
      </c>
      <c r="B44" s="261"/>
      <c r="C44" s="261"/>
      <c r="D44" s="261"/>
      <c r="E44" s="261"/>
      <c r="F44" s="261"/>
      <c r="G44" s="261"/>
      <c r="H44" s="261"/>
      <c r="I44" s="11" t="str">
        <f t="shared" si="0"/>
        <v>Andhra Pradesh</v>
      </c>
    </row>
    <row r="45" spans="1:9" ht="23.25" x14ac:dyDescent="0.45">
      <c r="A45" s="260" t="s">
        <v>1150</v>
      </c>
      <c r="B45" s="261"/>
      <c r="C45" s="261"/>
      <c r="D45" s="261"/>
      <c r="E45" s="261"/>
      <c r="F45" s="261"/>
      <c r="G45" s="261"/>
      <c r="H45" s="262">
        <v>911.21</v>
      </c>
      <c r="I45" s="11" t="str">
        <f t="shared" si="0"/>
        <v>Andhra Pradesh</v>
      </c>
    </row>
    <row r="46" spans="1:9" x14ac:dyDescent="0.45">
      <c r="A46" s="263" t="s">
        <v>1151</v>
      </c>
      <c r="B46" s="264"/>
      <c r="C46" s="264"/>
      <c r="D46" s="264"/>
      <c r="E46" s="264"/>
      <c r="F46" s="264"/>
      <c r="G46" s="264"/>
      <c r="H46" s="264"/>
      <c r="I46" s="11" t="str">
        <f t="shared" si="0"/>
        <v>Andhra Pradesh</v>
      </c>
    </row>
    <row r="47" spans="1:9" x14ac:dyDescent="0.45">
      <c r="A47" s="320" t="s">
        <v>615</v>
      </c>
      <c r="B47" s="318"/>
      <c r="C47" s="318"/>
      <c r="D47" s="318"/>
      <c r="E47" s="318"/>
      <c r="F47" s="318"/>
      <c r="G47" s="318"/>
      <c r="H47" s="319"/>
    </row>
    <row r="48" spans="1:9" ht="23.25" x14ac:dyDescent="0.45">
      <c r="A48" s="257" t="s">
        <v>1153</v>
      </c>
      <c r="B48" s="258"/>
      <c r="C48" s="258"/>
      <c r="D48" s="258"/>
      <c r="E48" s="258"/>
      <c r="F48" s="258"/>
      <c r="G48" s="258"/>
      <c r="H48" s="258">
        <v>1440.37</v>
      </c>
      <c r="I48" s="11" t="str">
        <f t="shared" si="0"/>
        <v>Tripura</v>
      </c>
    </row>
    <row r="49" spans="1:9" x14ac:dyDescent="0.45">
      <c r="A49" s="260" t="s">
        <v>1147</v>
      </c>
      <c r="B49" s="261"/>
      <c r="C49" s="261"/>
      <c r="D49" s="261"/>
      <c r="E49" s="261"/>
      <c r="F49" s="261"/>
      <c r="G49" s="261"/>
      <c r="H49" s="261"/>
      <c r="I49" s="11" t="str">
        <f t="shared" si="0"/>
        <v>Tripura</v>
      </c>
    </row>
    <row r="50" spans="1:9" ht="23.25" x14ac:dyDescent="0.45">
      <c r="A50" s="260" t="s">
        <v>1148</v>
      </c>
      <c r="B50" s="261"/>
      <c r="C50" s="261"/>
      <c r="D50" s="261"/>
      <c r="E50" s="261"/>
      <c r="F50" s="261"/>
      <c r="G50" s="261"/>
      <c r="H50" s="261"/>
      <c r="I50" s="11" t="str">
        <f t="shared" si="0"/>
        <v>Tripura</v>
      </c>
    </row>
    <row r="51" spans="1:9" ht="23.25" x14ac:dyDescent="0.45">
      <c r="A51" s="260" t="s">
        <v>1149</v>
      </c>
      <c r="B51" s="261"/>
      <c r="C51" s="261"/>
      <c r="D51" s="261"/>
      <c r="E51" s="261"/>
      <c r="F51" s="261"/>
      <c r="G51" s="261"/>
      <c r="H51" s="261"/>
      <c r="I51" s="11" t="str">
        <f t="shared" si="0"/>
        <v>Tripura</v>
      </c>
    </row>
    <row r="52" spans="1:9" ht="23.25" x14ac:dyDescent="0.45">
      <c r="A52" s="260" t="s">
        <v>1150</v>
      </c>
      <c r="B52" s="261"/>
      <c r="C52" s="261"/>
      <c r="D52" s="261"/>
      <c r="E52" s="261"/>
      <c r="F52" s="261"/>
      <c r="G52" s="261"/>
      <c r="H52" s="262">
        <v>1437.16</v>
      </c>
      <c r="I52" s="11" t="str">
        <f t="shared" si="0"/>
        <v>Tripura</v>
      </c>
    </row>
    <row r="53" spans="1:9" x14ac:dyDescent="0.45">
      <c r="A53" s="263" t="s">
        <v>1151</v>
      </c>
      <c r="B53" s="264"/>
      <c r="C53" s="264"/>
      <c r="D53" s="264"/>
      <c r="E53" s="264"/>
      <c r="F53" s="264"/>
      <c r="G53" s="264"/>
      <c r="H53" s="264"/>
      <c r="I53" s="11" t="str">
        <f t="shared" si="0"/>
        <v>Tripura</v>
      </c>
    </row>
    <row r="54" spans="1:9" x14ac:dyDescent="0.45">
      <c r="A54" s="320" t="s">
        <v>980</v>
      </c>
      <c r="B54" s="318"/>
      <c r="C54" s="318"/>
      <c r="D54" s="318"/>
      <c r="E54" s="318"/>
      <c r="F54" s="318"/>
      <c r="G54" s="318"/>
      <c r="H54" s="319"/>
    </row>
    <row r="55" spans="1:9" ht="23.25" x14ac:dyDescent="0.45">
      <c r="A55" s="257" t="s">
        <v>1153</v>
      </c>
      <c r="B55" s="258"/>
      <c r="C55" s="258"/>
      <c r="D55" s="258"/>
      <c r="E55" s="258"/>
      <c r="F55" s="258"/>
      <c r="G55" s="258"/>
      <c r="H55" s="258">
        <v>531</v>
      </c>
      <c r="I55" s="11" t="str">
        <f t="shared" si="0"/>
        <v>West Bengal</v>
      </c>
    </row>
    <row r="56" spans="1:9" x14ac:dyDescent="0.45">
      <c r="A56" s="260" t="s">
        <v>1147</v>
      </c>
      <c r="B56" s="261"/>
      <c r="C56" s="261"/>
      <c r="D56" s="261"/>
      <c r="E56" s="261"/>
      <c r="F56" s="261"/>
      <c r="G56" s="261"/>
      <c r="H56" s="261"/>
      <c r="I56" s="11" t="str">
        <f t="shared" si="0"/>
        <v>West Bengal</v>
      </c>
    </row>
    <row r="57" spans="1:9" ht="23.25" x14ac:dyDescent="0.45">
      <c r="A57" s="260" t="s">
        <v>1148</v>
      </c>
      <c r="B57" s="261"/>
      <c r="C57" s="261"/>
      <c r="D57" s="261"/>
      <c r="E57" s="261"/>
      <c r="F57" s="261"/>
      <c r="G57" s="261"/>
      <c r="H57" s="261"/>
      <c r="I57" s="11" t="str">
        <f t="shared" si="0"/>
        <v>West Bengal</v>
      </c>
    </row>
    <row r="58" spans="1:9" ht="23.25" x14ac:dyDescent="0.45">
      <c r="A58" s="260" t="s">
        <v>1149</v>
      </c>
      <c r="B58" s="261"/>
      <c r="C58" s="261"/>
      <c r="D58" s="261"/>
      <c r="E58" s="261"/>
      <c r="F58" s="261"/>
      <c r="G58" s="261"/>
      <c r="H58" s="261"/>
      <c r="I58" s="11" t="str">
        <f t="shared" si="0"/>
        <v>West Bengal</v>
      </c>
    </row>
    <row r="59" spans="1:9" ht="23.25" x14ac:dyDescent="0.45">
      <c r="A59" s="260" t="s">
        <v>1150</v>
      </c>
      <c r="B59" s="261"/>
      <c r="C59" s="261"/>
      <c r="D59" s="261"/>
      <c r="E59" s="261"/>
      <c r="F59" s="261"/>
      <c r="G59" s="261"/>
      <c r="H59" s="262">
        <v>296</v>
      </c>
      <c r="I59" s="11" t="str">
        <f t="shared" si="0"/>
        <v>West Bengal</v>
      </c>
    </row>
    <row r="60" spans="1:9" x14ac:dyDescent="0.45">
      <c r="A60" s="263" t="s">
        <v>1151</v>
      </c>
      <c r="B60" s="264"/>
      <c r="C60" s="264"/>
      <c r="D60" s="264"/>
      <c r="E60" s="264"/>
      <c r="F60" s="264"/>
      <c r="G60" s="264"/>
      <c r="H60" s="264"/>
      <c r="I60" s="11" t="str">
        <f t="shared" si="0"/>
        <v>West Bengal</v>
      </c>
    </row>
    <row r="61" spans="1:9" x14ac:dyDescent="0.45">
      <c r="A61" s="320" t="s">
        <v>978</v>
      </c>
      <c r="B61" s="318"/>
      <c r="C61" s="318"/>
      <c r="D61" s="318"/>
      <c r="E61" s="318"/>
      <c r="F61" s="318"/>
      <c r="G61" s="318"/>
      <c r="H61" s="319"/>
    </row>
    <row r="62" spans="1:9" ht="23.25" x14ac:dyDescent="0.45">
      <c r="A62" s="257" t="s">
        <v>1153</v>
      </c>
      <c r="B62" s="265"/>
      <c r="C62" s="258"/>
      <c r="D62" s="258"/>
      <c r="E62" s="258"/>
      <c r="F62" s="258"/>
      <c r="G62" s="258"/>
      <c r="H62" s="258">
        <v>199.77</v>
      </c>
      <c r="I62" s="11" t="str">
        <f t="shared" si="0"/>
        <v>Madhya Pradesh</v>
      </c>
    </row>
    <row r="63" spans="1:9" x14ac:dyDescent="0.45">
      <c r="A63" s="260" t="s">
        <v>1147</v>
      </c>
      <c r="B63" s="266"/>
      <c r="C63" s="261"/>
      <c r="D63" s="261"/>
      <c r="E63" s="261"/>
      <c r="F63" s="261"/>
      <c r="G63" s="261"/>
      <c r="H63" s="261"/>
      <c r="I63" s="11" t="str">
        <f t="shared" si="0"/>
        <v>Madhya Pradesh</v>
      </c>
    </row>
    <row r="64" spans="1:9" ht="23.25" x14ac:dyDescent="0.45">
      <c r="A64" s="260" t="s">
        <v>1148</v>
      </c>
      <c r="B64" s="266"/>
      <c r="C64" s="261"/>
      <c r="D64" s="261"/>
      <c r="E64" s="261"/>
      <c r="F64" s="261"/>
      <c r="G64" s="261"/>
      <c r="H64" s="261"/>
      <c r="I64" s="11" t="str">
        <f t="shared" si="0"/>
        <v>Madhya Pradesh</v>
      </c>
    </row>
    <row r="65" spans="1:9" ht="23.25" x14ac:dyDescent="0.45">
      <c r="A65" s="260" t="s">
        <v>1149</v>
      </c>
      <c r="B65" s="266"/>
      <c r="C65" s="261"/>
      <c r="D65" s="261"/>
      <c r="E65" s="261"/>
      <c r="F65" s="261"/>
      <c r="G65" s="261"/>
      <c r="H65" s="261"/>
      <c r="I65" s="11" t="str">
        <f t="shared" si="0"/>
        <v>Madhya Pradesh</v>
      </c>
    </row>
    <row r="66" spans="1:9" ht="23.25" x14ac:dyDescent="0.45">
      <c r="A66" s="260" t="s">
        <v>1150</v>
      </c>
      <c r="B66" s="266"/>
      <c r="C66" s="261"/>
      <c r="D66" s="261"/>
      <c r="E66" s="261"/>
      <c r="F66" s="261"/>
      <c r="G66" s="261"/>
      <c r="H66" s="262">
        <v>184.13</v>
      </c>
      <c r="I66" s="11" t="str">
        <f t="shared" si="0"/>
        <v>Madhya Pradesh</v>
      </c>
    </row>
    <row r="67" spans="1:9" x14ac:dyDescent="0.45">
      <c r="A67" s="263" t="s">
        <v>1151</v>
      </c>
      <c r="B67" s="267"/>
      <c r="C67" s="264"/>
      <c r="D67" s="264"/>
      <c r="E67" s="264"/>
      <c r="F67" s="264"/>
      <c r="G67" s="264"/>
      <c r="H67" s="264"/>
      <c r="I67" s="11" t="str">
        <f t="shared" si="0"/>
        <v>Madhya Pradesh</v>
      </c>
    </row>
    <row r="68" spans="1:9" x14ac:dyDescent="0.45">
      <c r="A68" s="320" t="s">
        <v>598</v>
      </c>
      <c r="B68" s="318"/>
      <c r="C68" s="318"/>
      <c r="D68" s="318"/>
      <c r="E68" s="318"/>
      <c r="F68" s="318"/>
      <c r="G68" s="318"/>
      <c r="H68" s="319"/>
    </row>
    <row r="69" spans="1:9" ht="23.25" x14ac:dyDescent="0.45">
      <c r="A69" s="257" t="s">
        <v>1153</v>
      </c>
      <c r="B69" s="265"/>
      <c r="C69" s="258"/>
      <c r="D69" s="258"/>
      <c r="E69" s="258"/>
      <c r="F69" s="258"/>
      <c r="G69" s="258"/>
      <c r="H69" s="258">
        <v>3.96</v>
      </c>
      <c r="I69" s="11" t="str">
        <f t="shared" si="0"/>
        <v>Jharkhand</v>
      </c>
    </row>
    <row r="70" spans="1:9" x14ac:dyDescent="0.45">
      <c r="A70" s="260" t="s">
        <v>1147</v>
      </c>
      <c r="B70" s="266"/>
      <c r="C70" s="261"/>
      <c r="D70" s="261"/>
      <c r="E70" s="261"/>
      <c r="F70" s="261"/>
      <c r="G70" s="261"/>
      <c r="H70" s="261"/>
      <c r="I70" s="11" t="str">
        <f t="shared" si="0"/>
        <v>Jharkhand</v>
      </c>
    </row>
    <row r="71" spans="1:9" ht="23.25" x14ac:dyDescent="0.45">
      <c r="A71" s="260" t="s">
        <v>1148</v>
      </c>
      <c r="B71" s="266"/>
      <c r="C71" s="261"/>
      <c r="D71" s="261"/>
      <c r="E71" s="261"/>
      <c r="F71" s="261"/>
      <c r="G71" s="261"/>
      <c r="H71" s="261"/>
      <c r="I71" s="11" t="str">
        <f t="shared" ref="I71:I95" si="1">IF(LEFT(A71,5)="Gross",A70,I70)</f>
        <v>Jharkhand</v>
      </c>
    </row>
    <row r="72" spans="1:9" ht="23.25" x14ac:dyDescent="0.45">
      <c r="A72" s="260" t="s">
        <v>1149</v>
      </c>
      <c r="B72" s="266"/>
      <c r="C72" s="261"/>
      <c r="D72" s="261"/>
      <c r="E72" s="261"/>
      <c r="F72" s="261"/>
      <c r="G72" s="261"/>
      <c r="H72" s="261"/>
      <c r="I72" s="11" t="str">
        <f t="shared" si="1"/>
        <v>Jharkhand</v>
      </c>
    </row>
    <row r="73" spans="1:9" ht="23.25" x14ac:dyDescent="0.45">
      <c r="A73" s="260" t="s">
        <v>1150</v>
      </c>
      <c r="B73" s="266"/>
      <c r="C73" s="261"/>
      <c r="D73" s="261"/>
      <c r="E73" s="261"/>
      <c r="F73" s="261"/>
      <c r="G73" s="261"/>
      <c r="H73" s="262">
        <v>3.47</v>
      </c>
      <c r="I73" s="11" t="str">
        <f t="shared" si="1"/>
        <v>Jharkhand</v>
      </c>
    </row>
    <row r="74" spans="1:9" x14ac:dyDescent="0.45">
      <c r="A74" s="263" t="s">
        <v>1151</v>
      </c>
      <c r="B74" s="267"/>
      <c r="C74" s="264"/>
      <c r="D74" s="264"/>
      <c r="E74" s="264"/>
      <c r="F74" s="264"/>
      <c r="G74" s="264"/>
      <c r="H74" s="264"/>
      <c r="I74" s="11" t="str">
        <f t="shared" si="1"/>
        <v>Jharkhand</v>
      </c>
    </row>
    <row r="75" spans="1:9" x14ac:dyDescent="0.45">
      <c r="A75" s="314" t="s">
        <v>1158</v>
      </c>
      <c r="B75" s="315"/>
      <c r="C75" s="315"/>
      <c r="D75" s="315"/>
      <c r="E75" s="315"/>
      <c r="F75" s="315"/>
      <c r="G75" s="315"/>
      <c r="H75" s="316"/>
    </row>
    <row r="76" spans="1:9" ht="23.25" x14ac:dyDescent="0.45">
      <c r="A76" s="257" t="s">
        <v>1153</v>
      </c>
      <c r="B76" s="258"/>
      <c r="C76" s="258"/>
      <c r="D76" s="258"/>
      <c r="E76" s="258"/>
      <c r="F76" s="258"/>
      <c r="G76" s="258"/>
      <c r="H76" s="258"/>
      <c r="I76" s="11" t="str">
        <f t="shared" si="1"/>
        <v>A. Total Onshore</v>
      </c>
    </row>
    <row r="77" spans="1:9" x14ac:dyDescent="0.45">
      <c r="A77" s="260" t="s">
        <v>1147</v>
      </c>
      <c r="B77" s="261"/>
      <c r="C77" s="261"/>
      <c r="D77" s="261"/>
      <c r="E77" s="261"/>
      <c r="F77" s="261"/>
      <c r="G77" s="261"/>
      <c r="H77" s="261"/>
      <c r="I77" s="11" t="str">
        <f t="shared" si="1"/>
        <v>A. Total Onshore</v>
      </c>
    </row>
    <row r="78" spans="1:9" ht="23.25" x14ac:dyDescent="0.45">
      <c r="A78" s="260" t="s">
        <v>1148</v>
      </c>
      <c r="B78" s="261"/>
      <c r="C78" s="261"/>
      <c r="D78" s="261"/>
      <c r="E78" s="261"/>
      <c r="F78" s="261"/>
      <c r="G78" s="261"/>
      <c r="H78" s="261"/>
      <c r="I78" s="11" t="str">
        <f t="shared" si="1"/>
        <v>A. Total Onshore</v>
      </c>
    </row>
    <row r="79" spans="1:9" ht="23.25" x14ac:dyDescent="0.45">
      <c r="A79" s="260" t="s">
        <v>1149</v>
      </c>
      <c r="B79" s="261"/>
      <c r="C79" s="261"/>
      <c r="D79" s="261"/>
      <c r="E79" s="261"/>
      <c r="F79" s="261"/>
      <c r="G79" s="261"/>
      <c r="H79" s="261"/>
      <c r="I79" s="11" t="str">
        <f t="shared" si="1"/>
        <v>A. Total Onshore</v>
      </c>
    </row>
    <row r="80" spans="1:9" ht="23.25" x14ac:dyDescent="0.45">
      <c r="A80" s="260" t="s">
        <v>1150</v>
      </c>
      <c r="B80" s="261"/>
      <c r="C80" s="261"/>
      <c r="D80" s="261"/>
      <c r="E80" s="261"/>
      <c r="F80" s="261"/>
      <c r="G80" s="261"/>
      <c r="H80" s="262">
        <v>8297.73</v>
      </c>
      <c r="I80" s="11" t="str">
        <f t="shared" si="1"/>
        <v>A. Total Onshore</v>
      </c>
    </row>
    <row r="81" spans="1:9" x14ac:dyDescent="0.45">
      <c r="A81" s="263" t="s">
        <v>1151</v>
      </c>
      <c r="B81" s="264"/>
      <c r="C81" s="264"/>
      <c r="D81" s="264"/>
      <c r="E81" s="264"/>
      <c r="F81" s="264"/>
      <c r="G81" s="264"/>
      <c r="H81" s="264"/>
      <c r="I81" s="11" t="str">
        <f t="shared" si="1"/>
        <v>A. Total Onshore</v>
      </c>
    </row>
    <row r="82" spans="1:9" x14ac:dyDescent="0.45">
      <c r="A82" s="314" t="s">
        <v>1159</v>
      </c>
      <c r="B82" s="315"/>
      <c r="C82" s="315"/>
      <c r="D82" s="315"/>
      <c r="E82" s="315"/>
      <c r="F82" s="315"/>
      <c r="G82" s="315"/>
      <c r="H82" s="316"/>
      <c r="I82" s="11" t="str">
        <f t="shared" si="1"/>
        <v>A. Total Onshore</v>
      </c>
    </row>
    <row r="83" spans="1:9" ht="23.25" x14ac:dyDescent="0.45">
      <c r="A83" s="257" t="s">
        <v>1153</v>
      </c>
      <c r="B83" s="258"/>
      <c r="C83" s="258"/>
      <c r="D83" s="258"/>
      <c r="E83" s="258"/>
      <c r="F83" s="258"/>
      <c r="G83" s="258"/>
      <c r="H83" s="258"/>
      <c r="I83" s="11" t="str">
        <f t="shared" si="1"/>
        <v>B. Offshore</v>
      </c>
    </row>
    <row r="84" spans="1:9" x14ac:dyDescent="0.45">
      <c r="A84" s="260" t="s">
        <v>1147</v>
      </c>
      <c r="B84" s="261"/>
      <c r="C84" s="261"/>
      <c r="D84" s="261"/>
      <c r="E84" s="261"/>
      <c r="F84" s="261"/>
      <c r="G84" s="261"/>
      <c r="H84" s="261"/>
      <c r="I84" s="11" t="str">
        <f t="shared" si="1"/>
        <v>B. Offshore</v>
      </c>
    </row>
    <row r="85" spans="1:9" ht="23.25" x14ac:dyDescent="0.45">
      <c r="A85" s="260" t="s">
        <v>1148</v>
      </c>
      <c r="B85" s="261"/>
      <c r="C85" s="261"/>
      <c r="D85" s="261"/>
      <c r="E85" s="261"/>
      <c r="F85" s="261"/>
      <c r="G85" s="261"/>
      <c r="H85" s="261"/>
      <c r="I85" s="11" t="str">
        <f t="shared" si="1"/>
        <v>B. Offshore</v>
      </c>
    </row>
    <row r="86" spans="1:9" ht="23.25" x14ac:dyDescent="0.45">
      <c r="A86" s="260" t="s">
        <v>1149</v>
      </c>
      <c r="B86" s="261"/>
      <c r="C86" s="261"/>
      <c r="D86" s="261"/>
      <c r="E86" s="261"/>
      <c r="F86" s="261"/>
      <c r="G86" s="261"/>
      <c r="H86" s="261"/>
      <c r="I86" s="11" t="str">
        <f t="shared" si="1"/>
        <v>B. Offshore</v>
      </c>
    </row>
    <row r="87" spans="1:9" ht="23.25" x14ac:dyDescent="0.45">
      <c r="A87" s="260" t="s">
        <v>1150</v>
      </c>
      <c r="B87" s="261"/>
      <c r="C87" s="261"/>
      <c r="D87" s="261"/>
      <c r="E87" s="261"/>
      <c r="F87" s="261"/>
      <c r="G87" s="261"/>
      <c r="H87" s="262">
        <v>17625.5</v>
      </c>
      <c r="I87" s="11" t="str">
        <f t="shared" si="1"/>
        <v>B. Offshore</v>
      </c>
    </row>
    <row r="88" spans="1:9" x14ac:dyDescent="0.45">
      <c r="A88" s="263" t="s">
        <v>1151</v>
      </c>
      <c r="B88" s="264"/>
      <c r="C88" s="264"/>
      <c r="D88" s="264"/>
      <c r="E88" s="264"/>
      <c r="F88" s="264"/>
      <c r="G88" s="264"/>
      <c r="H88" s="264"/>
      <c r="I88" s="11" t="str">
        <f t="shared" si="1"/>
        <v>B. Offshore</v>
      </c>
    </row>
    <row r="89" spans="1:9" x14ac:dyDescent="0.45">
      <c r="A89" s="317" t="s">
        <v>1160</v>
      </c>
      <c r="B89" s="318"/>
      <c r="C89" s="318"/>
      <c r="D89" s="318"/>
      <c r="E89" s="318"/>
      <c r="F89" s="318"/>
      <c r="G89" s="318"/>
      <c r="H89" s="319"/>
      <c r="I89" s="11" t="str">
        <f t="shared" si="1"/>
        <v>B. Offshore</v>
      </c>
    </row>
    <row r="90" spans="1:9" ht="23.25" x14ac:dyDescent="0.45">
      <c r="A90" s="257" t="s">
        <v>1153</v>
      </c>
      <c r="B90" s="258"/>
      <c r="C90" s="258"/>
      <c r="D90" s="258"/>
      <c r="E90" s="258"/>
      <c r="F90" s="258"/>
      <c r="G90" s="258"/>
      <c r="H90" s="258"/>
      <c r="I90" s="11" t="str">
        <f t="shared" si="1"/>
        <v>Total (A+B)</v>
      </c>
    </row>
    <row r="91" spans="1:9" x14ac:dyDescent="0.45">
      <c r="A91" s="260" t="s">
        <v>1147</v>
      </c>
      <c r="B91" s="261"/>
      <c r="C91" s="261"/>
      <c r="D91" s="261"/>
      <c r="E91" s="261"/>
      <c r="F91" s="261"/>
      <c r="G91" s="261"/>
      <c r="H91" s="261"/>
      <c r="I91" s="11" t="str">
        <f t="shared" si="1"/>
        <v>Total (A+B)</v>
      </c>
    </row>
    <row r="92" spans="1:9" ht="23.25" x14ac:dyDescent="0.45">
      <c r="A92" s="260" t="s">
        <v>1148</v>
      </c>
      <c r="B92" s="261"/>
      <c r="C92" s="261"/>
      <c r="D92" s="261"/>
      <c r="E92" s="261"/>
      <c r="F92" s="261"/>
      <c r="G92" s="261"/>
      <c r="H92" s="261"/>
      <c r="I92" s="11" t="str">
        <f t="shared" si="1"/>
        <v>Total (A+B)</v>
      </c>
    </row>
    <row r="93" spans="1:9" ht="23.25" x14ac:dyDescent="0.45">
      <c r="A93" s="260" t="s">
        <v>1149</v>
      </c>
      <c r="B93" s="261"/>
      <c r="C93" s="261"/>
      <c r="D93" s="261"/>
      <c r="E93" s="261"/>
      <c r="F93" s="261"/>
      <c r="G93" s="261"/>
      <c r="H93" s="261"/>
      <c r="I93" s="11" t="str">
        <f t="shared" si="1"/>
        <v>Total (A+B)</v>
      </c>
    </row>
    <row r="94" spans="1:9" ht="23.25" x14ac:dyDescent="0.45">
      <c r="A94" s="260" t="s">
        <v>1150</v>
      </c>
      <c r="B94" s="261"/>
      <c r="C94" s="261"/>
      <c r="D94" s="261"/>
      <c r="E94" s="261"/>
      <c r="F94" s="261"/>
      <c r="G94" s="261"/>
      <c r="H94" s="262">
        <f>H87+H80</f>
        <v>25923.23</v>
      </c>
      <c r="I94" s="11" t="str">
        <f t="shared" si="1"/>
        <v>Total (A+B)</v>
      </c>
    </row>
    <row r="95" spans="1:9" x14ac:dyDescent="0.45">
      <c r="A95" s="263" t="s">
        <v>1151</v>
      </c>
      <c r="B95" s="264"/>
      <c r="C95" s="264"/>
      <c r="D95" s="264"/>
      <c r="E95" s="264"/>
      <c r="F95" s="264"/>
      <c r="G95" s="264"/>
      <c r="H95" s="264"/>
      <c r="I95" s="11" t="str">
        <f t="shared" si="1"/>
        <v>Total (A+B)</v>
      </c>
    </row>
    <row r="97" spans="1:1" x14ac:dyDescent="0.45">
      <c r="A97" s="92" t="s">
        <v>968</v>
      </c>
    </row>
    <row r="98" spans="1:1" x14ac:dyDescent="0.45">
      <c r="A98" s="92" t="s">
        <v>1161</v>
      </c>
    </row>
  </sheetData>
  <mergeCells count="15">
    <mergeCell ref="A26:H26"/>
    <mergeCell ref="A1:H1"/>
    <mergeCell ref="A2:H2"/>
    <mergeCell ref="A5:H5"/>
    <mergeCell ref="A12:H12"/>
    <mergeCell ref="A19:H19"/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Prices'!B209*(INDEX(Tax_share,MATCH('Total Fuel Prices'!$A$207,tax_fuel_labels,0),MATCH(B$1,'Tax_Share of Price'!$B$1:$AI$1,0)))</f>
        <v>5.5208181053248749E-6</v>
      </c>
      <c r="C2" s="35">
        <f>'Total Fuel Prices'!C209*(INDEX(Tax_share,MATCH('Total Fuel Prices'!$A$207,tax_fuel_labels,0),MATCH(C$1,'Tax_Share of Price'!$B$1:$AI$1,0)))</f>
        <v>5.1581926261346555E-6</v>
      </c>
      <c r="D2" s="35">
        <f>'Total Fuel Prices'!D209*(INDEX(Tax_share,MATCH('Total Fuel Prices'!$A$207,tax_fuel_labels,0),MATCH(D$1,'Tax_Share of Price'!$B$1:$AI$1,0)))</f>
        <v>4.7955671469445327E-6</v>
      </c>
      <c r="E2" s="35">
        <f>'Total Fuel Prices'!E209*(INDEX(Tax_share,MATCH('Total Fuel Prices'!$A$207,tax_fuel_labels,0),MATCH(E$1,'Tax_Share of Price'!$B$1:$AI$1,0)))</f>
        <v>4.4329416677543142E-6</v>
      </c>
      <c r="F2" s="35">
        <f>'Total Fuel Prices'!F209*(INDEX(Tax_share,MATCH('Total Fuel Prices'!$A$207,tax_fuel_labels,0),MATCH(F$1,'Tax_Share of Price'!$B$1:$AI$1,0)))</f>
        <v>4.0703161885640957E-6</v>
      </c>
      <c r="G2" s="35">
        <f>'Total Fuel Prices'!G209*(INDEX(Tax_share,MATCH('Total Fuel Prices'!$A$207,tax_fuel_labels,0),MATCH(G$1,'Tax_Share of Price'!$B$1:$AI$1,0)))</f>
        <v>3.7076907093739724E-6</v>
      </c>
      <c r="H2" s="35">
        <f>'Total Fuel Prices'!H209*(INDEX(Tax_share,MATCH('Total Fuel Prices'!$A$207,tax_fuel_labels,0),MATCH(H$1,'Tax_Share of Price'!$B$1:$AI$1,0)))</f>
        <v>3.3450652301837539E-6</v>
      </c>
      <c r="I2" s="35">
        <f>'Total Fuel Prices'!I209*(INDEX(Tax_share,MATCH('Total Fuel Prices'!$A$207,tax_fuel_labels,0),MATCH(I$1,'Tax_Share of Price'!$B$1:$AI$1,0)))</f>
        <v>2.9824397509935349E-6</v>
      </c>
      <c r="J2" s="35">
        <f>'Total Fuel Prices'!J209*(INDEX(Tax_share,MATCH('Total Fuel Prices'!$A$207,tax_fuel_labels,0),MATCH(J$1,'Tax_Share of Price'!$B$1:$AI$1,0)))</f>
        <v>2.619814271803316E-6</v>
      </c>
      <c r="K2" s="35">
        <f>'Total Fuel Prices'!K209*(INDEX(Tax_share,MATCH('Total Fuel Prices'!$A$207,tax_fuel_labels,0),MATCH(K$1,'Tax_Share of Price'!$B$1:$AI$1,0)))</f>
        <v>2.2571887926131932E-6</v>
      </c>
      <c r="L2" s="35">
        <f>'Total Fuel Prices'!L209*(INDEX(Tax_share,MATCH('Total Fuel Prices'!$A$207,tax_fuel_labels,0),MATCH(L$1,'Tax_Share of Price'!$B$1:$AI$1,0)))</f>
        <v>1.8945633134229744E-6</v>
      </c>
      <c r="M2" s="35">
        <f>'Total Fuel Prices'!M209*(INDEX(Tax_share,MATCH('Total Fuel Prices'!$A$207,tax_fuel_labels,0),MATCH(M$1,'Tax_Share of Price'!$B$1:$AI$1,0)))</f>
        <v>1.5319378342327557E-6</v>
      </c>
      <c r="N2" s="35">
        <f>'Total Fuel Prices'!N209*(INDEX(Tax_share,MATCH('Total Fuel Prices'!$A$207,tax_fuel_labels,0),MATCH(N$1,'Tax_Share of Price'!$B$1:$AI$1,0)))</f>
        <v>1.1693123550426329E-6</v>
      </c>
      <c r="O2" s="35">
        <f>'Total Fuel Prices'!O209*(INDEX(Tax_share,MATCH('Total Fuel Prices'!$A$207,tax_fuel_labels,0),MATCH(O$1,'Tax_Share of Price'!$B$1:$AI$1,0)))</f>
        <v>8.0668687585241412E-7</v>
      </c>
      <c r="P2" s="35">
        <f>'Total Fuel Prices'!P209*(INDEX(Tax_share,MATCH('Total Fuel Prices'!$A$207,tax_fuel_labels,0),MATCH(P$1,'Tax_Share of Price'!$B$1:$AI$1,0)))</f>
        <v>7.87031561110767E-7</v>
      </c>
      <c r="Q2" s="35">
        <f>'Total Fuel Prices'!Q209*(INDEX(Tax_share,MATCH('Total Fuel Prices'!$A$207,tax_fuel_labels,0),MATCH(Q$1,'Tax_Share of Price'!$B$1:$AI$1,0)))</f>
        <v>7.6737624636918584E-7</v>
      </c>
      <c r="R2" s="35">
        <f>'Total Fuel Prices'!R209*(INDEX(Tax_share,MATCH('Total Fuel Prices'!$A$207,tax_fuel_labels,0),MATCH(R$1,'Tax_Share of Price'!$B$1:$AI$1,0)))</f>
        <v>7.4772093162760469E-7</v>
      </c>
      <c r="S2" s="35">
        <f>'Total Fuel Prices'!S209*(INDEX(Tax_share,MATCH('Total Fuel Prices'!$A$207,tax_fuel_labels,0),MATCH(S$1,'Tax_Share of Price'!$B$1:$AI$1,0)))</f>
        <v>7.2806561688602353E-7</v>
      </c>
      <c r="T2" s="35">
        <f>'Total Fuel Prices'!T209*(INDEX(Tax_share,MATCH('Total Fuel Prices'!$A$207,tax_fuel_labels,0),MATCH(T$1,'Tax_Share of Price'!$B$1:$AI$1,0)))</f>
        <v>7.0841030214444841E-7</v>
      </c>
      <c r="U2" s="35">
        <f>'Total Fuel Prices'!U209*(INDEX(Tax_share,MATCH('Total Fuel Prices'!$A$207,tax_fuel_labels,0),MATCH(U$1,'Tax_Share of Price'!$B$1:$AI$1,0)))</f>
        <v>6.8875498740286725E-7</v>
      </c>
      <c r="V2" s="35">
        <f>'Total Fuel Prices'!V209*(INDEX(Tax_share,MATCH('Total Fuel Prices'!$A$207,tax_fuel_labels,0),MATCH(V$1,'Tax_Share of Price'!$B$1:$AI$1,0)))</f>
        <v>6.6909967266128609E-7</v>
      </c>
      <c r="W2" s="35">
        <f>'Total Fuel Prices'!W209*(INDEX(Tax_share,MATCH('Total Fuel Prices'!$A$207,tax_fuel_labels,0),MATCH(W$1,'Tax_Share of Price'!$B$1:$AI$1,0)))</f>
        <v>6.4944435791970493E-7</v>
      </c>
      <c r="X2" s="35">
        <f>'Total Fuel Prices'!X209*(INDEX(Tax_share,MATCH('Total Fuel Prices'!$A$207,tax_fuel_labels,0),MATCH(X$1,'Tax_Share of Price'!$B$1:$AI$1,0)))</f>
        <v>6.2978904317812378E-7</v>
      </c>
      <c r="Y2" s="35">
        <f>'Total Fuel Prices'!Y209*(INDEX(Tax_share,MATCH('Total Fuel Prices'!$A$207,tax_fuel_labels,0),MATCH(Y$1,'Tax_Share of Price'!$B$1:$AI$1,0)))</f>
        <v>6.1013372843654865E-7</v>
      </c>
      <c r="Z2" s="35">
        <f>'Total Fuel Prices'!Z209*(INDEX(Tax_share,MATCH('Total Fuel Prices'!$A$207,tax_fuel_labels,0),MATCH(Z$1,'Tax_Share of Price'!$B$1:$AI$1,0)))</f>
        <v>5.904784136949675E-7</v>
      </c>
      <c r="AA2" s="35">
        <f>'Total Fuel Prices'!AA209*(INDEX(Tax_share,MATCH('Total Fuel Prices'!$A$207,tax_fuel_labels,0),MATCH(AA$1,'Tax_Share of Price'!$B$1:$AI$1,0)))</f>
        <v>5.7082309895338634E-7</v>
      </c>
      <c r="AB2" s="35">
        <f>'Total Fuel Prices'!AB209*(INDEX(Tax_share,MATCH('Total Fuel Prices'!$A$207,tax_fuel_labels,0),MATCH(AB$1,'Tax_Share of Price'!$B$1:$AI$1,0)))</f>
        <v>5.5116778421180518E-7</v>
      </c>
      <c r="AC2" s="35">
        <f>'Total Fuel Prices'!AC209*(INDEX(Tax_share,MATCH('Total Fuel Prices'!$A$207,tax_fuel_labels,0),MATCH(AC$1,'Tax_Share of Price'!$B$1:$AI$1,0)))</f>
        <v>5.3151246947022402E-7</v>
      </c>
      <c r="AD2" s="35">
        <f>'Total Fuel Prices'!AD209*(INDEX(Tax_share,MATCH('Total Fuel Prices'!$A$207,tax_fuel_labels,0),MATCH(AD$1,'Tax_Share of Price'!$B$1:$AI$1,0)))</f>
        <v>5.1185715472864297E-7</v>
      </c>
      <c r="AE2" s="35">
        <f>'Total Fuel Prices'!AE209*(INDEX(Tax_share,MATCH('Total Fuel Prices'!$A$207,tax_fuel_labels,0),MATCH(AE$1,'Tax_Share of Price'!$B$1:$AI$1,0)))</f>
        <v>4.9220183998706774E-7</v>
      </c>
      <c r="AF2" s="35">
        <f>'Total Fuel Prices'!AF209*(INDEX(Tax_share,MATCH('Total Fuel Prices'!$A$207,tax_fuel_labels,0),MATCH(AF$1,'Tax_Share of Price'!$B$1:$AI$1,0)))</f>
        <v>4.7254652524548664E-7</v>
      </c>
      <c r="AG2" s="35">
        <f>'Total Fuel Prices'!AG209*(INDEX(Tax_share,MATCH('Total Fuel Prices'!$A$207,tax_fuel_labels,0),MATCH(AG$1,'Tax_Share of Price'!$B$1:$AI$1,0)))</f>
        <v>4.5289121050390548E-7</v>
      </c>
      <c r="AH2" s="35">
        <f>'Total Fuel Prices'!AH209*(INDEX(Tax_share,MATCH('Total Fuel Prices'!$A$207,tax_fuel_labels,0),MATCH(AH$1,'Tax_Share of Price'!$B$1:$AI$1,0)))</f>
        <v>4.3323589576232432E-7</v>
      </c>
      <c r="AI2" s="35">
        <f>'Total Fuel Prices'!AI209*(INDEX(Tax_share,MATCH('Total Fuel Prices'!$A$207,tax_fuel_labels,0),MATCH(AI$1,'Tax_Share of Price'!$B$1:$AI$1,0)))</f>
        <v>4.1358058102074322E-7</v>
      </c>
      <c r="AJ2" s="4"/>
      <c r="AK2" s="4"/>
    </row>
    <row r="3" spans="1:37" x14ac:dyDescent="0.4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Prices'!B211*(INDEX(Tax_share,MATCH('Total Fuel Prices'!$A$207,tax_fuel_labels,0),MATCH(B$1,'Tax_Share of Price'!$B$1:$AI$1,0)))</f>
        <v>5.5208181053248749E-6</v>
      </c>
      <c r="C4" s="35">
        <f>'Total Fuel Prices'!C211*(INDEX(Tax_share,MATCH('Total Fuel Prices'!$A$207,tax_fuel_labels,0),MATCH(C$1,'Tax_Share of Price'!$B$1:$AI$1,0)))</f>
        <v>5.1581926261346555E-6</v>
      </c>
      <c r="D4" s="35">
        <f>'Total Fuel Prices'!D211*(INDEX(Tax_share,MATCH('Total Fuel Prices'!$A$207,tax_fuel_labels,0),MATCH(D$1,'Tax_Share of Price'!$B$1:$AI$1,0)))</f>
        <v>4.7955671469445327E-6</v>
      </c>
      <c r="E4" s="35">
        <f>'Total Fuel Prices'!E211*(INDEX(Tax_share,MATCH('Total Fuel Prices'!$A$207,tax_fuel_labels,0),MATCH(E$1,'Tax_Share of Price'!$B$1:$AI$1,0)))</f>
        <v>4.4329416677543142E-6</v>
      </c>
      <c r="F4" s="35">
        <f>'Total Fuel Prices'!F211*(INDEX(Tax_share,MATCH('Total Fuel Prices'!$A$207,tax_fuel_labels,0),MATCH(F$1,'Tax_Share of Price'!$B$1:$AI$1,0)))</f>
        <v>4.0703161885640957E-6</v>
      </c>
      <c r="G4" s="35">
        <f>'Total Fuel Prices'!G211*(INDEX(Tax_share,MATCH('Total Fuel Prices'!$A$207,tax_fuel_labels,0),MATCH(G$1,'Tax_Share of Price'!$B$1:$AI$1,0)))</f>
        <v>3.7076907093739724E-6</v>
      </c>
      <c r="H4" s="35">
        <f>'Total Fuel Prices'!H211*(INDEX(Tax_share,MATCH('Total Fuel Prices'!$A$207,tax_fuel_labels,0),MATCH(H$1,'Tax_Share of Price'!$B$1:$AI$1,0)))</f>
        <v>3.3450652301837539E-6</v>
      </c>
      <c r="I4" s="35">
        <f>'Total Fuel Prices'!I211*(INDEX(Tax_share,MATCH('Total Fuel Prices'!$A$207,tax_fuel_labels,0),MATCH(I$1,'Tax_Share of Price'!$B$1:$AI$1,0)))</f>
        <v>2.9824397509935349E-6</v>
      </c>
      <c r="J4" s="35">
        <f>'Total Fuel Prices'!J211*(INDEX(Tax_share,MATCH('Total Fuel Prices'!$A$207,tax_fuel_labels,0),MATCH(J$1,'Tax_Share of Price'!$B$1:$AI$1,0)))</f>
        <v>2.619814271803316E-6</v>
      </c>
      <c r="K4" s="35">
        <f>'Total Fuel Prices'!K211*(INDEX(Tax_share,MATCH('Total Fuel Prices'!$A$207,tax_fuel_labels,0),MATCH(K$1,'Tax_Share of Price'!$B$1:$AI$1,0)))</f>
        <v>2.2571887926131932E-6</v>
      </c>
      <c r="L4" s="35">
        <f>'Total Fuel Prices'!L211*(INDEX(Tax_share,MATCH('Total Fuel Prices'!$A$207,tax_fuel_labels,0),MATCH(L$1,'Tax_Share of Price'!$B$1:$AI$1,0)))</f>
        <v>1.8945633134229744E-6</v>
      </c>
      <c r="M4" s="35">
        <f>'Total Fuel Prices'!M211*(INDEX(Tax_share,MATCH('Total Fuel Prices'!$A$207,tax_fuel_labels,0),MATCH(M$1,'Tax_Share of Price'!$B$1:$AI$1,0)))</f>
        <v>1.5319378342327557E-6</v>
      </c>
      <c r="N4" s="35">
        <f>'Total Fuel Prices'!N211*(INDEX(Tax_share,MATCH('Total Fuel Prices'!$A$207,tax_fuel_labels,0),MATCH(N$1,'Tax_Share of Price'!$B$1:$AI$1,0)))</f>
        <v>1.1693123550426329E-6</v>
      </c>
      <c r="O4" s="35">
        <f>'Total Fuel Prices'!O211*(INDEX(Tax_share,MATCH('Total Fuel Prices'!$A$207,tax_fuel_labels,0),MATCH(O$1,'Tax_Share of Price'!$B$1:$AI$1,0)))</f>
        <v>8.0668687585241412E-7</v>
      </c>
      <c r="P4" s="35">
        <f>'Total Fuel Prices'!P211*(INDEX(Tax_share,MATCH('Total Fuel Prices'!$A$207,tax_fuel_labels,0),MATCH(P$1,'Tax_Share of Price'!$B$1:$AI$1,0)))</f>
        <v>7.87031561110767E-7</v>
      </c>
      <c r="Q4" s="35">
        <f>'Total Fuel Prices'!Q211*(INDEX(Tax_share,MATCH('Total Fuel Prices'!$A$207,tax_fuel_labels,0),MATCH(Q$1,'Tax_Share of Price'!$B$1:$AI$1,0)))</f>
        <v>7.6737624636918584E-7</v>
      </c>
      <c r="R4" s="35">
        <f>'Total Fuel Prices'!R211*(INDEX(Tax_share,MATCH('Total Fuel Prices'!$A$207,tax_fuel_labels,0),MATCH(R$1,'Tax_Share of Price'!$B$1:$AI$1,0)))</f>
        <v>7.4772093162760469E-7</v>
      </c>
      <c r="S4" s="35">
        <f>'Total Fuel Prices'!S211*(INDEX(Tax_share,MATCH('Total Fuel Prices'!$A$207,tax_fuel_labels,0),MATCH(S$1,'Tax_Share of Price'!$B$1:$AI$1,0)))</f>
        <v>7.2806561688602353E-7</v>
      </c>
      <c r="T4" s="35">
        <f>'Total Fuel Prices'!T211*(INDEX(Tax_share,MATCH('Total Fuel Prices'!$A$207,tax_fuel_labels,0),MATCH(T$1,'Tax_Share of Price'!$B$1:$AI$1,0)))</f>
        <v>7.0841030214444841E-7</v>
      </c>
      <c r="U4" s="35">
        <f>'Total Fuel Prices'!U211*(INDEX(Tax_share,MATCH('Total Fuel Prices'!$A$207,tax_fuel_labels,0),MATCH(U$1,'Tax_Share of Price'!$B$1:$AI$1,0)))</f>
        <v>6.8875498740286725E-7</v>
      </c>
      <c r="V4" s="35">
        <f>'Total Fuel Prices'!V211*(INDEX(Tax_share,MATCH('Total Fuel Prices'!$A$207,tax_fuel_labels,0),MATCH(V$1,'Tax_Share of Price'!$B$1:$AI$1,0)))</f>
        <v>6.6909967266128609E-7</v>
      </c>
      <c r="W4" s="35">
        <f>'Total Fuel Prices'!W211*(INDEX(Tax_share,MATCH('Total Fuel Prices'!$A$207,tax_fuel_labels,0),MATCH(W$1,'Tax_Share of Price'!$B$1:$AI$1,0)))</f>
        <v>6.4944435791970493E-7</v>
      </c>
      <c r="X4" s="35">
        <f>'Total Fuel Prices'!X211*(INDEX(Tax_share,MATCH('Total Fuel Prices'!$A$207,tax_fuel_labels,0),MATCH(X$1,'Tax_Share of Price'!$B$1:$AI$1,0)))</f>
        <v>6.2978904317812378E-7</v>
      </c>
      <c r="Y4" s="35">
        <f>'Total Fuel Prices'!Y211*(INDEX(Tax_share,MATCH('Total Fuel Prices'!$A$207,tax_fuel_labels,0),MATCH(Y$1,'Tax_Share of Price'!$B$1:$AI$1,0)))</f>
        <v>6.1013372843654865E-7</v>
      </c>
      <c r="Z4" s="35">
        <f>'Total Fuel Prices'!Z211*(INDEX(Tax_share,MATCH('Total Fuel Prices'!$A$207,tax_fuel_labels,0),MATCH(Z$1,'Tax_Share of Price'!$B$1:$AI$1,0)))</f>
        <v>5.904784136949675E-7</v>
      </c>
      <c r="AA4" s="35">
        <f>'Total Fuel Prices'!AA211*(INDEX(Tax_share,MATCH('Total Fuel Prices'!$A$207,tax_fuel_labels,0),MATCH(AA$1,'Tax_Share of Price'!$B$1:$AI$1,0)))</f>
        <v>5.7082309895338634E-7</v>
      </c>
      <c r="AB4" s="35">
        <f>'Total Fuel Prices'!AB211*(INDEX(Tax_share,MATCH('Total Fuel Prices'!$A$207,tax_fuel_labels,0),MATCH(AB$1,'Tax_Share of Price'!$B$1:$AI$1,0)))</f>
        <v>5.5116778421180518E-7</v>
      </c>
      <c r="AC4" s="35">
        <f>'Total Fuel Prices'!AC211*(INDEX(Tax_share,MATCH('Total Fuel Prices'!$A$207,tax_fuel_labels,0),MATCH(AC$1,'Tax_Share of Price'!$B$1:$AI$1,0)))</f>
        <v>5.3151246947022402E-7</v>
      </c>
      <c r="AD4" s="35">
        <f>'Total Fuel Prices'!AD211*(INDEX(Tax_share,MATCH('Total Fuel Prices'!$A$207,tax_fuel_labels,0),MATCH(AD$1,'Tax_Share of Price'!$B$1:$AI$1,0)))</f>
        <v>5.1185715472864297E-7</v>
      </c>
      <c r="AE4" s="35">
        <f>'Total Fuel Prices'!AE211*(INDEX(Tax_share,MATCH('Total Fuel Prices'!$A$207,tax_fuel_labels,0),MATCH(AE$1,'Tax_Share of Price'!$B$1:$AI$1,0)))</f>
        <v>4.9220183998706774E-7</v>
      </c>
      <c r="AF4" s="35">
        <f>'Total Fuel Prices'!AF211*(INDEX(Tax_share,MATCH('Total Fuel Prices'!$A$207,tax_fuel_labels,0),MATCH(AF$1,'Tax_Share of Price'!$B$1:$AI$1,0)))</f>
        <v>4.7254652524548664E-7</v>
      </c>
      <c r="AG4" s="35">
        <f>'Total Fuel Prices'!AG211*(INDEX(Tax_share,MATCH('Total Fuel Prices'!$A$207,tax_fuel_labels,0),MATCH(AG$1,'Tax_Share of Price'!$B$1:$AI$1,0)))</f>
        <v>4.5289121050390548E-7</v>
      </c>
      <c r="AH4" s="35">
        <f>'Total Fuel Prices'!AH211*(INDEX(Tax_share,MATCH('Total Fuel Prices'!$A$207,tax_fuel_labels,0),MATCH(AH$1,'Tax_Share of Price'!$B$1:$AI$1,0)))</f>
        <v>4.3323589576232432E-7</v>
      </c>
      <c r="AI4" s="35">
        <f>'Total Fuel Prices'!AI211*(INDEX(Tax_share,MATCH('Total Fuel Prices'!$A$207,tax_fuel_labels,0),MATCH(AI$1,'Tax_Share of Price'!$B$1:$AI$1,0)))</f>
        <v>4.1358058102074322E-7</v>
      </c>
    </row>
    <row r="5" spans="1:37" x14ac:dyDescent="0.45">
      <c r="A5" s="12" t="s">
        <v>273</v>
      </c>
      <c r="B5" s="35">
        <f>'Total Fuel Prices'!B212*(INDEX(Tax_share,MATCH('Total Fuel Prices'!$A$207,tax_fuel_labels,0),MATCH(B$1,'Tax_Share of Price'!$B$1:$AI$1,0)))</f>
        <v>5.5208181053248749E-6</v>
      </c>
      <c r="C5" s="35">
        <f>'Total Fuel Prices'!C212*(INDEX(Tax_share,MATCH('Total Fuel Prices'!$A$207,tax_fuel_labels,0),MATCH(C$1,'Tax_Share of Price'!$B$1:$AI$1,0)))</f>
        <v>5.1581926261346555E-6</v>
      </c>
      <c r="D5" s="35">
        <f>'Total Fuel Prices'!D212*(INDEX(Tax_share,MATCH('Total Fuel Prices'!$A$207,tax_fuel_labels,0),MATCH(D$1,'Tax_Share of Price'!$B$1:$AI$1,0)))</f>
        <v>4.7955671469445327E-6</v>
      </c>
      <c r="E5" s="35">
        <f>'Total Fuel Prices'!E212*(INDEX(Tax_share,MATCH('Total Fuel Prices'!$A$207,tax_fuel_labels,0),MATCH(E$1,'Tax_Share of Price'!$B$1:$AI$1,0)))</f>
        <v>4.4329416677543142E-6</v>
      </c>
      <c r="F5" s="35">
        <f>'Total Fuel Prices'!F212*(INDEX(Tax_share,MATCH('Total Fuel Prices'!$A$207,tax_fuel_labels,0),MATCH(F$1,'Tax_Share of Price'!$B$1:$AI$1,0)))</f>
        <v>4.0703161885640957E-6</v>
      </c>
      <c r="G5" s="35">
        <f>'Total Fuel Prices'!G212*(INDEX(Tax_share,MATCH('Total Fuel Prices'!$A$207,tax_fuel_labels,0),MATCH(G$1,'Tax_Share of Price'!$B$1:$AI$1,0)))</f>
        <v>3.7076907093739724E-6</v>
      </c>
      <c r="H5" s="35">
        <f>'Total Fuel Prices'!H212*(INDEX(Tax_share,MATCH('Total Fuel Prices'!$A$207,tax_fuel_labels,0),MATCH(H$1,'Tax_Share of Price'!$B$1:$AI$1,0)))</f>
        <v>3.3450652301837539E-6</v>
      </c>
      <c r="I5" s="35">
        <f>'Total Fuel Prices'!I212*(INDEX(Tax_share,MATCH('Total Fuel Prices'!$A$207,tax_fuel_labels,0),MATCH(I$1,'Tax_Share of Price'!$B$1:$AI$1,0)))</f>
        <v>2.9824397509935349E-6</v>
      </c>
      <c r="J5" s="35">
        <f>'Total Fuel Prices'!J212*(INDEX(Tax_share,MATCH('Total Fuel Prices'!$A$207,tax_fuel_labels,0),MATCH(J$1,'Tax_Share of Price'!$B$1:$AI$1,0)))</f>
        <v>2.619814271803316E-6</v>
      </c>
      <c r="K5" s="35">
        <f>'Total Fuel Prices'!K212*(INDEX(Tax_share,MATCH('Total Fuel Prices'!$A$207,tax_fuel_labels,0),MATCH(K$1,'Tax_Share of Price'!$B$1:$AI$1,0)))</f>
        <v>2.2571887926131932E-6</v>
      </c>
      <c r="L5" s="35">
        <f>'Total Fuel Prices'!L212*(INDEX(Tax_share,MATCH('Total Fuel Prices'!$A$207,tax_fuel_labels,0),MATCH(L$1,'Tax_Share of Price'!$B$1:$AI$1,0)))</f>
        <v>1.8945633134229744E-6</v>
      </c>
      <c r="M5" s="35">
        <f>'Total Fuel Prices'!M212*(INDEX(Tax_share,MATCH('Total Fuel Prices'!$A$207,tax_fuel_labels,0),MATCH(M$1,'Tax_Share of Price'!$B$1:$AI$1,0)))</f>
        <v>1.5319378342327557E-6</v>
      </c>
      <c r="N5" s="35">
        <f>'Total Fuel Prices'!N212*(INDEX(Tax_share,MATCH('Total Fuel Prices'!$A$207,tax_fuel_labels,0),MATCH(N$1,'Tax_Share of Price'!$B$1:$AI$1,0)))</f>
        <v>1.1693123550426329E-6</v>
      </c>
      <c r="O5" s="35">
        <f>'Total Fuel Prices'!O212*(INDEX(Tax_share,MATCH('Total Fuel Prices'!$A$207,tax_fuel_labels,0),MATCH(O$1,'Tax_Share of Price'!$B$1:$AI$1,0)))</f>
        <v>8.0668687585241412E-7</v>
      </c>
      <c r="P5" s="35">
        <f>'Total Fuel Prices'!P212*(INDEX(Tax_share,MATCH('Total Fuel Prices'!$A$207,tax_fuel_labels,0),MATCH(P$1,'Tax_Share of Price'!$B$1:$AI$1,0)))</f>
        <v>7.87031561110767E-7</v>
      </c>
      <c r="Q5" s="35">
        <f>'Total Fuel Prices'!Q212*(INDEX(Tax_share,MATCH('Total Fuel Prices'!$A$207,tax_fuel_labels,0),MATCH(Q$1,'Tax_Share of Price'!$B$1:$AI$1,0)))</f>
        <v>7.6737624636918584E-7</v>
      </c>
      <c r="R5" s="35">
        <f>'Total Fuel Prices'!R212*(INDEX(Tax_share,MATCH('Total Fuel Prices'!$A$207,tax_fuel_labels,0),MATCH(R$1,'Tax_Share of Price'!$B$1:$AI$1,0)))</f>
        <v>7.4772093162760469E-7</v>
      </c>
      <c r="S5" s="35">
        <f>'Total Fuel Prices'!S212*(INDEX(Tax_share,MATCH('Total Fuel Prices'!$A$207,tax_fuel_labels,0),MATCH(S$1,'Tax_Share of Price'!$B$1:$AI$1,0)))</f>
        <v>7.2806561688602353E-7</v>
      </c>
      <c r="T5" s="35">
        <f>'Total Fuel Prices'!T212*(INDEX(Tax_share,MATCH('Total Fuel Prices'!$A$207,tax_fuel_labels,0),MATCH(T$1,'Tax_Share of Price'!$B$1:$AI$1,0)))</f>
        <v>7.0841030214444841E-7</v>
      </c>
      <c r="U5" s="35">
        <f>'Total Fuel Prices'!U212*(INDEX(Tax_share,MATCH('Total Fuel Prices'!$A$207,tax_fuel_labels,0),MATCH(U$1,'Tax_Share of Price'!$B$1:$AI$1,0)))</f>
        <v>6.8875498740286725E-7</v>
      </c>
      <c r="V5" s="35">
        <f>'Total Fuel Prices'!V212*(INDEX(Tax_share,MATCH('Total Fuel Prices'!$A$207,tax_fuel_labels,0),MATCH(V$1,'Tax_Share of Price'!$B$1:$AI$1,0)))</f>
        <v>6.6909967266128609E-7</v>
      </c>
      <c r="W5" s="35">
        <f>'Total Fuel Prices'!W212*(INDEX(Tax_share,MATCH('Total Fuel Prices'!$A$207,tax_fuel_labels,0),MATCH(W$1,'Tax_Share of Price'!$B$1:$AI$1,0)))</f>
        <v>6.4944435791970493E-7</v>
      </c>
      <c r="X5" s="35">
        <f>'Total Fuel Prices'!X212*(INDEX(Tax_share,MATCH('Total Fuel Prices'!$A$207,tax_fuel_labels,0),MATCH(X$1,'Tax_Share of Price'!$B$1:$AI$1,0)))</f>
        <v>6.2978904317812378E-7</v>
      </c>
      <c r="Y5" s="35">
        <f>'Total Fuel Prices'!Y212*(INDEX(Tax_share,MATCH('Total Fuel Prices'!$A$207,tax_fuel_labels,0),MATCH(Y$1,'Tax_Share of Price'!$B$1:$AI$1,0)))</f>
        <v>6.1013372843654865E-7</v>
      </c>
      <c r="Z5" s="35">
        <f>'Total Fuel Prices'!Z212*(INDEX(Tax_share,MATCH('Total Fuel Prices'!$A$207,tax_fuel_labels,0),MATCH(Z$1,'Tax_Share of Price'!$B$1:$AI$1,0)))</f>
        <v>5.904784136949675E-7</v>
      </c>
      <c r="AA5" s="35">
        <f>'Total Fuel Prices'!AA212*(INDEX(Tax_share,MATCH('Total Fuel Prices'!$A$207,tax_fuel_labels,0),MATCH(AA$1,'Tax_Share of Price'!$B$1:$AI$1,0)))</f>
        <v>5.7082309895338634E-7</v>
      </c>
      <c r="AB5" s="35">
        <f>'Total Fuel Prices'!AB212*(INDEX(Tax_share,MATCH('Total Fuel Prices'!$A$207,tax_fuel_labels,0),MATCH(AB$1,'Tax_Share of Price'!$B$1:$AI$1,0)))</f>
        <v>5.5116778421180518E-7</v>
      </c>
      <c r="AC5" s="35">
        <f>'Total Fuel Prices'!AC212*(INDEX(Tax_share,MATCH('Total Fuel Prices'!$A$207,tax_fuel_labels,0),MATCH(AC$1,'Tax_Share of Price'!$B$1:$AI$1,0)))</f>
        <v>5.3151246947022402E-7</v>
      </c>
      <c r="AD5" s="35">
        <f>'Total Fuel Prices'!AD212*(INDEX(Tax_share,MATCH('Total Fuel Prices'!$A$207,tax_fuel_labels,0),MATCH(AD$1,'Tax_Share of Price'!$B$1:$AI$1,0)))</f>
        <v>5.1185715472864297E-7</v>
      </c>
      <c r="AE5" s="35">
        <f>'Total Fuel Prices'!AE212*(INDEX(Tax_share,MATCH('Total Fuel Prices'!$A$207,tax_fuel_labels,0),MATCH(AE$1,'Tax_Share of Price'!$B$1:$AI$1,0)))</f>
        <v>4.9220183998706774E-7</v>
      </c>
      <c r="AF5" s="35">
        <f>'Total Fuel Prices'!AF212*(INDEX(Tax_share,MATCH('Total Fuel Prices'!$A$207,tax_fuel_labels,0),MATCH(AF$1,'Tax_Share of Price'!$B$1:$AI$1,0)))</f>
        <v>4.7254652524548664E-7</v>
      </c>
      <c r="AG5" s="35">
        <f>'Total Fuel Prices'!AG212*(INDEX(Tax_share,MATCH('Total Fuel Prices'!$A$207,tax_fuel_labels,0),MATCH(AG$1,'Tax_Share of Price'!$B$1:$AI$1,0)))</f>
        <v>4.5289121050390548E-7</v>
      </c>
      <c r="AH5" s="35">
        <f>'Total Fuel Prices'!AH212*(INDEX(Tax_share,MATCH('Total Fuel Prices'!$A$207,tax_fuel_labels,0),MATCH(AH$1,'Tax_Share of Price'!$B$1:$AI$1,0)))</f>
        <v>4.3323589576232432E-7</v>
      </c>
      <c r="AI5" s="35">
        <f>'Total Fuel Prices'!AI212*(INDEX(Tax_share,MATCH('Total Fuel Prices'!$A$207,tax_fuel_labels,0),MATCH(AI$1,'Tax_Share of Price'!$B$1:$AI$1,0)))</f>
        <v>4.1358058102074322E-7</v>
      </c>
    </row>
    <row r="6" spans="1:37" x14ac:dyDescent="0.45">
      <c r="A6" s="12" t="s">
        <v>274</v>
      </c>
      <c r="B6" s="35">
        <f>'Total Fuel Prices'!B213*(INDEX(Tax_share,MATCH('Total Fuel Prices'!$A$207,tax_fuel_labels,0),MATCH(B$1,'Tax_Share of Price'!$B$1:$AI$1,0)))</f>
        <v>5.5208181053248749E-6</v>
      </c>
      <c r="C6" s="35">
        <f>'Total Fuel Prices'!C213*(INDEX(Tax_share,MATCH('Total Fuel Prices'!$A$207,tax_fuel_labels,0),MATCH(C$1,'Tax_Share of Price'!$B$1:$AI$1,0)))</f>
        <v>5.1581926261346555E-6</v>
      </c>
      <c r="D6" s="35">
        <f>'Total Fuel Prices'!D213*(INDEX(Tax_share,MATCH('Total Fuel Prices'!$A$207,tax_fuel_labels,0),MATCH(D$1,'Tax_Share of Price'!$B$1:$AI$1,0)))</f>
        <v>4.7955671469445327E-6</v>
      </c>
      <c r="E6" s="35">
        <f>'Total Fuel Prices'!E213*(INDEX(Tax_share,MATCH('Total Fuel Prices'!$A$207,tax_fuel_labels,0),MATCH(E$1,'Tax_Share of Price'!$B$1:$AI$1,0)))</f>
        <v>4.4329416677543142E-6</v>
      </c>
      <c r="F6" s="35">
        <f>'Total Fuel Prices'!F213*(INDEX(Tax_share,MATCH('Total Fuel Prices'!$A$207,tax_fuel_labels,0),MATCH(F$1,'Tax_Share of Price'!$B$1:$AI$1,0)))</f>
        <v>4.0703161885640957E-6</v>
      </c>
      <c r="G6" s="35">
        <f>'Total Fuel Prices'!G213*(INDEX(Tax_share,MATCH('Total Fuel Prices'!$A$207,tax_fuel_labels,0),MATCH(G$1,'Tax_Share of Price'!$B$1:$AI$1,0)))</f>
        <v>3.7076907093739724E-6</v>
      </c>
      <c r="H6" s="35">
        <f>'Total Fuel Prices'!H213*(INDEX(Tax_share,MATCH('Total Fuel Prices'!$A$207,tax_fuel_labels,0),MATCH(H$1,'Tax_Share of Price'!$B$1:$AI$1,0)))</f>
        <v>3.3450652301837539E-6</v>
      </c>
      <c r="I6" s="35">
        <f>'Total Fuel Prices'!I213*(INDEX(Tax_share,MATCH('Total Fuel Prices'!$A$207,tax_fuel_labels,0),MATCH(I$1,'Tax_Share of Price'!$B$1:$AI$1,0)))</f>
        <v>2.9824397509935349E-6</v>
      </c>
      <c r="J6" s="35">
        <f>'Total Fuel Prices'!J213*(INDEX(Tax_share,MATCH('Total Fuel Prices'!$A$207,tax_fuel_labels,0),MATCH(J$1,'Tax_Share of Price'!$B$1:$AI$1,0)))</f>
        <v>2.619814271803316E-6</v>
      </c>
      <c r="K6" s="35">
        <f>'Total Fuel Prices'!K213*(INDEX(Tax_share,MATCH('Total Fuel Prices'!$A$207,tax_fuel_labels,0),MATCH(K$1,'Tax_Share of Price'!$B$1:$AI$1,0)))</f>
        <v>2.2571887926131932E-6</v>
      </c>
      <c r="L6" s="35">
        <f>'Total Fuel Prices'!L213*(INDEX(Tax_share,MATCH('Total Fuel Prices'!$A$207,tax_fuel_labels,0),MATCH(L$1,'Tax_Share of Price'!$B$1:$AI$1,0)))</f>
        <v>1.8945633134229744E-6</v>
      </c>
      <c r="M6" s="35">
        <f>'Total Fuel Prices'!M213*(INDEX(Tax_share,MATCH('Total Fuel Prices'!$A$207,tax_fuel_labels,0),MATCH(M$1,'Tax_Share of Price'!$B$1:$AI$1,0)))</f>
        <v>1.5319378342327557E-6</v>
      </c>
      <c r="N6" s="35">
        <f>'Total Fuel Prices'!N213*(INDEX(Tax_share,MATCH('Total Fuel Prices'!$A$207,tax_fuel_labels,0),MATCH(N$1,'Tax_Share of Price'!$B$1:$AI$1,0)))</f>
        <v>1.1693123550426329E-6</v>
      </c>
      <c r="O6" s="35">
        <f>'Total Fuel Prices'!O213*(INDEX(Tax_share,MATCH('Total Fuel Prices'!$A$207,tax_fuel_labels,0),MATCH(O$1,'Tax_Share of Price'!$B$1:$AI$1,0)))</f>
        <v>8.0668687585241412E-7</v>
      </c>
      <c r="P6" s="35">
        <f>'Total Fuel Prices'!P213*(INDEX(Tax_share,MATCH('Total Fuel Prices'!$A$207,tax_fuel_labels,0),MATCH(P$1,'Tax_Share of Price'!$B$1:$AI$1,0)))</f>
        <v>7.87031561110767E-7</v>
      </c>
      <c r="Q6" s="35">
        <f>'Total Fuel Prices'!Q213*(INDEX(Tax_share,MATCH('Total Fuel Prices'!$A$207,tax_fuel_labels,0),MATCH(Q$1,'Tax_Share of Price'!$B$1:$AI$1,0)))</f>
        <v>7.6737624636918584E-7</v>
      </c>
      <c r="R6" s="35">
        <f>'Total Fuel Prices'!R213*(INDEX(Tax_share,MATCH('Total Fuel Prices'!$A$207,tax_fuel_labels,0),MATCH(R$1,'Tax_Share of Price'!$B$1:$AI$1,0)))</f>
        <v>7.4772093162760469E-7</v>
      </c>
      <c r="S6" s="35">
        <f>'Total Fuel Prices'!S213*(INDEX(Tax_share,MATCH('Total Fuel Prices'!$A$207,tax_fuel_labels,0),MATCH(S$1,'Tax_Share of Price'!$B$1:$AI$1,0)))</f>
        <v>7.2806561688602353E-7</v>
      </c>
      <c r="T6" s="35">
        <f>'Total Fuel Prices'!T213*(INDEX(Tax_share,MATCH('Total Fuel Prices'!$A$207,tax_fuel_labels,0),MATCH(T$1,'Tax_Share of Price'!$B$1:$AI$1,0)))</f>
        <v>7.0841030214444841E-7</v>
      </c>
      <c r="U6" s="35">
        <f>'Total Fuel Prices'!U213*(INDEX(Tax_share,MATCH('Total Fuel Prices'!$A$207,tax_fuel_labels,0),MATCH(U$1,'Tax_Share of Price'!$B$1:$AI$1,0)))</f>
        <v>6.8875498740286725E-7</v>
      </c>
      <c r="V6" s="35">
        <f>'Total Fuel Prices'!V213*(INDEX(Tax_share,MATCH('Total Fuel Prices'!$A$207,tax_fuel_labels,0),MATCH(V$1,'Tax_Share of Price'!$B$1:$AI$1,0)))</f>
        <v>6.6909967266128609E-7</v>
      </c>
      <c r="W6" s="35">
        <f>'Total Fuel Prices'!W213*(INDEX(Tax_share,MATCH('Total Fuel Prices'!$A$207,tax_fuel_labels,0),MATCH(W$1,'Tax_Share of Price'!$B$1:$AI$1,0)))</f>
        <v>6.4944435791970493E-7</v>
      </c>
      <c r="X6" s="35">
        <f>'Total Fuel Prices'!X213*(INDEX(Tax_share,MATCH('Total Fuel Prices'!$A$207,tax_fuel_labels,0),MATCH(X$1,'Tax_Share of Price'!$B$1:$AI$1,0)))</f>
        <v>6.2978904317812378E-7</v>
      </c>
      <c r="Y6" s="35">
        <f>'Total Fuel Prices'!Y213*(INDEX(Tax_share,MATCH('Total Fuel Prices'!$A$207,tax_fuel_labels,0),MATCH(Y$1,'Tax_Share of Price'!$B$1:$AI$1,0)))</f>
        <v>6.1013372843654865E-7</v>
      </c>
      <c r="Z6" s="35">
        <f>'Total Fuel Prices'!Z213*(INDEX(Tax_share,MATCH('Total Fuel Prices'!$A$207,tax_fuel_labels,0),MATCH(Z$1,'Tax_Share of Price'!$B$1:$AI$1,0)))</f>
        <v>5.904784136949675E-7</v>
      </c>
      <c r="AA6" s="35">
        <f>'Total Fuel Prices'!AA213*(INDEX(Tax_share,MATCH('Total Fuel Prices'!$A$207,tax_fuel_labels,0),MATCH(AA$1,'Tax_Share of Price'!$B$1:$AI$1,0)))</f>
        <v>5.7082309895338634E-7</v>
      </c>
      <c r="AB6" s="35">
        <f>'Total Fuel Prices'!AB213*(INDEX(Tax_share,MATCH('Total Fuel Prices'!$A$207,tax_fuel_labels,0),MATCH(AB$1,'Tax_Share of Price'!$B$1:$AI$1,0)))</f>
        <v>5.5116778421180518E-7</v>
      </c>
      <c r="AC6" s="35">
        <f>'Total Fuel Prices'!AC213*(INDEX(Tax_share,MATCH('Total Fuel Prices'!$A$207,tax_fuel_labels,0),MATCH(AC$1,'Tax_Share of Price'!$B$1:$AI$1,0)))</f>
        <v>5.3151246947022402E-7</v>
      </c>
      <c r="AD6" s="35">
        <f>'Total Fuel Prices'!AD213*(INDEX(Tax_share,MATCH('Total Fuel Prices'!$A$207,tax_fuel_labels,0),MATCH(AD$1,'Tax_Share of Price'!$B$1:$AI$1,0)))</f>
        <v>5.1185715472864297E-7</v>
      </c>
      <c r="AE6" s="35">
        <f>'Total Fuel Prices'!AE213*(INDEX(Tax_share,MATCH('Total Fuel Prices'!$A$207,tax_fuel_labels,0),MATCH(AE$1,'Tax_Share of Price'!$B$1:$AI$1,0)))</f>
        <v>4.9220183998706774E-7</v>
      </c>
      <c r="AF6" s="35">
        <f>'Total Fuel Prices'!AF213*(INDEX(Tax_share,MATCH('Total Fuel Prices'!$A$207,tax_fuel_labels,0),MATCH(AF$1,'Tax_Share of Price'!$B$1:$AI$1,0)))</f>
        <v>4.7254652524548664E-7</v>
      </c>
      <c r="AG6" s="35">
        <f>'Total Fuel Prices'!AG213*(INDEX(Tax_share,MATCH('Total Fuel Prices'!$A$207,tax_fuel_labels,0),MATCH(AG$1,'Tax_Share of Price'!$B$1:$AI$1,0)))</f>
        <v>4.5289121050390548E-7</v>
      </c>
      <c r="AH6" s="35">
        <f>'Total Fuel Prices'!AH213*(INDEX(Tax_share,MATCH('Total Fuel Prices'!$A$207,tax_fuel_labels,0),MATCH(AH$1,'Tax_Share of Price'!$B$1:$AI$1,0)))</f>
        <v>4.3323589576232432E-7</v>
      </c>
      <c r="AI6" s="35">
        <f>'Total Fuel Prices'!AI213*(INDEX(Tax_share,MATCH('Total Fuel Prices'!$A$207,tax_fuel_labels,0),MATCH(AI$1,'Tax_Share of Price'!$B$1:$AI$1,0)))</f>
        <v>4.1358058102074322E-7</v>
      </c>
    </row>
    <row r="7" spans="1:37" x14ac:dyDescent="0.4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Prices'!B216*(INDEX(Tax_share,MATCH('Total Fuel Prices'!$A$207,tax_fuel_labels,0),MATCH(B$1,'Tax_Share of Price'!$B$1:$AI$1,0)))</f>
        <v>5.5208181053248749E-6</v>
      </c>
      <c r="C9" s="35">
        <f>'Total Fuel Prices'!C216*(INDEX(Tax_share,MATCH('Total Fuel Prices'!$A$207,tax_fuel_labels,0),MATCH(C$1,'Tax_Share of Price'!$B$1:$AI$1,0)))</f>
        <v>5.1581926261346555E-6</v>
      </c>
      <c r="D9" s="35">
        <f>'Total Fuel Prices'!D216*(INDEX(Tax_share,MATCH('Total Fuel Prices'!$A$207,tax_fuel_labels,0),MATCH(D$1,'Tax_Share of Price'!$B$1:$AI$1,0)))</f>
        <v>4.7955671469445327E-6</v>
      </c>
      <c r="E9" s="35">
        <f>'Total Fuel Prices'!E216*(INDEX(Tax_share,MATCH('Total Fuel Prices'!$A$207,tax_fuel_labels,0),MATCH(E$1,'Tax_Share of Price'!$B$1:$AI$1,0)))</f>
        <v>4.4329416677543142E-6</v>
      </c>
      <c r="F9" s="35">
        <f>'Total Fuel Prices'!F216*(INDEX(Tax_share,MATCH('Total Fuel Prices'!$A$207,tax_fuel_labels,0),MATCH(F$1,'Tax_Share of Price'!$B$1:$AI$1,0)))</f>
        <v>4.0703161885640957E-6</v>
      </c>
      <c r="G9" s="35">
        <f>'Total Fuel Prices'!G216*(INDEX(Tax_share,MATCH('Total Fuel Prices'!$A$207,tax_fuel_labels,0),MATCH(G$1,'Tax_Share of Price'!$B$1:$AI$1,0)))</f>
        <v>3.7076907093739724E-6</v>
      </c>
      <c r="H9" s="35">
        <f>'Total Fuel Prices'!H216*(INDEX(Tax_share,MATCH('Total Fuel Prices'!$A$207,tax_fuel_labels,0),MATCH(H$1,'Tax_Share of Price'!$B$1:$AI$1,0)))</f>
        <v>3.3450652301837539E-6</v>
      </c>
      <c r="I9" s="35">
        <f>'Total Fuel Prices'!I216*(INDEX(Tax_share,MATCH('Total Fuel Prices'!$A$207,tax_fuel_labels,0),MATCH(I$1,'Tax_Share of Price'!$B$1:$AI$1,0)))</f>
        <v>2.9824397509935349E-6</v>
      </c>
      <c r="J9" s="35">
        <f>'Total Fuel Prices'!J216*(INDEX(Tax_share,MATCH('Total Fuel Prices'!$A$207,tax_fuel_labels,0),MATCH(J$1,'Tax_Share of Price'!$B$1:$AI$1,0)))</f>
        <v>2.619814271803316E-6</v>
      </c>
      <c r="K9" s="35">
        <f>'Total Fuel Prices'!K216*(INDEX(Tax_share,MATCH('Total Fuel Prices'!$A$207,tax_fuel_labels,0),MATCH(K$1,'Tax_Share of Price'!$B$1:$AI$1,0)))</f>
        <v>2.2571887926131932E-6</v>
      </c>
      <c r="L9" s="35">
        <f>'Total Fuel Prices'!L216*(INDEX(Tax_share,MATCH('Total Fuel Prices'!$A$207,tax_fuel_labels,0),MATCH(L$1,'Tax_Share of Price'!$B$1:$AI$1,0)))</f>
        <v>1.8945633134229744E-6</v>
      </c>
      <c r="M9" s="35">
        <f>'Total Fuel Prices'!M216*(INDEX(Tax_share,MATCH('Total Fuel Prices'!$A$207,tax_fuel_labels,0),MATCH(M$1,'Tax_Share of Price'!$B$1:$AI$1,0)))</f>
        <v>1.5319378342327557E-6</v>
      </c>
      <c r="N9" s="35">
        <f>'Total Fuel Prices'!N216*(INDEX(Tax_share,MATCH('Total Fuel Prices'!$A$207,tax_fuel_labels,0),MATCH(N$1,'Tax_Share of Price'!$B$1:$AI$1,0)))</f>
        <v>1.1693123550426329E-6</v>
      </c>
      <c r="O9" s="35">
        <f>'Total Fuel Prices'!O216*(INDEX(Tax_share,MATCH('Total Fuel Prices'!$A$207,tax_fuel_labels,0),MATCH(O$1,'Tax_Share of Price'!$B$1:$AI$1,0)))</f>
        <v>8.0668687585241412E-7</v>
      </c>
      <c r="P9" s="35">
        <f>'Total Fuel Prices'!P216*(INDEX(Tax_share,MATCH('Total Fuel Prices'!$A$207,tax_fuel_labels,0),MATCH(P$1,'Tax_Share of Price'!$B$1:$AI$1,0)))</f>
        <v>7.87031561110767E-7</v>
      </c>
      <c r="Q9" s="35">
        <f>'Total Fuel Prices'!Q216*(INDEX(Tax_share,MATCH('Total Fuel Prices'!$A$207,tax_fuel_labels,0),MATCH(Q$1,'Tax_Share of Price'!$B$1:$AI$1,0)))</f>
        <v>7.6737624636918584E-7</v>
      </c>
      <c r="R9" s="35">
        <f>'Total Fuel Prices'!R216*(INDEX(Tax_share,MATCH('Total Fuel Prices'!$A$207,tax_fuel_labels,0),MATCH(R$1,'Tax_Share of Price'!$B$1:$AI$1,0)))</f>
        <v>7.4772093162760469E-7</v>
      </c>
      <c r="S9" s="35">
        <f>'Total Fuel Prices'!S216*(INDEX(Tax_share,MATCH('Total Fuel Prices'!$A$207,tax_fuel_labels,0),MATCH(S$1,'Tax_Share of Price'!$B$1:$AI$1,0)))</f>
        <v>7.2806561688602353E-7</v>
      </c>
      <c r="T9" s="35">
        <f>'Total Fuel Prices'!T216*(INDEX(Tax_share,MATCH('Total Fuel Prices'!$A$207,tax_fuel_labels,0),MATCH(T$1,'Tax_Share of Price'!$B$1:$AI$1,0)))</f>
        <v>7.0841030214444841E-7</v>
      </c>
      <c r="U9" s="35">
        <f>'Total Fuel Prices'!U216*(INDEX(Tax_share,MATCH('Total Fuel Prices'!$A$207,tax_fuel_labels,0),MATCH(U$1,'Tax_Share of Price'!$B$1:$AI$1,0)))</f>
        <v>6.8875498740286725E-7</v>
      </c>
      <c r="V9" s="35">
        <f>'Total Fuel Prices'!V216*(INDEX(Tax_share,MATCH('Total Fuel Prices'!$A$207,tax_fuel_labels,0),MATCH(V$1,'Tax_Share of Price'!$B$1:$AI$1,0)))</f>
        <v>6.6909967266128609E-7</v>
      </c>
      <c r="W9" s="35">
        <f>'Total Fuel Prices'!W216*(INDEX(Tax_share,MATCH('Total Fuel Prices'!$A$207,tax_fuel_labels,0),MATCH(W$1,'Tax_Share of Price'!$B$1:$AI$1,0)))</f>
        <v>6.4944435791970493E-7</v>
      </c>
      <c r="X9" s="35">
        <f>'Total Fuel Prices'!X216*(INDEX(Tax_share,MATCH('Total Fuel Prices'!$A$207,tax_fuel_labels,0),MATCH(X$1,'Tax_Share of Price'!$B$1:$AI$1,0)))</f>
        <v>6.2978904317812378E-7</v>
      </c>
      <c r="Y9" s="35">
        <f>'Total Fuel Prices'!Y216*(INDEX(Tax_share,MATCH('Total Fuel Prices'!$A$207,tax_fuel_labels,0),MATCH(Y$1,'Tax_Share of Price'!$B$1:$AI$1,0)))</f>
        <v>6.1013372843654865E-7</v>
      </c>
      <c r="Z9" s="35">
        <f>'Total Fuel Prices'!Z216*(INDEX(Tax_share,MATCH('Total Fuel Prices'!$A$207,tax_fuel_labels,0),MATCH(Z$1,'Tax_Share of Price'!$B$1:$AI$1,0)))</f>
        <v>5.904784136949675E-7</v>
      </c>
      <c r="AA9" s="35">
        <f>'Total Fuel Prices'!AA216*(INDEX(Tax_share,MATCH('Total Fuel Prices'!$A$207,tax_fuel_labels,0),MATCH(AA$1,'Tax_Share of Price'!$B$1:$AI$1,0)))</f>
        <v>5.7082309895338634E-7</v>
      </c>
      <c r="AB9" s="35">
        <f>'Total Fuel Prices'!AB216*(INDEX(Tax_share,MATCH('Total Fuel Prices'!$A$207,tax_fuel_labels,0),MATCH(AB$1,'Tax_Share of Price'!$B$1:$AI$1,0)))</f>
        <v>5.5116778421180518E-7</v>
      </c>
      <c r="AC9" s="35">
        <f>'Total Fuel Prices'!AC216*(INDEX(Tax_share,MATCH('Total Fuel Prices'!$A$207,tax_fuel_labels,0),MATCH(AC$1,'Tax_Share of Price'!$B$1:$AI$1,0)))</f>
        <v>5.3151246947022402E-7</v>
      </c>
      <c r="AD9" s="35">
        <f>'Total Fuel Prices'!AD216*(INDEX(Tax_share,MATCH('Total Fuel Prices'!$A$207,tax_fuel_labels,0),MATCH(AD$1,'Tax_Share of Price'!$B$1:$AI$1,0)))</f>
        <v>5.1185715472864297E-7</v>
      </c>
      <c r="AE9" s="35">
        <f>'Total Fuel Prices'!AE216*(INDEX(Tax_share,MATCH('Total Fuel Prices'!$A$207,tax_fuel_labels,0),MATCH(AE$1,'Tax_Share of Price'!$B$1:$AI$1,0)))</f>
        <v>4.9220183998706774E-7</v>
      </c>
      <c r="AF9" s="35">
        <f>'Total Fuel Prices'!AF216*(INDEX(Tax_share,MATCH('Total Fuel Prices'!$A$207,tax_fuel_labels,0),MATCH(AF$1,'Tax_Share of Price'!$B$1:$AI$1,0)))</f>
        <v>4.7254652524548664E-7</v>
      </c>
      <c r="AG9" s="35">
        <f>'Total Fuel Prices'!AG216*(INDEX(Tax_share,MATCH('Total Fuel Prices'!$A$207,tax_fuel_labels,0),MATCH(AG$1,'Tax_Share of Price'!$B$1:$AI$1,0)))</f>
        <v>4.5289121050390548E-7</v>
      </c>
      <c r="AH9" s="35">
        <f>'Total Fuel Prices'!AH216*(INDEX(Tax_share,MATCH('Total Fuel Prices'!$A$207,tax_fuel_labels,0),MATCH(AH$1,'Tax_Share of Price'!$B$1:$AI$1,0)))</f>
        <v>4.3323589576232432E-7</v>
      </c>
      <c r="AI9" s="35">
        <f>'Total Fuel Prices'!AI216*(INDEX(Tax_share,MATCH('Total Fuel Prices'!$A$207,tax_fuel_labels,0),MATCH(AI$1,'Tax_Share of Price'!$B$1:$AI$1,0)))</f>
        <v>4.1358058102074322E-7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6"/>
  <sheetViews>
    <sheetView workbookViewId="0"/>
    <sheetView workbookViewId="1"/>
  </sheetViews>
  <sheetFormatPr defaultColWidth="9.1328125" defaultRowHeight="14.25" x14ac:dyDescent="0.45"/>
  <cols>
    <col min="1" max="1" width="41" style="11" customWidth="1"/>
    <col min="2" max="2" width="9.1328125" style="11" bestFit="1" customWidth="1"/>
    <col min="3" max="16384" width="9.1328125" style="11"/>
  </cols>
  <sheetData>
    <row r="1" spans="1:5" x14ac:dyDescent="0.45">
      <c r="A1" s="11" t="s">
        <v>1162</v>
      </c>
    </row>
    <row r="2" spans="1:5" x14ac:dyDescent="0.45">
      <c r="A2" s="268" t="s">
        <v>1163</v>
      </c>
      <c r="B2" s="268" t="s">
        <v>1144</v>
      </c>
    </row>
    <row r="3" spans="1:5" x14ac:dyDescent="0.45">
      <c r="A3" s="269">
        <v>-1</v>
      </c>
      <c r="B3" s="269">
        <v>-8</v>
      </c>
    </row>
    <row r="4" spans="1:5" x14ac:dyDescent="0.45">
      <c r="A4" s="11" t="s">
        <v>1164</v>
      </c>
    </row>
    <row r="5" spans="1:5" x14ac:dyDescent="0.45">
      <c r="A5" s="11" t="s">
        <v>1165</v>
      </c>
      <c r="C5" s="11" t="s">
        <v>1166</v>
      </c>
    </row>
    <row r="6" spans="1:5" x14ac:dyDescent="0.45">
      <c r="A6" s="11" t="s">
        <v>657</v>
      </c>
      <c r="B6" s="11">
        <v>322</v>
      </c>
      <c r="C6" s="186">
        <f>'Tax Rates'!B6</f>
        <v>0.05</v>
      </c>
      <c r="D6" s="11">
        <f>B6*C6</f>
        <v>16.100000000000001</v>
      </c>
    </row>
    <row r="7" spans="1:5" x14ac:dyDescent="0.45">
      <c r="A7" s="11" t="s">
        <v>634</v>
      </c>
      <c r="B7" s="11">
        <v>50</v>
      </c>
      <c r="C7" s="186">
        <f>'Tax Rates'!B7</f>
        <v>0.04</v>
      </c>
      <c r="D7" s="11">
        <f t="shared" ref="D7:D11" si="0">B7*C7</f>
        <v>2</v>
      </c>
    </row>
    <row r="8" spans="1:5" x14ac:dyDescent="0.45">
      <c r="A8" s="11" t="s">
        <v>586</v>
      </c>
      <c r="B8" s="11">
        <v>4342</v>
      </c>
      <c r="C8" s="186">
        <f>'Tax Rates'!B8</f>
        <v>0.05</v>
      </c>
      <c r="D8" s="11">
        <f t="shared" si="0"/>
        <v>217.10000000000002</v>
      </c>
    </row>
    <row r="9" spans="1:5" x14ac:dyDescent="0.45">
      <c r="A9" s="11" t="s">
        <v>594</v>
      </c>
      <c r="B9" s="11">
        <v>4591</v>
      </c>
      <c r="C9" s="186">
        <f>'Tax Rates'!B14</f>
        <v>0.04</v>
      </c>
      <c r="D9" s="11">
        <f t="shared" si="0"/>
        <v>183.64000000000001</v>
      </c>
    </row>
    <row r="10" spans="1:5" x14ac:dyDescent="0.45">
      <c r="A10" s="11" t="s">
        <v>611</v>
      </c>
      <c r="B10" s="11">
        <v>7720</v>
      </c>
      <c r="C10" s="186">
        <f>'Tax Rates'!B30</f>
        <v>5.5E-2</v>
      </c>
      <c r="D10" s="11">
        <f t="shared" si="0"/>
        <v>424.6</v>
      </c>
    </row>
    <row r="11" spans="1:5" x14ac:dyDescent="0.45">
      <c r="A11" s="11" t="s">
        <v>658</v>
      </c>
      <c r="B11" s="11">
        <v>345</v>
      </c>
      <c r="C11" s="186">
        <f>'Tax Rates'!B33</f>
        <v>0.05</v>
      </c>
      <c r="D11" s="11">
        <f t="shared" si="0"/>
        <v>17.25</v>
      </c>
    </row>
    <row r="12" spans="1:5" x14ac:dyDescent="0.45">
      <c r="A12" s="11" t="s">
        <v>1167</v>
      </c>
      <c r="B12" s="12">
        <v>17369</v>
      </c>
      <c r="D12" s="11">
        <f>SUM(D6:D11)</f>
        <v>860.69</v>
      </c>
    </row>
    <row r="13" spans="1:5" x14ac:dyDescent="0.45">
      <c r="A13" s="11" t="s">
        <v>1168</v>
      </c>
      <c r="D13" s="11">
        <f>D12/B12</f>
        <v>4.9553227013645E-2</v>
      </c>
      <c r="E13" s="11" t="s">
        <v>1169</v>
      </c>
    </row>
    <row r="14" spans="1:5" x14ac:dyDescent="0.45">
      <c r="A14" s="11" t="s">
        <v>1170</v>
      </c>
      <c r="B14" s="11">
        <v>14785</v>
      </c>
    </row>
    <row r="15" spans="1:5" x14ac:dyDescent="0.45">
      <c r="A15" s="11" t="s">
        <v>1171</v>
      </c>
      <c r="B15" s="11">
        <v>1890</v>
      </c>
    </row>
    <row r="16" spans="1:5" x14ac:dyDescent="0.45">
      <c r="A16" s="11" t="s">
        <v>1172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3</vt:i4>
      </vt:variant>
    </vt:vector>
  </HeadingPairs>
  <TitlesOfParts>
    <vt:vector size="83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Hydrogen</vt:lpstr>
      <vt:lpstr>Start Year Prices</vt:lpstr>
      <vt:lpstr>AEO Table 3</vt:lpstr>
      <vt:lpstr>AEO Table 12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MeganM</cp:lastModifiedBy>
  <dcterms:created xsi:type="dcterms:W3CDTF">2012-03-07T20:42:24Z</dcterms:created>
  <dcterms:modified xsi:type="dcterms:W3CDTF">2020-12-22T00:32:54Z</dcterms:modified>
</cp:coreProperties>
</file>