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land\ICoLUPpUA\"/>
    </mc:Choice>
  </mc:AlternateContent>
  <bookViews>
    <workbookView xWindow="-120" yWindow="-120" windowWidth="20730" windowHeight="11160"/>
  </bookViews>
  <sheets>
    <sheet name="About" sheetId="1" r:id="rId1"/>
    <sheet name="AfforestationRestoration" sheetId="4" r:id="rId2"/>
    <sheet name="ForestManagement" sheetId="6" r:id="rId3"/>
    <sheet name="ICoLUPpUA" sheetId="3" r:id="rId4"/>
  </sheets>
  <externalReferences>
    <externalReference r:id="rId5"/>
  </externalReferences>
  <definedNames>
    <definedName name="C_to_CO2">'[1]Conversion Factors'!$A$4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6" l="1"/>
  <c r="B29" i="4" l="1"/>
  <c r="D12" i="6" l="1"/>
  <c r="D11" i="6"/>
  <c r="D10" i="6"/>
  <c r="D9" i="6"/>
  <c r="D8" i="6"/>
  <c r="D7" i="6"/>
  <c r="D6" i="6"/>
  <c r="D5" i="6"/>
  <c r="D4" i="6"/>
  <c r="D3" i="6"/>
  <c r="D24" i="4"/>
  <c r="E24" i="4" s="1"/>
  <c r="F24" i="4" s="1"/>
  <c r="E21" i="4"/>
  <c r="F21" i="4" s="1"/>
  <c r="E22" i="4"/>
  <c r="F22" i="4" s="1"/>
  <c r="E23" i="4"/>
  <c r="F23" i="4" s="1"/>
  <c r="E13" i="4"/>
  <c r="F13" i="4" s="1"/>
  <c r="E14" i="4"/>
  <c r="F14" i="4" s="1"/>
  <c r="E15" i="4"/>
  <c r="F15" i="4" s="1"/>
  <c r="E16" i="4"/>
  <c r="F16" i="4" s="1"/>
  <c r="E17" i="4"/>
  <c r="F17" i="4" s="1"/>
  <c r="E12" i="4"/>
  <c r="F12" i="4" s="1"/>
  <c r="E4" i="4"/>
  <c r="F4" i="4" s="1"/>
  <c r="E5" i="4"/>
  <c r="F5" i="4" s="1"/>
  <c r="E6" i="4"/>
  <c r="F6" i="4" s="1"/>
  <c r="E7" i="4"/>
  <c r="F7" i="4" s="1"/>
  <c r="E8" i="4"/>
  <c r="F8" i="4" s="1"/>
  <c r="A15" i="6" l="1"/>
  <c r="B4" i="3" s="1"/>
  <c r="F25" i="4"/>
  <c r="B5" i="3" s="1"/>
  <c r="F18" i="4"/>
  <c r="B7" i="3" s="1"/>
  <c r="F9" i="4"/>
  <c r="B3" i="3" s="1"/>
</calcChain>
</file>

<file path=xl/comments1.xml><?xml version="1.0" encoding="utf-8"?>
<comments xmlns="http://schemas.openxmlformats.org/spreadsheetml/2006/main">
  <authors>
    <author>tc={7DB96B1E-85C6-4A96-A497-463789D4B939}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to be 2012 INR as the timeframe for mission implementation begins in the 5th FYP period i.e. 2012-17</t>
        </r>
      </text>
    </comment>
  </commentList>
</comments>
</file>

<file path=xl/sharedStrings.xml><?xml version="1.0" encoding="utf-8"?>
<sst xmlns="http://schemas.openxmlformats.org/spreadsheetml/2006/main" count="100" uniqueCount="88">
  <si>
    <t>ICoLUPpUA Implementation Cost of Land Use Policies per Unit Area</t>
  </si>
  <si>
    <t>Sources:</t>
  </si>
  <si>
    <t>NATIONAL MISSION FOR GREEN INDIA</t>
  </si>
  <si>
    <t>ANNEX 1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</si>
  <si>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</si>
  <si>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</si>
  <si>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</si>
  <si>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</si>
  <si>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</si>
  <si>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</si>
  <si>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</si>
  <si>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Notes</t>
  </si>
  <si>
    <t>We assume forest set-asides to be achieved via a ban or regulation rather than</t>
  </si>
  <si>
    <t>buying the land or other costly intervention, so the set-asides policy has no direct</t>
  </si>
  <si>
    <t>implementation cost.  (It does cause a loss in land value, which is captured in</t>
  </si>
  <si>
    <t>another variable.)</t>
  </si>
  <si>
    <t xml:space="preserve">Enhancing quality of forest cover and improve ecosystem services </t>
  </si>
  <si>
    <t xml:space="preserve">Category </t>
  </si>
  <si>
    <t>Moderately dense forest cover</t>
  </si>
  <si>
    <t>Restoration of grasslands</t>
  </si>
  <si>
    <t>Area (million ha)</t>
  </si>
  <si>
    <t>eco-restoration type 1</t>
  </si>
  <si>
    <t>eco-restoration type 2</t>
  </si>
  <si>
    <t>eco-restoration type 3</t>
  </si>
  <si>
    <t>Unit Cost per hectare (Rs)</t>
  </si>
  <si>
    <t>Ecosystem restoration and increase in forest cover</t>
  </si>
  <si>
    <t>Rahab of shifting cultivation areas</t>
  </si>
  <si>
    <t>restoring scrublands</t>
  </si>
  <si>
    <t>Restoring seabuckthorn</t>
  </si>
  <si>
    <t>Restoration of Mangroves</t>
  </si>
  <si>
    <t xml:space="preserve">Ravine Reclamation </t>
  </si>
  <si>
    <t>Restoration of mining areas</t>
  </si>
  <si>
    <t>Estimates for costs by forest type (Annex 1; Table A)</t>
  </si>
  <si>
    <t>Restoration</t>
  </si>
  <si>
    <t>Afforestation</t>
  </si>
  <si>
    <t>Average</t>
  </si>
  <si>
    <t>Unit Cost per Acre</t>
  </si>
  <si>
    <t>Unit Cost per Acre (USD)</t>
  </si>
  <si>
    <t>Conversion Factors</t>
  </si>
  <si>
    <t>Rs / USD</t>
  </si>
  <si>
    <t>Agro-forestry and Social Forestry</t>
  </si>
  <si>
    <t>Farmers' land</t>
  </si>
  <si>
    <t>Shelterbelt plantations</t>
  </si>
  <si>
    <t>Highways, rural roads, etc.</t>
  </si>
  <si>
    <t>Deforestation</t>
  </si>
  <si>
    <t>Ministry of Environment and Forests</t>
  </si>
  <si>
    <t>Tentative Mission Costs</t>
  </si>
  <si>
    <t xml:space="preserve">The "Avoid Deforestation" policy cost is based on the cost of agro-forestry practices per hectare. </t>
  </si>
  <si>
    <t xml:space="preserve">As such, it is quite expensive. Cheaper opportunities for avoiding deforestation may exist, </t>
  </si>
  <si>
    <t>so the cost in this model should be considered an upper bound.</t>
  </si>
  <si>
    <t>Columns A through C taken from Table 1 in 1990 U.S. Forest Service document:</t>
  </si>
  <si>
    <t>Region</t>
  </si>
  <si>
    <t>Active Forest Management Costs ($/acre/year)</t>
  </si>
  <si>
    <t>Passive Forest Management Costs ($/acre/year)</t>
  </si>
  <si>
    <t>Difference in Active vs. Passive Management Costs ($/acre/year)</t>
  </si>
  <si>
    <t>Northeast</t>
  </si>
  <si>
    <t>Lake States</t>
  </si>
  <si>
    <t>Corn Belt</t>
  </si>
  <si>
    <t>Northern Plains</t>
  </si>
  <si>
    <t>Appalachian</t>
  </si>
  <si>
    <t>Southeast</t>
  </si>
  <si>
    <t>Delta States</t>
  </si>
  <si>
    <t>Southern Plains</t>
  </si>
  <si>
    <t>Mountain</t>
  </si>
  <si>
    <t>Pacific</t>
  </si>
  <si>
    <t>Average Difference in Costs</t>
  </si>
  <si>
    <t>1990$ / acre / yr</t>
  </si>
  <si>
    <t>2012$ / acre / yr</t>
  </si>
  <si>
    <t>Cost difference between active and passive forest management</t>
  </si>
  <si>
    <t>U.S. Forest Service</t>
  </si>
  <si>
    <t>Costs of Sequestering Carbon Through Tree Planting and Forest Management in the United States</t>
  </si>
  <si>
    <t>https://archive.org/details/CAT91946672</t>
  </si>
  <si>
    <t>Table 1</t>
  </si>
  <si>
    <t xml:space="preserve">Data on the cost of forest management was not available, so estimates were made using US data. </t>
  </si>
  <si>
    <t>Weighted Average</t>
  </si>
  <si>
    <t>https://web.archive.org/web/20190303154131/http://www.moef.gov.in/sites/default/files/GIM_Mission%20Document-1.pdf</t>
  </si>
  <si>
    <t>(Previous link to MoEF site is broken)</t>
  </si>
  <si>
    <t>Currency year conversions</t>
  </si>
  <si>
    <t>1997 to 2012, for U.S. Forest Service (2014) "New Cost Estimates…"</t>
  </si>
  <si>
    <t>USD to INR, Dec 2012 for National Mission for Green India "Estimates for costs by forest type …"</t>
  </si>
  <si>
    <t>See "scaling-factors.xlsx" and "cpi.xlsx" in the InputData folder for source information.</t>
  </si>
  <si>
    <t>exchange rate (Dec 31, 2012)</t>
  </si>
  <si>
    <t>The weighted average costs are taken across all sub-activities for each type of main activity</t>
  </si>
  <si>
    <t>in the Mission document</t>
  </si>
  <si>
    <t xml:space="preserve">Costs are assumed to be as of 2012, as the Mission implementation timeframe begins with the </t>
  </si>
  <si>
    <t>12th FYP i.e. 2012-17</t>
  </si>
  <si>
    <t>Afforestation, Restoration &amp; Avoided deforestation costs for India are sourced from the Mission document</t>
  </si>
  <si>
    <t>1990 to 2012 USD, for U.S. Forest Service (1990) "Costs of Sequestering…"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</si>
</sst>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1"/>
    <xf numFmtId="0" fontId="1" fillId="3" borderId="0" xfId="0" applyFont="1" applyFill="1"/>
    <xf numFmtId="0" fontId="6" fillId="0" borderId="0" xfId="1" applyFont="1" applyAlignment="1">
      <alignment horizontal="left"/>
    </xf>
    <xf numFmtId="3" fontId="0" fillId="0" borderId="0" xfId="0" applyNumberFormat="1"/>
    <xf numFmtId="0" fontId="0" fillId="2" borderId="0" xfId="0" applyFill="1"/>
    <xf numFmtId="0" fontId="0" fillId="0" borderId="0" xfId="0" applyFont="1" applyFill="1"/>
    <xf numFmtId="0" fontId="1" fillId="0" borderId="0" xfId="0" applyFont="1" applyFill="1"/>
    <xf numFmtId="1" fontId="0" fillId="0" borderId="0" xfId="0" applyNumberFormat="1"/>
    <xf numFmtId="0" fontId="7" fillId="0" borderId="0" xfId="0" applyFont="1" applyAlignment="1">
      <alignment wrapText="1"/>
    </xf>
    <xf numFmtId="164" fontId="0" fillId="0" borderId="0" xfId="0" applyNumberFormat="1"/>
  </cellXfs>
  <cellStyles count="8">
    <cellStyle name="Body: normal cell" xfId="2"/>
    <cellStyle name="Font: Calibri, 9pt regular" xfId="3"/>
    <cellStyle name="Footnotes: top row" xfId="4"/>
    <cellStyle name="Header: bottom row" xfId="5"/>
    <cellStyle name="Hyperlink" xfId="1" builtinId="8"/>
    <cellStyle name="Normal" xfId="0" builtinId="0"/>
    <cellStyle name="Parent row" xfId="6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epthi Swamy" id="{CFD4C958-E40B-4B68-8166-88220E36F2F0}" userId="Deepthi Swam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2-02T08:08:09.47" personId="{CFD4C958-E40B-4B68-8166-88220E36F2F0}" id="{7DB96B1E-85C6-4A96-A497-463789D4B939}">
    <text>Assumed to be 2012 INR as the timeframe for mission implementation begins in the 5th FYP period i.e. 2012-17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CAT9194667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5" workbookViewId="0">
      <selection activeCell="B42" sqref="B42"/>
    </sheetView>
  </sheetViews>
  <sheetFormatPr defaultRowHeight="14.25" x14ac:dyDescent="0.45"/>
  <cols>
    <col min="2" max="2" width="85.59765625" customWidth="1"/>
  </cols>
  <sheetData>
    <row r="1" spans="1:3" x14ac:dyDescent="0.45">
      <c r="A1" s="1" t="s">
        <v>0</v>
      </c>
    </row>
    <row r="3" spans="1:3" x14ac:dyDescent="0.45">
      <c r="A3" s="1" t="s">
        <v>1</v>
      </c>
    </row>
    <row r="4" spans="1:3" x14ac:dyDescent="0.45">
      <c r="B4" s="6" t="s">
        <v>2</v>
      </c>
    </row>
    <row r="5" spans="1:3" x14ac:dyDescent="0.45">
      <c r="B5" s="10" t="s">
        <v>45</v>
      </c>
    </row>
    <row r="6" spans="1:3" x14ac:dyDescent="0.45">
      <c r="B6" s="7">
        <v>2014</v>
      </c>
    </row>
    <row r="7" spans="1:3" x14ac:dyDescent="0.45">
      <c r="B7" t="s">
        <v>46</v>
      </c>
    </row>
    <row r="8" spans="1:3" x14ac:dyDescent="0.45">
      <c r="B8" s="5" t="s">
        <v>75</v>
      </c>
      <c r="C8" t="s">
        <v>76</v>
      </c>
    </row>
    <row r="9" spans="1:3" x14ac:dyDescent="0.45">
      <c r="B9" t="s">
        <v>3</v>
      </c>
    </row>
    <row r="11" spans="1:3" x14ac:dyDescent="0.45">
      <c r="B11" s="2" t="s">
        <v>68</v>
      </c>
    </row>
    <row r="12" spans="1:3" x14ac:dyDescent="0.45">
      <c r="B12" t="s">
        <v>69</v>
      </c>
    </row>
    <row r="13" spans="1:3" x14ac:dyDescent="0.45">
      <c r="B13" s="3">
        <v>1990</v>
      </c>
    </row>
    <row r="14" spans="1:3" x14ac:dyDescent="0.45">
      <c r="B14" t="s">
        <v>70</v>
      </c>
    </row>
    <row r="15" spans="1:3" x14ac:dyDescent="0.45">
      <c r="B15" s="5" t="s">
        <v>71</v>
      </c>
    </row>
    <row r="16" spans="1:3" x14ac:dyDescent="0.45">
      <c r="B16" t="s">
        <v>72</v>
      </c>
    </row>
    <row r="20" spans="1:2" x14ac:dyDescent="0.45">
      <c r="A20" s="1" t="s">
        <v>11</v>
      </c>
      <c r="B20" t="s">
        <v>12</v>
      </c>
    </row>
    <row r="21" spans="1:2" x14ac:dyDescent="0.45">
      <c r="B21" t="s">
        <v>13</v>
      </c>
    </row>
    <row r="22" spans="1:2" x14ac:dyDescent="0.45">
      <c r="B22" t="s">
        <v>14</v>
      </c>
    </row>
    <row r="23" spans="1:2" x14ac:dyDescent="0.45">
      <c r="B23" t="s">
        <v>15</v>
      </c>
    </row>
    <row r="25" spans="1:2" x14ac:dyDescent="0.45">
      <c r="B25" t="s">
        <v>86</v>
      </c>
    </row>
    <row r="26" spans="1:2" x14ac:dyDescent="0.45">
      <c r="B26" t="s">
        <v>84</v>
      </c>
    </row>
    <row r="27" spans="1:2" x14ac:dyDescent="0.45">
      <c r="B27" t="s">
        <v>85</v>
      </c>
    </row>
    <row r="29" spans="1:2" x14ac:dyDescent="0.45">
      <c r="B29" t="s">
        <v>47</v>
      </c>
    </row>
    <row r="30" spans="1:2" x14ac:dyDescent="0.45">
      <c r="B30" t="s">
        <v>48</v>
      </c>
    </row>
    <row r="31" spans="1:2" x14ac:dyDescent="0.45">
      <c r="B31" t="s">
        <v>49</v>
      </c>
    </row>
    <row r="33" spans="1:2" x14ac:dyDescent="0.45">
      <c r="B33" t="s">
        <v>82</v>
      </c>
    </row>
    <row r="34" spans="1:2" x14ac:dyDescent="0.45">
      <c r="B34" t="s">
        <v>83</v>
      </c>
    </row>
    <row r="36" spans="1:2" x14ac:dyDescent="0.45">
      <c r="B36" t="s">
        <v>73</v>
      </c>
    </row>
    <row r="38" spans="1:2" x14ac:dyDescent="0.45">
      <c r="A38" t="s">
        <v>77</v>
      </c>
    </row>
    <row r="39" spans="1:2" x14ac:dyDescent="0.45">
      <c r="A39">
        <v>54.77</v>
      </c>
      <c r="B39" t="s">
        <v>79</v>
      </c>
    </row>
    <row r="40" spans="1:2" x14ac:dyDescent="0.45">
      <c r="A40">
        <v>1.4330000000000001</v>
      </c>
      <c r="B40" t="s">
        <v>78</v>
      </c>
    </row>
    <row r="41" spans="1:2" x14ac:dyDescent="0.45">
      <c r="A41">
        <v>1.7589999999999999</v>
      </c>
      <c r="B41" t="s">
        <v>87</v>
      </c>
    </row>
    <row r="42" spans="1:2" x14ac:dyDescent="0.45">
      <c r="A42" t="s">
        <v>80</v>
      </c>
    </row>
  </sheetData>
  <hyperlinks>
    <hyperlink ref="B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opLeftCell="A19" workbookViewId="0">
      <selection activeCell="F9" sqref="F9"/>
    </sheetView>
  </sheetViews>
  <sheetFormatPr defaultRowHeight="14.25" x14ac:dyDescent="0.45"/>
  <cols>
    <col min="1" max="1" width="61" bestFit="1" customWidth="1"/>
    <col min="2" max="2" width="31.59765625" bestFit="1" customWidth="1"/>
    <col min="3" max="3" width="15.86328125" customWidth="1"/>
    <col min="4" max="4" width="23.73046875" customWidth="1"/>
    <col min="5" max="5" width="17.86328125" customWidth="1"/>
    <col min="6" max="6" width="21.86328125" customWidth="1"/>
  </cols>
  <sheetData>
    <row r="1" spans="1:6" x14ac:dyDescent="0.45">
      <c r="A1" s="2" t="s">
        <v>32</v>
      </c>
      <c r="B1" s="2"/>
      <c r="C1" s="2"/>
      <c r="D1" s="2"/>
      <c r="E1" s="9"/>
      <c r="F1" s="9"/>
    </row>
    <row r="2" spans="1:6" x14ac:dyDescent="0.45">
      <c r="A2" s="11" t="s">
        <v>34</v>
      </c>
      <c r="B2" s="11"/>
      <c r="C2" s="11"/>
      <c r="D2" s="11"/>
    </row>
    <row r="3" spans="1:6" x14ac:dyDescent="0.45">
      <c r="A3" t="s">
        <v>16</v>
      </c>
      <c r="B3" t="s">
        <v>17</v>
      </c>
      <c r="C3" t="s">
        <v>20</v>
      </c>
      <c r="D3" t="s">
        <v>24</v>
      </c>
      <c r="E3" t="s">
        <v>36</v>
      </c>
      <c r="F3" t="s">
        <v>37</v>
      </c>
    </row>
    <row r="4" spans="1:6" x14ac:dyDescent="0.45">
      <c r="B4" t="s">
        <v>18</v>
      </c>
      <c r="C4">
        <v>1.5</v>
      </c>
      <c r="D4" s="8">
        <v>15000</v>
      </c>
      <c r="E4">
        <f>(D4*2.47)</f>
        <v>37050</v>
      </c>
      <c r="F4" s="4">
        <f>E4*$B$29</f>
        <v>676.46521818513781</v>
      </c>
    </row>
    <row r="5" spans="1:6" x14ac:dyDescent="0.45">
      <c r="B5" t="s">
        <v>21</v>
      </c>
      <c r="C5">
        <v>1.8</v>
      </c>
      <c r="D5" s="8">
        <v>16000</v>
      </c>
      <c r="E5">
        <f t="shared" ref="E5:E8" si="0">(D5*2.47)</f>
        <v>39520</v>
      </c>
      <c r="F5" s="4">
        <f t="shared" ref="F5:F8" si="1">E5*$B$29</f>
        <v>721.56289939748035</v>
      </c>
    </row>
    <row r="6" spans="1:6" x14ac:dyDescent="0.45">
      <c r="B6" t="s">
        <v>22</v>
      </c>
      <c r="C6">
        <v>0.6</v>
      </c>
      <c r="D6" s="8">
        <v>30000</v>
      </c>
      <c r="E6">
        <f t="shared" si="0"/>
        <v>74100</v>
      </c>
      <c r="F6" s="4">
        <f t="shared" si="1"/>
        <v>1352.9304363702756</v>
      </c>
    </row>
    <row r="7" spans="1:6" x14ac:dyDescent="0.45">
      <c r="B7" t="s">
        <v>23</v>
      </c>
      <c r="C7">
        <v>0.6</v>
      </c>
      <c r="D7" s="8">
        <v>50000</v>
      </c>
      <c r="E7">
        <f t="shared" si="0"/>
        <v>123500.00000000001</v>
      </c>
      <c r="F7" s="4">
        <f t="shared" si="1"/>
        <v>2254.8840606171261</v>
      </c>
    </row>
    <row r="8" spans="1:6" x14ac:dyDescent="0.45">
      <c r="B8" t="s">
        <v>19</v>
      </c>
      <c r="C8">
        <v>0.4</v>
      </c>
      <c r="D8" s="8">
        <v>35000</v>
      </c>
      <c r="E8">
        <f t="shared" si="0"/>
        <v>86450</v>
      </c>
      <c r="F8" s="4">
        <f t="shared" si="1"/>
        <v>1578.4188424319882</v>
      </c>
    </row>
    <row r="9" spans="1:6" x14ac:dyDescent="0.45">
      <c r="B9" t="s">
        <v>74</v>
      </c>
      <c r="D9" s="8"/>
      <c r="F9" s="4">
        <f>SUMPRODUCT(F4:F8,C4:C8)/SUM(C4:C8)</f>
        <v>1042.7688329302873</v>
      </c>
    </row>
    <row r="11" spans="1:6" x14ac:dyDescent="0.45">
      <c r="A11" s="1" t="s">
        <v>33</v>
      </c>
      <c r="B11" t="s">
        <v>17</v>
      </c>
      <c r="C11" t="s">
        <v>20</v>
      </c>
      <c r="D11" t="s">
        <v>24</v>
      </c>
      <c r="E11" t="s">
        <v>36</v>
      </c>
      <c r="F11" t="s">
        <v>37</v>
      </c>
    </row>
    <row r="12" spans="1:6" x14ac:dyDescent="0.45">
      <c r="A12" t="s">
        <v>25</v>
      </c>
      <c r="B12" t="s">
        <v>26</v>
      </c>
      <c r="C12">
        <v>0.6</v>
      </c>
      <c r="D12" s="8">
        <v>30000</v>
      </c>
      <c r="E12">
        <f>D12*2.47</f>
        <v>74100</v>
      </c>
      <c r="F12" s="4">
        <f>E12*$B$29</f>
        <v>1352.9304363702756</v>
      </c>
    </row>
    <row r="13" spans="1:6" x14ac:dyDescent="0.45">
      <c r="B13" t="s">
        <v>27</v>
      </c>
      <c r="C13">
        <v>0.8</v>
      </c>
      <c r="D13" s="8">
        <v>50000</v>
      </c>
      <c r="E13">
        <f t="shared" ref="E13:E24" si="2">D13*2.47</f>
        <v>123500.00000000001</v>
      </c>
      <c r="F13" s="4">
        <f t="shared" ref="F13:F17" si="3">E13*$B$29</f>
        <v>2254.8840606171261</v>
      </c>
    </row>
    <row r="14" spans="1:6" x14ac:dyDescent="0.45">
      <c r="B14" t="s">
        <v>28</v>
      </c>
      <c r="C14">
        <v>0.1</v>
      </c>
      <c r="D14" s="8">
        <v>100000</v>
      </c>
      <c r="E14">
        <f t="shared" si="2"/>
        <v>247000.00000000003</v>
      </c>
      <c r="F14" s="4">
        <f t="shared" si="3"/>
        <v>4509.7681212342522</v>
      </c>
    </row>
    <row r="15" spans="1:6" x14ac:dyDescent="0.45">
      <c r="B15" t="s">
        <v>29</v>
      </c>
      <c r="C15">
        <v>0.1</v>
      </c>
      <c r="D15" s="8">
        <v>70000</v>
      </c>
      <c r="E15">
        <f t="shared" si="2"/>
        <v>172900</v>
      </c>
      <c r="F15" s="4">
        <f t="shared" si="3"/>
        <v>3156.8376848639764</v>
      </c>
    </row>
    <row r="16" spans="1:6" x14ac:dyDescent="0.45">
      <c r="B16" t="s">
        <v>30</v>
      </c>
      <c r="C16">
        <v>0.1</v>
      </c>
      <c r="D16" s="8">
        <v>70000</v>
      </c>
      <c r="E16">
        <f t="shared" si="2"/>
        <v>172900</v>
      </c>
      <c r="F16" s="4">
        <f t="shared" si="3"/>
        <v>3156.8376848639764</v>
      </c>
    </row>
    <row r="17" spans="1:6" x14ac:dyDescent="0.45">
      <c r="B17" t="s">
        <v>31</v>
      </c>
      <c r="C17">
        <v>0.1</v>
      </c>
      <c r="D17" s="8">
        <v>100000</v>
      </c>
      <c r="E17">
        <f t="shared" si="2"/>
        <v>247000.00000000003</v>
      </c>
      <c r="F17" s="4">
        <f t="shared" si="3"/>
        <v>4509.7681212342522</v>
      </c>
    </row>
    <row r="18" spans="1:6" x14ac:dyDescent="0.45">
      <c r="B18" t="s">
        <v>74</v>
      </c>
      <c r="F18" s="4">
        <f>SUMPRODUCT(F13:F17,C13:C17)/SUM(C13:C17)</f>
        <v>2781.0236747611216</v>
      </c>
    </row>
    <row r="20" spans="1:6" x14ac:dyDescent="0.45">
      <c r="A20" s="1" t="s">
        <v>44</v>
      </c>
      <c r="B20" t="s">
        <v>17</v>
      </c>
      <c r="C20" t="s">
        <v>20</v>
      </c>
      <c r="D20" t="s">
        <v>24</v>
      </c>
      <c r="E20" t="s">
        <v>36</v>
      </c>
      <c r="F20" t="s">
        <v>37</v>
      </c>
    </row>
    <row r="21" spans="1:6" x14ac:dyDescent="0.45">
      <c r="A21" t="s">
        <v>40</v>
      </c>
      <c r="B21" t="s">
        <v>41</v>
      </c>
      <c r="C21">
        <v>2.2999999999999998</v>
      </c>
      <c r="D21" s="8">
        <v>20000</v>
      </c>
      <c r="E21">
        <f t="shared" si="2"/>
        <v>49400.000000000007</v>
      </c>
      <c r="F21" s="4">
        <f>E21*$B$29</f>
        <v>901.95362424685061</v>
      </c>
    </row>
    <row r="22" spans="1:6" x14ac:dyDescent="0.45">
      <c r="B22" t="s">
        <v>42</v>
      </c>
      <c r="C22">
        <v>0.1</v>
      </c>
      <c r="D22" s="8">
        <v>80000</v>
      </c>
      <c r="E22">
        <f t="shared" si="2"/>
        <v>197600.00000000003</v>
      </c>
      <c r="F22" s="4">
        <f t="shared" ref="F22:F24" si="4">E22*$B$29</f>
        <v>3607.8144969874024</v>
      </c>
    </row>
    <row r="23" spans="1:6" x14ac:dyDescent="0.45">
      <c r="B23" t="s">
        <v>43</v>
      </c>
      <c r="C23">
        <v>0.6</v>
      </c>
      <c r="D23" s="8">
        <v>70000</v>
      </c>
      <c r="E23">
        <f t="shared" si="2"/>
        <v>172900</v>
      </c>
      <c r="F23" s="4">
        <f t="shared" si="4"/>
        <v>3156.8376848639764</v>
      </c>
    </row>
    <row r="24" spans="1:6" x14ac:dyDescent="0.45">
      <c r="B24" t="s">
        <v>35</v>
      </c>
      <c r="D24" s="8">
        <f>AVERAGE(D21:D23)</f>
        <v>56666.666666666664</v>
      </c>
      <c r="E24" s="12">
        <f t="shared" si="2"/>
        <v>139966.66666666669</v>
      </c>
      <c r="F24" s="4">
        <f t="shared" si="4"/>
        <v>2555.5352686994097</v>
      </c>
    </row>
    <row r="25" spans="1:6" x14ac:dyDescent="0.45">
      <c r="B25" t="s">
        <v>74</v>
      </c>
      <c r="F25" s="4">
        <f>SUMPRODUCT(F19:F23,C19:C23)/SUM(C19:C23)</f>
        <v>1443.1257987949609</v>
      </c>
    </row>
    <row r="28" spans="1:6" x14ac:dyDescent="0.45">
      <c r="A28" s="2" t="s">
        <v>38</v>
      </c>
      <c r="B28" s="2"/>
      <c r="C28" s="2"/>
    </row>
    <row r="29" spans="1:6" x14ac:dyDescent="0.45">
      <c r="A29" t="s">
        <v>81</v>
      </c>
      <c r="B29" s="14">
        <f>1/About!A39</f>
        <v>1.8258170531312762E-2</v>
      </c>
      <c r="C29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4.25" x14ac:dyDescent="0.45"/>
  <cols>
    <col min="1" max="1" width="39.3984375" customWidth="1"/>
    <col min="2" max="2" width="26" customWidth="1"/>
    <col min="3" max="3" width="27.3984375" customWidth="1"/>
    <col min="4" max="4" width="32" customWidth="1"/>
  </cols>
  <sheetData>
    <row r="1" spans="1:4" x14ac:dyDescent="0.45">
      <c r="A1" s="1" t="s">
        <v>50</v>
      </c>
    </row>
    <row r="2" spans="1:4" ht="28.5" x14ac:dyDescent="0.45">
      <c r="A2" s="13" t="s">
        <v>51</v>
      </c>
      <c r="B2" s="13" t="s">
        <v>52</v>
      </c>
      <c r="C2" s="13" t="s">
        <v>53</v>
      </c>
      <c r="D2" s="13" t="s">
        <v>54</v>
      </c>
    </row>
    <row r="3" spans="1:4" x14ac:dyDescent="0.45">
      <c r="A3" t="s">
        <v>55</v>
      </c>
      <c r="B3" s="3">
        <v>4.0999999999999996</v>
      </c>
      <c r="C3" s="3">
        <v>0.4</v>
      </c>
      <c r="D3" s="3">
        <f>B3-C3</f>
        <v>3.6999999999999997</v>
      </c>
    </row>
    <row r="4" spans="1:4" x14ac:dyDescent="0.45">
      <c r="A4" t="s">
        <v>56</v>
      </c>
      <c r="B4" s="3">
        <v>3.2</v>
      </c>
      <c r="C4" s="3">
        <v>0.4</v>
      </c>
      <c r="D4" s="3">
        <f t="shared" ref="D4:D12" si="0">B4-C4</f>
        <v>2.8000000000000003</v>
      </c>
    </row>
    <row r="5" spans="1:4" x14ac:dyDescent="0.45">
      <c r="A5" t="s">
        <v>57</v>
      </c>
      <c r="B5" s="3">
        <v>3.2</v>
      </c>
      <c r="C5" s="3">
        <v>0.4</v>
      </c>
      <c r="D5" s="3">
        <f t="shared" si="0"/>
        <v>2.8000000000000003</v>
      </c>
    </row>
    <row r="6" spans="1:4" x14ac:dyDescent="0.45">
      <c r="A6" t="s">
        <v>58</v>
      </c>
      <c r="B6" s="3">
        <v>7.4</v>
      </c>
      <c r="C6" s="3">
        <v>5</v>
      </c>
      <c r="D6" s="3">
        <f t="shared" si="0"/>
        <v>2.4000000000000004</v>
      </c>
    </row>
    <row r="7" spans="1:4" x14ac:dyDescent="0.45">
      <c r="A7" t="s">
        <v>59</v>
      </c>
      <c r="B7" s="3">
        <v>14.5</v>
      </c>
      <c r="C7" s="3">
        <v>10.1</v>
      </c>
      <c r="D7" s="3">
        <f t="shared" si="0"/>
        <v>4.4000000000000004</v>
      </c>
    </row>
    <row r="8" spans="1:4" x14ac:dyDescent="0.45">
      <c r="A8" t="s">
        <v>60</v>
      </c>
      <c r="B8" s="3">
        <v>14.2</v>
      </c>
      <c r="C8" s="3">
        <v>9.8000000000000007</v>
      </c>
      <c r="D8" s="3">
        <f t="shared" si="0"/>
        <v>4.3999999999999986</v>
      </c>
    </row>
    <row r="9" spans="1:4" x14ac:dyDescent="0.45">
      <c r="A9" t="s">
        <v>61</v>
      </c>
      <c r="B9" s="3">
        <v>10.6</v>
      </c>
      <c r="C9" s="3">
        <v>6.1</v>
      </c>
      <c r="D9" s="3">
        <f t="shared" si="0"/>
        <v>4.5</v>
      </c>
    </row>
    <row r="10" spans="1:4" x14ac:dyDescent="0.45">
      <c r="A10" t="s">
        <v>62</v>
      </c>
      <c r="B10" s="3">
        <v>9.3000000000000007</v>
      </c>
      <c r="C10" s="3">
        <v>4.9000000000000004</v>
      </c>
      <c r="D10" s="3">
        <f t="shared" si="0"/>
        <v>4.4000000000000004</v>
      </c>
    </row>
    <row r="11" spans="1:4" x14ac:dyDescent="0.45">
      <c r="A11" t="s">
        <v>63</v>
      </c>
      <c r="B11" s="3">
        <v>9.1</v>
      </c>
      <c r="C11" s="3">
        <v>7.6</v>
      </c>
      <c r="D11" s="3">
        <f t="shared" si="0"/>
        <v>1.5</v>
      </c>
    </row>
    <row r="12" spans="1:4" x14ac:dyDescent="0.45">
      <c r="A12" t="s">
        <v>64</v>
      </c>
      <c r="B12" s="3">
        <v>8</v>
      </c>
      <c r="C12" s="3">
        <v>4.8</v>
      </c>
      <c r="D12" s="3">
        <f t="shared" si="0"/>
        <v>3.2</v>
      </c>
    </row>
    <row r="14" spans="1:4" x14ac:dyDescent="0.45">
      <c r="A14" s="1" t="s">
        <v>65</v>
      </c>
    </row>
    <row r="15" spans="1:4" x14ac:dyDescent="0.45">
      <c r="A15">
        <f>AVERAGE(D3:D12)</f>
        <v>3.41</v>
      </c>
      <c r="B15" t="s">
        <v>66</v>
      </c>
    </row>
    <row r="16" spans="1:4" x14ac:dyDescent="0.45">
      <c r="A16" s="4">
        <f>A15*About!A41</f>
        <v>5.9981900000000001</v>
      </c>
      <c r="B1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4" sqref="B4"/>
    </sheetView>
  </sheetViews>
  <sheetFormatPr defaultRowHeight="14.25" x14ac:dyDescent="0.45"/>
  <cols>
    <col min="1" max="1" width="28" customWidth="1"/>
    <col min="2" max="2" width="10.265625" customWidth="1"/>
  </cols>
  <sheetData>
    <row r="1" spans="1:2" x14ac:dyDescent="0.45">
      <c r="B1" t="s">
        <v>4</v>
      </c>
    </row>
    <row r="2" spans="1:2" x14ac:dyDescent="0.45">
      <c r="A2" s="1" t="s">
        <v>5</v>
      </c>
      <c r="B2">
        <v>0</v>
      </c>
    </row>
    <row r="3" spans="1:2" x14ac:dyDescent="0.45">
      <c r="A3" s="1" t="s">
        <v>6</v>
      </c>
      <c r="B3" s="4">
        <f>AfforestationRestoration!F9</f>
        <v>1042.7688329302873</v>
      </c>
    </row>
    <row r="4" spans="1:2" x14ac:dyDescent="0.45">
      <c r="A4" s="1" t="s">
        <v>7</v>
      </c>
      <c r="B4" s="4">
        <f>ForestManagement!A16</f>
        <v>5.9981900000000001</v>
      </c>
    </row>
    <row r="5" spans="1:2" x14ac:dyDescent="0.45">
      <c r="A5" s="1" t="s">
        <v>8</v>
      </c>
      <c r="B5">
        <f>AfforestationRestoration!F25</f>
        <v>1443.1257987949609</v>
      </c>
    </row>
    <row r="6" spans="1:2" x14ac:dyDescent="0.45">
      <c r="A6" s="1" t="s">
        <v>9</v>
      </c>
      <c r="B6">
        <v>0</v>
      </c>
    </row>
    <row r="7" spans="1:2" x14ac:dyDescent="0.45">
      <c r="A7" s="1" t="s">
        <v>10</v>
      </c>
      <c r="B7">
        <f>AfforestationRestoration!F18</f>
        <v>2781.0236747611216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AfforestationRestoration</vt:lpstr>
      <vt:lpstr>ForestManagement</vt:lpstr>
      <vt:lpstr>ICoLUPpUA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2017-01-27T08:55:59Z</dcterms:created>
  <dcterms:modified xsi:type="dcterms:W3CDTF">2020-11-24T17:48:55Z</dcterms:modified>
  <cp:category/>
  <cp:contentStatus/>
</cp:coreProperties>
</file>