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eps-india-3.1.3.4 - LG\eps-india-3.1.3.4\InputData - LG\bldgs\BCEU\"/>
    </mc:Choice>
  </mc:AlternateContent>
  <xr:revisionPtr revIDLastSave="0" documentId="8_{05360F9F-5443-4C21-99D7-E7AE160180A2}" xr6:coauthVersionLast="47" xr6:coauthVersionMax="47" xr10:uidLastSave="{00000000-0000-0000-0000-000000000000}"/>
  <bookViews>
    <workbookView xWindow="-110" yWindow="-110" windowWidth="19420" windowHeight="11020" tabRatio="776" activeTab="6" xr2:uid="{00000000-000D-0000-FFFF-FFFF00000000}"/>
  </bookViews>
  <sheets>
    <sheet name="About" sheetId="1" r:id="rId1"/>
    <sheet name="Elec Use" sheetId="28" r:id="rId2"/>
    <sheet name="LPG, Kerosene, Diesel Use" sheetId="35" r:id="rId3"/>
    <sheet name="2015 Activity Data" sheetId="39" r:id="rId4"/>
    <sheet name="2020 Activity Data" sheetId="44" r:id="rId5"/>
    <sheet name="Summed Activity Data" sheetId="40" r:id="rId6"/>
    <sheet name="IESS Demand" sheetId="42" r:id="rId7"/>
    <sheet name="Conversion Factors" sheetId="36" r:id="rId8"/>
    <sheet name="Calculations" sheetId="41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  <sheet name="BCEU-all-envelope" sheetId="45" r:id="rId25"/>
  </sheets>
  <externalReferences>
    <externalReference r:id="rId26"/>
    <externalReference r:id="rId27"/>
  </externalReferences>
  <definedNames>
    <definedName name="_xlnm._FilterDatabase" localSheetId="3" hidden="1">'2015 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  <definedName name="Fraction_coal">[1]About!$C$50</definedName>
    <definedName name="Percent_rural">[1]About!$A$77</definedName>
    <definedName name="Percent_urban">[1]About!$A$76</definedName>
    <definedName name="preferences.energyunits">[2]Preferences!$C$3</definedName>
    <definedName name="quadrillion">[1]About!$B$79</definedName>
    <definedName name="Table4">'[1]AEO Table 4'!$C$34:$AI$72</definedName>
    <definedName name="Table5">'[1]AEO Table 5'!$C$31:$AI$58</definedName>
  </definedNames>
  <calcPr calcId="191029"/>
  <pivotCaches>
    <pivotCache cacheId="2" r:id="rId28"/>
    <pivotCache cacheId="3" r:id="rId2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40" l="1"/>
  <c r="B37" i="40"/>
  <c r="B40" i="40" s="1"/>
  <c r="D122" i="42" l="1"/>
  <c r="AH127" i="42" l="1"/>
  <c r="AC127" i="42"/>
  <c r="X127" i="42"/>
  <c r="S127" i="42"/>
  <c r="N127" i="42"/>
  <c r="I127" i="42"/>
  <c r="D127" i="42"/>
  <c r="AH124" i="42"/>
  <c r="AC124" i="42"/>
  <c r="X124" i="42"/>
  <c r="S124" i="42"/>
  <c r="N124" i="42"/>
  <c r="I124" i="42"/>
  <c r="D124" i="42"/>
  <c r="AH126" i="42"/>
  <c r="AC126" i="42"/>
  <c r="X126" i="42"/>
  <c r="S126" i="42"/>
  <c r="N126" i="42"/>
  <c r="I126" i="42"/>
  <c r="D126" i="42"/>
  <c r="AH123" i="42"/>
  <c r="AC123" i="42"/>
  <c r="X123" i="42"/>
  <c r="S123" i="42"/>
  <c r="N123" i="42"/>
  <c r="I123" i="42"/>
  <c r="D123" i="42"/>
  <c r="AH125" i="42"/>
  <c r="AC125" i="42"/>
  <c r="X125" i="42"/>
  <c r="S125" i="42"/>
  <c r="N125" i="42"/>
  <c r="I125" i="42"/>
  <c r="D125" i="42"/>
  <c r="AH122" i="42"/>
  <c r="AC122" i="42"/>
  <c r="X122" i="42"/>
  <c r="S122" i="42"/>
  <c r="N122" i="42"/>
  <c r="I122" i="42"/>
  <c r="S129" i="42" l="1"/>
  <c r="X129" i="42"/>
  <c r="AC129" i="42"/>
  <c r="AH129" i="42"/>
  <c r="D129" i="42"/>
  <c r="N129" i="42"/>
  <c r="I129" i="42"/>
  <c r="E125" i="42"/>
  <c r="F125" i="42" s="1"/>
  <c r="N27" i="41" l="1"/>
  <c r="X27" i="41"/>
  <c r="D27" i="41"/>
  <c r="S27" i="41"/>
  <c r="AH27" i="41"/>
  <c r="I27" i="41"/>
  <c r="AC27" i="41"/>
  <c r="G125" i="42"/>
  <c r="AH119" i="42"/>
  <c r="AH118" i="42"/>
  <c r="AH117" i="42"/>
  <c r="AH116" i="42"/>
  <c r="AC119" i="42"/>
  <c r="AC118" i="42"/>
  <c r="AC117" i="42"/>
  <c r="AC116" i="42"/>
  <c r="X119" i="42"/>
  <c r="X118" i="42"/>
  <c r="X117" i="42"/>
  <c r="X116" i="42"/>
  <c r="S119" i="42"/>
  <c r="S118" i="42"/>
  <c r="S117" i="42"/>
  <c r="S116" i="42"/>
  <c r="N119" i="42"/>
  <c r="N118" i="42"/>
  <c r="N117" i="42"/>
  <c r="N116" i="42"/>
  <c r="D119" i="42"/>
  <c r="I119" i="42"/>
  <c r="D117" i="42"/>
  <c r="D118" i="42"/>
  <c r="I118" i="42"/>
  <c r="I117" i="42"/>
  <c r="D116" i="42"/>
  <c r="I116" i="42"/>
  <c r="E122" i="42"/>
  <c r="J122" i="42"/>
  <c r="Y122" i="42"/>
  <c r="AI122" i="42"/>
  <c r="E123" i="42"/>
  <c r="J123" i="42"/>
  <c r="T123" i="42"/>
  <c r="Y123" i="42"/>
  <c r="E124" i="42"/>
  <c r="O124" i="42"/>
  <c r="T124" i="42"/>
  <c r="J125" i="42"/>
  <c r="O125" i="42"/>
  <c r="Y125" i="42"/>
  <c r="AI125" i="42"/>
  <c r="O126" i="42"/>
  <c r="Y126" i="42"/>
  <c r="O3" i="42"/>
  <c r="J129" i="42" l="1"/>
  <c r="AI129" i="42"/>
  <c r="Y129" i="42"/>
  <c r="E129" i="42"/>
  <c r="AH120" i="42"/>
  <c r="P125" i="42"/>
  <c r="F123" i="42"/>
  <c r="AJ122" i="42"/>
  <c r="U124" i="42"/>
  <c r="K123" i="42"/>
  <c r="AJ125" i="42"/>
  <c r="AD126" i="42"/>
  <c r="Z123" i="42"/>
  <c r="K122" i="42"/>
  <c r="AD125" i="42"/>
  <c r="P124" i="42"/>
  <c r="E126" i="42"/>
  <c r="Z125" i="42"/>
  <c r="Z122" i="42"/>
  <c r="AI126" i="42"/>
  <c r="P126" i="42"/>
  <c r="AI124" i="42"/>
  <c r="E117" i="42"/>
  <c r="J126" i="42"/>
  <c r="Y124" i="42"/>
  <c r="O122" i="42"/>
  <c r="J124" i="42"/>
  <c r="AI123" i="42"/>
  <c r="T122" i="42"/>
  <c r="T126" i="42"/>
  <c r="AD124" i="42"/>
  <c r="F124" i="42"/>
  <c r="O123" i="42"/>
  <c r="T125" i="42"/>
  <c r="Z126" i="42"/>
  <c r="K125" i="42"/>
  <c r="U123" i="42"/>
  <c r="AD122" i="42"/>
  <c r="F122" i="42"/>
  <c r="AD123" i="42"/>
  <c r="Y27" i="41" l="1"/>
  <c r="AI27" i="41"/>
  <c r="J27" i="41"/>
  <c r="E27" i="41"/>
  <c r="F129" i="42"/>
  <c r="AD129" i="42"/>
  <c r="AK122" i="42"/>
  <c r="AJ129" i="42"/>
  <c r="T129" i="42"/>
  <c r="K129" i="42"/>
  <c r="L125" i="42"/>
  <c r="Z129" i="42"/>
  <c r="O129" i="42"/>
  <c r="G123" i="42"/>
  <c r="L123" i="42"/>
  <c r="U122" i="42"/>
  <c r="L122" i="42"/>
  <c r="P123" i="42"/>
  <c r="G124" i="42"/>
  <c r="V124" i="42"/>
  <c r="Z124" i="42"/>
  <c r="AA122" i="42"/>
  <c r="AE126" i="42"/>
  <c r="G122" i="42"/>
  <c r="AE122" i="42"/>
  <c r="AJ126" i="42"/>
  <c r="V123" i="42"/>
  <c r="AE124" i="42"/>
  <c r="AA125" i="42"/>
  <c r="AK125" i="42"/>
  <c r="AE123" i="42"/>
  <c r="AJ124" i="42"/>
  <c r="Q126" i="42"/>
  <c r="AA123" i="42"/>
  <c r="K126" i="42"/>
  <c r="F126" i="42"/>
  <c r="U125" i="42"/>
  <c r="AE125" i="42"/>
  <c r="AJ123" i="42"/>
  <c r="K124" i="42"/>
  <c r="P122" i="42"/>
  <c r="AA126" i="42"/>
  <c r="U126" i="42"/>
  <c r="Q124" i="42"/>
  <c r="Q125" i="42"/>
  <c r="C136" i="42"/>
  <c r="C134" i="42"/>
  <c r="C133" i="42"/>
  <c r="C135" i="42"/>
  <c r="H123" i="42" l="1"/>
  <c r="F27" i="41"/>
  <c r="O27" i="41"/>
  <c r="T27" i="41"/>
  <c r="Z27" i="41"/>
  <c r="AJ27" i="41"/>
  <c r="M123" i="42"/>
  <c r="K27" i="41"/>
  <c r="AD27" i="41"/>
  <c r="AK129" i="42"/>
  <c r="AE129" i="42"/>
  <c r="P129" i="42"/>
  <c r="L129" i="42"/>
  <c r="G129" i="42"/>
  <c r="U129" i="42"/>
  <c r="AA129" i="42"/>
  <c r="AF123" i="42"/>
  <c r="Q123" i="42"/>
  <c r="V122" i="42"/>
  <c r="Q122" i="42"/>
  <c r="AF126" i="42"/>
  <c r="L124" i="42"/>
  <c r="G126" i="42"/>
  <c r="AB123" i="42"/>
  <c r="AK126" i="42"/>
  <c r="AB122" i="42"/>
  <c r="R125" i="42"/>
  <c r="V126" i="42"/>
  <c r="M122" i="42"/>
  <c r="AK123" i="42"/>
  <c r="L126" i="42"/>
  <c r="R126" i="42"/>
  <c r="AB125" i="42"/>
  <c r="AF122" i="42"/>
  <c r="AA124" i="42"/>
  <c r="M125" i="42"/>
  <c r="R124" i="42"/>
  <c r="H124" i="42"/>
  <c r="V125" i="42"/>
  <c r="W123" i="42"/>
  <c r="AB126" i="42"/>
  <c r="W124" i="42"/>
  <c r="AF125" i="42"/>
  <c r="AK124" i="42"/>
  <c r="AF124" i="42"/>
  <c r="H122" i="42"/>
  <c r="E127" i="42"/>
  <c r="AD127" i="42"/>
  <c r="AI127" i="42"/>
  <c r="Y127" i="42"/>
  <c r="T127" i="42"/>
  <c r="O127" i="42"/>
  <c r="J127" i="42"/>
  <c r="L27" i="41" l="1"/>
  <c r="AA27" i="41"/>
  <c r="P27" i="41"/>
  <c r="U27" i="41"/>
  <c r="AE27" i="41"/>
  <c r="G27" i="41"/>
  <c r="AK27" i="41"/>
  <c r="M129" i="42"/>
  <c r="Q129" i="42"/>
  <c r="V129" i="42"/>
  <c r="AF129" i="42"/>
  <c r="AB129" i="42"/>
  <c r="H125" i="42"/>
  <c r="W126" i="42"/>
  <c r="R122" i="42"/>
  <c r="AG123" i="42"/>
  <c r="AG126" i="42"/>
  <c r="W125" i="42"/>
  <c r="M126" i="42"/>
  <c r="W122" i="42"/>
  <c r="AG124" i="42"/>
  <c r="AG122" i="42"/>
  <c r="M124" i="42"/>
  <c r="R123" i="42"/>
  <c r="AJ127" i="42"/>
  <c r="AG125" i="42"/>
  <c r="AB124" i="42"/>
  <c r="H126" i="42"/>
  <c r="AE127" i="42"/>
  <c r="P127" i="42"/>
  <c r="U127" i="42"/>
  <c r="F127" i="42"/>
  <c r="K127" i="42"/>
  <c r="Z127" i="42"/>
  <c r="H129" i="42" l="1"/>
  <c r="AB27" i="41"/>
  <c r="Z3" i="21" s="1"/>
  <c r="M27" i="41"/>
  <c r="K3" i="21" s="1"/>
  <c r="P3" i="18"/>
  <c r="U3" i="23"/>
  <c r="V27" i="41"/>
  <c r="T3" i="21" s="1"/>
  <c r="AE3" i="18"/>
  <c r="AF27" i="41"/>
  <c r="AD3" i="21" s="1"/>
  <c r="K3" i="23"/>
  <c r="H27" i="41"/>
  <c r="Q27" i="41"/>
  <c r="O3" i="21" s="1"/>
  <c r="R129" i="42"/>
  <c r="AG129" i="42"/>
  <c r="W129" i="42"/>
  <c r="AK127" i="42"/>
  <c r="Q127" i="42"/>
  <c r="L127" i="42"/>
  <c r="G127" i="42"/>
  <c r="AA127" i="42"/>
  <c r="V127" i="42"/>
  <c r="AF127" i="42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B7" i="16"/>
  <c r="C3" i="21"/>
  <c r="D3" i="21"/>
  <c r="E3" i="21"/>
  <c r="F3" i="21"/>
  <c r="G3" i="21"/>
  <c r="H3" i="21"/>
  <c r="I3" i="21"/>
  <c r="J3" i="21"/>
  <c r="L3" i="21"/>
  <c r="M3" i="21"/>
  <c r="N3" i="21"/>
  <c r="Q3" i="21"/>
  <c r="R3" i="21"/>
  <c r="S3" i="21"/>
  <c r="V3" i="21"/>
  <c r="W3" i="21"/>
  <c r="X3" i="21"/>
  <c r="Y3" i="21"/>
  <c r="AA3" i="21"/>
  <c r="AB3" i="21"/>
  <c r="AC3" i="21"/>
  <c r="AF3" i="21"/>
  <c r="AG3" i="21"/>
  <c r="AH3" i="21"/>
  <c r="AI3" i="21"/>
  <c r="B3" i="21"/>
  <c r="C3" i="23"/>
  <c r="D3" i="23"/>
  <c r="E3" i="23"/>
  <c r="F3" i="23"/>
  <c r="G3" i="23"/>
  <c r="H3" i="23"/>
  <c r="I3" i="23"/>
  <c r="J3" i="23"/>
  <c r="L3" i="23"/>
  <c r="M3" i="23"/>
  <c r="N3" i="23"/>
  <c r="O3" i="23"/>
  <c r="P3" i="23"/>
  <c r="Q3" i="23"/>
  <c r="R3" i="23"/>
  <c r="S3" i="23"/>
  <c r="T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F3" i="18"/>
  <c r="AG3" i="18"/>
  <c r="AH3" i="18"/>
  <c r="AI3" i="18"/>
  <c r="B3" i="18"/>
  <c r="R27" i="41" l="1"/>
  <c r="P3" i="21" s="1"/>
  <c r="W27" i="41"/>
  <c r="U3" i="21" s="1"/>
  <c r="AG27" i="41"/>
  <c r="AE3" i="21" s="1"/>
  <c r="M127" i="42"/>
  <c r="H127" i="42"/>
  <c r="AG127" i="42"/>
  <c r="AB127" i="42"/>
  <c r="W127" i="42"/>
  <c r="R127" i="42"/>
  <c r="I100" i="41"/>
  <c r="I99" i="41"/>
  <c r="C169" i="42"/>
  <c r="C170" i="42"/>
  <c r="C168" i="42"/>
  <c r="C167" i="42"/>
  <c r="AG163" i="42"/>
  <c r="AG162" i="42"/>
  <c r="AG161" i="42"/>
  <c r="AG160" i="42"/>
  <c r="AB163" i="42"/>
  <c r="AB162" i="42"/>
  <c r="AB161" i="42"/>
  <c r="AB160" i="42"/>
  <c r="W163" i="42"/>
  <c r="W162" i="42"/>
  <c r="W161" i="42"/>
  <c r="W160" i="42"/>
  <c r="R163" i="42"/>
  <c r="R162" i="42"/>
  <c r="R161" i="42"/>
  <c r="R160" i="42"/>
  <c r="M163" i="42"/>
  <c r="M162" i="42"/>
  <c r="M161" i="42"/>
  <c r="M160" i="42"/>
  <c r="H162" i="42"/>
  <c r="H163" i="42"/>
  <c r="H161" i="42"/>
  <c r="H160" i="42"/>
  <c r="J99" i="41" l="1"/>
  <c r="G8" i="25"/>
  <c r="G8" i="16"/>
  <c r="G8" i="26"/>
  <c r="J100" i="41"/>
  <c r="AD100" i="41"/>
  <c r="V100" i="41"/>
  <c r="N100" i="41"/>
  <c r="AG99" i="41"/>
  <c r="Y99" i="41"/>
  <c r="Q99" i="41"/>
  <c r="AE100" i="41"/>
  <c r="W100" i="41"/>
  <c r="O100" i="41"/>
  <c r="AH99" i="41"/>
  <c r="Z99" i="41"/>
  <c r="R99" i="41"/>
  <c r="AC100" i="41"/>
  <c r="AF99" i="41"/>
  <c r="P99" i="41"/>
  <c r="AJ100" i="41"/>
  <c r="AB100" i="41"/>
  <c r="T100" i="41"/>
  <c r="L100" i="41"/>
  <c r="AE99" i="41"/>
  <c r="W99" i="41"/>
  <c r="O99" i="41"/>
  <c r="U100" i="41"/>
  <c r="X99" i="41"/>
  <c r="AI100" i="41"/>
  <c r="AA100" i="41"/>
  <c r="S100" i="41"/>
  <c r="K100" i="41"/>
  <c r="AD99" i="41"/>
  <c r="V99" i="41"/>
  <c r="N99" i="41"/>
  <c r="AK100" i="41"/>
  <c r="M100" i="41"/>
  <c r="AH100" i="41"/>
  <c r="Z100" i="41"/>
  <c r="R100" i="41"/>
  <c r="AK99" i="41"/>
  <c r="AC99" i="41"/>
  <c r="U99" i="41"/>
  <c r="M99" i="41"/>
  <c r="AG100" i="41"/>
  <c r="Y100" i="41"/>
  <c r="Q100" i="41"/>
  <c r="AJ99" i="41"/>
  <c r="AB99" i="41"/>
  <c r="T99" i="41"/>
  <c r="L99" i="41"/>
  <c r="AF100" i="41"/>
  <c r="X100" i="41"/>
  <c r="P100" i="41"/>
  <c r="AI99" i="41"/>
  <c r="AA99" i="41"/>
  <c r="S99" i="41"/>
  <c r="K99" i="41"/>
  <c r="AC163" i="42"/>
  <c r="D163" i="42"/>
  <c r="AC162" i="42"/>
  <c r="X160" i="42"/>
  <c r="E116" i="42"/>
  <c r="F116" i="42" s="1"/>
  <c r="G116" i="42" s="1"/>
  <c r="H116" i="42" s="1"/>
  <c r="B74" i="42"/>
  <c r="C74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P74" i="42"/>
  <c r="Q74" i="42"/>
  <c r="R74" i="42"/>
  <c r="S74" i="42"/>
  <c r="T74" i="42"/>
  <c r="U74" i="42"/>
  <c r="V74" i="42"/>
  <c r="W74" i="42"/>
  <c r="X74" i="42"/>
  <c r="Y74" i="42"/>
  <c r="Z74" i="42"/>
  <c r="AA74" i="42"/>
  <c r="AB74" i="42"/>
  <c r="AC74" i="42"/>
  <c r="AD74" i="42"/>
  <c r="AE74" i="42"/>
  <c r="AF74" i="42"/>
  <c r="AG74" i="42"/>
  <c r="AH74" i="42"/>
  <c r="AI74" i="42"/>
  <c r="AJ74" i="42"/>
  <c r="AK74" i="42"/>
  <c r="AL74" i="42"/>
  <c r="AM74" i="42"/>
  <c r="AN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P75" i="42"/>
  <c r="Q75" i="42"/>
  <c r="R75" i="42"/>
  <c r="S75" i="42"/>
  <c r="T75" i="42"/>
  <c r="U75" i="42"/>
  <c r="V75" i="42"/>
  <c r="W75" i="42"/>
  <c r="X75" i="42"/>
  <c r="Y75" i="42"/>
  <c r="Z75" i="42"/>
  <c r="AA75" i="42"/>
  <c r="AB75" i="42"/>
  <c r="AC75" i="42"/>
  <c r="AD75" i="42"/>
  <c r="AE75" i="42"/>
  <c r="AF75" i="42"/>
  <c r="AG75" i="42"/>
  <c r="AH75" i="42"/>
  <c r="AI75" i="42"/>
  <c r="AJ75" i="42"/>
  <c r="AK75" i="42"/>
  <c r="AL75" i="42"/>
  <c r="AM75" i="42"/>
  <c r="AN75" i="42"/>
  <c r="E119" i="42"/>
  <c r="E118" i="42"/>
  <c r="F118" i="42" s="1"/>
  <c r="G118" i="42" s="1"/>
  <c r="H118" i="42" s="1"/>
  <c r="Y160" i="42" l="1"/>
  <c r="AD162" i="42"/>
  <c r="E163" i="42"/>
  <c r="AD163" i="42"/>
  <c r="X77" i="42"/>
  <c r="P78" i="42"/>
  <c r="Z78" i="42"/>
  <c r="B78" i="42"/>
  <c r="R78" i="42"/>
  <c r="AH78" i="42"/>
  <c r="J78" i="42"/>
  <c r="G78" i="42"/>
  <c r="AB78" i="42"/>
  <c r="T77" i="42"/>
  <c r="L78" i="42"/>
  <c r="D78" i="42"/>
  <c r="X8" i="16"/>
  <c r="X8" i="26"/>
  <c r="AC8" i="15"/>
  <c r="AC8" i="25"/>
  <c r="R8" i="15"/>
  <c r="R8" i="25"/>
  <c r="AF8" i="16"/>
  <c r="AF8" i="26"/>
  <c r="AD78" i="42"/>
  <c r="I8" i="15"/>
  <c r="I8" i="25"/>
  <c r="Z8" i="15"/>
  <c r="Z8" i="25"/>
  <c r="Y8" i="16"/>
  <c r="Y8" i="26"/>
  <c r="R8" i="16"/>
  <c r="R8" i="26"/>
  <c r="M8" i="16"/>
  <c r="M8" i="26"/>
  <c r="W8" i="15"/>
  <c r="W8" i="25"/>
  <c r="X8" i="15"/>
  <c r="X8" i="25"/>
  <c r="W78" i="42"/>
  <c r="AK78" i="42"/>
  <c r="Q8" i="15"/>
  <c r="Q8" i="25"/>
  <c r="AH8" i="15"/>
  <c r="AH8" i="25"/>
  <c r="K8" i="15"/>
  <c r="K8" i="25"/>
  <c r="K8" i="16"/>
  <c r="K8" i="26"/>
  <c r="AG8" i="16"/>
  <c r="AG8" i="26"/>
  <c r="Z8" i="16"/>
  <c r="Z8" i="26"/>
  <c r="U8" i="16"/>
  <c r="U8" i="26"/>
  <c r="I8" i="16"/>
  <c r="I8" i="26"/>
  <c r="AB8" i="16"/>
  <c r="AB8" i="26"/>
  <c r="J8" i="16"/>
  <c r="J8" i="26"/>
  <c r="H8" i="16"/>
  <c r="H8" i="26"/>
  <c r="V78" i="42"/>
  <c r="Y8" i="15"/>
  <c r="Y8" i="25"/>
  <c r="O8" i="16"/>
  <c r="O8" i="26"/>
  <c r="S8" i="15"/>
  <c r="S8" i="25"/>
  <c r="AI8" i="16"/>
  <c r="AI8" i="26"/>
  <c r="AH8" i="16"/>
  <c r="AH8" i="26"/>
  <c r="AC8" i="16"/>
  <c r="AC8" i="26"/>
  <c r="L8" i="16"/>
  <c r="L8" i="26"/>
  <c r="AA8" i="16"/>
  <c r="AA8" i="26"/>
  <c r="AM78" i="42"/>
  <c r="Q8" i="16"/>
  <c r="Q8" i="26"/>
  <c r="AF8" i="15"/>
  <c r="AF8" i="25"/>
  <c r="AG8" i="15"/>
  <c r="AG8" i="25"/>
  <c r="W8" i="16"/>
  <c r="W8" i="26"/>
  <c r="AA8" i="15"/>
  <c r="AA8" i="25"/>
  <c r="L8" i="15"/>
  <c r="L8" i="25"/>
  <c r="V8" i="15"/>
  <c r="V8" i="25"/>
  <c r="G8" i="15"/>
  <c r="H8" i="15"/>
  <c r="H8" i="25"/>
  <c r="AD8" i="16"/>
  <c r="AD8" i="26"/>
  <c r="J8" i="15"/>
  <c r="J8" i="25"/>
  <c r="N8" i="16"/>
  <c r="N8" i="26"/>
  <c r="AE8" i="16"/>
  <c r="AE8" i="26"/>
  <c r="AI8" i="15"/>
  <c r="AI8" i="25"/>
  <c r="T8" i="15"/>
  <c r="T8" i="25"/>
  <c r="S8" i="16"/>
  <c r="S8" i="26"/>
  <c r="M8" i="15"/>
  <c r="M8" i="25"/>
  <c r="N8" i="15"/>
  <c r="N8" i="25"/>
  <c r="O8" i="15"/>
  <c r="O8" i="25"/>
  <c r="AE8" i="15"/>
  <c r="AE8" i="25"/>
  <c r="T8" i="16"/>
  <c r="T8" i="26"/>
  <c r="V8" i="16"/>
  <c r="V8" i="26"/>
  <c r="P8" i="16"/>
  <c r="P8" i="26"/>
  <c r="AB8" i="15"/>
  <c r="AB8" i="25"/>
  <c r="U8" i="15"/>
  <c r="U8" i="25"/>
  <c r="AD8" i="15"/>
  <c r="AD8" i="25"/>
  <c r="P8" i="15"/>
  <c r="P8" i="25"/>
  <c r="N161" i="42"/>
  <c r="AJ78" i="42"/>
  <c r="AE77" i="42"/>
  <c r="W77" i="42"/>
  <c r="V77" i="42"/>
  <c r="N78" i="42"/>
  <c r="F77" i="42"/>
  <c r="U77" i="42"/>
  <c r="M78" i="42"/>
  <c r="E77" i="42"/>
  <c r="N162" i="42"/>
  <c r="AK77" i="42"/>
  <c r="AC77" i="42"/>
  <c r="U78" i="42"/>
  <c r="M77" i="42"/>
  <c r="E78" i="42"/>
  <c r="AA77" i="42"/>
  <c r="K77" i="42"/>
  <c r="C77" i="42"/>
  <c r="N77" i="42"/>
  <c r="O78" i="42"/>
  <c r="AH160" i="42"/>
  <c r="I161" i="42"/>
  <c r="X162" i="42"/>
  <c r="I160" i="42"/>
  <c r="S160" i="42"/>
  <c r="AH161" i="42"/>
  <c r="I162" i="42"/>
  <c r="X163" i="42"/>
  <c r="D160" i="42"/>
  <c r="S161" i="42"/>
  <c r="AH162" i="42"/>
  <c r="I163" i="42"/>
  <c r="AC160" i="42"/>
  <c r="D161" i="42"/>
  <c r="S162" i="42"/>
  <c r="AH163" i="42"/>
  <c r="N160" i="42"/>
  <c r="AC161" i="42"/>
  <c r="D162" i="42"/>
  <c r="S163" i="42"/>
  <c r="X161" i="42"/>
  <c r="N163" i="42"/>
  <c r="AC78" i="42"/>
  <c r="AI78" i="42"/>
  <c r="S77" i="42"/>
  <c r="K78" i="42"/>
  <c r="C78" i="42"/>
  <c r="AA78" i="42"/>
  <c r="AG78" i="42"/>
  <c r="Y78" i="42"/>
  <c r="Q78" i="42"/>
  <c r="I78" i="42"/>
  <c r="J119" i="42"/>
  <c r="K119" i="42" s="1"/>
  <c r="L119" i="42" s="1"/>
  <c r="M119" i="42" s="1"/>
  <c r="O77" i="42"/>
  <c r="G77" i="42"/>
  <c r="AL77" i="42"/>
  <c r="AD77" i="42"/>
  <c r="F78" i="42"/>
  <c r="AL78" i="42"/>
  <c r="AN78" i="42"/>
  <c r="AF78" i="42"/>
  <c r="X78" i="42"/>
  <c r="P77" i="42"/>
  <c r="H78" i="42"/>
  <c r="AI118" i="42"/>
  <c r="AJ118" i="42" s="1"/>
  <c r="AK118" i="42" s="1"/>
  <c r="T78" i="42"/>
  <c r="AM77" i="42"/>
  <c r="AD116" i="42"/>
  <c r="AE116" i="42" s="1"/>
  <c r="AF116" i="42" s="1"/>
  <c r="AG116" i="42" s="1"/>
  <c r="D77" i="42"/>
  <c r="AE78" i="42"/>
  <c r="AI77" i="42"/>
  <c r="S78" i="42"/>
  <c r="AB77" i="42"/>
  <c r="AJ77" i="42"/>
  <c r="Y117" i="42"/>
  <c r="Z117" i="42" s="1"/>
  <c r="AA117" i="42" s="1"/>
  <c r="AB117" i="42" s="1"/>
  <c r="AF77" i="42"/>
  <c r="L77" i="42"/>
  <c r="AN77" i="42"/>
  <c r="H77" i="42"/>
  <c r="AH77" i="42"/>
  <c r="Z77" i="42"/>
  <c r="R77" i="42"/>
  <c r="J77" i="42"/>
  <c r="B77" i="42"/>
  <c r="AG77" i="42"/>
  <c r="Y77" i="42"/>
  <c r="Q77" i="42"/>
  <c r="I77" i="42"/>
  <c r="T119" i="42"/>
  <c r="U119" i="42" s="1"/>
  <c r="V119" i="42" s="1"/>
  <c r="W119" i="42" s="1"/>
  <c r="Y119" i="42"/>
  <c r="Z119" i="42" s="1"/>
  <c r="AA119" i="42" s="1"/>
  <c r="AB119" i="42" s="1"/>
  <c r="AI117" i="42"/>
  <c r="AJ117" i="42" s="1"/>
  <c r="AK117" i="42" s="1"/>
  <c r="T118" i="42"/>
  <c r="U118" i="42" s="1"/>
  <c r="V118" i="42" s="1"/>
  <c r="W118" i="42" s="1"/>
  <c r="AD119" i="42"/>
  <c r="AE119" i="42" s="1"/>
  <c r="AF119" i="42" s="1"/>
  <c r="AG119" i="42" s="1"/>
  <c r="O118" i="42"/>
  <c r="P118" i="42" s="1"/>
  <c r="Q118" i="42" s="1"/>
  <c r="R118" i="42" s="1"/>
  <c r="AD118" i="42"/>
  <c r="AE118" i="42" s="1"/>
  <c r="AF118" i="42" s="1"/>
  <c r="AG118" i="42" s="1"/>
  <c r="O117" i="42"/>
  <c r="P117" i="42" s="1"/>
  <c r="Q117" i="42" s="1"/>
  <c r="R117" i="42" s="1"/>
  <c r="J118" i="42"/>
  <c r="K118" i="42" s="1"/>
  <c r="L118" i="42" s="1"/>
  <c r="M118" i="42" s="1"/>
  <c r="J117" i="42"/>
  <c r="K117" i="42" s="1"/>
  <c r="L117" i="42" s="1"/>
  <c r="M117" i="42" s="1"/>
  <c r="T116" i="42"/>
  <c r="U116" i="42" s="1"/>
  <c r="V116" i="42" s="1"/>
  <c r="W116" i="42" s="1"/>
  <c r="J116" i="42"/>
  <c r="K116" i="42" s="1"/>
  <c r="L116" i="42" s="1"/>
  <c r="M116" i="42" s="1"/>
  <c r="F117" i="42"/>
  <c r="G117" i="42" s="1"/>
  <c r="H117" i="42" s="1"/>
  <c r="O119" i="42"/>
  <c r="P119" i="42" s="1"/>
  <c r="Q119" i="42" s="1"/>
  <c r="R119" i="42" s="1"/>
  <c r="O116" i="42"/>
  <c r="P116" i="42" s="1"/>
  <c r="Q116" i="42" s="1"/>
  <c r="AI116" i="42"/>
  <c r="AJ116" i="42" s="1"/>
  <c r="AK116" i="42" s="1"/>
  <c r="AI119" i="42"/>
  <c r="AJ119" i="42" s="1"/>
  <c r="AK119" i="42" s="1"/>
  <c r="T117" i="42"/>
  <c r="U117" i="42" s="1"/>
  <c r="V117" i="42" s="1"/>
  <c r="W117" i="42" s="1"/>
  <c r="Y118" i="42"/>
  <c r="Z118" i="42" s="1"/>
  <c r="AA118" i="42" s="1"/>
  <c r="AB118" i="42" s="1"/>
  <c r="F119" i="42"/>
  <c r="G119" i="42" s="1"/>
  <c r="H119" i="42" s="1"/>
  <c r="Y116" i="42"/>
  <c r="Z116" i="42" s="1"/>
  <c r="AA116" i="42" s="1"/>
  <c r="AB116" i="42" s="1"/>
  <c r="AD117" i="42"/>
  <c r="AE117" i="42" s="1"/>
  <c r="AF117" i="42" s="1"/>
  <c r="AG117" i="42" s="1"/>
  <c r="F163" i="42" l="1"/>
  <c r="AE162" i="42"/>
  <c r="AE163" i="42"/>
  <c r="Z160" i="42"/>
  <c r="AD160" i="42"/>
  <c r="E162" i="42"/>
  <c r="AI162" i="42"/>
  <c r="O163" i="42"/>
  <c r="O161" i="42"/>
  <c r="J162" i="42"/>
  <c r="AI161" i="42"/>
  <c r="Y161" i="42"/>
  <c r="O162" i="42"/>
  <c r="T163" i="42"/>
  <c r="AD161" i="42"/>
  <c r="T161" i="42"/>
  <c r="Y162" i="42"/>
  <c r="E161" i="42"/>
  <c r="T160" i="42"/>
  <c r="J163" i="42"/>
  <c r="O160" i="42"/>
  <c r="E160" i="42"/>
  <c r="J161" i="42"/>
  <c r="T162" i="42"/>
  <c r="J160" i="42"/>
  <c r="AI163" i="42"/>
  <c r="Y163" i="42"/>
  <c r="AI160" i="42"/>
  <c r="R116" i="42"/>
  <c r="AF163" i="42" l="1"/>
  <c r="AF162" i="42"/>
  <c r="AA160" i="42"/>
  <c r="G163" i="42"/>
  <c r="P160" i="42"/>
  <c r="U161" i="42"/>
  <c r="Z163" i="42"/>
  <c r="K161" i="42"/>
  <c r="U160" i="42"/>
  <c r="AE161" i="42"/>
  <c r="AJ161" i="42"/>
  <c r="P161" i="42"/>
  <c r="P163" i="42"/>
  <c r="U162" i="42"/>
  <c r="AJ162" i="42"/>
  <c r="F162" i="42"/>
  <c r="K160" i="42"/>
  <c r="P162" i="42"/>
  <c r="K163" i="42"/>
  <c r="AJ163" i="42"/>
  <c r="F160" i="42"/>
  <c r="F161" i="42"/>
  <c r="U163" i="42"/>
  <c r="K162" i="42"/>
  <c r="Z162" i="42"/>
  <c r="AJ160" i="42"/>
  <c r="Z161" i="42"/>
  <c r="AE160" i="42"/>
  <c r="G162" i="42" l="1"/>
  <c r="AA161" i="42"/>
  <c r="V163" i="42"/>
  <c r="L163" i="42"/>
  <c r="AA163" i="42"/>
  <c r="L161" i="42"/>
  <c r="AF160" i="42"/>
  <c r="L162" i="42"/>
  <c r="Q161" i="42"/>
  <c r="Q162" i="42"/>
  <c r="V161" i="42"/>
  <c r="G161" i="42"/>
  <c r="V162" i="42"/>
  <c r="AF161" i="42"/>
  <c r="AA162" i="42"/>
  <c r="G160" i="42"/>
  <c r="L160" i="42"/>
  <c r="Q163" i="42"/>
  <c r="V160" i="42"/>
  <c r="Q160" i="42"/>
  <c r="B33" i="36"/>
  <c r="B34" i="36" s="1"/>
  <c r="B35" i="36" s="1"/>
  <c r="B25" i="36"/>
  <c r="B24" i="36"/>
  <c r="A18" i="36"/>
  <c r="A20" i="36" s="1"/>
  <c r="A21" i="36" s="1"/>
  <c r="A11" i="36"/>
  <c r="A13" i="36" s="1"/>
  <c r="A14" i="36" s="1"/>
  <c r="A3" i="36"/>
  <c r="B26" i="36" l="1"/>
  <c r="B28" i="36" s="1"/>
  <c r="E2" i="35"/>
  <c r="D125" i="41"/>
  <c r="B10" i="12" s="1"/>
  <c r="S130" i="41"/>
  <c r="Q10" i="26" s="1"/>
  <c r="AH125" i="41"/>
  <c r="AF10" i="12" s="1"/>
  <c r="AH130" i="41"/>
  <c r="AF10" i="26" s="1"/>
  <c r="AC125" i="41"/>
  <c r="AA10" i="12" s="1"/>
  <c r="I125" i="41"/>
  <c r="G10" i="12" s="1"/>
  <c r="I130" i="41"/>
  <c r="G10" i="26" s="1"/>
  <c r="N130" i="41"/>
  <c r="L10" i="26" s="1"/>
  <c r="AC130" i="41"/>
  <c r="AA10" i="26" s="1"/>
  <c r="D130" i="41"/>
  <c r="B10" i="26" s="1"/>
  <c r="X125" i="41"/>
  <c r="V10" i="12" s="1"/>
  <c r="S125" i="41"/>
  <c r="Q10" i="12" s="1"/>
  <c r="X130" i="41"/>
  <c r="V10" i="26" s="1"/>
  <c r="N125" i="41"/>
  <c r="L10" i="12" s="1"/>
  <c r="E130" i="41"/>
  <c r="C10" i="26" s="1"/>
  <c r="S135" i="41"/>
  <c r="Q10" i="16" s="1"/>
  <c r="F130" i="41"/>
  <c r="D10" i="26" s="1"/>
  <c r="N135" i="41"/>
  <c r="L10" i="16" s="1"/>
  <c r="AH135" i="41"/>
  <c r="AF10" i="16" s="1"/>
  <c r="X135" i="41"/>
  <c r="V10" i="16" s="1"/>
  <c r="I135" i="41"/>
  <c r="G10" i="16" s="1"/>
  <c r="D135" i="41"/>
  <c r="B10" i="16" s="1"/>
  <c r="AC135" i="41"/>
  <c r="AA10" i="16" s="1"/>
  <c r="G130" i="41"/>
  <c r="E10" i="26" s="1"/>
  <c r="AI130" i="41"/>
  <c r="AG10" i="26" s="1"/>
  <c r="Y130" i="41"/>
  <c r="W10" i="26" s="1"/>
  <c r="AI125" i="41"/>
  <c r="AG10" i="12" s="1"/>
  <c r="O130" i="41"/>
  <c r="M10" i="26" s="1"/>
  <c r="J130" i="41"/>
  <c r="H10" i="26" s="1"/>
  <c r="Y125" i="41"/>
  <c r="W10" i="12" s="1"/>
  <c r="E125" i="41"/>
  <c r="C10" i="12" s="1"/>
  <c r="J125" i="41"/>
  <c r="H10" i="12" s="1"/>
  <c r="Z130" i="41"/>
  <c r="X10" i="26" s="1"/>
  <c r="P130" i="41"/>
  <c r="N10" i="26" s="1"/>
  <c r="AD130" i="41"/>
  <c r="AB10" i="26" s="1"/>
  <c r="AI135" i="41"/>
  <c r="AG10" i="16" s="1"/>
  <c r="AJ125" i="41"/>
  <c r="AH10" i="12" s="1"/>
  <c r="Z125" i="41"/>
  <c r="X10" i="12" s="1"/>
  <c r="F125" i="41"/>
  <c r="D10" i="12" s="1"/>
  <c r="O125" i="41"/>
  <c r="M10" i="12" s="1"/>
  <c r="AJ130" i="41"/>
  <c r="AH10" i="26" s="1"/>
  <c r="E135" i="41"/>
  <c r="C10" i="16" s="1"/>
  <c r="J135" i="41"/>
  <c r="H10" i="16" s="1"/>
  <c r="T125" i="41"/>
  <c r="R10" i="12" s="1"/>
  <c r="K125" i="41"/>
  <c r="I10" i="12" s="1"/>
  <c r="T130" i="41"/>
  <c r="R10" i="26" s="1"/>
  <c r="K130" i="41"/>
  <c r="I10" i="26" s="1"/>
  <c r="Y135" i="41"/>
  <c r="W10" i="16" s="1"/>
  <c r="AD125" i="41"/>
  <c r="AB10" i="12" s="1"/>
  <c r="AE130" i="41"/>
  <c r="AC10" i="26" s="1"/>
  <c r="AA125" i="41"/>
  <c r="Y10" i="12" s="1"/>
  <c r="T135" i="41"/>
  <c r="R10" i="16" s="1"/>
  <c r="AK130" i="41"/>
  <c r="AI10" i="26" s="1"/>
  <c r="O135" i="41"/>
  <c r="M10" i="16" s="1"/>
  <c r="K135" i="41"/>
  <c r="I10" i="16" s="1"/>
  <c r="P125" i="41"/>
  <c r="N10" i="12" s="1"/>
  <c r="AA130" i="41"/>
  <c r="Y10" i="26" s="1"/>
  <c r="Z135" i="41"/>
  <c r="X10" i="16" s="1"/>
  <c r="U130" i="41"/>
  <c r="S10" i="26" s="1"/>
  <c r="AD135" i="41"/>
  <c r="AB10" i="16" s="1"/>
  <c r="L125" i="41"/>
  <c r="J10" i="12" s="1"/>
  <c r="Q130" i="41"/>
  <c r="O10" i="26" s="1"/>
  <c r="AJ135" i="41"/>
  <c r="AH10" i="16" s="1"/>
  <c r="G125" i="41"/>
  <c r="E10" i="12" s="1"/>
  <c r="F135" i="41"/>
  <c r="D10" i="16" s="1"/>
  <c r="AE125" i="41"/>
  <c r="AC10" i="12" s="1"/>
  <c r="AK125" i="41"/>
  <c r="AI10" i="12" s="1"/>
  <c r="L130" i="41"/>
  <c r="J10" i="26" s="1"/>
  <c r="U125" i="41"/>
  <c r="S10" i="12" s="1"/>
  <c r="AF130" i="41"/>
  <c r="AD10" i="26" s="1"/>
  <c r="AK135" i="41"/>
  <c r="AI10" i="16" s="1"/>
  <c r="AF125" i="41"/>
  <c r="AD10" i="12" s="1"/>
  <c r="AB130" i="41"/>
  <c r="Z10" i="26" s="1"/>
  <c r="V130" i="41"/>
  <c r="T10" i="26" s="1"/>
  <c r="AE135" i="41"/>
  <c r="AC10" i="16" s="1"/>
  <c r="Q125" i="41"/>
  <c r="O10" i="12" s="1"/>
  <c r="R130" i="41"/>
  <c r="P10" i="26" s="1"/>
  <c r="AA135" i="41"/>
  <c r="Y10" i="16" s="1"/>
  <c r="U135" i="41"/>
  <c r="S10" i="16" s="1"/>
  <c r="M125" i="41"/>
  <c r="K10" i="12" s="1"/>
  <c r="AB125" i="41"/>
  <c r="Z10" i="12" s="1"/>
  <c r="H125" i="41"/>
  <c r="F10" i="12" s="1"/>
  <c r="P135" i="41"/>
  <c r="N10" i="16" s="1"/>
  <c r="V125" i="41"/>
  <c r="T10" i="12" s="1"/>
  <c r="M130" i="41"/>
  <c r="K10" i="26" s="1"/>
  <c r="L135" i="41"/>
  <c r="J10" i="16" s="1"/>
  <c r="G135" i="41"/>
  <c r="E10" i="16" s="1"/>
  <c r="H130" i="41"/>
  <c r="F10" i="26" s="1"/>
  <c r="R125" i="41"/>
  <c r="P10" i="12" s="1"/>
  <c r="AG130" i="41"/>
  <c r="AE10" i="26" s="1"/>
  <c r="AG125" i="41"/>
  <c r="AE10" i="12" s="1"/>
  <c r="M135" i="41"/>
  <c r="K10" i="16" s="1"/>
  <c r="W125" i="41"/>
  <c r="U10" i="12" s="1"/>
  <c r="Q135" i="41"/>
  <c r="O10" i="16" s="1"/>
  <c r="V135" i="41"/>
  <c r="T10" i="16" s="1"/>
  <c r="H135" i="41"/>
  <c r="F10" i="16" s="1"/>
  <c r="W130" i="41"/>
  <c r="U10" i="26" s="1"/>
  <c r="AB135" i="41"/>
  <c r="Z10" i="16" s="1"/>
  <c r="AF135" i="41"/>
  <c r="AD10" i="16" s="1"/>
  <c r="R135" i="41"/>
  <c r="P10" i="16" s="1"/>
  <c r="W135" i="41"/>
  <c r="U10" i="16" s="1"/>
  <c r="AG135" i="41"/>
  <c r="AE10" i="16" s="1"/>
  <c r="E80" i="41"/>
  <c r="C7" i="12" s="1"/>
  <c r="F80" i="41"/>
  <c r="G80" i="41"/>
  <c r="O80" i="41"/>
  <c r="M7" i="12" s="1"/>
  <c r="W80" i="41"/>
  <c r="U7" i="12" s="1"/>
  <c r="AE80" i="41"/>
  <c r="P80" i="41"/>
  <c r="N7" i="12" s="1"/>
  <c r="X80" i="41"/>
  <c r="V7" i="12" s="1"/>
  <c r="AF80" i="41"/>
  <c r="AD7" i="12" s="1"/>
  <c r="Q80" i="41"/>
  <c r="O7" i="12" s="1"/>
  <c r="H80" i="41"/>
  <c r="F7" i="12" s="1"/>
  <c r="I80" i="41"/>
  <c r="G7" i="12" s="1"/>
  <c r="J80" i="41"/>
  <c r="R80" i="41"/>
  <c r="Z80" i="41"/>
  <c r="X7" i="12" s="1"/>
  <c r="AH80" i="41"/>
  <c r="AF7" i="12" s="1"/>
  <c r="K80" i="41"/>
  <c r="I7" i="12" s="1"/>
  <c r="S80" i="41"/>
  <c r="AA80" i="41"/>
  <c r="Y7" i="12" s="1"/>
  <c r="AI80" i="41"/>
  <c r="AG7" i="12" s="1"/>
  <c r="U80" i="41"/>
  <c r="S7" i="12" s="1"/>
  <c r="AC80" i="41"/>
  <c r="V80" i="41"/>
  <c r="T7" i="12" s="1"/>
  <c r="AD80" i="41"/>
  <c r="AB7" i="12" s="1"/>
  <c r="Y80" i="41"/>
  <c r="W7" i="12" s="1"/>
  <c r="L80" i="41"/>
  <c r="T80" i="41"/>
  <c r="AB80" i="41"/>
  <c r="Z7" i="12" s="1"/>
  <c r="AJ80" i="41"/>
  <c r="AH7" i="12" s="1"/>
  <c r="M80" i="41"/>
  <c r="AK80" i="41"/>
  <c r="AI7" i="12" s="1"/>
  <c r="N80" i="41"/>
  <c r="L7" i="12" s="1"/>
  <c r="D80" i="41"/>
  <c r="AG80" i="41"/>
  <c r="N85" i="41"/>
  <c r="L7" i="26" s="1"/>
  <c r="AC85" i="41"/>
  <c r="AA7" i="26" s="1"/>
  <c r="S85" i="41"/>
  <c r="Q7" i="26" s="1"/>
  <c r="X85" i="41"/>
  <c r="D85" i="41"/>
  <c r="B7" i="26" s="1"/>
  <c r="AH85" i="41"/>
  <c r="AF7" i="26" s="1"/>
  <c r="I85" i="41"/>
  <c r="Y85" i="41"/>
  <c r="W7" i="26" s="1"/>
  <c r="O85" i="41"/>
  <c r="M7" i="26" s="1"/>
  <c r="Z85" i="41"/>
  <c r="E85" i="41"/>
  <c r="C7" i="26" s="1"/>
  <c r="T85" i="41"/>
  <c r="AI85" i="41"/>
  <c r="AG7" i="26" s="1"/>
  <c r="P85" i="41"/>
  <c r="N7" i="26" s="1"/>
  <c r="AD85" i="41"/>
  <c r="AB7" i="26" s="1"/>
  <c r="J85" i="41"/>
  <c r="AJ85" i="41"/>
  <c r="AH7" i="26" s="1"/>
  <c r="F85" i="41"/>
  <c r="D7" i="26" s="1"/>
  <c r="U85" i="41"/>
  <c r="S7" i="26" s="1"/>
  <c r="Q85" i="41"/>
  <c r="K85" i="41"/>
  <c r="AE85" i="41"/>
  <c r="AA85" i="41"/>
  <c r="Y7" i="26" s="1"/>
  <c r="AB85" i="41"/>
  <c r="V85" i="41"/>
  <c r="T7" i="26" s="1"/>
  <c r="L85" i="41"/>
  <c r="J7" i="26" s="1"/>
  <c r="G85" i="41"/>
  <c r="AK85" i="41"/>
  <c r="AF85" i="41"/>
  <c r="R85" i="41"/>
  <c r="P7" i="26" s="1"/>
  <c r="H85" i="41"/>
  <c r="F7" i="26" s="1"/>
  <c r="W85" i="41"/>
  <c r="M85" i="41"/>
  <c r="AG85" i="41"/>
  <c r="AE7" i="26" s="1"/>
  <c r="D105" i="41"/>
  <c r="D104" i="41"/>
  <c r="D99" i="41"/>
  <c r="D100" i="41"/>
  <c r="B7" i="23"/>
  <c r="C7" i="23"/>
  <c r="K7" i="23"/>
  <c r="S7" i="23"/>
  <c r="AA7" i="23"/>
  <c r="AI7" i="23"/>
  <c r="J7" i="18"/>
  <c r="R7" i="18"/>
  <c r="Z7" i="18"/>
  <c r="AH7" i="18"/>
  <c r="M7" i="23"/>
  <c r="AC7" i="23"/>
  <c r="D7" i="18"/>
  <c r="L7" i="18"/>
  <c r="N7" i="23"/>
  <c r="V7" i="23"/>
  <c r="E7" i="18"/>
  <c r="U7" i="18"/>
  <c r="O7" i="23"/>
  <c r="AE7" i="23"/>
  <c r="N7" i="18"/>
  <c r="AD7" i="18"/>
  <c r="Z7" i="23"/>
  <c r="Y7" i="18"/>
  <c r="D7" i="23"/>
  <c r="L7" i="23"/>
  <c r="T7" i="23"/>
  <c r="AB7" i="23"/>
  <c r="K7" i="18"/>
  <c r="S7" i="18"/>
  <c r="AA7" i="18"/>
  <c r="AI7" i="18"/>
  <c r="E7" i="23"/>
  <c r="U7" i="23"/>
  <c r="T7" i="18"/>
  <c r="AB7" i="18"/>
  <c r="F7" i="23"/>
  <c r="AD7" i="23"/>
  <c r="M7" i="18"/>
  <c r="AC7" i="18"/>
  <c r="G7" i="23"/>
  <c r="W7" i="23"/>
  <c r="F7" i="18"/>
  <c r="V7" i="18"/>
  <c r="J7" i="23"/>
  <c r="AH7" i="23"/>
  <c r="Q7" i="18"/>
  <c r="H7" i="23"/>
  <c r="P7" i="23"/>
  <c r="X7" i="23"/>
  <c r="AF7" i="23"/>
  <c r="G7" i="18"/>
  <c r="O7" i="18"/>
  <c r="W7" i="18"/>
  <c r="AE7" i="18"/>
  <c r="I7" i="23"/>
  <c r="Q7" i="23"/>
  <c r="Y7" i="23"/>
  <c r="AG7" i="23"/>
  <c r="H7" i="18"/>
  <c r="P7" i="18"/>
  <c r="X7" i="18"/>
  <c r="AF7" i="18"/>
  <c r="R7" i="23"/>
  <c r="I7" i="18"/>
  <c r="AG7" i="18"/>
  <c r="K7" i="12"/>
  <c r="AA7" i="12"/>
  <c r="E7" i="26"/>
  <c r="U7" i="26"/>
  <c r="AC7" i="12"/>
  <c r="P7" i="12"/>
  <c r="Q7" i="12"/>
  <c r="AI7" i="26"/>
  <c r="R7" i="12"/>
  <c r="B7" i="21"/>
  <c r="E7" i="21"/>
  <c r="M7" i="21"/>
  <c r="U7" i="21"/>
  <c r="AC7" i="21"/>
  <c r="O7" i="21"/>
  <c r="W7" i="21"/>
  <c r="AE7" i="21"/>
  <c r="P7" i="21"/>
  <c r="AF7" i="21"/>
  <c r="I7" i="21"/>
  <c r="Y7" i="21"/>
  <c r="F7" i="21"/>
  <c r="N7" i="21"/>
  <c r="V7" i="21"/>
  <c r="AD7" i="21"/>
  <c r="G7" i="21"/>
  <c r="H7" i="21"/>
  <c r="X7" i="21"/>
  <c r="Q7" i="21"/>
  <c r="AG7" i="21"/>
  <c r="J7" i="21"/>
  <c r="R7" i="21"/>
  <c r="Z7" i="21"/>
  <c r="AH7" i="21"/>
  <c r="C7" i="21"/>
  <c r="K7" i="21"/>
  <c r="S7" i="21"/>
  <c r="AA7" i="21"/>
  <c r="AI7" i="21"/>
  <c r="D7" i="21"/>
  <c r="L7" i="21"/>
  <c r="T7" i="21"/>
  <c r="AB7" i="21"/>
  <c r="E13" i="41"/>
  <c r="C2" i="14" s="1"/>
  <c r="F13" i="41"/>
  <c r="D2" i="14" s="1"/>
  <c r="G13" i="41"/>
  <c r="E2" i="14" s="1"/>
  <c r="K13" i="41"/>
  <c r="I2" i="14" s="1"/>
  <c r="O13" i="41"/>
  <c r="M2" i="14" s="1"/>
  <c r="S13" i="41"/>
  <c r="Q2" i="14" s="1"/>
  <c r="W13" i="41"/>
  <c r="U2" i="14" s="1"/>
  <c r="AA13" i="41"/>
  <c r="Y2" i="14" s="1"/>
  <c r="AE13" i="41"/>
  <c r="AC2" i="14" s="1"/>
  <c r="AI13" i="41"/>
  <c r="AG2" i="14" s="1"/>
  <c r="F14" i="41"/>
  <c r="D2" i="15" s="1"/>
  <c r="J14" i="41"/>
  <c r="H2" i="15" s="1"/>
  <c r="N14" i="41"/>
  <c r="L2" i="15" s="1"/>
  <c r="R14" i="41"/>
  <c r="P2" i="15" s="1"/>
  <c r="V14" i="41"/>
  <c r="T2" i="15" s="1"/>
  <c r="Z14" i="41"/>
  <c r="X2" i="15" s="1"/>
  <c r="AD14" i="41"/>
  <c r="AB2" i="15" s="1"/>
  <c r="AH14" i="41"/>
  <c r="AF2" i="15" s="1"/>
  <c r="E15" i="41"/>
  <c r="C2" i="16" s="1"/>
  <c r="I15" i="41"/>
  <c r="G2" i="16" s="1"/>
  <c r="M15" i="41"/>
  <c r="K2" i="16" s="1"/>
  <c r="Q15" i="41"/>
  <c r="O2" i="16" s="1"/>
  <c r="U15" i="41"/>
  <c r="S2" i="16" s="1"/>
  <c r="Y15" i="41"/>
  <c r="W2" i="16" s="1"/>
  <c r="AC15" i="41"/>
  <c r="AA2" i="16" s="1"/>
  <c r="AG15" i="41"/>
  <c r="AE2" i="16" s="1"/>
  <c r="AK15" i="41"/>
  <c r="AI2" i="16" s="1"/>
  <c r="H16" i="41"/>
  <c r="F2" i="17" s="1"/>
  <c r="L16" i="41"/>
  <c r="J2" i="17" s="1"/>
  <c r="P16" i="41"/>
  <c r="N2" i="17" s="1"/>
  <c r="T16" i="41"/>
  <c r="R2" i="17" s="1"/>
  <c r="X16" i="41"/>
  <c r="V2" i="17" s="1"/>
  <c r="AB16" i="41"/>
  <c r="Z2" i="17" s="1"/>
  <c r="AF16" i="41"/>
  <c r="AD2" i="17" s="1"/>
  <c r="AJ16" i="41"/>
  <c r="AH2" i="17" s="1"/>
  <c r="D16" i="41"/>
  <c r="B2" i="17" s="1"/>
  <c r="I13" i="41"/>
  <c r="G2" i="14" s="1"/>
  <c r="U13" i="41"/>
  <c r="S2" i="14" s="1"/>
  <c r="AC13" i="41"/>
  <c r="AA2" i="14" s="1"/>
  <c r="AK13" i="41"/>
  <c r="AI2" i="14" s="1"/>
  <c r="L14" i="41"/>
  <c r="J2" i="15" s="1"/>
  <c r="T14" i="41"/>
  <c r="R2" i="15" s="1"/>
  <c r="AB14" i="41"/>
  <c r="Z2" i="15" s="1"/>
  <c r="AJ14" i="41"/>
  <c r="AH2" i="15" s="1"/>
  <c r="K15" i="41"/>
  <c r="I2" i="16" s="1"/>
  <c r="S15" i="41"/>
  <c r="Q2" i="16" s="1"/>
  <c r="AA15" i="41"/>
  <c r="Y2" i="16" s="1"/>
  <c r="AI15" i="41"/>
  <c r="AG2" i="16" s="1"/>
  <c r="J16" i="41"/>
  <c r="H2" i="17" s="1"/>
  <c r="R16" i="41"/>
  <c r="P2" i="17" s="1"/>
  <c r="Z16" i="41"/>
  <c r="X2" i="17" s="1"/>
  <c r="AH16" i="41"/>
  <c r="AF2" i="17" s="1"/>
  <c r="D3" i="41"/>
  <c r="B2" i="20" s="1"/>
  <c r="N13" i="41"/>
  <c r="L2" i="14" s="1"/>
  <c r="V13" i="41"/>
  <c r="T2" i="14" s="1"/>
  <c r="AD13" i="41"/>
  <c r="AB2" i="14" s="1"/>
  <c r="E14" i="41"/>
  <c r="C2" i="15" s="1"/>
  <c r="M14" i="41"/>
  <c r="K2" i="15" s="1"/>
  <c r="U14" i="41"/>
  <c r="S2" i="15" s="1"/>
  <c r="AC14" i="41"/>
  <c r="AA2" i="15" s="1"/>
  <c r="AK14" i="41"/>
  <c r="AI2" i="15" s="1"/>
  <c r="L15" i="41"/>
  <c r="J2" i="16" s="1"/>
  <c r="T15" i="41"/>
  <c r="R2" i="16" s="1"/>
  <c r="AB15" i="41"/>
  <c r="Z2" i="16" s="1"/>
  <c r="AJ15" i="41"/>
  <c r="AH2" i="16" s="1"/>
  <c r="K16" i="41"/>
  <c r="I2" i="17" s="1"/>
  <c r="S16" i="41"/>
  <c r="Q2" i="17" s="1"/>
  <c r="AA16" i="41"/>
  <c r="Y2" i="17" s="1"/>
  <c r="AI16" i="41"/>
  <c r="AG2" i="17" s="1"/>
  <c r="H13" i="41"/>
  <c r="F2" i="14" s="1"/>
  <c r="L13" i="41"/>
  <c r="J2" i="14" s="1"/>
  <c r="P13" i="41"/>
  <c r="N2" i="14" s="1"/>
  <c r="T13" i="41"/>
  <c r="R2" i="14" s="1"/>
  <c r="X13" i="41"/>
  <c r="V2" i="14" s="1"/>
  <c r="AB13" i="41"/>
  <c r="Z2" i="14" s="1"/>
  <c r="AF13" i="41"/>
  <c r="AD2" i="14" s="1"/>
  <c r="AJ13" i="41"/>
  <c r="AH2" i="14" s="1"/>
  <c r="G14" i="41"/>
  <c r="E2" i="15" s="1"/>
  <c r="K14" i="41"/>
  <c r="I2" i="15" s="1"/>
  <c r="O14" i="41"/>
  <c r="M2" i="15" s="1"/>
  <c r="S14" i="41"/>
  <c r="Q2" i="15" s="1"/>
  <c r="W14" i="41"/>
  <c r="U2" i="15" s="1"/>
  <c r="AA14" i="41"/>
  <c r="Y2" i="15" s="1"/>
  <c r="AE14" i="41"/>
  <c r="AC2" i="15" s="1"/>
  <c r="AI14" i="41"/>
  <c r="AG2" i="15" s="1"/>
  <c r="F15" i="41"/>
  <c r="D2" i="16" s="1"/>
  <c r="J15" i="41"/>
  <c r="H2" i="16" s="1"/>
  <c r="N15" i="41"/>
  <c r="L2" i="16" s="1"/>
  <c r="R15" i="41"/>
  <c r="P2" i="16" s="1"/>
  <c r="V15" i="41"/>
  <c r="T2" i="16" s="1"/>
  <c r="Z15" i="41"/>
  <c r="X2" i="16" s="1"/>
  <c r="AD15" i="41"/>
  <c r="AB2" i="16" s="1"/>
  <c r="AH15" i="41"/>
  <c r="AF2" i="16" s="1"/>
  <c r="E16" i="41"/>
  <c r="C2" i="17" s="1"/>
  <c r="I16" i="41"/>
  <c r="G2" i="17" s="1"/>
  <c r="M16" i="41"/>
  <c r="K2" i="17" s="1"/>
  <c r="Q16" i="41"/>
  <c r="O2" i="17" s="1"/>
  <c r="U16" i="41"/>
  <c r="S2" i="17" s="1"/>
  <c r="Y16" i="41"/>
  <c r="W2" i="17" s="1"/>
  <c r="AC16" i="41"/>
  <c r="AA2" i="17" s="1"/>
  <c r="AG16" i="41"/>
  <c r="AE2" i="17" s="1"/>
  <c r="AK16" i="41"/>
  <c r="AI2" i="17" s="1"/>
  <c r="D13" i="41"/>
  <c r="B2" i="14" s="1"/>
  <c r="M13" i="41"/>
  <c r="K2" i="14" s="1"/>
  <c r="Q13" i="41"/>
  <c r="O2" i="14" s="1"/>
  <c r="Y13" i="41"/>
  <c r="W2" i="14" s="1"/>
  <c r="AG13" i="41"/>
  <c r="AE2" i="14" s="1"/>
  <c r="H14" i="41"/>
  <c r="F2" i="15" s="1"/>
  <c r="P14" i="41"/>
  <c r="N2" i="15" s="1"/>
  <c r="X14" i="41"/>
  <c r="V2" i="15" s="1"/>
  <c r="AF14" i="41"/>
  <c r="AD2" i="15" s="1"/>
  <c r="G15" i="41"/>
  <c r="E2" i="16" s="1"/>
  <c r="O15" i="41"/>
  <c r="M2" i="16" s="1"/>
  <c r="W15" i="41"/>
  <c r="U2" i="16" s="1"/>
  <c r="AE15" i="41"/>
  <c r="AC2" i="16" s="1"/>
  <c r="F16" i="41"/>
  <c r="D2" i="17" s="1"/>
  <c r="N16" i="41"/>
  <c r="L2" i="17" s="1"/>
  <c r="V16" i="41"/>
  <c r="T2" i="17" s="1"/>
  <c r="AD16" i="41"/>
  <c r="AB2" i="17" s="1"/>
  <c r="D14" i="41"/>
  <c r="B2" i="15" s="1"/>
  <c r="J13" i="41"/>
  <c r="H2" i="14" s="1"/>
  <c r="R13" i="41"/>
  <c r="P2" i="14" s="1"/>
  <c r="Z13" i="41"/>
  <c r="X2" i="14" s="1"/>
  <c r="AH13" i="41"/>
  <c r="AF2" i="14" s="1"/>
  <c r="I14" i="41"/>
  <c r="G2" i="15" s="1"/>
  <c r="Q14" i="41"/>
  <c r="O2" i="15" s="1"/>
  <c r="Y14" i="41"/>
  <c r="W2" i="15" s="1"/>
  <c r="AG14" i="41"/>
  <c r="AE2" i="15" s="1"/>
  <c r="H15" i="41"/>
  <c r="F2" i="16" s="1"/>
  <c r="P15" i="41"/>
  <c r="N2" i="16" s="1"/>
  <c r="X15" i="41"/>
  <c r="V2" i="16" s="1"/>
  <c r="AF15" i="41"/>
  <c r="AD2" i="16" s="1"/>
  <c r="G16" i="41"/>
  <c r="E2" i="17" s="1"/>
  <c r="O16" i="41"/>
  <c r="M2" i="17" s="1"/>
  <c r="W16" i="41"/>
  <c r="U2" i="17" s="1"/>
  <c r="AE16" i="41"/>
  <c r="AC2" i="17" s="1"/>
  <c r="D15" i="41"/>
  <c r="B2" i="16" s="1"/>
  <c r="E8" i="41"/>
  <c r="C2" i="24" s="1"/>
  <c r="I8" i="41"/>
  <c r="G2" i="24" s="1"/>
  <c r="M8" i="41"/>
  <c r="K2" i="24" s="1"/>
  <c r="Q8" i="41"/>
  <c r="O2" i="24" s="1"/>
  <c r="U8" i="41"/>
  <c r="S2" i="24" s="1"/>
  <c r="Y8" i="41"/>
  <c r="W2" i="24" s="1"/>
  <c r="AC8" i="41"/>
  <c r="AA2" i="24" s="1"/>
  <c r="AG8" i="41"/>
  <c r="AE2" i="24" s="1"/>
  <c r="AK8" i="41"/>
  <c r="AI2" i="24" s="1"/>
  <c r="H9" i="41"/>
  <c r="F2" i="25" s="1"/>
  <c r="L9" i="41"/>
  <c r="J2" i="25" s="1"/>
  <c r="P9" i="41"/>
  <c r="N2" i="25" s="1"/>
  <c r="T9" i="41"/>
  <c r="R2" i="25" s="1"/>
  <c r="X9" i="41"/>
  <c r="V2" i="25" s="1"/>
  <c r="AB9" i="41"/>
  <c r="Z2" i="25" s="1"/>
  <c r="AF9" i="41"/>
  <c r="AD2" i="25" s="1"/>
  <c r="AJ9" i="41"/>
  <c r="AH2" i="25" s="1"/>
  <c r="G10" i="41"/>
  <c r="E2" i="26" s="1"/>
  <c r="K10" i="41"/>
  <c r="I2" i="26" s="1"/>
  <c r="O10" i="41"/>
  <c r="M2" i="26" s="1"/>
  <c r="S10" i="41"/>
  <c r="Q2" i="26" s="1"/>
  <c r="W10" i="41"/>
  <c r="U2" i="26" s="1"/>
  <c r="AA10" i="41"/>
  <c r="Y2" i="26" s="1"/>
  <c r="AE10" i="41"/>
  <c r="AC2" i="26" s="1"/>
  <c r="AI10" i="41"/>
  <c r="AG2" i="26" s="1"/>
  <c r="F11" i="41"/>
  <c r="J11" i="41"/>
  <c r="N11" i="41"/>
  <c r="R11" i="41"/>
  <c r="V11" i="41"/>
  <c r="Z11" i="41"/>
  <c r="AD11" i="41"/>
  <c r="AH11" i="41"/>
  <c r="D9" i="41"/>
  <c r="B2" i="25" s="1"/>
  <c r="E3" i="41"/>
  <c r="C2" i="20" s="1"/>
  <c r="I3" i="41"/>
  <c r="G2" i="20" s="1"/>
  <c r="M3" i="41"/>
  <c r="K2" i="20" s="1"/>
  <c r="Q3" i="41"/>
  <c r="O2" i="20" s="1"/>
  <c r="U3" i="41"/>
  <c r="S2" i="20" s="1"/>
  <c r="Y3" i="41"/>
  <c r="W2" i="20" s="1"/>
  <c r="AC3" i="41"/>
  <c r="AA2" i="20" s="1"/>
  <c r="AG3" i="41"/>
  <c r="AE2" i="20" s="1"/>
  <c r="AK3" i="41"/>
  <c r="AI2" i="20" s="1"/>
  <c r="H4" i="41"/>
  <c r="F2" i="11" s="1"/>
  <c r="L4" i="41"/>
  <c r="J2" i="11" s="1"/>
  <c r="P4" i="41"/>
  <c r="N2" i="11" s="1"/>
  <c r="T4" i="41"/>
  <c r="R2" i="11" s="1"/>
  <c r="X4" i="41"/>
  <c r="V2" i="11" s="1"/>
  <c r="AB4" i="41"/>
  <c r="Z2" i="11" s="1"/>
  <c r="AF4" i="41"/>
  <c r="AD2" i="11" s="1"/>
  <c r="AJ4" i="41"/>
  <c r="AH2" i="11" s="1"/>
  <c r="G5" i="41"/>
  <c r="E2" i="12" s="1"/>
  <c r="K5" i="41"/>
  <c r="I2" i="12" s="1"/>
  <c r="O5" i="41"/>
  <c r="M2" i="12" s="1"/>
  <c r="S5" i="41"/>
  <c r="Q2" i="12" s="1"/>
  <c r="W5" i="41"/>
  <c r="U2" i="12" s="1"/>
  <c r="AA5" i="41"/>
  <c r="Y2" i="12" s="1"/>
  <c r="AE5" i="41"/>
  <c r="AC2" i="12" s="1"/>
  <c r="AI5" i="41"/>
  <c r="AG2" i="12" s="1"/>
  <c r="F6" i="41"/>
  <c r="J6" i="41"/>
  <c r="N6" i="41"/>
  <c r="R6" i="41"/>
  <c r="V6" i="41"/>
  <c r="Z6" i="41"/>
  <c r="AD6" i="41"/>
  <c r="AH6" i="41"/>
  <c r="D4" i="41"/>
  <c r="B2" i="11" s="1"/>
  <c r="F8" i="41"/>
  <c r="D2" i="24" s="1"/>
  <c r="J8" i="41"/>
  <c r="H2" i="24" s="1"/>
  <c r="N8" i="41"/>
  <c r="L2" i="24" s="1"/>
  <c r="R8" i="41"/>
  <c r="P2" i="24" s="1"/>
  <c r="V8" i="41"/>
  <c r="T2" i="24" s="1"/>
  <c r="Z8" i="41"/>
  <c r="X2" i="24" s="1"/>
  <c r="AD8" i="41"/>
  <c r="AB2" i="24" s="1"/>
  <c r="AH8" i="41"/>
  <c r="AF2" i="24" s="1"/>
  <c r="E9" i="41"/>
  <c r="C2" i="25" s="1"/>
  <c r="I9" i="41"/>
  <c r="G2" i="25" s="1"/>
  <c r="M9" i="41"/>
  <c r="K2" i="25" s="1"/>
  <c r="Q9" i="41"/>
  <c r="O2" i="25" s="1"/>
  <c r="U9" i="41"/>
  <c r="S2" i="25" s="1"/>
  <c r="Y9" i="41"/>
  <c r="W2" i="25" s="1"/>
  <c r="AC9" i="41"/>
  <c r="AA2" i="25" s="1"/>
  <c r="AG9" i="41"/>
  <c r="AE2" i="25" s="1"/>
  <c r="AK9" i="41"/>
  <c r="AI2" i="25" s="1"/>
  <c r="G8" i="41"/>
  <c r="E2" i="24" s="1"/>
  <c r="O8" i="41"/>
  <c r="M2" i="24" s="1"/>
  <c r="W8" i="41"/>
  <c r="U2" i="24" s="1"/>
  <c r="AE8" i="41"/>
  <c r="AC2" i="24" s="1"/>
  <c r="F9" i="41"/>
  <c r="D2" i="25" s="1"/>
  <c r="N9" i="41"/>
  <c r="L2" i="25" s="1"/>
  <c r="V9" i="41"/>
  <c r="T2" i="25" s="1"/>
  <c r="AD9" i="41"/>
  <c r="AB2" i="25" s="1"/>
  <c r="E10" i="41"/>
  <c r="C2" i="26" s="1"/>
  <c r="J10" i="41"/>
  <c r="H2" i="26" s="1"/>
  <c r="P10" i="41"/>
  <c r="N2" i="26" s="1"/>
  <c r="U10" i="41"/>
  <c r="S2" i="26" s="1"/>
  <c r="Z10" i="41"/>
  <c r="X2" i="26" s="1"/>
  <c r="AF10" i="41"/>
  <c r="AD2" i="26" s="1"/>
  <c r="AK10" i="41"/>
  <c r="AI2" i="26" s="1"/>
  <c r="I11" i="41"/>
  <c r="O11" i="41"/>
  <c r="T11" i="41"/>
  <c r="Y11" i="41"/>
  <c r="AE11" i="41"/>
  <c r="AJ11" i="41"/>
  <c r="D8" i="41"/>
  <c r="B2" i="24" s="1"/>
  <c r="J3" i="41"/>
  <c r="H2" i="20" s="1"/>
  <c r="O3" i="41"/>
  <c r="M2" i="20" s="1"/>
  <c r="T3" i="41"/>
  <c r="R2" i="20" s="1"/>
  <c r="Z3" i="41"/>
  <c r="X2" i="20" s="1"/>
  <c r="AE3" i="41"/>
  <c r="AC2" i="20" s="1"/>
  <c r="AJ3" i="41"/>
  <c r="AH2" i="20" s="1"/>
  <c r="I4" i="41"/>
  <c r="G2" i="11" s="1"/>
  <c r="N4" i="41"/>
  <c r="L2" i="11" s="1"/>
  <c r="S4" i="41"/>
  <c r="Q2" i="11" s="1"/>
  <c r="Y4" i="41"/>
  <c r="W2" i="11" s="1"/>
  <c r="AD4" i="41"/>
  <c r="AB2" i="11" s="1"/>
  <c r="AI4" i="41"/>
  <c r="AG2" i="11" s="1"/>
  <c r="H5" i="41"/>
  <c r="F2" i="12" s="1"/>
  <c r="M5" i="41"/>
  <c r="K2" i="12" s="1"/>
  <c r="R5" i="41"/>
  <c r="P2" i="12" s="1"/>
  <c r="X5" i="41"/>
  <c r="V2" i="12" s="1"/>
  <c r="AC5" i="41"/>
  <c r="AA2" i="12" s="1"/>
  <c r="AH5" i="41"/>
  <c r="AF2" i="12" s="1"/>
  <c r="G6" i="41"/>
  <c r="L6" i="41"/>
  <c r="Q6" i="41"/>
  <c r="W6" i="41"/>
  <c r="AB6" i="41"/>
  <c r="AG6" i="41"/>
  <c r="D5" i="41"/>
  <c r="B2" i="12" s="1"/>
  <c r="H8" i="41"/>
  <c r="F2" i="24" s="1"/>
  <c r="P8" i="41"/>
  <c r="N2" i="24" s="1"/>
  <c r="X8" i="41"/>
  <c r="V2" i="24" s="1"/>
  <c r="AF8" i="41"/>
  <c r="AD2" i="24" s="1"/>
  <c r="G9" i="41"/>
  <c r="E2" i="25" s="1"/>
  <c r="O9" i="41"/>
  <c r="M2" i="25" s="1"/>
  <c r="W9" i="41"/>
  <c r="U2" i="25" s="1"/>
  <c r="AE9" i="41"/>
  <c r="AC2" i="25" s="1"/>
  <c r="F10" i="41"/>
  <c r="D2" i="26" s="1"/>
  <c r="L10" i="41"/>
  <c r="J2" i="26" s="1"/>
  <c r="Q10" i="41"/>
  <c r="O2" i="26" s="1"/>
  <c r="V10" i="41"/>
  <c r="T2" i="26" s="1"/>
  <c r="AB10" i="41"/>
  <c r="Z2" i="26" s="1"/>
  <c r="AG10" i="41"/>
  <c r="AE2" i="26" s="1"/>
  <c r="E11" i="41"/>
  <c r="K11" i="41"/>
  <c r="P11" i="41"/>
  <c r="U11" i="41"/>
  <c r="AA11" i="41"/>
  <c r="AF11" i="41"/>
  <c r="AK11" i="41"/>
  <c r="F3" i="41"/>
  <c r="D2" i="20" s="1"/>
  <c r="K3" i="41"/>
  <c r="I2" i="20" s="1"/>
  <c r="P3" i="41"/>
  <c r="N2" i="20" s="1"/>
  <c r="V3" i="41"/>
  <c r="T2" i="20" s="1"/>
  <c r="AA3" i="41"/>
  <c r="Y2" i="20" s="1"/>
  <c r="AF3" i="41"/>
  <c r="AD2" i="20" s="1"/>
  <c r="E4" i="41"/>
  <c r="C2" i="11" s="1"/>
  <c r="J4" i="41"/>
  <c r="H2" i="11" s="1"/>
  <c r="O4" i="41"/>
  <c r="M2" i="11" s="1"/>
  <c r="U4" i="41"/>
  <c r="S2" i="11" s="1"/>
  <c r="Z4" i="41"/>
  <c r="X2" i="11" s="1"/>
  <c r="AE4" i="41"/>
  <c r="AC2" i="11" s="1"/>
  <c r="AK4" i="41"/>
  <c r="AI2" i="11" s="1"/>
  <c r="I5" i="41"/>
  <c r="G2" i="12" s="1"/>
  <c r="N5" i="41"/>
  <c r="L2" i="12" s="1"/>
  <c r="T5" i="41"/>
  <c r="R2" i="12" s="1"/>
  <c r="Y5" i="41"/>
  <c r="W2" i="12" s="1"/>
  <c r="T8" i="41"/>
  <c r="R2" i="24" s="1"/>
  <c r="AJ8" i="41"/>
  <c r="AH2" i="24" s="1"/>
  <c r="S9" i="41"/>
  <c r="Q2" i="25" s="1"/>
  <c r="AI9" i="41"/>
  <c r="AG2" i="25" s="1"/>
  <c r="N10" i="41"/>
  <c r="L2" i="26" s="1"/>
  <c r="Y10" i="41"/>
  <c r="W2" i="26" s="1"/>
  <c r="AJ10" i="41"/>
  <c r="AH2" i="26" s="1"/>
  <c r="M11" i="41"/>
  <c r="X11" i="41"/>
  <c r="AI11" i="41"/>
  <c r="H3" i="41"/>
  <c r="F2" i="20" s="1"/>
  <c r="S3" i="41"/>
  <c r="Q2" i="20" s="1"/>
  <c r="AD3" i="41"/>
  <c r="AB2" i="20" s="1"/>
  <c r="G4" i="41"/>
  <c r="E2" i="11" s="1"/>
  <c r="R4" i="41"/>
  <c r="P2" i="11" s="1"/>
  <c r="AC4" i="41"/>
  <c r="AA2" i="11" s="1"/>
  <c r="F5" i="41"/>
  <c r="D2" i="12" s="1"/>
  <c r="Q5" i="41"/>
  <c r="O2" i="12" s="1"/>
  <c r="AB5" i="41"/>
  <c r="Z2" i="12" s="1"/>
  <c r="AJ5" i="41"/>
  <c r="AH2" i="12" s="1"/>
  <c r="I6" i="41"/>
  <c r="P6" i="41"/>
  <c r="X6" i="41"/>
  <c r="AE6" i="41"/>
  <c r="AK6" i="41"/>
  <c r="K8" i="41"/>
  <c r="I2" i="24" s="1"/>
  <c r="AA8" i="41"/>
  <c r="Y2" i="24" s="1"/>
  <c r="J9" i="41"/>
  <c r="H2" i="25" s="1"/>
  <c r="Z9" i="41"/>
  <c r="X2" i="25" s="1"/>
  <c r="H10" i="41"/>
  <c r="F2" i="26" s="1"/>
  <c r="R10" i="41"/>
  <c r="P2" i="26" s="1"/>
  <c r="AC10" i="41"/>
  <c r="AA2" i="26" s="1"/>
  <c r="G11" i="41"/>
  <c r="Q11" i="41"/>
  <c r="AB11" i="41"/>
  <c r="D10" i="41"/>
  <c r="B2" i="26" s="1"/>
  <c r="L3" i="41"/>
  <c r="J2" i="20" s="1"/>
  <c r="W3" i="41"/>
  <c r="U2" i="20" s="1"/>
  <c r="AH3" i="41"/>
  <c r="AF2" i="20" s="1"/>
  <c r="K4" i="41"/>
  <c r="I2" i="11" s="1"/>
  <c r="V4" i="41"/>
  <c r="T2" i="11" s="1"/>
  <c r="AG4" i="41"/>
  <c r="AE2" i="11" s="1"/>
  <c r="J5" i="41"/>
  <c r="H2" i="12" s="1"/>
  <c r="U5" i="41"/>
  <c r="S2" i="12" s="1"/>
  <c r="AD5" i="41"/>
  <c r="AB2" i="12" s="1"/>
  <c r="AK5" i="41"/>
  <c r="AI2" i="12" s="1"/>
  <c r="K6" i="41"/>
  <c r="S6" i="41"/>
  <c r="Y6" i="41"/>
  <c r="AF6" i="41"/>
  <c r="D6" i="41"/>
  <c r="L8" i="41"/>
  <c r="J2" i="24" s="1"/>
  <c r="AB8" i="41"/>
  <c r="Z2" i="24" s="1"/>
  <c r="K9" i="41"/>
  <c r="I2" i="25" s="1"/>
  <c r="AA9" i="41"/>
  <c r="Y2" i="25" s="1"/>
  <c r="I10" i="41"/>
  <c r="G2" i="26" s="1"/>
  <c r="T10" i="41"/>
  <c r="R2" i="26" s="1"/>
  <c r="AD10" i="41"/>
  <c r="AB2" i="26" s="1"/>
  <c r="H11" i="41"/>
  <c r="S11" i="41"/>
  <c r="AC11" i="41"/>
  <c r="D11" i="41"/>
  <c r="N3" i="41"/>
  <c r="L2" i="20" s="1"/>
  <c r="X3" i="41"/>
  <c r="V2" i="20" s="1"/>
  <c r="AI3" i="41"/>
  <c r="AG2" i="20" s="1"/>
  <c r="M4" i="41"/>
  <c r="K2" i="11" s="1"/>
  <c r="W4" i="41"/>
  <c r="U2" i="11" s="1"/>
  <c r="AH4" i="41"/>
  <c r="AF2" i="11" s="1"/>
  <c r="L5" i="41"/>
  <c r="J2" i="12" s="1"/>
  <c r="V5" i="41"/>
  <c r="T2" i="12" s="1"/>
  <c r="AF5" i="41"/>
  <c r="AD2" i="12" s="1"/>
  <c r="E6" i="41"/>
  <c r="M6" i="41"/>
  <c r="T6" i="41"/>
  <c r="AA6" i="41"/>
  <c r="AI6" i="41"/>
  <c r="S8" i="41"/>
  <c r="Q2" i="24" s="1"/>
  <c r="AI8" i="41"/>
  <c r="AG2" i="24" s="1"/>
  <c r="R9" i="41"/>
  <c r="P2" i="25" s="1"/>
  <c r="AH9" i="41"/>
  <c r="AF2" i="25" s="1"/>
  <c r="M10" i="41"/>
  <c r="K2" i="26" s="1"/>
  <c r="X10" i="41"/>
  <c r="V2" i="26" s="1"/>
  <c r="AH10" i="41"/>
  <c r="AF2" i="26" s="1"/>
  <c r="L11" i="41"/>
  <c r="W11" i="41"/>
  <c r="R3" i="41"/>
  <c r="P2" i="20" s="1"/>
  <c r="AA4" i="41"/>
  <c r="Y2" i="11" s="1"/>
  <c r="AG5" i="41"/>
  <c r="AE2" i="12" s="1"/>
  <c r="AC6" i="41"/>
  <c r="AB3" i="41"/>
  <c r="Z2" i="20" s="1"/>
  <c r="E5" i="41"/>
  <c r="C2" i="12" s="1"/>
  <c r="H6" i="41"/>
  <c r="AJ6" i="41"/>
  <c r="AG11" i="41"/>
  <c r="F4" i="41"/>
  <c r="D2" i="11" s="1"/>
  <c r="P5" i="41"/>
  <c r="N2" i="12" s="1"/>
  <c r="O6" i="41"/>
  <c r="G3" i="41"/>
  <c r="E2" i="20" s="1"/>
  <c r="Q4" i="41"/>
  <c r="O2" i="11" s="1"/>
  <c r="Z5" i="41"/>
  <c r="X2" i="12" s="1"/>
  <c r="U6" i="41"/>
  <c r="V7" i="26"/>
  <c r="S40" i="41"/>
  <c r="X40" i="41"/>
  <c r="AC40" i="41"/>
  <c r="S35" i="41"/>
  <c r="I35" i="41"/>
  <c r="N35" i="41"/>
  <c r="D40" i="41"/>
  <c r="D35" i="41"/>
  <c r="AH35" i="41"/>
  <c r="AH40" i="41"/>
  <c r="I40" i="41"/>
  <c r="AC35" i="41"/>
  <c r="N40" i="41"/>
  <c r="G7" i="26"/>
  <c r="X35" i="41"/>
  <c r="O35" i="41"/>
  <c r="T35" i="41"/>
  <c r="E35" i="41"/>
  <c r="H7" i="12"/>
  <c r="U35" i="41"/>
  <c r="F35" i="41"/>
  <c r="R7" i="26"/>
  <c r="AD35" i="41"/>
  <c r="AI35" i="41"/>
  <c r="J35" i="41"/>
  <c r="Y35" i="41"/>
  <c r="D7" i="12"/>
  <c r="E7" i="12"/>
  <c r="X7" i="26"/>
  <c r="P35" i="41"/>
  <c r="H7" i="26"/>
  <c r="J7" i="12"/>
  <c r="AC7" i="26"/>
  <c r="I7" i="26"/>
  <c r="Z35" i="41"/>
  <c r="Q35" i="41"/>
  <c r="AJ35" i="41"/>
  <c r="G35" i="41"/>
  <c r="K35" i="41"/>
  <c r="O7" i="26"/>
  <c r="V35" i="41"/>
  <c r="AE35" i="41"/>
  <c r="AD40" i="41"/>
  <c r="Y40" i="41"/>
  <c r="AK35" i="41"/>
  <c r="T40" i="41"/>
  <c r="O40" i="41"/>
  <c r="Z7" i="26"/>
  <c r="AD7" i="26"/>
  <c r="AF35" i="41"/>
  <c r="AI40" i="41"/>
  <c r="E40" i="41"/>
  <c r="W35" i="41"/>
  <c r="J40" i="41"/>
  <c r="R35" i="41"/>
  <c r="H35" i="41"/>
  <c r="L35" i="41"/>
  <c r="AA35" i="41"/>
  <c r="K40" i="41"/>
  <c r="K7" i="26"/>
  <c r="AE40" i="41"/>
  <c r="F40" i="41"/>
  <c r="AE7" i="12"/>
  <c r="U40" i="41"/>
  <c r="AJ40" i="41"/>
  <c r="P40" i="41"/>
  <c r="Z40" i="41"/>
  <c r="AB35" i="41"/>
  <c r="AG35" i="41"/>
  <c r="M35" i="41"/>
  <c r="AF40" i="41"/>
  <c r="L40" i="41"/>
  <c r="G40" i="41"/>
  <c r="AA40" i="41"/>
  <c r="AK40" i="41"/>
  <c r="Q40" i="41"/>
  <c r="V40" i="41"/>
  <c r="H40" i="41"/>
  <c r="W40" i="41"/>
  <c r="R40" i="41"/>
  <c r="AG40" i="41"/>
  <c r="AB40" i="41"/>
  <c r="M40" i="41"/>
  <c r="E104" i="41" l="1"/>
  <c r="B8" i="15"/>
  <c r="E105" i="41"/>
  <c r="B8" i="16"/>
  <c r="B7" i="12"/>
  <c r="C7" i="18"/>
  <c r="B7" i="18"/>
  <c r="AE4" i="26"/>
  <c r="T4" i="26"/>
  <c r="E4" i="26"/>
  <c r="K4" i="12"/>
  <c r="AH4" i="26"/>
  <c r="I4" i="26"/>
  <c r="P4" i="12"/>
  <c r="C4" i="26"/>
  <c r="R4" i="26"/>
  <c r="T4" i="12"/>
  <c r="N4" i="12"/>
  <c r="AG4" i="12"/>
  <c r="AA4" i="12"/>
  <c r="B4" i="12"/>
  <c r="L4" i="12"/>
  <c r="AA4" i="26"/>
  <c r="V4" i="26"/>
  <c r="Q4" i="26"/>
  <c r="S2" i="27"/>
  <c r="S2" i="13"/>
  <c r="M2" i="13"/>
  <c r="M2" i="27"/>
  <c r="AH2" i="13"/>
  <c r="AH2" i="27"/>
  <c r="AA2" i="27"/>
  <c r="AA2" i="13"/>
  <c r="K2" i="27"/>
  <c r="K2" i="13"/>
  <c r="W2" i="13"/>
  <c r="W2" i="27"/>
  <c r="AI2" i="27"/>
  <c r="AI2" i="13"/>
  <c r="G2" i="13"/>
  <c r="G2" i="27"/>
  <c r="AE2" i="27"/>
  <c r="AE2" i="13"/>
  <c r="J2" i="27"/>
  <c r="J2" i="13"/>
  <c r="AF2" i="27"/>
  <c r="AF2" i="13"/>
  <c r="P2" i="27"/>
  <c r="P2" i="13"/>
  <c r="P4" i="26"/>
  <c r="O4" i="26"/>
  <c r="J4" i="26"/>
  <c r="Z4" i="12"/>
  <c r="D4" i="26"/>
  <c r="Y4" i="12"/>
  <c r="H4" i="26"/>
  <c r="AG4" i="26"/>
  <c r="I4" i="12"/>
  <c r="E4" i="12"/>
  <c r="AH4" i="12"/>
  <c r="O4" i="12"/>
  <c r="V4" i="12"/>
  <c r="F2" i="13"/>
  <c r="F2" i="27"/>
  <c r="AG2" i="27"/>
  <c r="AG2" i="13"/>
  <c r="C2" i="27"/>
  <c r="C2" i="13"/>
  <c r="Q2" i="27"/>
  <c r="Q2" i="13"/>
  <c r="AC2" i="13"/>
  <c r="AC2" i="27"/>
  <c r="Z2" i="13"/>
  <c r="Z2" i="27"/>
  <c r="E2" i="13"/>
  <c r="E2" i="27"/>
  <c r="AB2" i="13"/>
  <c r="AB2" i="27"/>
  <c r="L2" i="13"/>
  <c r="L2" i="27"/>
  <c r="K4" i="26"/>
  <c r="U4" i="26"/>
  <c r="AI4" i="26"/>
  <c r="AD4" i="26"/>
  <c r="S4" i="26"/>
  <c r="AC4" i="26"/>
  <c r="J4" i="12"/>
  <c r="F4" i="12"/>
  <c r="U4" i="12"/>
  <c r="AD4" i="12"/>
  <c r="M4" i="26"/>
  <c r="AI4" i="12"/>
  <c r="AB4" i="26"/>
  <c r="X4" i="12"/>
  <c r="W4" i="12"/>
  <c r="AB4" i="12"/>
  <c r="D4" i="12"/>
  <c r="S4" i="12"/>
  <c r="C4" i="12"/>
  <c r="R4" i="12"/>
  <c r="AF4" i="26"/>
  <c r="B4" i="26"/>
  <c r="Q4" i="12"/>
  <c r="Y2" i="27"/>
  <c r="Y2" i="13"/>
  <c r="B2" i="13"/>
  <c r="B2" i="27"/>
  <c r="I2" i="27"/>
  <c r="I2" i="13"/>
  <c r="V2" i="13"/>
  <c r="V2" i="27"/>
  <c r="U2" i="13"/>
  <c r="U2" i="27"/>
  <c r="X2" i="27"/>
  <c r="X2" i="13"/>
  <c r="H2" i="13"/>
  <c r="H2" i="27"/>
  <c r="Z4" i="26"/>
  <c r="F4" i="26"/>
  <c r="Y4" i="26"/>
  <c r="AE4" i="12"/>
  <c r="X4" i="26"/>
  <c r="N4" i="26"/>
  <c r="W4" i="26"/>
  <c r="AC4" i="12"/>
  <c r="H4" i="12"/>
  <c r="M4" i="12"/>
  <c r="L4" i="26"/>
  <c r="G4" i="26"/>
  <c r="AF4" i="12"/>
  <c r="G4" i="12"/>
  <c r="B8" i="26"/>
  <c r="E100" i="41"/>
  <c r="B8" i="25"/>
  <c r="E99" i="41"/>
  <c r="R2" i="13"/>
  <c r="R2" i="27"/>
  <c r="AD2" i="27"/>
  <c r="AD2" i="13"/>
  <c r="N2" i="27"/>
  <c r="N2" i="13"/>
  <c r="O2" i="13"/>
  <c r="O2" i="27"/>
  <c r="T2" i="13"/>
  <c r="T2" i="27"/>
  <c r="D2" i="27"/>
  <c r="D2" i="13"/>
  <c r="F105" i="41" l="1"/>
  <c r="C8" i="16"/>
  <c r="F104" i="41"/>
  <c r="C8" i="15"/>
  <c r="C8" i="25"/>
  <c r="F99" i="41"/>
  <c r="C8" i="26"/>
  <c r="F100" i="41"/>
  <c r="G104" i="41" l="1"/>
  <c r="D8" i="15"/>
  <c r="G105" i="41"/>
  <c r="D8" i="16"/>
  <c r="D8" i="26"/>
  <c r="G100" i="41"/>
  <c r="D8" i="25"/>
  <c r="G99" i="41"/>
  <c r="H105" i="41" l="1"/>
  <c r="F8" i="16" s="1"/>
  <c r="E8" i="16"/>
  <c r="H104" i="41"/>
  <c r="F8" i="15" s="1"/>
  <c r="E8" i="15"/>
  <c r="E8" i="26"/>
  <c r="H100" i="41"/>
  <c r="F8" i="26" s="1"/>
  <c r="H99" i="41"/>
  <c r="F8" i="25" s="1"/>
  <c r="E8" i="25"/>
</calcChain>
</file>

<file path=xl/sharedStrings.xml><?xml version="1.0" encoding="utf-8"?>
<sst xmlns="http://schemas.openxmlformats.org/spreadsheetml/2006/main" count="4418" uniqueCount="440">
  <si>
    <t>BCEU BAU Components Energy Use</t>
  </si>
  <si>
    <t>Sources: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</si>
  <si>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</si>
  <si>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</si>
  <si>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</si>
  <si>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</si>
  <si>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</si>
  <si>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</si>
  <si>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</si>
  <si>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</si>
  <si>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</si>
  <si>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</si>
  <si>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</si>
  <si>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</si>
  <si>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</si>
  <si>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</si>
  <si>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</si>
  <si>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</si>
  <si>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</si>
  <si>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</si>
  <si>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</si>
  <si>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</si>
  <si>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</si>
  <si>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</si>
  <si>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</si>
  <si>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</si>
  <si>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</si>
  <si>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</si>
  <si>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</si>
  <si>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Lighting</t>
  </si>
  <si>
    <t>Other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</si>
  <si>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</si>
  <si>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</si>
  <si>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</si>
  <si>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</si>
  <si>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</si>
  <si>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</si>
  <si>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</si>
  <si>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</si>
  <si>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</si>
  <si>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</si>
  <si>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</si>
  <si>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Ministry of Petroleum and Natural Gas</t>
  </si>
  <si>
    <t>appliances</t>
  </si>
  <si>
    <t>lighting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</si>
  <si>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</si>
  <si>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</si>
  <si>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</si>
  <si>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</si>
  <si>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</si>
  <si>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</si>
  <si>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</si>
  <si>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</si>
  <si>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</si>
  <si>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</si>
  <si>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</si>
  <si>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</si>
  <si>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</si>
  <si>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</si>
  <si>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</si>
  <si>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</si>
  <si>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</si>
  <si>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</si>
  <si>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</si>
  <si>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</si>
  <si>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</si>
  <si>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</si>
  <si>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</si>
  <si>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</si>
  <si>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</si>
  <si>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</si>
  <si>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</si>
  <si>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</si>
  <si>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</si>
  <si>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</si>
  <si>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</si>
  <si>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</si>
  <si>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</si>
  <si>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</si>
  <si>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</si>
  <si>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</si>
  <si>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</si>
  <si>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</si>
  <si>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</si>
  <si>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</si>
  <si>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</si>
  <si>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</si>
  <si>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</si>
  <si>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</si>
  <si>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</si>
  <si>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</si>
  <si>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</si>
  <si>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</si>
  <si>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</si>
  <si>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</si>
  <si>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</si>
  <si>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</si>
  <si>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</si>
  <si>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</si>
  <si>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</si>
  <si>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</si>
  <si>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</si>
  <si>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</si>
  <si>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</si>
  <si>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</si>
  <si>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</si>
  <si>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</si>
  <si>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</si>
  <si>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</si>
  <si>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</si>
  <si>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</si>
  <si>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</si>
  <si>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</si>
  <si>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</si>
  <si>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</si>
  <si>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</si>
  <si>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</si>
  <si>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</si>
  <si>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</si>
  <si>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</si>
  <si>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</si>
  <si>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</si>
  <si>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</si>
  <si>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</si>
  <si>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</si>
  <si>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</si>
  <si>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</si>
  <si>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</si>
  <si>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</si>
  <si>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</si>
  <si>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</si>
  <si>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</si>
  <si>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</si>
  <si>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</si>
  <si>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</si>
  <si>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</si>
  <si>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</si>
  <si>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</si>
  <si>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</si>
  <si>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</si>
  <si>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</si>
  <si>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</si>
  <si>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</si>
  <si>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</si>
  <si>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</si>
  <si>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</si>
  <si>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</si>
  <si>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</si>
  <si>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</si>
  <si>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</si>
  <si>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</si>
  <si>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</si>
  <si>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</si>
  <si>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</si>
  <si>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</si>
  <si>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</si>
  <si>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</si>
  <si>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</si>
  <si>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</si>
  <si>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</si>
  <si>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</si>
  <si>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</si>
  <si>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</si>
  <si>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</si>
  <si>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</si>
  <si>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</si>
  <si>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</si>
  <si>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</si>
  <si>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</si>
  <si>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</si>
  <si>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</si>
  <si>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</si>
  <si>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</si>
  <si>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</si>
  <si>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</si>
  <si>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</si>
  <si>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</si>
  <si>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</si>
  <si>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</si>
  <si>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</si>
  <si>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</si>
  <si>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</si>
  <si>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</si>
  <si>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</si>
  <si>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</si>
  <si>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</si>
  <si>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</si>
  <si>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</si>
  <si>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</si>
  <si>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</si>
  <si>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</si>
  <si>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</si>
  <si>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</si>
  <si>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</si>
  <si>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</si>
  <si>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</si>
  <si>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</si>
  <si>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</si>
  <si>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</si>
  <si>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</si>
  <si>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</si>
  <si>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</si>
  <si>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</si>
  <si>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</si>
  <si>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</si>
  <si>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</si>
  <si>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</si>
  <si>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</si>
  <si>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</si>
  <si>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</si>
  <si>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</si>
  <si>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</si>
  <si>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</si>
  <si>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</si>
  <si>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</si>
  <si>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</si>
  <si>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</si>
  <si>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</si>
  <si>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</si>
  <si>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</si>
  <si>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</si>
  <si>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</si>
  <si>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</si>
  <si>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</si>
  <si>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</si>
  <si>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</si>
  <si>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Heating</t>
  </si>
  <si>
    <t>Cooking</t>
  </si>
  <si>
    <t>Residential</t>
  </si>
  <si>
    <t>BTU per PJ</t>
  </si>
  <si>
    <t>Units</t>
  </si>
  <si>
    <t>Fuel</t>
  </si>
  <si>
    <t>Building Type</t>
  </si>
  <si>
    <t>Urban Residential</t>
  </si>
  <si>
    <t>Rural Residential</t>
  </si>
  <si>
    <t>IIASA</t>
  </si>
  <si>
    <t>GAINS Model: South Asia</t>
  </si>
  <si>
    <t>http://gains.iiasa.ac.at/models/index.html</t>
  </si>
  <si>
    <t>District heat is not used in the buildings sector in India.</t>
  </si>
  <si>
    <t>Biomass and Coal Use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</si>
  <si>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</si>
  <si>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</si>
  <si>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</si>
  <si>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</si>
  <si>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</si>
  <si>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</si>
  <si>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</si>
  <si>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</si>
  <si>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</si>
  <si>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</si>
  <si>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</si>
  <si>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</si>
  <si>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</si>
  <si>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</si>
  <si>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</si>
  <si>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</si>
  <si>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</si>
  <si>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</si>
  <si>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</si>
  <si>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</si>
  <si>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</si>
  <si>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</si>
  <si>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</si>
  <si>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</si>
  <si>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</si>
  <si>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</si>
  <si>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</si>
  <si>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</si>
  <si>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</si>
  <si>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</si>
  <si>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</si>
  <si>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</si>
  <si>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</si>
  <si>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</si>
  <si>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</si>
  <si>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</si>
  <si>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</si>
  <si>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</si>
  <si>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</si>
  <si>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</si>
  <si>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</si>
  <si>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</si>
  <si>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</si>
  <si>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</si>
  <si>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</si>
  <si>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</si>
  <si>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</si>
  <si>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</si>
  <si>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</si>
  <si>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</si>
  <si>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Source for consumption data of all 3 fuels: MoPNG</t>
  </si>
  <si>
    <t>LPG and Kerosene Use in Buildings</t>
  </si>
  <si>
    <t>Pages 86-87, Tables V.4, V.6</t>
  </si>
  <si>
    <t>Refrigerators</t>
  </si>
  <si>
    <t>Fuel Type</t>
  </si>
  <si>
    <t>Service</t>
  </si>
  <si>
    <t>Cooling and Ventilation</t>
  </si>
  <si>
    <t>Appliances</t>
  </si>
  <si>
    <t xml:space="preserve">       </t>
  </si>
  <si>
    <t>TWh</t>
  </si>
  <si>
    <t>x</t>
  </si>
  <si>
    <t>No of Appliances</t>
  </si>
  <si>
    <t>Weighted usage hours</t>
  </si>
  <si>
    <t>Hours</t>
  </si>
  <si>
    <t>Weighted average of Wattage Efficiency</t>
  </si>
  <si>
    <t>GW</t>
  </si>
  <si>
    <t>=</t>
  </si>
  <si>
    <t>Total demand by lighting</t>
  </si>
  <si>
    <t>TWh/year</t>
  </si>
  <si>
    <t>Ceiling Fans</t>
  </si>
  <si>
    <t>Room Acs</t>
  </si>
  <si>
    <t>IX</t>
  </si>
  <si>
    <t>H.01</t>
  </si>
  <si>
    <t>Cooling Demand from the Residential Sector</t>
  </si>
  <si>
    <t>Electricity  Demand by Ceiling Fans*</t>
  </si>
  <si>
    <t>Electricity Demand by Acs*</t>
  </si>
  <si>
    <t>*</t>
  </si>
  <si>
    <t>http://www.moef.nic.in/downloads/public-information/Residentialpowerconsumption.pdf</t>
  </si>
  <si>
    <t>Net Electricity Demand for cooling for the base year is being matched to the electricity demand for cooling as mentioned in this MoEF report.</t>
  </si>
  <si>
    <t>Televisions</t>
  </si>
  <si>
    <t>Demand scenario</t>
  </si>
  <si>
    <t>Weighted average of efficiency</t>
  </si>
  <si>
    <t>Total demand by televisions</t>
  </si>
  <si>
    <t>Refrigirators</t>
  </si>
  <si>
    <t>Total demand by refrigirators</t>
  </si>
  <si>
    <t>Total demand by above appliances</t>
  </si>
  <si>
    <t>Total demand by others</t>
  </si>
  <si>
    <t>Demand Consumed by water heaters</t>
  </si>
  <si>
    <t>water Heating  adjusted demand by other appliances</t>
  </si>
  <si>
    <t>Total demand by all appliances</t>
  </si>
  <si>
    <t>Total demand by room airconditoners</t>
  </si>
  <si>
    <t>Total demand by ceiling fans</t>
  </si>
  <si>
    <t xml:space="preserve">Net energy demand </t>
  </si>
  <si>
    <t>Consumption of kerosene</t>
  </si>
  <si>
    <t xml:space="preserve">Cost calculations </t>
  </si>
  <si>
    <t>INR Trillion</t>
  </si>
  <si>
    <t>V.01</t>
  </si>
  <si>
    <t>Electricity (delivered to end user)</t>
  </si>
  <si>
    <t>V.04</t>
  </si>
  <si>
    <t>Liquid hydrocarbons</t>
  </si>
  <si>
    <t>Cooling</t>
  </si>
  <si>
    <t>*liquid hydrocarbons assigned entirely to kerosene in IESS</t>
  </si>
  <si>
    <t>End Use</t>
  </si>
  <si>
    <t>Urban/Rural split</t>
  </si>
  <si>
    <t>IESS Residential Demand</t>
  </si>
  <si>
    <t>Residential Electricity Breakdown</t>
  </si>
  <si>
    <t>IESS Commercial Demand</t>
  </si>
  <si>
    <t>Load Distribution</t>
  </si>
  <si>
    <t>HVAC</t>
  </si>
  <si>
    <t>Calcultations of commercial water heating demand</t>
  </si>
  <si>
    <t>average  hot water demand/person</t>
  </si>
  <si>
    <t>litres/day</t>
  </si>
  <si>
    <t>Specific Heat of Water</t>
  </si>
  <si>
    <t>TWh/Kg/deg celsius</t>
  </si>
  <si>
    <t>Temperature difference to which the water has to be heated</t>
  </si>
  <si>
    <t>Celsius</t>
  </si>
  <si>
    <t>Duration for usage of Hot water</t>
  </si>
  <si>
    <t>Days</t>
  </si>
  <si>
    <t>population in urban areas</t>
  </si>
  <si>
    <t>Total Water Heating Demand in commercial setor</t>
  </si>
  <si>
    <t>Assuming water heating demand from the commercial sector in rural areas to be insignificant</t>
  </si>
  <si>
    <t>Hot water demand met by Solar Water heaters</t>
  </si>
  <si>
    <t>Hot water demand met by electricity</t>
  </si>
  <si>
    <t>Efficiency of water heaters</t>
  </si>
  <si>
    <t>Total Electricity Demand for commercial water heating</t>
  </si>
  <si>
    <t>Commercial Scaling Factors</t>
  </si>
  <si>
    <t>Commercial Electricity Breakdown</t>
  </si>
  <si>
    <t>Vector</t>
  </si>
  <si>
    <t>Energy produced and required-Rural</t>
  </si>
  <si>
    <t>Name</t>
  </si>
  <si>
    <t>2007</t>
  </si>
  <si>
    <t>2012</t>
  </si>
  <si>
    <t>2017</t>
  </si>
  <si>
    <t>2022</t>
  </si>
  <si>
    <t>2027</t>
  </si>
  <si>
    <t>2032</t>
  </si>
  <si>
    <t>2037</t>
  </si>
  <si>
    <t>2042</t>
  </si>
  <si>
    <t>2047</t>
  </si>
  <si>
    <t>2052</t>
  </si>
  <si>
    <t>M.01</t>
  </si>
  <si>
    <t>V.03</t>
  </si>
  <si>
    <t>Solid hydrocarbons</t>
  </si>
  <si>
    <t>V.05</t>
  </si>
  <si>
    <t>Gaseous hydrocarbons</t>
  </si>
  <si>
    <t>Energy produced and required-Urban</t>
  </si>
  <si>
    <t>Energy produced and required</t>
  </si>
  <si>
    <t>Appliances (cooking)</t>
  </si>
  <si>
    <t>IESS Electricity</t>
  </si>
  <si>
    <t>IESS Cooking Demand</t>
  </si>
  <si>
    <t>Future Year Scaling and non-electricity values</t>
  </si>
  <si>
    <t>NITI Aayog</t>
  </si>
  <si>
    <t>India Energy Security Scenarios</t>
  </si>
  <si>
    <t>http://indiaenergy.gov.in/iess/docs/IESS_Version2.2.xlsx</t>
  </si>
  <si>
    <t>Tables  X.a and X.b</t>
  </si>
  <si>
    <t>Total liquid hydrocarbons</t>
  </si>
  <si>
    <t>Fireplaces (agr, forestry, other)</t>
  </si>
  <si>
    <t>Medium boilers (&lt;50MW) - automatic (agr, forestry, other)</t>
  </si>
  <si>
    <t>Medium boilers (&lt;1MW) - manual (agr, forestry, other)</t>
  </si>
  <si>
    <t>Three-stone stove (agr, forestry, other)</t>
  </si>
  <si>
    <t>Single house boilers (&lt;50 kW) - automatic (agr, forestry, other)</t>
  </si>
  <si>
    <t>Single house boilers (&lt;50 kW) - manual (agr, forestry, other)</t>
  </si>
  <si>
    <t>Cooking stoves (agr, forestry, other)</t>
  </si>
  <si>
    <t>Heating stoves (agr, forestry, other)</t>
  </si>
  <si>
    <t>Fireplaces (households)</t>
  </si>
  <si>
    <t>Three-stone stove (households)</t>
  </si>
  <si>
    <t>Single house boilers (&lt;50 kW) - automatic (households)</t>
  </si>
  <si>
    <t>Single house boilers (&lt;50 kW) - manual (households)</t>
  </si>
  <si>
    <t>Cooking stoves (households)</t>
  </si>
  <si>
    <t>Heating stoves (households)</t>
  </si>
  <si>
    <t>India Andhra Pradesh</t>
  </si>
  <si>
    <t>India Assam</t>
  </si>
  <si>
    <t>India Bihar</t>
  </si>
  <si>
    <t>India Chhattisgarh</t>
  </si>
  <si>
    <t>India Delhi</t>
  </si>
  <si>
    <t>India Goa</t>
  </si>
  <si>
    <t>India Gujarat</t>
  </si>
  <si>
    <t>India Haryana</t>
  </si>
  <si>
    <t>India Himachal Pradesh</t>
  </si>
  <si>
    <t>India Jammu and Kashmir</t>
  </si>
  <si>
    <t>India Jharkhand</t>
  </si>
  <si>
    <t>India Karnataka</t>
  </si>
  <si>
    <t>India Kerala</t>
  </si>
  <si>
    <t>India Madhya Pradesh</t>
  </si>
  <si>
    <t>India Maharashtra-Dadra-Nagar Haveli-Daman-Diu</t>
  </si>
  <si>
    <t>India North East (excl. Assam)</t>
  </si>
  <si>
    <t>India Orissa</t>
  </si>
  <si>
    <t>India Punjab</t>
  </si>
  <si>
    <t>India Rajasthan</t>
  </si>
  <si>
    <t>India Tamil Nadu</t>
  </si>
  <si>
    <t>India Uttar Pradesh</t>
  </si>
  <si>
    <t>India Uttaranchal</t>
  </si>
  <si>
    <t>India West Bengal</t>
  </si>
  <si>
    <t>Interpolated 2017 Value for Agricultural residues</t>
  </si>
  <si>
    <t>Sum of Agricultural Residues</t>
  </si>
  <si>
    <t>Activity Data, Energy use in the domestic sector by device type, ECLIPSE_V5a_CLE_base scenario</t>
  </si>
  <si>
    <t>IESS only includes fuelwood and dung used in residential cooking.</t>
  </si>
  <si>
    <t>IESS projections for cooking take data from scenario 1 rather than scenario 2 to reflect that fact current trends in clean cooking initiatives</t>
  </si>
  <si>
    <t>We do not incorporate space heating, which is excluded from most building sector studies for India due to its minor contribution.</t>
  </si>
  <si>
    <t xml:space="preserve">We use data from IIASA GAINS on agricultural residues used for cooking.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</si>
</sst>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41" formatCode="_ * #,##0_ ;_ * \-#,##0_ ;_ * &quot;-&quot;_ ;_ @_ "/>
    <numFmt numFmtId="43" formatCode="_ * #,##0.00_ ;_ * \-#,##0.00_ ;_ * &quot;-&quot;??_ ;_ @_ "/>
    <numFmt numFmtId="164" formatCode="_-* #,##0.00_-;\-* #,##0.00_-;_-* &quot;-&quot;??_-;_-@_-"/>
    <numFmt numFmtId="165" formatCode="0.000"/>
    <numFmt numFmtId="166" formatCode="0.0"/>
    <numFmt numFmtId="167" formatCode="0.0_ ;\-0.0\ "/>
    <numFmt numFmtId="168" formatCode="0.000E+00"/>
    <numFmt numFmtId="169" formatCode="#,##0.0"/>
    <numFmt numFmtId="170" formatCode="0_ ;\-0\ "/>
    <numFmt numFmtId="171" formatCode="_-* #,##0_-;\-* #,##0_-;_-* &quot;-&quot;_-;_-@_-"/>
    <numFmt numFmtId="172" formatCode="_-&quot;£&quot;* #,##0.00_-;\-&quot;£&quot;* #,##0.00_-;_-&quot;£&quot;* &quot;-&quot;??_-;_-@_-"/>
    <numFmt numFmtId="173" formatCode="#,##0.0_);\(#,##0.0\);&quot;-&quot;;@"/>
    <numFmt numFmtId="174" formatCode="#,##0.0_);\(#,##0.0\);&quot;-&quot;_);@"/>
    <numFmt numFmtId="175" formatCode="0%;\ \(0%\);\ \-"/>
    <numFmt numFmtId="176" formatCode="&quot;$&quot;#,##0\ ;\(&quot;$&quot;#,##0\)"/>
    <numFmt numFmtId="177" formatCode="0.00_)"/>
    <numFmt numFmtId="178" formatCode="mm/dd/yy"/>
  </numFmts>
  <fonts count="9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1"/>
      <scheme val="minor"/>
    </font>
    <font>
      <sz val="10"/>
      <color theme="1"/>
      <name val="Cambria"/>
      <family val="2"/>
      <scheme val="major"/>
    </font>
    <font>
      <b/>
      <sz val="10"/>
      <color theme="1"/>
      <name val="Cambria"/>
      <family val="2"/>
      <scheme val="major"/>
    </font>
    <font>
      <b/>
      <sz val="10"/>
      <color theme="1"/>
      <name val="Calibri"/>
      <family val="1"/>
      <scheme val="minor"/>
    </font>
    <font>
      <sz val="12"/>
      <color theme="1"/>
      <name val="Arial"/>
      <family val="2"/>
    </font>
    <font>
      <sz val="10"/>
      <color rgb="FF3F3F76"/>
      <name val="Arial"/>
      <family val="2"/>
    </font>
    <font>
      <sz val="8"/>
      <name val="Calibri"/>
      <family val="1"/>
      <scheme val="minor"/>
    </font>
    <font>
      <b/>
      <sz val="10"/>
      <color theme="1"/>
      <name val="Arial"/>
      <family val="2"/>
    </font>
    <font>
      <u/>
      <sz val="10"/>
      <color theme="10"/>
      <name val="Calibri"/>
      <family val="1"/>
      <scheme val="minor"/>
    </font>
    <font>
      <sz val="10"/>
      <color indexed="8"/>
      <name val="Calibri"/>
      <family val="1"/>
    </font>
    <font>
      <u/>
      <sz val="8.5"/>
      <color theme="10"/>
      <name val="Cambria"/>
      <family val="1"/>
    </font>
    <font>
      <sz val="10"/>
      <color rgb="FF006100"/>
      <name val="Arial"/>
      <family val="2"/>
    </font>
    <font>
      <sz val="10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8"/>
      <name val="Footlight MT Light"/>
      <family val="1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i/>
      <sz val="9"/>
      <name val="FrankLinGothicCond"/>
    </font>
    <font>
      <sz val="10"/>
      <color indexed="8"/>
      <name val="Antique Olive"/>
      <family val="2"/>
    </font>
    <font>
      <sz val="10"/>
      <name val="MS Serif"/>
      <family val="1"/>
    </font>
    <font>
      <sz val="9"/>
      <name val="FrankLinGothicCond"/>
    </font>
    <font>
      <sz val="10"/>
      <color indexed="16"/>
      <name val="MS Serif"/>
      <family val="1"/>
    </font>
    <font>
      <sz val="16"/>
      <color indexed="8"/>
      <name val="Footlight MT Light"/>
      <family val="1"/>
    </font>
    <font>
      <sz val="8"/>
      <name val="FrankLinGothicCond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6"/>
      <name val="Times New Roman"/>
      <family val="1"/>
    </font>
    <font>
      <b/>
      <sz val="9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8"/>
      <name val="Helv"/>
    </font>
    <font>
      <b/>
      <sz val="9"/>
      <name val="FrankLinGothicCond"/>
    </font>
    <font>
      <b/>
      <i/>
      <sz val="9"/>
      <name val="FrankLinGothicCond"/>
    </font>
    <font>
      <b/>
      <sz val="8"/>
      <name val="FrankLinGothicCond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sz val="11"/>
      <name val="Times"/>
      <family val="1"/>
    </font>
    <font>
      <sz val="11"/>
      <name val="Times"/>
    </font>
    <font>
      <b/>
      <sz val="11"/>
      <name val="FranklinGothicCond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2"/>
      <color theme="0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9"/>
      </patternFill>
    </fill>
    <fill>
      <patternFill patternType="solid">
        <fgColor theme="3" tint="-0.24994659260841701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0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43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/>
    <xf numFmtId="0" fontId="22" fillId="0" borderId="0"/>
    <xf numFmtId="169" fontId="23" fillId="0" borderId="23">
      <alignment horizontal="right" vertical="center"/>
    </xf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8" borderId="0" applyNumberFormat="0" applyBorder="0" applyAlignment="0" applyProtection="0"/>
    <xf numFmtId="0" fontId="28" fillId="0" borderId="0"/>
    <xf numFmtId="175" fontId="32" fillId="0" borderId="0" applyFont="0" applyFill="0" applyBorder="0" applyAlignment="0" applyProtection="0"/>
    <xf numFmtId="174" fontId="28" fillId="0" borderId="0" applyFont="0" applyFill="0" applyBorder="0" applyAlignment="0" applyProtection="0"/>
    <xf numFmtId="0" fontId="33" fillId="12" borderId="26" applyNumberFormat="0" applyAlignment="0" applyProtection="0"/>
    <xf numFmtId="173" fontId="34" fillId="0" borderId="0" applyNumberFormat="0" applyFill="0" applyBorder="0" applyAlignment="0" applyProtection="0"/>
    <xf numFmtId="0" fontId="31" fillId="0" borderId="32" applyNumberFormat="0">
      <alignment horizontal="left" vertical="center"/>
    </xf>
    <xf numFmtId="175" fontId="32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/>
    <xf numFmtId="0" fontId="27" fillId="8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7" fillId="17" borderId="0" applyNumberFormat="0" applyBorder="0" applyAlignment="0" applyProtection="0"/>
    <xf numFmtId="0" fontId="36" fillId="0" borderId="0" applyNumberFormat="0" applyFill="0" applyBorder="0" applyAlignment="0" applyProtection="0"/>
    <xf numFmtId="0" fontId="27" fillId="0" borderId="0"/>
    <xf numFmtId="164" fontId="27" fillId="0" borderId="0" applyFont="0" applyFill="0" applyBorder="0" applyAlignment="0" applyProtection="0"/>
    <xf numFmtId="0" fontId="2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2" fillId="62" borderId="53" applyNumberFormat="0" applyFon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40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42" fillId="0" borderId="1" applyNumberFormat="0" applyFill="0" applyAlignment="0" applyProtection="0"/>
    <xf numFmtId="0" fontId="43" fillId="0" borderId="24" applyNumberFormat="0" applyFill="0" applyAlignment="0" applyProtection="0"/>
    <xf numFmtId="0" fontId="44" fillId="0" borderId="25" applyNumberFormat="0" applyFill="0" applyAlignment="0" applyProtection="0"/>
    <xf numFmtId="0" fontId="44" fillId="0" borderId="0" applyNumberFormat="0" applyFill="0" applyBorder="0" applyAlignment="0" applyProtection="0"/>
    <xf numFmtId="0" fontId="45" fillId="10" borderId="0" applyNumberFormat="0" applyBorder="0" applyAlignment="0" applyProtection="0"/>
    <xf numFmtId="0" fontId="46" fillId="11" borderId="0" applyNumberFormat="0" applyBorder="0" applyAlignment="0" applyProtection="0"/>
    <xf numFmtId="0" fontId="47" fillId="13" borderId="27" applyNumberFormat="0" applyAlignment="0" applyProtection="0"/>
    <xf numFmtId="0" fontId="48" fillId="13" borderId="26" applyNumberFormat="0" applyAlignment="0" applyProtection="0"/>
    <xf numFmtId="0" fontId="49" fillId="0" borderId="28" applyNumberFormat="0" applyFill="0" applyAlignment="0" applyProtection="0"/>
    <xf numFmtId="0" fontId="50" fillId="14" borderId="29" applyNumberFormat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5" fillId="0" borderId="31" applyNumberFormat="0" applyFill="0" applyAlignment="0" applyProtection="0"/>
    <xf numFmtId="0" fontId="40" fillId="16" borderId="0" applyNumberFormat="0" applyBorder="0" applyAlignment="0" applyProtection="0"/>
    <xf numFmtId="0" fontId="27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40" fillId="35" borderId="0" applyNumberFormat="0" applyBorder="0" applyAlignment="0" applyProtection="0"/>
    <xf numFmtId="0" fontId="27" fillId="37" borderId="0" applyNumberFormat="0" applyBorder="0" applyAlignment="0" applyProtection="0"/>
    <xf numFmtId="0" fontId="40" fillId="38" borderId="0" applyNumberFormat="0" applyBorder="0" applyAlignment="0" applyProtection="0"/>
    <xf numFmtId="0" fontId="27" fillId="0" borderId="0"/>
    <xf numFmtId="0" fontId="27" fillId="15" borderId="30" applyNumberFormat="0" applyFont="0" applyAlignment="0" applyProtection="0"/>
    <xf numFmtId="0" fontId="27" fillId="17" borderId="0" applyNumberFormat="0" applyBorder="0" applyAlignment="0" applyProtection="0"/>
    <xf numFmtId="0" fontId="27" fillId="8" borderId="0" applyNumberFormat="0" applyBorder="0" applyAlignment="0" applyProtection="0"/>
    <xf numFmtId="0" fontId="27" fillId="0" borderId="0"/>
    <xf numFmtId="0" fontId="27" fillId="15" borderId="30" applyNumberFormat="0" applyFont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0" borderId="0"/>
    <xf numFmtId="0" fontId="27" fillId="15" borderId="30" applyNumberFormat="0" applyFont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8" borderId="0" applyNumberFormat="0" applyBorder="0" applyAlignment="0" applyProtection="0"/>
    <xf numFmtId="0" fontId="27" fillId="37" borderId="0" applyNumberFormat="0" applyBorder="0" applyAlignment="0" applyProtection="0"/>
    <xf numFmtId="0" fontId="9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4" fontId="28" fillId="0" borderId="0" applyFont="0" applyFill="0" applyBorder="0" applyAlignment="0" applyProtection="0"/>
    <xf numFmtId="0" fontId="9" fillId="0" borderId="0"/>
    <xf numFmtId="0" fontId="27" fillId="8" borderId="0" applyNumberFormat="0" applyBorder="0" applyAlignment="0" applyProtection="0"/>
    <xf numFmtId="0" fontId="9" fillId="0" borderId="0"/>
    <xf numFmtId="43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NumberFormat="0" applyBorder="0" applyAlignment="0" applyProtection="0"/>
    <xf numFmtId="0" fontId="53" fillId="43" borderId="0" applyNumberFormat="0" applyBorder="0" applyAlignment="0" applyProtection="0"/>
    <xf numFmtId="0" fontId="53" fillId="44" borderId="0" applyNumberFormat="0" applyBorder="0" applyAlignment="0" applyProtection="0"/>
    <xf numFmtId="0" fontId="53" fillId="45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42" borderId="0" applyNumberFormat="0" applyBorder="0" applyAlignment="0" applyProtection="0"/>
    <xf numFmtId="0" fontId="53" fillId="45" borderId="0" applyNumberFormat="0" applyBorder="0" applyAlignment="0" applyProtection="0"/>
    <xf numFmtId="0" fontId="53" fillId="48" borderId="0" applyNumberFormat="0" applyBorder="0" applyAlignment="0" applyProtection="0"/>
    <xf numFmtId="0" fontId="54" fillId="49" borderId="0" applyNumberFormat="0" applyBorder="0" applyAlignment="0" applyProtection="0"/>
    <xf numFmtId="0" fontId="54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4" fillId="52" borderId="0" applyNumberFormat="0" applyBorder="0" applyAlignment="0" applyProtection="0"/>
    <xf numFmtId="0" fontId="22" fillId="45" borderId="0" applyNumberFormat="0" applyBorder="0" applyAlignment="0">
      <protection locked="0"/>
    </xf>
    <xf numFmtId="4" fontId="55" fillId="0" borderId="37" applyFill="0">
      <alignment vertical="center"/>
      <protection locked="0"/>
    </xf>
    <xf numFmtId="4" fontId="55" fillId="0" borderId="37" applyFill="0">
      <alignment vertical="center"/>
      <protection locked="0"/>
    </xf>
    <xf numFmtId="0" fontId="56" fillId="0" borderId="0" applyFill="0" applyBorder="0" applyAlignment="0"/>
    <xf numFmtId="0" fontId="57" fillId="53" borderId="38" applyNumberFormat="0" applyAlignment="0" applyProtection="0"/>
    <xf numFmtId="0" fontId="57" fillId="53" borderId="38" applyNumberFormat="0" applyAlignment="0" applyProtection="0"/>
    <xf numFmtId="0" fontId="57" fillId="53" borderId="38" applyNumberFormat="0" applyAlignment="0" applyProtection="0"/>
    <xf numFmtId="0" fontId="58" fillId="0" borderId="39" applyNumberFormat="0" applyFill="0" applyAlignment="0" applyProtection="0"/>
    <xf numFmtId="0" fontId="59" fillId="54" borderId="40" applyNumberFormat="0" applyAlignment="0" applyProtection="0"/>
    <xf numFmtId="0" fontId="54" fillId="55" borderId="0" applyNumberFormat="0" applyBorder="0" applyAlignment="0" applyProtection="0"/>
    <xf numFmtId="0" fontId="54" fillId="56" borderId="0" applyNumberFormat="0" applyBorder="0" applyAlignment="0" applyProtection="0"/>
    <xf numFmtId="0" fontId="54" fillId="57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4" fillId="58" borderId="0" applyNumberFormat="0" applyBorder="0" applyAlignment="0" applyProtection="0"/>
    <xf numFmtId="0" fontId="60" fillId="0" borderId="0"/>
    <xf numFmtId="0" fontId="60" fillId="0" borderId="0"/>
    <xf numFmtId="0" fontId="61" fillId="0" borderId="10">
      <alignment horizontal="right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62" fillId="0" borderId="0" applyFont="0" applyFill="0" applyBorder="0" applyAlignment="0" applyProtection="0"/>
    <xf numFmtId="0" fontId="63" fillId="0" borderId="0" applyNumberFormat="0" applyAlignment="0">
      <alignment horizontal="left"/>
    </xf>
    <xf numFmtId="176" fontId="62" fillId="0" borderId="0" applyFont="0" applyFill="0" applyBorder="0" applyAlignment="0" applyProtection="0"/>
    <xf numFmtId="3" fontId="64" fillId="0" borderId="0">
      <alignment horizontal="right"/>
    </xf>
    <xf numFmtId="0" fontId="64" fillId="0" borderId="0">
      <alignment horizontal="left"/>
    </xf>
    <xf numFmtId="0" fontId="62" fillId="0" borderId="0" applyFont="0" applyFill="0" applyBorder="0" applyAlignment="0" applyProtection="0"/>
    <xf numFmtId="0" fontId="65" fillId="0" borderId="0" applyNumberFormat="0" applyAlignment="0">
      <alignment horizontal="left"/>
    </xf>
    <xf numFmtId="4" fontId="66" fillId="0" borderId="0" applyFill="0" applyBorder="0">
      <protection locked="0"/>
    </xf>
    <xf numFmtId="2" fontId="62" fillId="0" borderId="0" applyFont="0" applyFill="0" applyBorder="0" applyAlignment="0" applyProtection="0"/>
    <xf numFmtId="0" fontId="67" fillId="0" borderId="0">
      <alignment wrapText="1"/>
    </xf>
    <xf numFmtId="38" fontId="68" fillId="59" borderId="0" applyNumberFormat="0" applyBorder="0" applyAlignment="0" applyProtection="0"/>
    <xf numFmtId="0" fontId="69" fillId="0" borderId="33" applyNumberFormat="0" applyAlignment="0" applyProtection="0">
      <alignment horizontal="left" vertical="center"/>
    </xf>
    <xf numFmtId="0" fontId="69" fillId="0" borderId="11">
      <alignment horizontal="left" vertical="center"/>
    </xf>
    <xf numFmtId="0" fontId="69" fillId="0" borderId="11">
      <alignment horizontal="left" vertical="center"/>
    </xf>
    <xf numFmtId="0" fontId="69" fillId="0" borderId="11">
      <alignment horizontal="left" vertical="center"/>
    </xf>
    <xf numFmtId="0" fontId="70" fillId="0" borderId="0" applyNumberFormat="0" applyFill="0" applyBorder="0" applyAlignment="0" applyProtection="0">
      <alignment vertical="top"/>
      <protection locked="0"/>
    </xf>
    <xf numFmtId="10" fontId="68" fillId="60" borderId="34" applyNumberFormat="0" applyBorder="0" applyAlignment="0" applyProtection="0"/>
    <xf numFmtId="10" fontId="68" fillId="60" borderId="34" applyNumberFormat="0" applyBorder="0" applyAlignment="0" applyProtection="0"/>
    <xf numFmtId="10" fontId="68" fillId="60" borderId="34" applyNumberFormat="0" applyBorder="0" applyAlignment="0" applyProtection="0"/>
    <xf numFmtId="177" fontId="71" fillId="0" borderId="36" applyNumberFormat="0" applyFill="0" applyBorder="0">
      <alignment horizontal="left" vertical="center"/>
    </xf>
    <xf numFmtId="177" fontId="72" fillId="0" borderId="0"/>
    <xf numFmtId="166" fontId="21" fillId="0" borderId="17">
      <alignment horizontal="right"/>
    </xf>
    <xf numFmtId="0" fontId="73" fillId="61" borderId="0" applyNumberFormat="0" applyBorder="0" applyAlignment="0" applyProtection="0"/>
    <xf numFmtId="37" fontId="74" fillId="0" borderId="0"/>
    <xf numFmtId="41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22" fillId="0" borderId="0"/>
    <xf numFmtId="0" fontId="22" fillId="0" borderId="0"/>
    <xf numFmtId="0" fontId="22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5" fillId="0" borderId="0"/>
    <xf numFmtId="0" fontId="76" fillId="0" borderId="0"/>
    <xf numFmtId="0" fontId="77" fillId="0" borderId="0"/>
    <xf numFmtId="0" fontId="22" fillId="0" borderId="0"/>
    <xf numFmtId="0" fontId="22" fillId="62" borderId="41" applyNumberFormat="0" applyFont="0" applyAlignment="0" applyProtection="0"/>
    <xf numFmtId="0" fontId="22" fillId="62" borderId="41" applyNumberFormat="0" applyFont="0" applyAlignment="0" applyProtection="0"/>
    <xf numFmtId="0" fontId="22" fillId="62" borderId="41" applyNumberFormat="0" applyFont="0" applyAlignment="0" applyProtection="0"/>
    <xf numFmtId="0" fontId="60" fillId="0" borderId="0"/>
    <xf numFmtId="0" fontId="60" fillId="0" borderId="0"/>
    <xf numFmtId="0" fontId="60" fillId="0" borderId="42"/>
    <xf numFmtId="0" fontId="60" fillId="0" borderId="42"/>
    <xf numFmtId="10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8" fontId="78" fillId="0" borderId="0" applyNumberFormat="0" applyFill="0" applyBorder="0" applyAlignment="0" applyProtection="0">
      <alignment horizontal="left"/>
    </xf>
    <xf numFmtId="0" fontId="64" fillId="0" borderId="0" applyBorder="0">
      <alignment horizontal="left" vertical="center" wrapText="1"/>
    </xf>
    <xf numFmtId="0" fontId="79" fillId="0" borderId="0" applyBorder="0">
      <alignment horizontal="left" vertical="center" wrapText="1"/>
    </xf>
    <xf numFmtId="0" fontId="80" fillId="0" borderId="0" applyBorder="0">
      <alignment horizontal="left" vertical="center" wrapText="1"/>
    </xf>
    <xf numFmtId="0" fontId="60" fillId="0" borderId="0"/>
    <xf numFmtId="0" fontId="67" fillId="0" borderId="0">
      <alignment vertical="top"/>
    </xf>
    <xf numFmtId="0" fontId="67" fillId="0" borderId="0"/>
    <xf numFmtId="0" fontId="81" fillId="0" borderId="0"/>
    <xf numFmtId="0" fontId="81" fillId="0" borderId="0">
      <alignment vertical="top"/>
    </xf>
    <xf numFmtId="0" fontId="82" fillId="0" borderId="34">
      <alignment horizontal="center"/>
    </xf>
    <xf numFmtId="0" fontId="82" fillId="0" borderId="34">
      <alignment horizontal="center"/>
    </xf>
    <xf numFmtId="0" fontId="82" fillId="0" borderId="34">
      <alignment horizontal="center"/>
    </xf>
    <xf numFmtId="0" fontId="82" fillId="0" borderId="0">
      <alignment horizontal="center" vertical="center"/>
    </xf>
    <xf numFmtId="0" fontId="83" fillId="63" borderId="0" applyNumberFormat="0" applyFill="0">
      <alignment horizontal="left" vertical="center"/>
    </xf>
    <xf numFmtId="40" fontId="84" fillId="0" borderId="0" applyBorder="0">
      <alignment horizontal="right"/>
    </xf>
    <xf numFmtId="0" fontId="60" fillId="0" borderId="0"/>
    <xf numFmtId="0" fontId="60" fillId="0" borderId="0"/>
    <xf numFmtId="0" fontId="85" fillId="0" borderId="0"/>
    <xf numFmtId="0" fontId="86" fillId="0" borderId="0"/>
    <xf numFmtId="0" fontId="85" fillId="0" borderId="0"/>
    <xf numFmtId="0" fontId="87" fillId="0" borderId="0">
      <alignment vertical="center"/>
    </xf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71" fontId="22" fillId="0" borderId="0" applyFont="0" applyFill="0" applyBorder="0" applyAlignment="0" applyProtection="0"/>
    <xf numFmtId="0" fontId="22" fillId="0" borderId="0"/>
    <xf numFmtId="0" fontId="90" fillId="0" borderId="0" applyNumberFormat="0" applyFill="0" applyBorder="0" applyAlignment="0" applyProtection="0"/>
    <xf numFmtId="0" fontId="91" fillId="0" borderId="43" applyNumberFormat="0" applyFill="0" applyAlignment="0" applyProtection="0"/>
    <xf numFmtId="0" fontId="92" fillId="0" borderId="44" applyNumberFormat="0" applyFill="0" applyAlignment="0" applyProtection="0"/>
    <xf numFmtId="0" fontId="93" fillId="0" borderId="45" applyNumberFormat="0" applyFill="0" applyAlignment="0" applyProtection="0"/>
    <xf numFmtId="0" fontId="93" fillId="0" borderId="0" applyNumberFormat="0" applyFill="0" applyBorder="0" applyAlignment="0" applyProtection="0"/>
    <xf numFmtId="0" fontId="94" fillId="0" borderId="46" applyNumberFormat="0" applyFill="0" applyAlignment="0" applyProtection="0"/>
    <xf numFmtId="0" fontId="94" fillId="0" borderId="46" applyNumberFormat="0" applyFill="0" applyAlignment="0" applyProtection="0"/>
    <xf numFmtId="0" fontId="94" fillId="0" borderId="46" applyNumberFormat="0" applyFill="0" applyAlignment="0" applyProtection="0"/>
    <xf numFmtId="0" fontId="95" fillId="40" borderId="0" applyNumberFormat="0" applyBorder="0" applyAlignment="0" applyProtection="0"/>
    <xf numFmtId="0" fontId="96" fillId="41" borderId="0" applyNumberFormat="0" applyBorder="0" applyAlignment="0" applyProtection="0"/>
    <xf numFmtId="0" fontId="5" fillId="0" borderId="0" applyNumberFormat="0" applyFill="0" applyBorder="0" applyAlignment="0" applyProtection="0"/>
    <xf numFmtId="172" fontId="28" fillId="0" borderId="0" applyFont="0" applyFill="0" applyBorder="0" applyAlignment="0" applyProtection="0"/>
    <xf numFmtId="0" fontId="9" fillId="0" borderId="0"/>
    <xf numFmtId="0" fontId="27" fillId="8" borderId="0" applyNumberFormat="0" applyBorder="0" applyAlignment="0" applyProtection="0"/>
    <xf numFmtId="0" fontId="28" fillId="0" borderId="0"/>
    <xf numFmtId="0" fontId="9" fillId="0" borderId="0"/>
    <xf numFmtId="174" fontId="28" fillId="0" borderId="0" applyFont="0" applyFill="0" applyBorder="0" applyAlignment="0" applyProtection="0"/>
    <xf numFmtId="175" fontId="32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2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3" fillId="12" borderId="26" applyNumberFormat="0" applyAlignment="0" applyProtection="0"/>
    <xf numFmtId="175" fontId="32" fillId="0" borderId="0" applyFont="0" applyFill="0" applyBorder="0" applyAlignment="0" applyProtection="0"/>
    <xf numFmtId="0" fontId="28" fillId="0" borderId="0"/>
    <xf numFmtId="0" fontId="9" fillId="0" borderId="0"/>
    <xf numFmtId="0" fontId="9" fillId="8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7" fillId="64" borderId="0"/>
    <xf numFmtId="1" fontId="11" fillId="4" borderId="11">
      <alignment horizontal="left"/>
    </xf>
    <xf numFmtId="9" fontId="9" fillId="0" borderId="0" applyFont="0" applyFill="0" applyBorder="0" applyAlignment="0" applyProtection="0"/>
    <xf numFmtId="9" fontId="11" fillId="4" borderId="0">
      <alignment horizontal="left"/>
    </xf>
    <xf numFmtId="0" fontId="9" fillId="0" borderId="0"/>
    <xf numFmtId="43" fontId="9" fillId="0" borderId="0" applyFont="0" applyFill="0" applyBorder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1" fontId="11" fillId="4" borderId="11">
      <alignment horizontal="left"/>
    </xf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36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2" fillId="62" borderId="53" applyNumberFormat="0" applyFon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7" fillId="53" borderId="52" applyNumberFormat="0" applyAlignment="0" applyProtection="0"/>
    <xf numFmtId="0" fontId="36" fillId="0" borderId="0" applyNumberFormat="0" applyFill="0" applyBorder="0" applyAlignment="0" applyProtection="0"/>
    <xf numFmtId="0" fontId="57" fillId="53" borderId="52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4" fontId="55" fillId="0" borderId="51" applyFill="0">
      <alignment vertical="center"/>
      <protection locked="0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4" fontId="55" fillId="0" borderId="51" applyFill="0">
      <alignment vertical="center"/>
      <protection locked="0"/>
    </xf>
    <xf numFmtId="0" fontId="60" fillId="0" borderId="54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0" fillId="0" borderId="54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4" fontId="55" fillId="0" borderId="47" applyFill="0">
      <alignment vertical="center"/>
      <protection locked="0"/>
    </xf>
    <xf numFmtId="4" fontId="55" fillId="0" borderId="47" applyFill="0">
      <alignment vertical="center"/>
      <protection locked="0"/>
    </xf>
    <xf numFmtId="0" fontId="57" fillId="53" borderId="48" applyNumberFormat="0" applyAlignment="0" applyProtection="0"/>
    <xf numFmtId="0" fontId="57" fillId="53" borderId="48" applyNumberFormat="0" applyAlignment="0" applyProtection="0"/>
    <xf numFmtId="0" fontId="57" fillId="53" borderId="48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2" fillId="62" borderId="49" applyNumberFormat="0" applyFont="0" applyAlignment="0" applyProtection="0"/>
    <xf numFmtId="0" fontId="22" fillId="62" borderId="49" applyNumberFormat="0" applyFont="0" applyAlignment="0" applyProtection="0"/>
    <xf numFmtId="0" fontId="22" fillId="62" borderId="49" applyNumberFormat="0" applyFont="0" applyAlignment="0" applyProtection="0"/>
    <xf numFmtId="0" fontId="36" fillId="0" borderId="0" applyNumberFormat="0" applyFill="0" applyBorder="0" applyAlignment="0" applyProtection="0"/>
    <xf numFmtId="0" fontId="60" fillId="0" borderId="50"/>
    <xf numFmtId="0" fontId="60" fillId="0" borderId="5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12" borderId="26" applyNumberFormat="0" applyAlignment="0" applyProtection="0"/>
    <xf numFmtId="175" fontId="32" fillId="0" borderId="0" applyFont="0" applyFill="0" applyBorder="0" applyAlignment="0" applyProtection="0"/>
    <xf numFmtId="0" fontId="28" fillId="0" borderId="0"/>
    <xf numFmtId="0" fontId="36" fillId="0" borderId="0" applyNumberFormat="0" applyFill="0" applyBorder="0" applyAlignment="0" applyProtection="0"/>
    <xf numFmtId="0" fontId="57" fillId="53" borderId="52" applyNumberFormat="0" applyAlignment="0" applyProtection="0"/>
    <xf numFmtId="0" fontId="36" fillId="0" borderId="0" applyNumberFormat="0" applyFill="0" applyBorder="0" applyAlignment="0" applyProtection="0"/>
    <xf numFmtId="0" fontId="22" fillId="62" borderId="53" applyNumberFormat="0" applyFon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4" fillId="0" borderId="55" applyNumberFormat="0" applyFill="0" applyAlignment="0" applyProtection="0"/>
    <xf numFmtId="0" fontId="94" fillId="0" borderId="55" applyNumberFormat="0" applyFill="0" applyAlignment="0" applyProtection="0"/>
    <xf numFmtId="0" fontId="94" fillId="0" borderId="55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12" borderId="26" applyNumberFormat="0" applyAlignment="0" applyProtection="0"/>
    <xf numFmtId="175" fontId="32" fillId="0" borderId="0" applyFont="0" applyFill="0" applyBorder="0" applyAlignment="0" applyProtection="0"/>
    <xf numFmtId="0" fontId="28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12" borderId="26" applyNumberFormat="0" applyAlignment="0" applyProtection="0"/>
    <xf numFmtId="175" fontId="32" fillId="0" borderId="0" applyFont="0" applyFill="0" applyBorder="0" applyAlignment="0" applyProtection="0"/>
    <xf numFmtId="0" fontId="28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8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3" fontId="20" fillId="0" borderId="16" xfId="19" applyNumberFormat="1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left"/>
    </xf>
    <xf numFmtId="0" fontId="20" fillId="5" borderId="16" xfId="0" applyFont="1" applyFill="1" applyBorder="1"/>
    <xf numFmtId="0" fontId="21" fillId="0" borderId="19" xfId="0" applyFont="1" applyFill="1" applyBorder="1" applyAlignment="1">
      <alignment horizontal="left" vertical="center" wrapText="1"/>
    </xf>
    <xf numFmtId="2" fontId="18" fillId="5" borderId="21" xfId="19" applyNumberFormat="1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left" vertical="center" wrapText="1"/>
    </xf>
    <xf numFmtId="2" fontId="18" fillId="0" borderId="21" xfId="19" applyNumberFormat="1" applyFont="1" applyBorder="1" applyAlignment="1">
      <alignment horizontal="center" vertical="center"/>
    </xf>
    <xf numFmtId="0" fontId="18" fillId="5" borderId="19" xfId="0" applyFont="1" applyFill="1" applyBorder="1" applyAlignment="1">
      <alignment horizontal="left" vertical="center" wrapText="1"/>
    </xf>
    <xf numFmtId="2" fontId="18" fillId="5" borderId="20" xfId="19" applyNumberFormat="1" applyFont="1" applyFill="1" applyBorder="1" applyAlignment="1">
      <alignment horizontal="center" vertic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20" fillId="5" borderId="21" xfId="0" applyFont="1" applyFill="1" applyBorder="1"/>
    <xf numFmtId="3" fontId="20" fillId="0" borderId="13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4" fillId="7" borderId="0" xfId="0" applyFont="1" applyFill="1" applyAlignment="1">
      <alignment wrapText="1"/>
    </xf>
    <xf numFmtId="0" fontId="25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4" fillId="0" borderId="0" xfId="0" applyFont="1"/>
    <xf numFmtId="170" fontId="20" fillId="0" borderId="16" xfId="25" applyNumberFormat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6" fillId="0" borderId="0" xfId="0" applyFont="1"/>
    <xf numFmtId="11" fontId="20" fillId="0" borderId="16" xfId="25" applyNumberFormat="1" applyFont="1" applyBorder="1" applyAlignment="1">
      <alignment horizontal="center"/>
    </xf>
    <xf numFmtId="11" fontId="20" fillId="6" borderId="16" xfId="25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11" fontId="26" fillId="0" borderId="0" xfId="26" applyNumberFormat="1" applyFont="1"/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Alignment="1">
      <alignment horizontal="left" wrapText="1"/>
    </xf>
    <xf numFmtId="2" fontId="28" fillId="3" borderId="35" xfId="30" applyNumberFormat="1" applyFont="1" applyFill="1" applyBorder="1" applyAlignment="1">
      <alignment vertical="center"/>
    </xf>
    <xf numFmtId="2" fontId="28" fillId="3" borderId="35" xfId="596" applyNumberFormat="1" applyFont="1" applyFill="1" applyBorder="1" applyAlignment="1">
      <alignment vertical="center"/>
    </xf>
    <xf numFmtId="1" fontId="28" fillId="3" borderId="0" xfId="936" applyNumberFormat="1" applyFill="1"/>
    <xf numFmtId="0" fontId="28" fillId="3" borderId="0" xfId="971" applyFill="1"/>
    <xf numFmtId="1" fontId="28" fillId="3" borderId="0" xfId="971" applyNumberFormat="1" applyFill="1"/>
    <xf numFmtId="2" fontId="29" fillId="3" borderId="0" xfId="27" applyNumberFormat="1" applyFont="1" applyFill="1" applyBorder="1" applyAlignment="1">
      <alignment vertical="center"/>
    </xf>
    <xf numFmtId="174" fontId="28" fillId="3" borderId="0" xfId="596" applyFont="1" applyFill="1"/>
    <xf numFmtId="174" fontId="31" fillId="3" borderId="0" xfId="596" applyFont="1" applyFill="1"/>
    <xf numFmtId="174" fontId="28" fillId="3" borderId="0" xfId="596" applyFont="1" applyFill="1" applyAlignment="1">
      <alignment vertical="center"/>
    </xf>
    <xf numFmtId="1" fontId="29" fillId="3" borderId="0" xfId="596" applyNumberFormat="1" applyFont="1" applyFill="1" applyAlignment="1">
      <alignment horizontal="right"/>
    </xf>
    <xf numFmtId="1" fontId="30" fillId="3" borderId="0" xfId="971" applyNumberFormat="1" applyFont="1" applyFill="1" applyAlignment="1">
      <alignment horizontal="center"/>
    </xf>
    <xf numFmtId="1" fontId="29" fillId="3" borderId="0" xfId="27" applyNumberFormat="1" applyFont="1" applyFill="1" applyBorder="1" applyAlignment="1">
      <alignment vertical="center"/>
    </xf>
    <xf numFmtId="1" fontId="29" fillId="3" borderId="0" xfId="27" applyNumberFormat="1" applyFont="1" applyFill="1" applyBorder="1" applyAlignment="1">
      <alignment horizontal="right" vertical="center"/>
    </xf>
    <xf numFmtId="1" fontId="29" fillId="3" borderId="0" xfId="27" applyNumberFormat="1" applyFont="1" applyFill="1" applyBorder="1"/>
    <xf numFmtId="10" fontId="29" fillId="3" borderId="0" xfId="596" applyNumberFormat="1" applyFont="1" applyFill="1" applyAlignment="1">
      <alignment horizontal="right"/>
    </xf>
    <xf numFmtId="1" fontId="28" fillId="3" borderId="0" xfId="596" applyNumberFormat="1" applyFont="1" applyFill="1" applyAlignment="1">
      <alignment vertical="center"/>
    </xf>
    <xf numFmtId="2" fontId="0" fillId="5" borderId="0" xfId="0" applyNumberFormat="1" applyFont="1" applyFill="1"/>
    <xf numFmtId="166" fontId="0" fillId="5" borderId="0" xfId="0" applyNumberFormat="1" applyFont="1" applyFill="1"/>
    <xf numFmtId="0" fontId="0" fillId="5" borderId="0" xfId="0" applyFont="1" applyFill="1"/>
    <xf numFmtId="0" fontId="1" fillId="5" borderId="0" xfId="0" applyFont="1" applyFill="1"/>
    <xf numFmtId="1" fontId="28" fillId="3" borderId="0" xfId="999" applyNumberFormat="1" applyFill="1" applyBorder="1"/>
    <xf numFmtId="1" fontId="28" fillId="3" borderId="10" xfId="999" applyNumberFormat="1" applyFill="1" applyBorder="1"/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0" fillId="5" borderId="0" xfId="0" applyFill="1"/>
    <xf numFmtId="174" fontId="0" fillId="5" borderId="0" xfId="0" applyNumberFormat="1" applyFill="1"/>
    <xf numFmtId="174" fontId="0" fillId="0" borderId="0" xfId="0" applyNumberFormat="1" applyFont="1" applyFill="1"/>
    <xf numFmtId="174" fontId="1" fillId="0" borderId="0" xfId="0" applyNumberFormat="1" applyFont="1" applyFill="1"/>
    <xf numFmtId="174" fontId="0" fillId="0" borderId="0" xfId="0" applyNumberFormat="1" applyFill="1"/>
    <xf numFmtId="2" fontId="0" fillId="0" borderId="0" xfId="0" applyNumberFormat="1" applyFont="1" applyFill="1"/>
  </cellXfs>
  <cellStyles count="1009">
    <cellStyle name="20% - Accent1 2" xfId="343" xr:uid="{F4FEC23E-FFA0-4879-A374-57D584DACCBD}"/>
    <cellStyle name="20% - Accent1 3" xfId="563" xr:uid="{B2CD57ED-B137-4FE0-8AFE-CBB0BFCE3D7B}"/>
    <cellStyle name="20% - Accent1 4" xfId="567" xr:uid="{2901797C-B0B2-4AEB-8E88-D7504E951BCB}"/>
    <cellStyle name="20% - Accent1 5" xfId="581" xr:uid="{46209097-34C6-43B0-B29D-EE12584C9B70}"/>
    <cellStyle name="20% - Accent2 2" xfId="569" xr:uid="{8DEEDA41-D9F5-4B6D-8D81-5A802DCD3C13}"/>
    <cellStyle name="20% - Accent2 3" xfId="583" xr:uid="{E5EE8818-24E7-47B4-B565-2A46DD589284}"/>
    <cellStyle name="20% - Accent2 4" xfId="544" xr:uid="{31135CA0-C8FA-4005-855E-2094B8840B02}"/>
    <cellStyle name="20% - Accent3 2" xfId="571" xr:uid="{6B085170-2472-4070-95A0-7BA7EAE906CE}"/>
    <cellStyle name="20% - Accent3 3" xfId="585" xr:uid="{CB9C6C76-1534-476D-AE35-EA00619935B1}"/>
    <cellStyle name="20% - Accent3 4" xfId="548" xr:uid="{C6858685-AE94-4603-876A-4DFB6695B039}"/>
    <cellStyle name="20% - Accent4 2" xfId="573" xr:uid="{FC8DAA82-7A40-4DAE-A851-06CC859375EB}"/>
    <cellStyle name="20% - Accent4 3" xfId="587" xr:uid="{90399ED6-8116-45C0-BDA9-CD784E43064C}"/>
    <cellStyle name="20% - Accent4 4" xfId="552" xr:uid="{2AAF485D-5C2D-4B08-8564-1FC04B9D62FC}"/>
    <cellStyle name="20% - Accent5 2" xfId="575" xr:uid="{BD5F2573-EB59-4E0E-A345-F5EA0845BE48}"/>
    <cellStyle name="20% - Accent5 3" xfId="589" xr:uid="{328BF38A-6072-4D09-AA49-CF57B6706C45}"/>
    <cellStyle name="20% - Accent5 4" xfId="556" xr:uid="{8086418F-8F67-41E8-B233-91E27B39F214}"/>
    <cellStyle name="20% - Accent6 10" xfId="767" xr:uid="{36801983-F872-4473-BBA4-93A9D9D757BC}"/>
    <cellStyle name="20% - Accent6 2" xfId="187" xr:uid="{483A5112-3E87-4CE7-B30A-1310BA640025}"/>
    <cellStyle name="20% - Accent6 3" xfId="521" xr:uid="{765F2AB5-4E12-488A-89D2-2C43DA3C2815}"/>
    <cellStyle name="20% - Accent6 3 2" xfId="27" xr:uid="{00000000-0005-0000-0000-000000000000}"/>
    <cellStyle name="20% - Accent6 4" xfId="524" xr:uid="{1101C067-EE54-45A2-A327-E8A82D666DAB}"/>
    <cellStyle name="20% - Accent6 4 2" xfId="598" xr:uid="{0A25634C-219B-44C8-8AA3-029C52B391BD}"/>
    <cellStyle name="20% - Accent6 5" xfId="564" xr:uid="{A27E9F02-9CE6-4845-BE6A-9DD1898F4E13}"/>
    <cellStyle name="20% - Accent6 6" xfId="577" xr:uid="{E6BB5658-7487-4DE2-8047-1A72934AD0B5}"/>
    <cellStyle name="20% - Accent6 7" xfId="591" xr:uid="{5943CD52-83BE-4EBF-B864-1D37965CF989}"/>
    <cellStyle name="20% - Accent6 8" xfId="738" xr:uid="{2057D88F-A08E-4802-AD3E-513412868064}"/>
    <cellStyle name="20% - Accent6 9" xfId="758" xr:uid="{9480F953-E9C6-48EC-83A7-C7EA69C5B6D2}"/>
    <cellStyle name="20% - Colore 1" xfId="604" xr:uid="{AED3BC0F-BC51-4624-8437-7E566620A39A}"/>
    <cellStyle name="20% - Colore 2" xfId="605" xr:uid="{F6A406F0-7E53-4132-8B0D-22F96209FFDC}"/>
    <cellStyle name="20% - Colore 3" xfId="606" xr:uid="{018CBE06-FE53-40BF-B758-94320A425BF9}"/>
    <cellStyle name="20% - Colore 4" xfId="607" xr:uid="{D900D68E-7B5B-4B63-BA32-EAC95C7FAA6B}"/>
    <cellStyle name="20% - Colore 5" xfId="608" xr:uid="{CC251918-67EF-4218-B078-486008639C13}"/>
    <cellStyle name="20% - Colore 6" xfId="609" xr:uid="{B73F516C-835D-4A59-A35F-AAF235FAF383}"/>
    <cellStyle name="40% - Accent1 2" xfId="568" xr:uid="{7EDCF210-15EA-4C41-8315-02E652E545CC}"/>
    <cellStyle name="40% - Accent1 3" xfId="582" xr:uid="{DE2738A2-2AEA-4F93-852C-2DBEB9127BC4}"/>
    <cellStyle name="40% - Accent1 4" xfId="541" xr:uid="{57C10973-C5CF-46F2-9F19-3A01CBCF8B02}"/>
    <cellStyle name="40% - Accent2 2" xfId="570" xr:uid="{FBAC259F-54CD-43CA-B3FC-8015CC2039FE}"/>
    <cellStyle name="40% - Accent2 3" xfId="584" xr:uid="{9936D64C-8B88-471B-93DA-EDE6D1503B10}"/>
    <cellStyle name="40% - Accent2 4" xfId="545" xr:uid="{C25505EF-8686-4E47-82DB-A8E3134CB3AE}"/>
    <cellStyle name="40% - Accent3 2" xfId="572" xr:uid="{1028F602-5274-4B78-947D-5438347225D1}"/>
    <cellStyle name="40% - Accent3 3" xfId="586" xr:uid="{F62995E3-269E-49D3-B143-F4F7044A739B}"/>
    <cellStyle name="40% - Accent3 4" xfId="549" xr:uid="{45198E9F-1453-416D-B323-839E48CB24F5}"/>
    <cellStyle name="40% - Accent4 2" xfId="574" xr:uid="{270731AC-7973-4249-9CE7-D42665C4BBC2}"/>
    <cellStyle name="40% - Accent4 3" xfId="588" xr:uid="{83492D91-C241-4DF6-80E5-8658D97D97A3}"/>
    <cellStyle name="40% - Accent4 4" xfId="553" xr:uid="{8223FD27-B5AF-47F4-883E-10084911D9EF}"/>
    <cellStyle name="40% - Accent5 2" xfId="576" xr:uid="{BE29A66E-DEAF-4C12-9A42-499A41E3CACA}"/>
    <cellStyle name="40% - Accent5 3" xfId="590" xr:uid="{E1225CB6-1490-4D89-ADF2-47B0D59F0B87}"/>
    <cellStyle name="40% - Accent5 4" xfId="557" xr:uid="{1E501435-4274-4923-876D-F0EB7B0CB3E0}"/>
    <cellStyle name="40% - Accent6 2" xfId="578" xr:uid="{A15FB96E-2AF2-442B-B2BE-3F6E4B98E267}"/>
    <cellStyle name="40% - Accent6 3" xfId="592" xr:uid="{74A09CC6-52B9-4CBE-8280-253BEE5771DD}"/>
    <cellStyle name="40% - Accent6 4" xfId="559" xr:uid="{CEFBFB73-6F8E-498C-8A6A-8FAD79C9DC82}"/>
    <cellStyle name="40% - Colore 1" xfId="610" xr:uid="{36ECF16D-5599-4503-8ABA-A16E3F147849}"/>
    <cellStyle name="40% - Colore 2" xfId="611" xr:uid="{5782A5DF-3D9E-403D-87F4-5ADB02AE99C2}"/>
    <cellStyle name="40% - Colore 3" xfId="612" xr:uid="{8237AC02-88D7-44C6-89B8-2623A7793AE5}"/>
    <cellStyle name="40% - Colore 4" xfId="613" xr:uid="{19538CC0-23B2-467C-AF78-9CC1FCF57E80}"/>
    <cellStyle name="40% - Colore 5" xfId="614" xr:uid="{956BDD18-F8AC-4035-A425-5A8BC9031388}"/>
    <cellStyle name="40% - Colore 6" xfId="615" xr:uid="{C40C051F-FE4E-4CBA-8910-35789BCAA981}"/>
    <cellStyle name="60% - Accent1 2" xfId="542" xr:uid="{ED0A7FE8-62D0-4494-8B4F-1B3D80A7BBBB}"/>
    <cellStyle name="60% - Accent2 2" xfId="546" xr:uid="{B47DA017-33A0-457D-9D25-F29FF6644A0A}"/>
    <cellStyle name="60% - Accent3 2" xfId="550" xr:uid="{23534EE0-25E7-47DF-8CFF-7B6607C3EE7B}"/>
    <cellStyle name="60% - Accent4 2" xfId="554" xr:uid="{5BB08D17-08E8-4F86-B7FD-2BB501B47708}"/>
    <cellStyle name="60% - Accent5 2" xfId="558" xr:uid="{D3AEC976-CE7A-4B23-B98A-D748AA81A09E}"/>
    <cellStyle name="60% - Accent6 2" xfId="560" xr:uid="{F897B2BB-A4F8-427D-9B44-3268DDDFE364}"/>
    <cellStyle name="60% - Colore 1" xfId="616" xr:uid="{7FB7EF48-8A17-4C61-B355-D4BBF421C155}"/>
    <cellStyle name="60% - Colore 2" xfId="617" xr:uid="{1B8BD257-F9B3-4864-BA05-43FC86D11246}"/>
    <cellStyle name="60% - Colore 3" xfId="618" xr:uid="{8F65B7FA-F81C-43C1-9EFF-75559FB46798}"/>
    <cellStyle name="60% - Colore 4" xfId="619" xr:uid="{89946037-22AF-441E-87B7-2E0C164BE46D}"/>
    <cellStyle name="60% - Colore 5" xfId="620" xr:uid="{E03D0792-E2C6-40A3-91D5-64337CB99BC6}"/>
    <cellStyle name="60% - Colore 6" xfId="621" xr:uid="{F5682FB3-CD6F-4B32-9C05-B2A6E4DCEB42}"/>
    <cellStyle name="A - a heading" xfId="761" xr:uid="{5EB921B2-BF56-43DB-B05B-7860969035F0}"/>
    <cellStyle name="A - bold" xfId="15" xr:uid="{00000000-0005-0000-0000-000001000000}"/>
    <cellStyle name="A - bottom border" xfId="18" xr:uid="{00000000-0005-0000-0000-000002000000}"/>
    <cellStyle name="A - header" xfId="762" xr:uid="{A1D5C8EF-CCC5-49EF-A3A8-B6AD75A85036}"/>
    <cellStyle name="A - header 2" xfId="775" xr:uid="{F183E243-04A5-47F3-9C0A-FFB2C765F6B1}"/>
    <cellStyle name="A - header 2 2" xfId="17" xr:uid="{00000000-0005-0000-0000-000003000000}"/>
    <cellStyle name="A - normal" xfId="16" xr:uid="{00000000-0005-0000-0000-000004000000}"/>
    <cellStyle name="A - percent" xfId="764" xr:uid="{01985D64-EF76-4841-B200-FA72641257D5}"/>
    <cellStyle name="Accent1 2" xfId="540" xr:uid="{F3864E8C-DFF0-41E5-858B-ED041920D5DA}"/>
    <cellStyle name="Accent2 2" xfId="543" xr:uid="{78E4193D-8A07-41D2-8DAF-A9934ECB4945}"/>
    <cellStyle name="Accent3 2" xfId="547" xr:uid="{8101830B-F0FC-49BF-8D32-15B335D089CB}"/>
    <cellStyle name="Accent4 2" xfId="551" xr:uid="{9802D119-D2BB-4177-B2C3-5F19D397AC9D}"/>
    <cellStyle name="Accent5 2" xfId="555" xr:uid="{03D69599-81F3-4E83-821D-89C4F0974646}"/>
    <cellStyle name="Accent6 2" xfId="525" xr:uid="{4E3E7689-2618-41FB-BF44-06DC421B8E21}"/>
    <cellStyle name="Bad 2" xfId="531" xr:uid="{773E4976-3306-44EA-A5C8-549D49CB0447}"/>
    <cellStyle name="Best" xfId="622" xr:uid="{36C32318-EE03-4EF8-A069-91850643A3E4}"/>
    <cellStyle name="Body: normal cell" xfId="4" xr:uid="{00000000-0005-0000-0000-000005000000}"/>
    <cellStyle name="Body: normal cell 2" xfId="11" xr:uid="{00000000-0005-0000-0000-000006000000}"/>
    <cellStyle name="BORDERS" xfId="623" xr:uid="{C40DAACE-AF39-485C-B125-5F86067B0CE3}"/>
    <cellStyle name="BORDERS 2" xfId="624" xr:uid="{96646485-8C79-4846-8ABB-ABB18983BD3B}"/>
    <cellStyle name="BORDERS 2 2" xfId="887" xr:uid="{F39AEC96-E24B-4454-88B1-A616F8AB929C}"/>
    <cellStyle name="BORDERS 2 3" xfId="864" xr:uid="{2C33CD8F-CBF1-40FA-B587-71BB8309A633}"/>
    <cellStyle name="BORDERS 3" xfId="886" xr:uid="{0B1CF1B6-0BEA-4F9B-8B71-6ECC0F4A3D96}"/>
    <cellStyle name="BORDERS 4" xfId="867" xr:uid="{5C84E390-01B6-4653-88E2-B8231A883E46}"/>
    <cellStyle name="Calc Currency (0)" xfId="625" xr:uid="{E7FA547D-5665-4DD5-9F7A-2699F6C11214}"/>
    <cellStyle name="Calcolo" xfId="626" xr:uid="{180B8AFE-FB2C-4826-9ADA-E16875ABD45B}"/>
    <cellStyle name="Calcolo 2" xfId="627" xr:uid="{FA8D740C-FAB5-4C7E-B94A-B33C4AF9FFC1}"/>
    <cellStyle name="Calcolo 2 2" xfId="889" xr:uid="{03218E8A-7E80-48FB-9590-140379B801CB}"/>
    <cellStyle name="Calcolo 2 3" xfId="858" xr:uid="{331A99D0-48BB-4543-AC04-658F4083C68A}"/>
    <cellStyle name="Calcolo 3" xfId="628" xr:uid="{4BE8C61C-8EA6-4D9A-9141-908326D8229F}"/>
    <cellStyle name="Calcolo 3 2" xfId="890" xr:uid="{C78B0500-046C-4056-BB70-4B2AA437B919}"/>
    <cellStyle name="Calcolo 3 3" xfId="938" xr:uid="{3DD2667D-5091-477E-8F1F-CA8ACE13405A}"/>
    <cellStyle name="Calcolo 4" xfId="888" xr:uid="{C9EC00DA-BA9F-45D4-867C-2B897CCE3C84}"/>
    <cellStyle name="Calcolo 5" xfId="860" xr:uid="{6D72A356-F57D-4FE4-8B0A-A215A60BFB69}"/>
    <cellStyle name="Calculation 2" xfId="534" xr:uid="{B4813676-C24B-4C5F-96F7-353ACC4909F4}"/>
    <cellStyle name="Cella collegata" xfId="629" xr:uid="{8AF24F28-0CAE-41D7-889F-17B1B26FEAD3}"/>
    <cellStyle name="Cella da controllare" xfId="630" xr:uid="{FEA642D3-5B26-4BC9-8E6D-658EB0AFB8AF}"/>
    <cellStyle name="Check Cell 2" xfId="536" xr:uid="{D36525FD-D4C5-448F-81BE-1780A5677C37}"/>
    <cellStyle name="Colore 1" xfId="631" xr:uid="{4FA962E3-9032-4526-96E0-65266F8E2714}"/>
    <cellStyle name="Colore 2" xfId="632" xr:uid="{4E0D7E98-BCE0-4264-A6B1-EAC4AFE8EF9E}"/>
    <cellStyle name="Colore 3" xfId="633" xr:uid="{4390D926-48CA-4E18-8607-37CF781C241C}"/>
    <cellStyle name="Colore 4" xfId="634" xr:uid="{88373FC1-C926-4539-8412-4D809E24207D}"/>
    <cellStyle name="Colore 5" xfId="635" xr:uid="{9EC5E2C6-0354-421D-BC12-40A5BA31C518}"/>
    <cellStyle name="Colore 6" xfId="636" xr:uid="{8DD06042-3831-4399-98E2-98A5631C2DD2}"/>
    <cellStyle name="Column - Style5" xfId="637" xr:uid="{84BDFF79-05E6-4A01-9ECF-C9283E4D8CD4}"/>
    <cellStyle name="Column - Style6" xfId="638" xr:uid="{ED672309-D9F2-4198-B6CB-A1A1473EA069}"/>
    <cellStyle name="Column headings" xfId="639" xr:uid="{B447E4C1-4D25-410D-971A-2D681ABCB189}"/>
    <cellStyle name="Comma" xfId="25" builtinId="3"/>
    <cellStyle name="Comma 2" xfId="20" xr:uid="{00000000-0005-0000-0000-000008000000}"/>
    <cellStyle name="Comma 2 2" xfId="21" xr:uid="{00000000-0005-0000-0000-000009000000}"/>
    <cellStyle name="Comma 2 2 2" xfId="640" xr:uid="{6944406E-F9A8-4A0C-923D-B61E4E3F499D}"/>
    <cellStyle name="Comma 2 3" xfId="600" xr:uid="{BC13D60A-7542-4415-9A30-CEA7EA47381F}"/>
    <cellStyle name="Comma 2 4" xfId="752" xr:uid="{B6DE1614-7AD5-4387-B5F1-5BC6365447F9}"/>
    <cellStyle name="Comma 2 5" xfId="346" xr:uid="{5BF3D7C3-924B-4FD5-A034-57A244E7C972}"/>
    <cellStyle name="Comma 3" xfId="19" xr:uid="{00000000-0005-0000-0000-00000A000000}"/>
    <cellStyle name="Comma 3 2" xfId="642" xr:uid="{578F01A1-82DA-48E8-A9F5-F29C600613C7}"/>
    <cellStyle name="Comma 3 3" xfId="641" xr:uid="{6FBEA32E-090B-42B9-B57A-3897D3042098}"/>
    <cellStyle name="Comma 3 4" xfId="596" xr:uid="{26040815-622D-426A-BD70-1ECAFC95F6A3}"/>
    <cellStyle name="Comma 4" xfId="643" xr:uid="{B6E64738-7B9D-473F-A400-756815DE52BE}"/>
    <cellStyle name="Comma 4 2" xfId="741" xr:uid="{1F50AA30-D746-40E5-BDB9-4D98581DD066}"/>
    <cellStyle name="Comma 5" xfId="644" xr:uid="{C5C42803-24E3-40A6-A654-8D264F72C30F}"/>
    <cellStyle name="Comma 6" xfId="602" xr:uid="{66C26ADF-0942-4D2E-AA8A-88AF364C1A78}"/>
    <cellStyle name="Comma 7" xfId="759" xr:uid="{5647FEEC-FFB2-4F68-9F2C-EE32D7D8AD73}"/>
    <cellStyle name="Comma 8" xfId="766" xr:uid="{E30460F6-8554-4041-945F-4F85C4DF551D}"/>
    <cellStyle name="Comma 9" xfId="30" xr:uid="{4DD4631B-5C41-4B72-821F-1091079CD602}"/>
    <cellStyle name="Comma0" xfId="645" xr:uid="{58666EDA-6A42-46BC-A7F1-BE231BF119FC}"/>
    <cellStyle name="Copied" xfId="646" xr:uid="{B01616D9-A64E-463E-BDB5-9F590389C997}"/>
    <cellStyle name="Currency 2" xfId="736" xr:uid="{E8FC9F13-4A55-4B27-AAE0-A4E9846BD95C}"/>
    <cellStyle name="Currency0" xfId="647" xr:uid="{2E28A6BF-CAF8-4695-BCDC-8A7925CFD808}"/>
    <cellStyle name="Data (Number)" xfId="648" xr:uid="{8F7F5137-FB34-42D2-8F39-C98492384A52}"/>
    <cellStyle name="Data (Text)" xfId="649" xr:uid="{94B59E92-187C-40AD-9BB3-16055B4B17EE}"/>
    <cellStyle name="Date" xfId="650" xr:uid="{6C862150-A286-4297-AFA0-B2408DD03F18}"/>
    <cellStyle name="Entered" xfId="651" xr:uid="{2745FBFD-70EC-4B46-BC73-AB5B1CEE05E5}"/>
    <cellStyle name="Excel Built-in Normal" xfId="184" xr:uid="{CCAA06C6-34F4-4BC5-943F-B365B5ABE915}"/>
    <cellStyle name="Explanatory Text 2" xfId="538" xr:uid="{479C64AD-3951-41A9-8B88-90C69C2CBEDD}"/>
    <cellStyle name="FIGURES" xfId="652" xr:uid="{9564ED0A-E2C7-4FF0-93C8-2170B6C45D4B}"/>
    <cellStyle name="Fixed" xfId="653" xr:uid="{02C59442-4B86-4DA9-BD7D-D7E033ACCB65}"/>
    <cellStyle name="Font: Calibri, 9pt regular" xfId="1" xr:uid="{00000000-0005-0000-0000-00000B000000}"/>
    <cellStyle name="Font: Calibri, 9pt regular 2" xfId="13" xr:uid="{00000000-0005-0000-0000-00000C000000}"/>
    <cellStyle name="Footnote Text" xfId="654" xr:uid="{CC613FC1-3F48-4E4B-895F-D702A56E1626}"/>
    <cellStyle name="Footnotes: top row" xfId="6" xr:uid="{00000000-0005-0000-0000-00000D000000}"/>
    <cellStyle name="Footnotes: top row 2" xfId="9" xr:uid="{00000000-0005-0000-0000-00000E000000}"/>
    <cellStyle name="Good 2" xfId="520" xr:uid="{E6F19444-D48A-44D0-859E-80F5EDC9BB8E}"/>
    <cellStyle name="Grey" xfId="655" xr:uid="{E08784CF-A757-4B04-995F-4017BDC2C3A4}"/>
    <cellStyle name="Header: bottom row" xfId="2" xr:uid="{00000000-0005-0000-0000-00000F000000}"/>
    <cellStyle name="Header: bottom row 2" xfId="12" xr:uid="{00000000-0005-0000-0000-000010000000}"/>
    <cellStyle name="Header1" xfId="656" xr:uid="{B24300C3-B863-489A-87A1-675D3F19A50F}"/>
    <cellStyle name="Header2" xfId="657" xr:uid="{DB834DF6-C4E7-4890-80E0-C087226829F4}"/>
    <cellStyle name="Header2 2" xfId="658" xr:uid="{9C700675-F539-4EFC-9A22-1D744E01F646}"/>
    <cellStyle name="Header2 3" xfId="659" xr:uid="{FDB92EC3-35C9-4F0C-BF8D-ED09B24999DC}"/>
    <cellStyle name="Heading 1 2" xfId="527" xr:uid="{C2F9AE17-8B67-4E65-B372-7CDA98EE426C}"/>
    <cellStyle name="Heading 2 2" xfId="528" xr:uid="{735D2B5F-AFD5-4508-8561-58AA1EAAC714}"/>
    <cellStyle name="Heading 3 2" xfId="529" xr:uid="{16C8BE1D-0502-4E41-B3D1-AB8B265FD4FA}"/>
    <cellStyle name="Heading 4 2" xfId="530" xr:uid="{1098248F-3E4F-4569-B872-AF8ADD7E072F}"/>
    <cellStyle name="Hyperlink" xfId="7" builtinId="8"/>
    <cellStyle name="Hyperlink 10" xfId="201" hidden="1" xr:uid="{A43D1CB2-0300-4BDB-8417-850A2265D29A}"/>
    <cellStyle name="Hyperlink 10" xfId="448" hidden="1" xr:uid="{96F238AC-F99C-41A2-A7C6-BC2A81D4A796}"/>
    <cellStyle name="Hyperlink 10" xfId="791" hidden="1" xr:uid="{A9A6B0D8-ACA9-40FA-9C50-D0DCAF296318}"/>
    <cellStyle name="Hyperlink 10" xfId="921" hidden="1" xr:uid="{5A21F11C-6F00-4D4D-B075-95418BCDD527}"/>
    <cellStyle name="Hyperlink 10" xfId="952" hidden="1" xr:uid="{57B9F380-6091-4FF6-9818-7B1355900817}"/>
    <cellStyle name="Hyperlink 10" xfId="988" xr:uid="{D65180AB-B6A5-4E79-B45A-C957C307D82C}"/>
    <cellStyle name="Hyperlink 100" xfId="328" hidden="1" xr:uid="{6A6907C7-102A-4A36-A2FF-EE858CDBB656}"/>
    <cellStyle name="Hyperlink 100" xfId="506" hidden="1" xr:uid="{B5B53057-E632-427C-87C9-EFB8DBEB2323}"/>
    <cellStyle name="Hyperlink 100" xfId="841" hidden="1" xr:uid="{90FE6776-DCAB-4351-989A-5420869F51F4}"/>
    <cellStyle name="Hyperlink 100" xfId="174" hidden="1" xr:uid="{22FC484C-F61A-4CA8-984E-E7254B6C928E}"/>
    <cellStyle name="Hyperlink 100" xfId="364" hidden="1" xr:uid="{41423A62-1648-433E-8B1A-A6E509D6BAA4}"/>
    <cellStyle name="Hyperlink 100" xfId="435" xr:uid="{46C3E07C-994A-4F7A-BDC9-B8F293D875A6}"/>
    <cellStyle name="Hyperlink 101" xfId="329" hidden="1" xr:uid="{A895D6A0-89F3-4C79-A7EE-702CFFD3E89E}"/>
    <cellStyle name="Hyperlink 101" xfId="507" hidden="1" xr:uid="{0E37ECB5-11DB-420B-8F0E-22AAFBFE36E3}"/>
    <cellStyle name="Hyperlink 101" xfId="842" hidden="1" xr:uid="{D236DF80-42EC-4FB0-B2BE-70CB31BB8BD9}"/>
    <cellStyle name="Hyperlink 101" xfId="177" hidden="1" xr:uid="{2620E8E3-5C5B-4065-9061-CE15E79E3154}"/>
    <cellStyle name="Hyperlink 101" xfId="371" hidden="1" xr:uid="{EDE15A5C-B4E4-4154-949E-91DD3D202925}"/>
    <cellStyle name="Hyperlink 101" xfId="363" xr:uid="{4A46D534-4064-43E9-903C-A2EE6565E6FD}"/>
    <cellStyle name="Hyperlink 102" xfId="330" hidden="1" xr:uid="{F6E57B0A-DA20-474D-9039-CBDF593C8AB8}"/>
    <cellStyle name="Hyperlink 102" xfId="508" hidden="1" xr:uid="{38E01E4A-B147-4448-82E4-150E135DFFED}"/>
    <cellStyle name="Hyperlink 102" xfId="843" hidden="1" xr:uid="{2115C3CE-BA29-49E4-93B1-91C41073F515}"/>
    <cellStyle name="Hyperlink 102" xfId="179" hidden="1" xr:uid="{DB8E16EF-F31C-4F0A-85FC-67799EB235F1}"/>
    <cellStyle name="Hyperlink 102" xfId="377" hidden="1" xr:uid="{E7E74AD4-7580-4D1A-A8A8-83E55375C4B3}"/>
    <cellStyle name="Hyperlink 102" xfId="402" xr:uid="{363DCE4D-F991-4729-8D09-688120182AFB}"/>
    <cellStyle name="Hyperlink 103" xfId="331" hidden="1" xr:uid="{31BABFE4-1626-4643-BC37-810CDA1157B8}"/>
    <cellStyle name="Hyperlink 103" xfId="509" hidden="1" xr:uid="{4B3C33EF-5EE0-4F1B-A3D1-F461FA8698AD}"/>
    <cellStyle name="Hyperlink 103" xfId="844" hidden="1" xr:uid="{299EDE12-51C5-4D17-B12F-A1DE29B4E842}"/>
    <cellStyle name="Hyperlink 103" xfId="183" hidden="1" xr:uid="{BCDB2B2A-0EC5-4680-957A-5DF617F3BE14}"/>
    <cellStyle name="Hyperlink 103" xfId="516" hidden="1" xr:uid="{032B3B4F-43F7-4059-8F08-52E79F7BE698}"/>
    <cellStyle name="Hyperlink 103" xfId="433" xr:uid="{FBCFD5FF-054B-4E28-891E-40666A02EA0A}"/>
    <cellStyle name="Hyperlink 104" xfId="332" hidden="1" xr:uid="{26F09A89-5460-46D6-BCEB-7005043E08AE}"/>
    <cellStyle name="Hyperlink 104" xfId="510" hidden="1" xr:uid="{4FDD5223-D518-4C5B-A004-D0C4C50183F6}"/>
    <cellStyle name="Hyperlink 104" xfId="845" hidden="1" xr:uid="{E9EF9A00-0127-4BC6-8F19-7D46DDC92B98}"/>
    <cellStyle name="Hyperlink 104" xfId="188" hidden="1" xr:uid="{36EA52AA-652F-4E28-8C9E-E888C7162B62}"/>
    <cellStyle name="Hyperlink 104" xfId="388" hidden="1" xr:uid="{F6AF9C2A-4C71-4263-A245-39FCCF0004C7}"/>
    <cellStyle name="Hyperlink 104" xfId="437" xr:uid="{2EA08E69-96D8-4489-BCF6-14E0D18E487C}"/>
    <cellStyle name="Hyperlink 105" xfId="333" hidden="1" xr:uid="{70D716A7-3BD1-4707-9491-63635582E71A}"/>
    <cellStyle name="Hyperlink 105" xfId="511" hidden="1" xr:uid="{1CAB4726-6B6B-47BE-B452-78B0EC7B1818}"/>
    <cellStyle name="Hyperlink 105" xfId="846" hidden="1" xr:uid="{2F14F159-D82B-48E3-9124-A0AAC6AC7DC3}"/>
    <cellStyle name="Hyperlink 105" xfId="397" hidden="1" xr:uid="{98A43D0B-86E7-4678-B364-A71D24D56B52}"/>
    <cellStyle name="Hyperlink 105" xfId="393" hidden="1" xr:uid="{C08FE2A0-EE11-4F10-AB94-0F5EAA075777}"/>
    <cellStyle name="Hyperlink 105" xfId="442" xr:uid="{168BF7B9-89BA-41E6-B628-32BC39DFF50F}"/>
    <cellStyle name="Hyperlink 106" xfId="335" hidden="1" xr:uid="{1418B677-7B55-4AF7-B74C-30F976EB25AE}"/>
    <cellStyle name="Hyperlink 106" xfId="512" hidden="1" xr:uid="{C6B9AFAF-CFEF-49EB-BE0A-D4527995E8FB}"/>
    <cellStyle name="Hyperlink 106" xfId="847" hidden="1" xr:uid="{E58142D2-3574-4155-820F-1F7B77DE9566}"/>
    <cellStyle name="Hyperlink 106" xfId="198" hidden="1" xr:uid="{E62C85BA-6E52-4BD8-9B10-70FADD9F8A23}"/>
    <cellStyle name="Hyperlink 106" xfId="400" hidden="1" xr:uid="{FFEF68B3-9DF2-471A-9C99-20FCE9CDFC41}"/>
    <cellStyle name="Hyperlink 106" xfId="446" xr:uid="{8D19209D-03F1-433F-937C-6E793F4C6770}"/>
    <cellStyle name="Hyperlink 107" xfId="336" hidden="1" xr:uid="{53CDA113-01E1-49D7-B597-5B1DB17C38EF}"/>
    <cellStyle name="Hyperlink 107" xfId="513" hidden="1" xr:uid="{3947726B-D94A-419E-9E37-D156641B15B6}"/>
    <cellStyle name="Hyperlink 107" xfId="848" hidden="1" xr:uid="{C68ED70C-91CB-4977-8053-4B791C0F7D27}"/>
    <cellStyle name="Hyperlink 107" xfId="205" hidden="1" xr:uid="{E71CF4FA-965B-4810-A3C1-120CA11051FB}"/>
    <cellStyle name="Hyperlink 107" xfId="405" hidden="1" xr:uid="{2E6339AD-7EEA-4B35-9764-2A4CEC55268A}"/>
    <cellStyle name="Hyperlink 107" xfId="449" xr:uid="{85ABDAA8-C23E-4CA4-B63B-FEC740EF11CB}"/>
    <cellStyle name="Hyperlink 108" xfId="337" hidden="1" xr:uid="{DF98CE41-547A-4DE0-AECA-A2C26EEBE24C}"/>
    <cellStyle name="Hyperlink 108" xfId="514" hidden="1" xr:uid="{92F68186-2A3D-4BA2-898B-23FA76167E37}"/>
    <cellStyle name="Hyperlink 108" xfId="849" hidden="1" xr:uid="{C645E03A-674A-4839-B977-35781716B148}"/>
    <cellStyle name="Hyperlink 108" xfId="212" hidden="1" xr:uid="{70B0B659-233F-4FC5-AFD7-043FA4A86E23}"/>
    <cellStyle name="Hyperlink 108" xfId="410" hidden="1" xr:uid="{DC191DA0-9271-47A4-927E-DC30F6C9A53F}"/>
    <cellStyle name="Hyperlink 108" xfId="452" xr:uid="{878C6C96-7BBB-486D-B8D3-8EB7F96ABB50}"/>
    <cellStyle name="Hyperlink 109" xfId="338" hidden="1" xr:uid="{0BE742F3-6E17-4A70-A989-4A7DD3AFE6AA}"/>
    <cellStyle name="Hyperlink 109" xfId="515" hidden="1" xr:uid="{260E1ACA-2DAE-4132-AD34-295BB2233EED}"/>
    <cellStyle name="Hyperlink 109" xfId="850" hidden="1" xr:uid="{DD53D700-4F7B-478C-BEC2-1DF5E5EC048B}"/>
    <cellStyle name="Hyperlink 109" xfId="218" hidden="1" xr:uid="{5E586F0F-B6DE-4F48-A702-FF5000EDB381}"/>
    <cellStyle name="Hyperlink 109" xfId="412" hidden="1" xr:uid="{721BCFFE-F281-4470-9C7D-115FDF516C0C}"/>
    <cellStyle name="Hyperlink 109" xfId="455" xr:uid="{FB50FEF9-FD9D-4B02-BCAF-B26FC5723CA6}"/>
    <cellStyle name="Hyperlink 11" xfId="202" hidden="1" xr:uid="{BC7294BE-FDF8-4843-BCEE-F9FDF6DA7E5A}"/>
    <cellStyle name="Hyperlink 11" xfId="447" hidden="1" xr:uid="{3BEEB06E-775C-4510-AE49-A67FE63CB87E}"/>
    <cellStyle name="Hyperlink 11" xfId="790" hidden="1" xr:uid="{04F5C3F3-54AF-4CE0-972B-32DF0B657228}"/>
    <cellStyle name="Hyperlink 11" xfId="922" hidden="1" xr:uid="{F8093C86-7941-41A8-B3AC-21E3818AA622}"/>
    <cellStyle name="Hyperlink 11" xfId="953" hidden="1" xr:uid="{22B176C6-B736-4A75-A265-04027DF4407F}"/>
    <cellStyle name="Hyperlink 11" xfId="989" xr:uid="{98EB486F-98D5-4E4C-8AFF-128FCBAB1DCA}"/>
    <cellStyle name="Hyperlink 110" xfId="340" hidden="1" xr:uid="{32F413E9-E285-46BE-BF7C-54AC88A2A8B2}"/>
    <cellStyle name="Hyperlink 110" xfId="517" hidden="1" xr:uid="{D1470AA1-B3D0-4E98-B1FD-A8CB97EE8404}"/>
    <cellStyle name="Hyperlink 110" xfId="851" hidden="1" xr:uid="{1A6B2C64-5C46-4CAB-A6CE-83A8864CCE6D}"/>
    <cellStyle name="Hyperlink 110" xfId="225" hidden="1" xr:uid="{1B88EC62-E311-4095-A850-66647EA59AFA}"/>
    <cellStyle name="Hyperlink 110" xfId="415" hidden="1" xr:uid="{91934AC5-AA94-46CD-9E94-CFCFA3AECDFC}"/>
    <cellStyle name="Hyperlink 110" xfId="459" xr:uid="{34227F7A-333E-4C81-9BDB-5BCA42BE782E}"/>
    <cellStyle name="Hyperlink 111" xfId="341" hidden="1" xr:uid="{58579DFF-1828-43B6-8DF3-97112ECEB832}"/>
    <cellStyle name="Hyperlink 111" xfId="518" hidden="1" xr:uid="{89A61C60-9160-4D25-8EC6-1BC70300C3CB}"/>
    <cellStyle name="Hyperlink 111" xfId="852" hidden="1" xr:uid="{74B99139-AA6F-4AD0-B855-2B12A04C036B}"/>
    <cellStyle name="Hyperlink 111" xfId="228" hidden="1" xr:uid="{88045A99-371C-4940-96BB-069487051E9B}"/>
    <cellStyle name="Hyperlink 111" xfId="418" hidden="1" xr:uid="{FF43F2ED-8BEC-42C6-89BD-11B11B8ADDF2}"/>
    <cellStyle name="Hyperlink 111" xfId="468" xr:uid="{DD08AAC1-1091-414E-8F56-728C96BA3652}"/>
    <cellStyle name="Hyperlink 112" xfId="735" xr:uid="{80CD4B72-CE3D-4106-BD29-FFCBE04D9E96}"/>
    <cellStyle name="Hyperlink 113" xfId="185" xr:uid="{0F826AF3-4223-4787-AF60-2489A4572D27}"/>
    <cellStyle name="Hyperlink 12" xfId="204" hidden="1" xr:uid="{ECC325B3-F477-4E80-B7D5-4FB64A9C3B11}"/>
    <cellStyle name="Hyperlink 12" xfId="445" hidden="1" xr:uid="{4EEC170A-F79C-4DCA-A5F1-56ECDCB5DC4F}"/>
    <cellStyle name="Hyperlink 12" xfId="789" hidden="1" xr:uid="{51C4C227-30A1-4A8C-9BB5-32CE919C1620}"/>
    <cellStyle name="Hyperlink 12" xfId="857" hidden="1" xr:uid="{740BAB7B-9470-425B-B1B6-B31A9D948485}"/>
    <cellStyle name="Hyperlink 12" xfId="954" hidden="1" xr:uid="{50489ABB-03F7-491C-8731-014950301675}"/>
    <cellStyle name="Hyperlink 12" xfId="440" xr:uid="{2BCC6D99-C102-4538-9F19-E56E0F911FF6}"/>
    <cellStyle name="Hyperlink 13" xfId="206" hidden="1" xr:uid="{7678F226-6423-4B6D-9083-99E73C874EE0}"/>
    <cellStyle name="Hyperlink 13" xfId="444" hidden="1" xr:uid="{1F430E64-5891-4817-B981-A646BBDE1C17}"/>
    <cellStyle name="Hyperlink 13" xfId="779" hidden="1" xr:uid="{AB0C02A9-A73A-44D7-BBAA-06115C419CA3}"/>
    <cellStyle name="Hyperlink 13" xfId="923" hidden="1" xr:uid="{D680CBCA-85E1-49BB-8E61-BB499DDD8CC0}"/>
    <cellStyle name="Hyperlink 13" xfId="958" hidden="1" xr:uid="{D7517E54-87C4-48BC-9074-6292B3078A73}"/>
    <cellStyle name="Hyperlink 13" xfId="990" xr:uid="{433F97A9-DB31-4699-B633-794840628C88}"/>
    <cellStyle name="Hyperlink 14" xfId="208" hidden="1" xr:uid="{5D1A3C3E-C886-4537-8568-68B3485BD14E}"/>
    <cellStyle name="Hyperlink 14" xfId="443" hidden="1" xr:uid="{68169840-3EFB-48EE-ABE8-773A8EBB98F8}"/>
    <cellStyle name="Hyperlink 14" xfId="36" hidden="1" xr:uid="{79D827B6-D0C1-43A4-ABA1-0192F24D9F14}"/>
    <cellStyle name="Hyperlink 14" xfId="35" hidden="1" xr:uid="{E536FA25-FA8A-4037-95D3-0F8BBE695276}"/>
    <cellStyle name="Hyperlink 14" xfId="37" hidden="1" xr:uid="{D359E0CD-6F69-4026-BDF5-D33C88C9B853}"/>
    <cellStyle name="Hyperlink 14" xfId="38" xr:uid="{195A6AD5-BF08-4E0E-BCA2-971F6DED083E}"/>
    <cellStyle name="Hyperlink 15" xfId="209" hidden="1" xr:uid="{43B8FD41-D9DA-4C8E-A1ED-ACDDFADE86EC}"/>
    <cellStyle name="Hyperlink 15" xfId="441" hidden="1" xr:uid="{AD4E818C-B92A-4949-96DD-7A752A85530A}"/>
    <cellStyle name="Hyperlink 15" xfId="39" hidden="1" xr:uid="{3D02CC14-DE99-48FE-AA1E-C4BEADCBA189}"/>
    <cellStyle name="Hyperlink 15" xfId="40" hidden="1" xr:uid="{4C1278EE-1D9F-4DAA-9566-CB168FBB3A8B}"/>
    <cellStyle name="Hyperlink 15" xfId="41" hidden="1" xr:uid="{97B4437D-9DF1-468A-9315-555D27543DA1}"/>
    <cellStyle name="Hyperlink 15" xfId="44" xr:uid="{482C80D8-DB2D-40F1-BBEF-5DB50DF7D11B}"/>
    <cellStyle name="Hyperlink 16" xfId="211" hidden="1" xr:uid="{41B5953C-2A1C-4C87-9DC9-A5F00BB23C6F}"/>
    <cellStyle name="Hyperlink 16" xfId="439" hidden="1" xr:uid="{4105DFFD-B718-4C00-B126-607799520D80}"/>
    <cellStyle name="Hyperlink 16" xfId="42" hidden="1" xr:uid="{3800340F-A951-4763-A303-E66184A98630}"/>
    <cellStyle name="Hyperlink 16" xfId="43" hidden="1" xr:uid="{42491650-16BC-4A9F-981D-C9EFD58F3584}"/>
    <cellStyle name="Hyperlink 16" xfId="46" hidden="1" xr:uid="{22AF535F-BDE4-430F-BB25-B3E666CD9CDE}"/>
    <cellStyle name="Hyperlink 16" xfId="49" xr:uid="{E8D4D729-2A00-42DA-BE4B-DE83DFCC6B9B}"/>
    <cellStyle name="Hyperlink 17" xfId="213" hidden="1" xr:uid="{4832771B-F126-4CF5-B684-B9B37BFC0857}"/>
    <cellStyle name="Hyperlink 17" xfId="438" hidden="1" xr:uid="{E8470E5C-16FF-4096-B511-8E8DC755D7A1}"/>
    <cellStyle name="Hyperlink 17" xfId="45" hidden="1" xr:uid="{A2128CF1-98DC-4223-ABB7-1AF6F1366CDB}"/>
    <cellStyle name="Hyperlink 17" xfId="47" hidden="1" xr:uid="{7C1D137C-C866-491B-907D-3BBCC82AE245}"/>
    <cellStyle name="Hyperlink 17" xfId="52" hidden="1" xr:uid="{372BE4BF-3921-409B-8351-8B6D7603FD05}"/>
    <cellStyle name="Hyperlink 17" xfId="57" xr:uid="{674CEE44-85A6-4AD7-BA54-DF1924AA9336}"/>
    <cellStyle name="Hyperlink 18" xfId="214" hidden="1" xr:uid="{A963B71F-3FCE-48B8-B10C-F7398358776E}"/>
    <cellStyle name="Hyperlink 18" xfId="436" hidden="1" xr:uid="{21349F7F-5845-49DA-A804-94835C57FC7C}"/>
    <cellStyle name="Hyperlink 18" xfId="48" hidden="1" xr:uid="{26B084C5-C9C6-41AF-A8C6-13293856535F}"/>
    <cellStyle name="Hyperlink 18" xfId="51" hidden="1" xr:uid="{18A24065-FFD2-49D7-9779-6C72D6282FE1}"/>
    <cellStyle name="Hyperlink 18" xfId="56" hidden="1" xr:uid="{A19C5339-BCFF-4F11-AD4B-DBB904847B79}"/>
    <cellStyle name="Hyperlink 18" xfId="63" xr:uid="{2817F67E-6D71-4290-BE39-6E405160055A}"/>
    <cellStyle name="Hyperlink 19" xfId="215" hidden="1" xr:uid="{21CC65C8-9F3C-4E75-8F1C-FC1CE051502D}"/>
    <cellStyle name="Hyperlink 19" xfId="434" hidden="1" xr:uid="{A08E0EB4-B196-4192-8068-8C4A2B91D9E3}"/>
    <cellStyle name="Hyperlink 19" xfId="50" hidden="1" xr:uid="{568B8088-D5C9-4527-872B-E365B37EB677}"/>
    <cellStyle name="Hyperlink 19" xfId="54" hidden="1" xr:uid="{3F43168E-4594-42B8-AC17-7476D4232632}"/>
    <cellStyle name="Hyperlink 19" xfId="60" hidden="1" xr:uid="{11A95DAD-F6F9-406D-81BC-ABD1EE8A166B}"/>
    <cellStyle name="Hyperlink 19" xfId="70" xr:uid="{A4CDE879-6643-4BDA-84A1-2361ECAF482A}"/>
    <cellStyle name="Hyperlink 2" xfId="186" hidden="1" xr:uid="{3D653626-4307-4C74-9CBA-C81443582790}"/>
    <cellStyle name="Hyperlink 2" xfId="344" hidden="1" xr:uid="{53C8F78B-F8F6-4F47-9E18-E126942A5520}"/>
    <cellStyle name="Hyperlink 2" xfId="461" hidden="1" xr:uid="{0C0D8BC8-E55A-4C25-AB59-726522BE4321}"/>
    <cellStyle name="Hyperlink 2" xfId="519" hidden="1" xr:uid="{E4074005-8B48-4778-8E41-5A1519E57C9B}"/>
    <cellStyle name="Hyperlink 2" xfId="159" hidden="1" xr:uid="{5DF2E07F-5D7C-4765-B417-F6D44C919778}"/>
    <cellStyle name="Hyperlink 2" xfId="799" hidden="1" xr:uid="{6EA1D45A-6B25-45E3-B68B-697332F178C5}"/>
    <cellStyle name="Hyperlink 2" xfId="853" hidden="1" xr:uid="{3A313BEC-E6F9-4B33-BDA3-BB8659327592}"/>
    <cellStyle name="Hyperlink 2" xfId="272" hidden="1" xr:uid="{D5A184BD-BE86-4184-881E-CD0BDB08752B}"/>
    <cellStyle name="Hyperlink 2" xfId="914" hidden="1" xr:uid="{5DEB4F21-81A8-4550-B631-D51C19316C2A}"/>
    <cellStyle name="Hyperlink 2" xfId="235" hidden="1" xr:uid="{38E830BF-14E7-44EC-B731-6772EA590EA8}"/>
    <cellStyle name="Hyperlink 2" xfId="394" hidden="1" xr:uid="{A6A30C2A-64E7-4E68-AA2E-AED3B0A236FD}"/>
    <cellStyle name="Hyperlink 2" xfId="876" hidden="1" xr:uid="{779C54C4-7A6A-464D-A4D5-BC3AE2BFDA09}"/>
    <cellStyle name="Hyperlink 2" xfId="422" hidden="1" xr:uid="{369B8C50-A44D-415F-8AA5-E10BAD6AF309}"/>
    <cellStyle name="Hyperlink 2" xfId="428" hidden="1" xr:uid="{A148ADDA-E8D2-4A97-B304-6B344FD6EE83}"/>
    <cellStyle name="Hyperlink 2" xfId="357" hidden="1" xr:uid="{D8331BF4-F9A3-4141-902E-D66CF9B68034}"/>
    <cellStyle name="Hyperlink 2" xfId="478" xr:uid="{91156D27-86B8-4890-9C5A-3D81947406E9}"/>
    <cellStyle name="Hyperlink 2 2" xfId="660" xr:uid="{9AD9364D-A924-4678-B6C4-C3946F90BC01}"/>
    <cellStyle name="Hyperlink 20" xfId="217" hidden="1" xr:uid="{99F0D648-C3C0-4463-B8BF-CE7111E8F11F}"/>
    <cellStyle name="Hyperlink 20" xfId="432" hidden="1" xr:uid="{25A48A80-D42D-4EE2-BF98-53D35EC07610}"/>
    <cellStyle name="Hyperlink 20" xfId="53" hidden="1" xr:uid="{8E99038E-5E44-472B-954F-539F3713F21F}"/>
    <cellStyle name="Hyperlink 20" xfId="58" hidden="1" xr:uid="{EC8F025D-2422-4816-99CD-1185E4F2E8CA}"/>
    <cellStyle name="Hyperlink 20" xfId="66" hidden="1" xr:uid="{646B5DFD-B05E-45E2-919E-A100FE0D713E}"/>
    <cellStyle name="Hyperlink 20" xfId="77" xr:uid="{F41D6518-06EB-4546-B5F2-35EF2046B4F8}"/>
    <cellStyle name="Hyperlink 21" xfId="219" hidden="1" xr:uid="{7A9F633D-81BC-4742-9871-B60C59968319}"/>
    <cellStyle name="Hyperlink 21" xfId="431" hidden="1" xr:uid="{8FEA4655-0679-4891-9B3F-8C37060200F6}"/>
    <cellStyle name="Hyperlink 21" xfId="55" hidden="1" xr:uid="{811079B1-798E-4117-9B15-9A17ACA40DE5}"/>
    <cellStyle name="Hyperlink 21" xfId="62" hidden="1" xr:uid="{ED827425-F125-4BF3-9937-D868409FB165}"/>
    <cellStyle name="Hyperlink 21" xfId="71" hidden="1" xr:uid="{6FD78BFD-2181-4177-8FE2-CF24FBAEAEF8}"/>
    <cellStyle name="Hyperlink 21" xfId="82" xr:uid="{A3272135-2F75-45D2-B13B-D15B0CA6F982}"/>
    <cellStyle name="Hyperlink 22" xfId="221" hidden="1" xr:uid="{8F9403A2-C856-476E-8FDB-6D94DADFE380}"/>
    <cellStyle name="Hyperlink 22" xfId="430" hidden="1" xr:uid="{056B0DF8-308F-4811-82BC-0B39C568B2C9}"/>
    <cellStyle name="Hyperlink 22" xfId="59" hidden="1" xr:uid="{5FC721B3-A7D5-4F1B-A4E1-F7D4E6C320FE}"/>
    <cellStyle name="Hyperlink 22" xfId="65" hidden="1" xr:uid="{DA84B06F-6A7C-4536-A014-DF3C562150B3}"/>
    <cellStyle name="Hyperlink 22" xfId="75" hidden="1" xr:uid="{93987D0A-7F86-42B5-B333-D6EFE4BE4D14}"/>
    <cellStyle name="Hyperlink 22" xfId="89" xr:uid="{FD5D5655-88EE-4C51-8826-98AF40BC32D8}"/>
    <cellStyle name="Hyperlink 23" xfId="223" hidden="1" xr:uid="{82B6061B-6358-4488-A015-5D43EC1BA32F}"/>
    <cellStyle name="Hyperlink 23" xfId="429" hidden="1" xr:uid="{B26BD607-3E3B-4CAE-AB6F-D9AA120CC5B5}"/>
    <cellStyle name="Hyperlink 23" xfId="61" hidden="1" xr:uid="{05702E55-C06C-4C03-9EA3-D78B0C5D90C6}"/>
    <cellStyle name="Hyperlink 23" xfId="68" hidden="1" xr:uid="{AC0294B3-1D60-44A7-A185-7839073F7DB1}"/>
    <cellStyle name="Hyperlink 23" xfId="81" hidden="1" xr:uid="{6072AADE-EB00-40D5-81B6-DBD1D5E7626F}"/>
    <cellStyle name="Hyperlink 23" xfId="96" xr:uid="{19C9D995-8B74-4565-9381-604D566005A9}"/>
    <cellStyle name="Hyperlink 24" xfId="224" hidden="1" xr:uid="{E8127B76-2635-437B-A440-49AE0600B0B7}"/>
    <cellStyle name="Hyperlink 24" xfId="427" hidden="1" xr:uid="{80262BB6-8498-491E-A89A-F0D4267AFB48}"/>
    <cellStyle name="Hyperlink 24" xfId="64" hidden="1" xr:uid="{A59B81F9-732E-40C7-A4F5-D34BF671C542}"/>
    <cellStyle name="Hyperlink 24" xfId="73" hidden="1" xr:uid="{151FC0D1-2D16-413A-B28F-F15C4338C949}"/>
    <cellStyle name="Hyperlink 24" xfId="85" hidden="1" xr:uid="{9622329B-3E70-4ACD-A70E-62C7E3CAD02D}"/>
    <cellStyle name="Hyperlink 24" xfId="103" xr:uid="{BE963EBA-DD6A-42DB-8092-E8CE76C1D201}"/>
    <cellStyle name="Hyperlink 25" xfId="226" hidden="1" xr:uid="{4FF2B5D2-7F33-475C-B274-C40582987B69}"/>
    <cellStyle name="Hyperlink 25" xfId="426" hidden="1" xr:uid="{4D50191A-F48D-4CF7-8C09-11DFCD58F17B}"/>
    <cellStyle name="Hyperlink 25" xfId="67" hidden="1" xr:uid="{CAE29FDC-360B-42AA-B343-42A7D6B1A1CF}"/>
    <cellStyle name="Hyperlink 25" xfId="76" hidden="1" xr:uid="{4E3F7FA1-5E54-4A6B-BD86-8F33FE03333F}"/>
    <cellStyle name="Hyperlink 25" xfId="90" hidden="1" xr:uid="{E81ADE02-E1D4-4BD4-A702-755663D1FB58}"/>
    <cellStyle name="Hyperlink 25" xfId="108" xr:uid="{37A5F1FE-7DE0-4200-B05A-A28B9D4EA673}"/>
    <cellStyle name="Hyperlink 26" xfId="227" hidden="1" xr:uid="{01004C2B-95EE-4F6D-A9E3-8F3296A95A34}"/>
    <cellStyle name="Hyperlink 26" xfId="424" hidden="1" xr:uid="{72796181-2ACD-441E-92C1-05D2884BE180}"/>
    <cellStyle name="Hyperlink 26" xfId="69" hidden="1" xr:uid="{7D40A511-6A97-4AC1-B851-CA73BBF2CD8D}"/>
    <cellStyle name="Hyperlink 26" xfId="79" hidden="1" xr:uid="{3AFED315-2AE3-478D-86D7-C5EF2CD5E887}"/>
    <cellStyle name="Hyperlink 26" xfId="95" hidden="1" xr:uid="{4B09F67B-C037-4CA5-A3C8-0EC92D1C2DFF}"/>
    <cellStyle name="Hyperlink 26" xfId="115" xr:uid="{BE269543-7B9D-4444-BE3D-DB62D27AF09D}"/>
    <cellStyle name="Hyperlink 27" xfId="229" hidden="1" xr:uid="{C975CF7F-537A-4CEB-B6C0-07F6F64AA236}"/>
    <cellStyle name="Hyperlink 27" xfId="423" hidden="1" xr:uid="{51041F8A-FAB4-4FA8-8431-EBCD00A4C7F4}"/>
    <cellStyle name="Hyperlink 27" xfId="72" hidden="1" xr:uid="{72A9618F-EACA-48FF-89CC-FD8F6F488FF1}"/>
    <cellStyle name="Hyperlink 27" xfId="84" hidden="1" xr:uid="{8A50F7B4-087E-43B7-B534-D86A959B0DE6}"/>
    <cellStyle name="Hyperlink 27" xfId="100" hidden="1" xr:uid="{7305DDC5-9319-4B15-8D98-3396B344CF1A}"/>
    <cellStyle name="Hyperlink 27" xfId="122" xr:uid="{05259932-9B42-400D-BCD4-810D3C7979CD}"/>
    <cellStyle name="Hyperlink 28" xfId="230" hidden="1" xr:uid="{BFDD9367-44E4-4693-8D98-65D9B49B6536}"/>
    <cellStyle name="Hyperlink 28" xfId="421" hidden="1" xr:uid="{9F7215EC-F46E-4C14-92F5-CE165B5A8D04}"/>
    <cellStyle name="Hyperlink 28" xfId="74" hidden="1" xr:uid="{350C547F-B5B4-4F81-9D0D-FA6946CE6F7D}"/>
    <cellStyle name="Hyperlink 28" xfId="87" hidden="1" xr:uid="{F7209B57-68FA-4C2A-BD06-3B246D403D81}"/>
    <cellStyle name="Hyperlink 28" xfId="104" hidden="1" xr:uid="{8DB324DA-9F17-46B6-A4F2-08A999AFEC1D}"/>
    <cellStyle name="Hyperlink 28" xfId="128" xr:uid="{FF4F7DF3-96C6-48EA-A00A-4899C9A02416}"/>
    <cellStyle name="Hyperlink 29" xfId="232" hidden="1" xr:uid="{5BD21A62-BE06-4178-93B1-F723A636566B}"/>
    <cellStyle name="Hyperlink 29" xfId="417" hidden="1" xr:uid="{B00ED0F4-CE29-4A3A-92FD-04AD018E241D}"/>
    <cellStyle name="Hyperlink 29" xfId="78" hidden="1" xr:uid="{7A7505B4-257D-499C-90AA-EF5AC4CBD8FF}"/>
    <cellStyle name="Hyperlink 29" xfId="91" hidden="1" xr:uid="{072B38F1-80DE-4D1A-9C5D-10B624D1D8BC}"/>
    <cellStyle name="Hyperlink 29" xfId="110" hidden="1" xr:uid="{5F496B74-B006-4349-BC90-6B76D469AFB3}"/>
    <cellStyle name="Hyperlink 29" xfId="136" xr:uid="{588B68D7-9C7A-4E26-BF29-55857EB42674}"/>
    <cellStyle name="Hyperlink 3" xfId="189" hidden="1" xr:uid="{27816C8F-CB3A-4587-8988-7FA93A19D2B9}"/>
    <cellStyle name="Hyperlink 3" xfId="458" hidden="1" xr:uid="{4B79460C-4BA2-498F-A0E2-1733C1F03F7A}"/>
    <cellStyle name="Hyperlink 3" xfId="798" hidden="1" xr:uid="{1DE809D9-AE18-4A19-92EF-E69868537121}"/>
    <cellStyle name="Hyperlink 3" xfId="943" hidden="1" xr:uid="{4AEA29DB-F62C-42D8-94DF-924BE484DB5E}"/>
    <cellStyle name="Hyperlink 3" xfId="932" hidden="1" xr:uid="{2C13B74B-80E9-4588-9F9F-725BCAC8728B}"/>
    <cellStyle name="Hyperlink 3" xfId="1003" xr:uid="{89619DF7-9EE6-4137-9D60-22384E5227F2}"/>
    <cellStyle name="Hyperlink 30" xfId="234" hidden="1" xr:uid="{E2A90043-ED1A-425F-AF31-C39BA5707F8F}"/>
    <cellStyle name="Hyperlink 30" xfId="416" hidden="1" xr:uid="{1991BFC8-F3EF-4C35-82E5-7AFEB22D3B87}"/>
    <cellStyle name="Hyperlink 30" xfId="80" hidden="1" xr:uid="{1BD17022-6317-4846-8E24-52654ED1E264}"/>
    <cellStyle name="Hyperlink 30" xfId="94" hidden="1" xr:uid="{5C57E5E2-5689-4B86-9BA6-366D2164B3C8}"/>
    <cellStyle name="Hyperlink 30" xfId="114" hidden="1" xr:uid="{0B549350-9493-412A-BB1C-6AF2A5626DB7}"/>
    <cellStyle name="Hyperlink 30" xfId="141" xr:uid="{3FC9C99A-C3BA-4BE7-9212-6AF5B93C4F25}"/>
    <cellStyle name="Hyperlink 31" xfId="236" hidden="1" xr:uid="{96E906C4-D4A7-4D97-885C-61787F755574}"/>
    <cellStyle name="Hyperlink 31" xfId="414" hidden="1" xr:uid="{F38C58B3-4AE0-4A28-9FF1-65762F441356}"/>
    <cellStyle name="Hyperlink 31" xfId="83" hidden="1" xr:uid="{7E574ABA-E8C4-47A1-BECE-214712891AD7}"/>
    <cellStyle name="Hyperlink 31" xfId="98" hidden="1" xr:uid="{61FB0E37-E65F-4047-BFFC-1DA3EC0CBF09}"/>
    <cellStyle name="Hyperlink 31" xfId="119" hidden="1" xr:uid="{DB18FDC5-A672-48AE-BBA0-13130F7531CB}"/>
    <cellStyle name="Hyperlink 31" xfId="147" xr:uid="{7225D754-F599-4F11-B04D-DB9A993044F8}"/>
    <cellStyle name="Hyperlink 32" xfId="238" hidden="1" xr:uid="{A4F6968C-DBFE-4EA9-9AAE-F46D77656E77}"/>
    <cellStyle name="Hyperlink 32" xfId="411" hidden="1" xr:uid="{A2F633FE-6168-4514-88EF-5E0291A20D7A}"/>
    <cellStyle name="Hyperlink 32" xfId="86" hidden="1" xr:uid="{76C26CD8-EDD2-4DE5-A831-6EBC05A1B9F6}"/>
    <cellStyle name="Hyperlink 32" xfId="101" hidden="1" xr:uid="{A6E1DDE3-445E-4715-8C73-E67511F35274}"/>
    <cellStyle name="Hyperlink 32" xfId="125" hidden="1" xr:uid="{8DACB67C-CE9E-48AC-A916-0A69B2BB7FAB}"/>
    <cellStyle name="Hyperlink 32" xfId="161" xr:uid="{02F12657-E1B1-4E36-B1FB-831B8B9FF8F3}"/>
    <cellStyle name="Hyperlink 33" xfId="239" hidden="1" xr:uid="{577F46BC-972E-47F2-9993-86B81CBBE1D0}"/>
    <cellStyle name="Hyperlink 33" xfId="409" hidden="1" xr:uid="{16B2FE80-25FC-4117-B85C-2FB0FF4768F6}"/>
    <cellStyle name="Hyperlink 33" xfId="88" hidden="1" xr:uid="{9CACB51F-345B-4BF6-A172-6D11EC3EB17E}"/>
    <cellStyle name="Hyperlink 33" xfId="106" hidden="1" xr:uid="{D58B66A3-EF65-4643-9AAF-C7755CD45286}"/>
    <cellStyle name="Hyperlink 33" xfId="129" hidden="1" xr:uid="{C867007F-2107-4480-A997-DFD6220B897E}"/>
    <cellStyle name="Hyperlink 33" xfId="165" xr:uid="{BE859020-A437-440D-A236-2FDCC3D81AE8}"/>
    <cellStyle name="Hyperlink 34" xfId="240" hidden="1" xr:uid="{441E8D08-A67E-4B0E-A0BC-9D9B5400C328}"/>
    <cellStyle name="Hyperlink 34" xfId="408" hidden="1" xr:uid="{02E4D60D-92D3-4FC9-9ED5-235F1527A120}"/>
    <cellStyle name="Hyperlink 34" xfId="92" hidden="1" xr:uid="{77D0DF3F-19F6-4142-A31F-8D9AD65219EF}"/>
    <cellStyle name="Hyperlink 34" xfId="109" hidden="1" xr:uid="{41DE54DA-7BC3-463E-846B-174D50F782FE}"/>
    <cellStyle name="Hyperlink 34" xfId="133" hidden="1" xr:uid="{8C1BFD61-01C6-459D-B65E-186C3DECA8B2}"/>
    <cellStyle name="Hyperlink 34" xfId="168" xr:uid="{F8A0E789-7D7E-4030-9B0F-FE18DDDDD245}"/>
    <cellStyle name="Hyperlink 35" xfId="241" hidden="1" xr:uid="{2A316977-1B47-4D74-AB4B-881CEC42EF48}"/>
    <cellStyle name="Hyperlink 35" xfId="406" hidden="1" xr:uid="{2199F551-9FC1-4E7F-8407-FC3BE81B2100}"/>
    <cellStyle name="Hyperlink 35" xfId="93" hidden="1" xr:uid="{621F3B64-DBAC-421D-ADEC-E4F6BF05EACF}"/>
    <cellStyle name="Hyperlink 35" xfId="112" hidden="1" xr:uid="{FA431F6F-93BB-4F2D-8863-BC0D66E102F8}"/>
    <cellStyle name="Hyperlink 35" xfId="139" hidden="1" xr:uid="{6005FBC9-4C0A-475E-933B-0C4832F220F9}"/>
    <cellStyle name="Hyperlink 35" xfId="171" xr:uid="{4B2C5581-AB3C-4859-AF88-0F7504748EE7}"/>
    <cellStyle name="Hyperlink 36" xfId="242" hidden="1" xr:uid="{A10FA099-6869-46FC-A1DE-7D56AC55F002}"/>
    <cellStyle name="Hyperlink 36" xfId="403" hidden="1" xr:uid="{30247328-90B0-49D9-8DAD-E0A44334F2B3}"/>
    <cellStyle name="Hyperlink 36" xfId="97" hidden="1" xr:uid="{029B9A06-99D9-41DF-BCD3-C0A6985729F9}"/>
    <cellStyle name="Hyperlink 36" xfId="117" hidden="1" xr:uid="{711837A2-28A9-45BE-8576-7BC50CA957CC}"/>
    <cellStyle name="Hyperlink 36" xfId="144" hidden="1" xr:uid="{E1AC0074-B7E8-4B31-BDC1-25F0D229129D}"/>
    <cellStyle name="Hyperlink 36" xfId="175" xr:uid="{143A0664-0E2F-487A-8959-83F4F030C05E}"/>
    <cellStyle name="Hyperlink 37" xfId="244" hidden="1" xr:uid="{7174CD61-9AC2-47D5-A5F9-E82A87539652}"/>
    <cellStyle name="Hyperlink 37" xfId="401" hidden="1" xr:uid="{71F6AC16-F78D-4CE8-B6B1-A5D5C9F8D884}"/>
    <cellStyle name="Hyperlink 37" xfId="99" hidden="1" xr:uid="{888A342A-20DD-436B-9C17-B055AEFBFBB4}"/>
    <cellStyle name="Hyperlink 37" xfId="120" hidden="1" xr:uid="{AB218496-D163-449C-8802-1B6925AD99BF}"/>
    <cellStyle name="Hyperlink 37" xfId="148" hidden="1" xr:uid="{5F7E2300-BFDF-4B2C-8123-20B83D5DF612}"/>
    <cellStyle name="Hyperlink 37" xfId="180" xr:uid="{26CA9109-62FA-4352-B123-F94D230708F0}"/>
    <cellStyle name="Hyperlink 38" xfId="246" hidden="1" xr:uid="{184A074C-1B41-4B31-BA68-A749DE178E65}"/>
    <cellStyle name="Hyperlink 38" xfId="399" hidden="1" xr:uid="{6820511E-C42F-4CA1-8B46-803B463FF8D0}"/>
    <cellStyle name="Hyperlink 38" xfId="102" hidden="1" xr:uid="{DBAFDDA6-29C1-450D-8BF5-00954A69658D}"/>
    <cellStyle name="Hyperlink 38" xfId="123" hidden="1" xr:uid="{05D7984F-F3C1-4768-A530-482C7E6D5A3C}"/>
    <cellStyle name="Hyperlink 38" xfId="153" hidden="1" xr:uid="{6BE42F43-BA74-47CA-A29F-36FFAC70AF47}"/>
    <cellStyle name="Hyperlink 38" xfId="192" xr:uid="{D392F204-4CF0-43F9-A557-2935E7723B95}"/>
    <cellStyle name="Hyperlink 39" xfId="247" hidden="1" xr:uid="{B2BCF396-E134-46B3-8B6E-7D6D5899E8EE}"/>
    <cellStyle name="Hyperlink 39" xfId="396" hidden="1" xr:uid="{76F43BD9-43B8-4132-B1B7-7117AFADF3BC}"/>
    <cellStyle name="Hyperlink 39" xfId="105" hidden="1" xr:uid="{768BD4E7-5A52-440C-A01C-2D12622942B3}"/>
    <cellStyle name="Hyperlink 39" xfId="127" hidden="1" xr:uid="{3105C9AE-BB5D-49AB-8C03-D4D31831BDA8}"/>
    <cellStyle name="Hyperlink 39" xfId="164" hidden="1" xr:uid="{CEB1B3BB-857D-466B-A8A6-E4D9DBBACD62}"/>
    <cellStyle name="Hyperlink 39" xfId="203" xr:uid="{8045B80D-F7AB-439A-A238-F453F6BAF059}"/>
    <cellStyle name="Hyperlink 4" xfId="191" hidden="1" xr:uid="{DB98E123-34CD-4B76-B898-8367C857853A}"/>
    <cellStyle name="Hyperlink 4" xfId="457" hidden="1" xr:uid="{B5B879C6-D8A1-44FD-AE93-66944A2DD70A}"/>
    <cellStyle name="Hyperlink 4" xfId="797" hidden="1" xr:uid="{49178C46-595C-47A6-935E-AACCD0F2EC72}"/>
    <cellStyle name="Hyperlink 4" xfId="915" hidden="1" xr:uid="{E5D786FD-DCE2-40F3-8816-8405CF0028DA}"/>
    <cellStyle name="Hyperlink 4" xfId="977" hidden="1" xr:uid="{F67FF011-274A-4590-A18B-743DBB558590}"/>
    <cellStyle name="Hyperlink 4" xfId="276" xr:uid="{900338FF-5132-489E-8C09-672168E25DD3}"/>
    <cellStyle name="Hyperlink 40" xfId="249" hidden="1" xr:uid="{C2F7FBDC-E6F4-42B7-B43D-AE5A53FC18F9}"/>
    <cellStyle name="Hyperlink 40" xfId="395" hidden="1" xr:uid="{32817449-4487-478F-A31A-5EF5AA3E7347}"/>
    <cellStyle name="Hyperlink 40" xfId="107" hidden="1" xr:uid="{EFA309A3-93A2-4105-A678-467A7939246B}"/>
    <cellStyle name="Hyperlink 40" xfId="131" hidden="1" xr:uid="{C7B3DCEA-C3BA-4820-B143-6F60A07697B8}"/>
    <cellStyle name="Hyperlink 40" xfId="166" hidden="1" xr:uid="{25CC8F78-D3C7-45EB-95CE-F4DF969449A8}"/>
    <cellStyle name="Hyperlink 40" xfId="216" xr:uid="{512882D7-DD43-40B3-AB9C-8B5AED013CC0}"/>
    <cellStyle name="Hyperlink 41" xfId="251" hidden="1" xr:uid="{64207667-5347-4500-A39A-04798E64AE50}"/>
    <cellStyle name="Hyperlink 41" xfId="392" hidden="1" xr:uid="{806441D3-7053-45E6-9A6A-056F6EF8C76A}"/>
    <cellStyle name="Hyperlink 41" xfId="111" hidden="1" xr:uid="{7B69ACD8-11E4-42BD-AEA1-2FFA2F3A274F}"/>
    <cellStyle name="Hyperlink 41" xfId="134" hidden="1" xr:uid="{C2997195-0AF2-4E6F-8E3B-AA931E121D5E}"/>
    <cellStyle name="Hyperlink 41" xfId="169" hidden="1" xr:uid="{3ED9266F-0860-4A46-80F4-19126DF1AB6B}"/>
    <cellStyle name="Hyperlink 41" xfId="237" xr:uid="{9BE6ECF3-F1D3-40E1-AF79-6C897BE21DA4}"/>
    <cellStyle name="Hyperlink 42" xfId="252" hidden="1" xr:uid="{43472F9A-CF5D-417D-84F6-CD7DFA66DDB3}"/>
    <cellStyle name="Hyperlink 42" xfId="391" hidden="1" xr:uid="{766F5F57-61D7-413B-BDC1-675714C4E946}"/>
    <cellStyle name="Hyperlink 42" xfId="113" hidden="1" xr:uid="{60A9169F-8905-4A65-A2A5-C1AA9FD18E1E}"/>
    <cellStyle name="Hyperlink 42" xfId="138" hidden="1" xr:uid="{A0788224-EF3F-44EF-A3A0-F023F71C8B42}"/>
    <cellStyle name="Hyperlink 42" xfId="170" hidden="1" xr:uid="{06092E87-642B-4C3A-A0ED-FBD1E783F653}"/>
    <cellStyle name="Hyperlink 42" xfId="243" xr:uid="{E05E45E6-810D-41CC-B1E3-D98C34845D82}"/>
    <cellStyle name="Hyperlink 43" xfId="253" hidden="1" xr:uid="{45403A74-0F2D-43DE-9F8F-AD02105F6CD9}"/>
    <cellStyle name="Hyperlink 43" xfId="389" hidden="1" xr:uid="{88EDD061-5230-4626-A96F-BBB106C17453}"/>
    <cellStyle name="Hyperlink 43" xfId="116" hidden="1" xr:uid="{E5538E6C-1523-48C2-9B7E-6A0924A4A854}"/>
    <cellStyle name="Hyperlink 43" xfId="142" hidden="1" xr:uid="{044A2DF1-7FBF-41DE-8131-63EADBE0458D}"/>
    <cellStyle name="Hyperlink 43" xfId="173" hidden="1" xr:uid="{72E6F1F5-DF6D-4EFC-B6D5-74F4B0F2AA37}"/>
    <cellStyle name="Hyperlink 43" xfId="255" xr:uid="{3FADE103-E1CC-4020-B2C3-54EE3BA0F745}"/>
    <cellStyle name="Hyperlink 44" xfId="254" hidden="1" xr:uid="{2216141F-DB35-47CB-BB66-9315C984AA00}"/>
    <cellStyle name="Hyperlink 44" xfId="386" hidden="1" xr:uid="{6E79A721-75F2-4420-BE61-7ED334A9B683}"/>
    <cellStyle name="Hyperlink 44" xfId="118" hidden="1" xr:uid="{1D67D1D9-1BA2-4EAB-8919-0362A6B18497}"/>
    <cellStyle name="Hyperlink 44" xfId="145" hidden="1" xr:uid="{6D4F4BA6-D959-4600-99E1-E2B66C7F4E3C}"/>
    <cellStyle name="Hyperlink 44" xfId="178" hidden="1" xr:uid="{85F8FB81-8D29-4D82-8D31-7BCC706A670E}"/>
    <cellStyle name="Hyperlink 44" xfId="274" xr:uid="{D24B94B4-0589-494A-B657-BA671C2C2C8D}"/>
    <cellStyle name="Hyperlink 45" xfId="256" hidden="1" xr:uid="{F36963B8-F65B-47DE-8B96-EE4293FCA20A}"/>
    <cellStyle name="Hyperlink 45" xfId="383" hidden="1" xr:uid="{13F00685-8C63-41F0-A62F-942F91ACA8ED}"/>
    <cellStyle name="Hyperlink 45" xfId="121" hidden="1" xr:uid="{A099660D-01E4-4D2C-9D85-5DEC21D07246}"/>
    <cellStyle name="Hyperlink 45" xfId="150" hidden="1" xr:uid="{57F48CA2-2409-422E-98D8-A3E5D5785D2B}"/>
    <cellStyle name="Hyperlink 45" xfId="181" hidden="1" xr:uid="{AC0F8772-4520-401F-BCCB-45D6FB1975B8}"/>
    <cellStyle name="Hyperlink 45" xfId="287" xr:uid="{B3C6237D-074C-47EC-AB67-1D6192405694}"/>
    <cellStyle name="Hyperlink 46" xfId="258" hidden="1" xr:uid="{75E8E284-DE58-47BA-892F-91CBD231348E}"/>
    <cellStyle name="Hyperlink 46" xfId="381" hidden="1" xr:uid="{79C376B5-CCB8-4343-BC45-9A3ECF938151}"/>
    <cellStyle name="Hyperlink 46" xfId="124" hidden="1" xr:uid="{C892EF0F-3FAF-400F-8664-F159E4F6B09A}"/>
    <cellStyle name="Hyperlink 46" xfId="152" hidden="1" xr:uid="{A2E502A9-471A-44D6-B6D8-EF9BD17CBCD5}"/>
    <cellStyle name="Hyperlink 46" xfId="190" hidden="1" xr:uid="{FDA39F8F-0ED6-4CB8-9C4E-B7D96939DA98}"/>
    <cellStyle name="Hyperlink 46" xfId="300" xr:uid="{3479ACE7-4EB4-4AD5-B2C5-342FC5E99C2A}"/>
    <cellStyle name="Hyperlink 47" xfId="259" hidden="1" xr:uid="{CE759CCB-8573-4D6C-B217-F635C23C5FA2}"/>
    <cellStyle name="Hyperlink 47" xfId="378" hidden="1" xr:uid="{2A08C2B3-B72C-4018-AF01-9A5DDCA963F2}"/>
    <cellStyle name="Hyperlink 47" xfId="126" hidden="1" xr:uid="{24E77A8B-713C-427D-B878-6FB530E2EE0D}"/>
    <cellStyle name="Hyperlink 47" xfId="163" hidden="1" xr:uid="{F16C2673-5E72-42B5-8F75-A54C446E4816}"/>
    <cellStyle name="Hyperlink 47" xfId="200" hidden="1" xr:uid="{10F683CE-7E25-47D6-94EE-934141785EF3}"/>
    <cellStyle name="Hyperlink 47" xfId="313" xr:uid="{4CD625B9-6715-435D-974D-FBF426A121B9}"/>
    <cellStyle name="Hyperlink 48" xfId="261" hidden="1" xr:uid="{3564DE01-47DC-4A73-9C71-8C517B51B9BF}"/>
    <cellStyle name="Hyperlink 48" xfId="375" hidden="1" xr:uid="{A83BD2EE-F107-4F64-B34C-6FDB69476BF6}"/>
    <cellStyle name="Hyperlink 48" xfId="130" hidden="1" xr:uid="{89624DCF-BBE4-40A0-9935-9893E6D60D77}"/>
    <cellStyle name="Hyperlink 48" xfId="167" hidden="1" xr:uid="{A82AD9FA-48FC-45E0-A2EE-E88FF6394A6C}"/>
    <cellStyle name="Hyperlink 48" xfId="210" hidden="1" xr:uid="{52FC0D4B-0AAC-4320-9ADC-A771E822A364}"/>
    <cellStyle name="Hyperlink 48" xfId="325" xr:uid="{71FCC74A-42EA-4124-AFCB-49E1073335D9}"/>
    <cellStyle name="Hyperlink 49" xfId="262" hidden="1" xr:uid="{4EE23FEA-776B-44C6-BCC2-77E6C88008E9}"/>
    <cellStyle name="Hyperlink 49" xfId="372" hidden="1" xr:uid="{6878E0E5-B108-4CA4-933F-7E3F330F6C67}"/>
    <cellStyle name="Hyperlink 49" xfId="132" hidden="1" xr:uid="{63D0A05E-1500-4C2E-AA65-A5FC15C2AC28}"/>
    <cellStyle name="Hyperlink 49" xfId="172" hidden="1" xr:uid="{48042471-781B-4B5D-9EC7-AAAA8DA28293}"/>
    <cellStyle name="Hyperlink 49" xfId="222" hidden="1" xr:uid="{8FD3702F-3AFA-4153-9A95-4A44B12C847E}"/>
    <cellStyle name="Hyperlink 49" xfId="334" xr:uid="{0136F029-077E-498B-A613-A52CFFD3DBE5}"/>
    <cellStyle name="Hyperlink 5" xfId="193" hidden="1" xr:uid="{5BB64081-C291-4144-BEFE-AD9838EA9AA1}"/>
    <cellStyle name="Hyperlink 5" xfId="456" hidden="1" xr:uid="{FAFC69DA-1246-4832-928A-0C465D270EB6}"/>
    <cellStyle name="Hyperlink 5" xfId="796" hidden="1" xr:uid="{C17E9487-C20C-45D4-A524-4FEC05B26435}"/>
    <cellStyle name="Hyperlink 5" xfId="916" hidden="1" xr:uid="{30207BC6-4C34-4050-A979-02EF5C015B79}"/>
    <cellStyle name="Hyperlink 5" xfId="861" hidden="1" xr:uid="{A045A0E1-C427-4AA5-A3AF-0E46B36BB869}"/>
    <cellStyle name="Hyperlink 5" xfId="983" xr:uid="{12C1241E-343B-4B26-955D-E345EEABA492}"/>
    <cellStyle name="Hyperlink 50" xfId="264" hidden="1" xr:uid="{208C9D63-09C3-4F73-8BCC-E2AA96BF6E9C}"/>
    <cellStyle name="Hyperlink 50" xfId="370" hidden="1" xr:uid="{201775DB-6EA7-4154-9410-40082555D0DC}"/>
    <cellStyle name="Hyperlink 50" xfId="135" hidden="1" xr:uid="{F8255FA5-86DA-4E2A-9016-84CF2C535519}"/>
    <cellStyle name="Hyperlink 50" xfId="176" hidden="1" xr:uid="{348E36B4-0533-44DF-AFFE-BA4FDAAF0B01}"/>
    <cellStyle name="Hyperlink 50" xfId="231" hidden="1" xr:uid="{72DCD083-3291-40B3-93BE-07E15681E323}"/>
    <cellStyle name="Hyperlink 50" xfId="351" xr:uid="{CF2E71D9-305C-46AF-BB0D-3F6F4CBF798D}"/>
    <cellStyle name="Hyperlink 51" xfId="265" hidden="1" xr:uid="{1BE1A92D-CC4D-4D38-B0A0-8A1E69413EFF}"/>
    <cellStyle name="Hyperlink 51" xfId="368" hidden="1" xr:uid="{76B487B4-78C2-4FB9-92CE-19BC0FC115BC}"/>
    <cellStyle name="Hyperlink 51" xfId="137" hidden="1" xr:uid="{FE517E7E-93C5-4649-B539-4B61EDF3DB6C}"/>
    <cellStyle name="Hyperlink 51" xfId="182" hidden="1" xr:uid="{47E5BA5C-3416-467B-A6C0-8C39B446E265}"/>
    <cellStyle name="Hyperlink 51" xfId="248" hidden="1" xr:uid="{B511553B-90D8-48D2-AB1F-BEA67E0176BF}"/>
    <cellStyle name="Hyperlink 51" xfId="361" xr:uid="{BFB8CB1A-6765-4FB9-A816-6630ADCE273B}"/>
    <cellStyle name="Hyperlink 52" xfId="266" hidden="1" xr:uid="{CF0134B1-4D85-4610-AE9D-EAD0A0A592B1}"/>
    <cellStyle name="Hyperlink 52" xfId="365" hidden="1" xr:uid="{F2611A3D-3AE9-40DC-9CAB-7D7491A4762B}"/>
    <cellStyle name="Hyperlink 52" xfId="140" hidden="1" xr:uid="{A76A5D1A-044E-4899-ABA3-626D8E471E0F}"/>
    <cellStyle name="Hyperlink 52" xfId="194" hidden="1" xr:uid="{0BD2961C-C73B-4AB3-988F-3E8E8323D8DD}"/>
    <cellStyle name="Hyperlink 52" xfId="283" hidden="1" xr:uid="{84723C12-F588-49FC-9D29-E95342598B16}"/>
    <cellStyle name="Hyperlink 52" xfId="374" xr:uid="{85381C1D-B6E1-44A8-9593-D95DFD71B245}"/>
    <cellStyle name="Hyperlink 53" xfId="267" hidden="1" xr:uid="{84F5316D-EC42-4612-A1E1-27400D25B92B}"/>
    <cellStyle name="Hyperlink 53" xfId="362" hidden="1" xr:uid="{34FF218E-87CD-44A8-B5C1-2B4D307C376F}"/>
    <cellStyle name="Hyperlink 53" xfId="143" hidden="1" xr:uid="{5794FFC0-283C-4483-A22C-EDD29152DB1D}"/>
    <cellStyle name="Hyperlink 53" xfId="207" hidden="1" xr:uid="{CE1B688D-5EE5-484E-97A8-81AC02770F66}"/>
    <cellStyle name="Hyperlink 53" xfId="303" hidden="1" xr:uid="{5AD3D38B-5F63-4E43-BEC4-C9F1F3A06D7B}"/>
    <cellStyle name="Hyperlink 53" xfId="385" xr:uid="{78A96EE5-2BFF-466F-A613-7F13DBFACD26}"/>
    <cellStyle name="Hyperlink 54" xfId="269" hidden="1" xr:uid="{43750E58-1091-4FFD-A8D1-E4921B1B1E07}"/>
    <cellStyle name="Hyperlink 54" xfId="359" hidden="1" xr:uid="{7E9F1DC0-5C88-4654-9D87-62C8D7DB688D}"/>
    <cellStyle name="Hyperlink 54" xfId="146" hidden="1" xr:uid="{A9718B27-44CB-426A-926E-F01287ED7522}"/>
    <cellStyle name="Hyperlink 54" xfId="220" hidden="1" xr:uid="{E8AF79CE-109C-4624-ADFC-08ACD225D12E}"/>
    <cellStyle name="Hyperlink 54" xfId="322" hidden="1" xr:uid="{348B51F9-D712-474F-8E75-6281C1CA6CAD}"/>
    <cellStyle name="Hyperlink 54" xfId="398" xr:uid="{9698D1C0-6A7F-4441-AC5D-6D31CA4338FE}"/>
    <cellStyle name="Hyperlink 55" xfId="271" hidden="1" xr:uid="{3FF82876-2643-483C-B048-9B6ACE33BFA2}"/>
    <cellStyle name="Hyperlink 55" xfId="356" hidden="1" xr:uid="{834178E8-8FFE-49A7-BB74-99348A0E48D7}"/>
    <cellStyle name="Hyperlink 55" xfId="149" hidden="1" xr:uid="{808B8004-0524-44CE-9300-41E4C5F43943}"/>
    <cellStyle name="Hyperlink 55" xfId="233" hidden="1" xr:uid="{10075ED8-3A4F-4691-A381-7841AEF25509}"/>
    <cellStyle name="Hyperlink 55" xfId="342" hidden="1" xr:uid="{FE5D937E-CADB-4970-B4D9-CEE74BB60ED4}"/>
    <cellStyle name="Hyperlink 55" xfId="404" xr:uid="{40A98BC7-3A9E-4A2A-9F0A-D12C1563D036}"/>
    <cellStyle name="Hyperlink 56" xfId="273" hidden="1" xr:uid="{9837B2C3-E08A-4158-B2EE-CDB00503004B}"/>
    <cellStyle name="Hyperlink 56" xfId="353" hidden="1" xr:uid="{B24397FD-8188-4736-9033-8A0F27648E02}"/>
    <cellStyle name="Hyperlink 56" xfId="151" hidden="1" xr:uid="{6E66073E-E8AC-4076-AD36-1ADE4BEBFA88}"/>
    <cellStyle name="Hyperlink 56" xfId="245" hidden="1" xr:uid="{25665569-FDE5-4B2F-836C-34B0C762751F}"/>
    <cellStyle name="Hyperlink 56" xfId="366" hidden="1" xr:uid="{6FF0A44A-9FE5-46CA-B177-B9E94363C14B}"/>
    <cellStyle name="Hyperlink 56" xfId="413" xr:uid="{0B07AEFD-DE3A-4BA9-9586-5E8BEAD5C96A}"/>
    <cellStyle name="Hyperlink 57" xfId="275" hidden="1" xr:uid="{741648FB-AD15-4A12-B74A-1AF6B7DF1ECC}"/>
    <cellStyle name="Hyperlink 57" xfId="349" hidden="1" xr:uid="{547157F4-B46C-4C7E-BA70-1679A0F5C99D}"/>
    <cellStyle name="Hyperlink 57" xfId="154" hidden="1" xr:uid="{55B74C0F-D549-4A97-8C94-FFBA31B50E3E}"/>
    <cellStyle name="Hyperlink 57" xfId="257" hidden="1" xr:uid="{D1177447-3DB8-49D9-83A9-CF34073ADEB4}"/>
    <cellStyle name="Hyperlink 57" xfId="379" hidden="1" xr:uid="{7ABD3015-DDF8-4FEB-B17B-7A6E9F933F15}"/>
    <cellStyle name="Hyperlink 57" xfId="419" xr:uid="{57EDFCF2-2B51-4DAA-9448-BAF543D68107}"/>
    <cellStyle name="Hyperlink 58" xfId="277" hidden="1" xr:uid="{444A075B-E134-4780-8623-286C66E7D650}"/>
    <cellStyle name="Hyperlink 58" xfId="462" hidden="1" xr:uid="{9EEAC3F4-11BA-4A67-8107-48C09E6E3AC9}"/>
    <cellStyle name="Hyperlink 58" xfId="800" hidden="1" xr:uid="{335F3F4B-9671-4361-9C8E-3D9EFC01498C}"/>
    <cellStyle name="Hyperlink 58" xfId="913" hidden="1" xr:uid="{0A957762-0EFF-459C-9AEA-BE00659992A5}"/>
    <cellStyle name="Hyperlink 58" xfId="865" hidden="1" xr:uid="{AD9DDC46-EA11-4BEF-8ECB-A1AE0B6C9A71}"/>
    <cellStyle name="Hyperlink 58" xfId="380" xr:uid="{EE6754D2-24F6-407A-AB5B-243B0BBB8C7D}"/>
    <cellStyle name="Hyperlink 59" xfId="278" hidden="1" xr:uid="{43162135-FECE-47E3-8916-C30233DA4206}"/>
    <cellStyle name="Hyperlink 59" xfId="348" hidden="1" xr:uid="{7D48BC98-78E0-4B0C-9289-F8906661D768}"/>
    <cellStyle name="Hyperlink 59" xfId="155" hidden="1" xr:uid="{81E65275-CBF5-4210-9835-7F101E2DC7E9}"/>
    <cellStyle name="Hyperlink 59" xfId="260" hidden="1" xr:uid="{0752CC69-9742-45A2-8B93-A4AD6F3F54D9}"/>
    <cellStyle name="Hyperlink 59" xfId="382" hidden="1" xr:uid="{4F5EB451-3193-4C14-BFAA-2D35C3522686}"/>
    <cellStyle name="Hyperlink 59" xfId="420" xr:uid="{B06C5A79-CA3F-47B2-9495-63B1230B7782}"/>
    <cellStyle name="Hyperlink 6" xfId="195" hidden="1" xr:uid="{A8F711EC-A35A-4FA7-A9CE-F4DEB524AB62}"/>
    <cellStyle name="Hyperlink 6" xfId="454" hidden="1" xr:uid="{72202BE5-7957-4E29-9531-ECD7BB8B43BF}"/>
    <cellStyle name="Hyperlink 6" xfId="795" hidden="1" xr:uid="{AB9CE756-5E8D-4C37-B3F4-C1610E33562C}"/>
    <cellStyle name="Hyperlink 6" xfId="917" hidden="1" xr:uid="{9E8DD450-1ECF-481D-B82D-09A038EE561E}"/>
    <cellStyle name="Hyperlink 6" xfId="160" hidden="1" xr:uid="{8ADEBE28-C430-4D00-A35D-3B035CEE927F}"/>
    <cellStyle name="Hyperlink 6" xfId="984" xr:uid="{425748E4-7C8E-44EE-847C-B0AC86582148}"/>
    <cellStyle name="Hyperlink 60" xfId="279" hidden="1" xr:uid="{1C14AB81-3E82-422D-B9AF-9CF1600171F1}"/>
    <cellStyle name="Hyperlink 60" xfId="463" hidden="1" xr:uid="{A9EEB8DA-5810-4073-A29E-ACDC973DA2C5}"/>
    <cellStyle name="Hyperlink 60" xfId="801" hidden="1" xr:uid="{DA7F884D-F717-4826-8CBE-A1C57087AC0F}"/>
    <cellStyle name="Hyperlink 60" xfId="927" hidden="1" xr:uid="{EC0319C2-7DA9-48DD-8FDF-47C4EF87863A}"/>
    <cellStyle name="Hyperlink 60" xfId="892" hidden="1" xr:uid="{29A1223F-049C-4A5A-9F0A-E69A9D06F6C6}"/>
    <cellStyle name="Hyperlink 60" xfId="992" xr:uid="{14F4BAD2-2874-42EC-A7F1-9D3A779D435F}"/>
    <cellStyle name="Hyperlink 61" xfId="280" hidden="1" xr:uid="{4C593FED-8C39-4A08-BEA7-4C489949DA88}"/>
    <cellStyle name="Hyperlink 61" xfId="464" hidden="1" xr:uid="{9A065A2D-A2CB-44EC-9CDE-B4031EC81DE4}"/>
    <cellStyle name="Hyperlink 61" xfId="802" hidden="1" xr:uid="{662734FB-9333-4909-BCFA-42198D81FAAA}"/>
    <cellStyle name="Hyperlink 61" xfId="912" hidden="1" xr:uid="{BA4439F1-AF14-4276-BA58-EA03714CE48D}"/>
    <cellStyle name="Hyperlink 61" xfId="874" hidden="1" xr:uid="{DFE200FF-5796-432F-90EF-471F0F6ED466}"/>
    <cellStyle name="Hyperlink 61" xfId="360" xr:uid="{0A327308-8820-4E5F-8B20-B19C82B5F384}"/>
    <cellStyle name="Hyperlink 62" xfId="281" hidden="1" xr:uid="{DFDE5D9D-C344-4652-B9F1-8F013B932445}"/>
    <cellStyle name="Hyperlink 62" xfId="465" hidden="1" xr:uid="{821A7DD9-E527-4BFD-9CEC-CEF9A9009179}"/>
    <cellStyle name="Hyperlink 62" xfId="803" hidden="1" xr:uid="{86C1B802-8733-47D2-BAB5-EEABD8AED371}"/>
    <cellStyle name="Hyperlink 62" xfId="880" hidden="1" xr:uid="{4406FA51-BFCC-4F8E-9F22-07227F8F1651}"/>
    <cellStyle name="Hyperlink 62" xfId="933" hidden="1" xr:uid="{7A048710-47BB-4F19-B19E-15355E91EF56}"/>
    <cellStyle name="Hyperlink 62" xfId="885" xr:uid="{228BEA27-BCCB-4513-94E5-905C5AF4C3E4}"/>
    <cellStyle name="Hyperlink 63" xfId="282" hidden="1" xr:uid="{6CF0079E-4115-4FFE-BFA4-A1A5CA3E2C84}"/>
    <cellStyle name="Hyperlink 63" xfId="466" hidden="1" xr:uid="{AE22361C-729E-403D-B785-A1C76C46B718}"/>
    <cellStyle name="Hyperlink 63" xfId="804" hidden="1" xr:uid="{C2A4FA5C-C1A1-4BF9-99A6-8771B3E570E6}"/>
    <cellStyle name="Hyperlink 63" xfId="911" hidden="1" xr:uid="{1B62C377-25B4-4AB9-9715-06FF1A90AB35}"/>
    <cellStyle name="Hyperlink 63" xfId="878" hidden="1" xr:uid="{D15334EC-ACCD-410A-9880-B047320FEE02}"/>
    <cellStyle name="Hyperlink 63" xfId="309" xr:uid="{FE0BDB2F-F01D-4E6A-92B7-6219E0FC0652}"/>
    <cellStyle name="Hyperlink 64" xfId="284" hidden="1" xr:uid="{25BD4FC6-2550-4F78-BAAE-E987466FFC8A}"/>
    <cellStyle name="Hyperlink 64" xfId="467" hidden="1" xr:uid="{24738951-D2D3-463E-86AD-38E32A4D0C10}"/>
    <cellStyle name="Hyperlink 64" xfId="805" hidden="1" xr:uid="{9D3C94BC-859C-4F71-9B8C-0370E41435EC}"/>
    <cellStyle name="Hyperlink 64" xfId="753" hidden="1" xr:uid="{1F70DF9B-EF6A-47BA-B9ED-62D4DFDA4E40}"/>
    <cellStyle name="Hyperlink 64" xfId="354" hidden="1" xr:uid="{E8CFB548-340B-4530-ABF7-D9B40C93AF0C}"/>
    <cellStyle name="Hyperlink 64" xfId="968" xr:uid="{5B03658A-2AD4-46BE-A9B9-50CF2381A967}"/>
    <cellStyle name="Hyperlink 65" xfId="285" hidden="1" xr:uid="{8C897D51-8058-402C-B9AB-FC61E69E7786}"/>
    <cellStyle name="Hyperlink 65" xfId="469" hidden="1" xr:uid="{46AE58B8-1599-40B1-A701-1EBC28863067}"/>
    <cellStyle name="Hyperlink 65" xfId="806" hidden="1" xr:uid="{EAB3F4B2-E585-4CE5-8329-DC99F97F29CC}"/>
    <cellStyle name="Hyperlink 65" xfId="908" hidden="1" xr:uid="{C8948471-AAF6-4A84-82C8-F98E6B6D1EC9}"/>
    <cellStyle name="Hyperlink 65" xfId="982" hidden="1" xr:uid="{B6C35AE3-23CA-49C4-AD4C-399405B48E80}"/>
    <cellStyle name="Hyperlink 65" xfId="384" xr:uid="{5ABD1CFF-4B85-4957-BB48-CBCBCE787E63}"/>
    <cellStyle name="Hyperlink 66" xfId="286" hidden="1" xr:uid="{05B8A9B4-B151-4EB9-8324-8FF0EB99E151}"/>
    <cellStyle name="Hyperlink 66" xfId="470" hidden="1" xr:uid="{D3E5B6F4-DCC4-47BE-AC11-D0F9963D1C5D}"/>
    <cellStyle name="Hyperlink 66" xfId="807" hidden="1" xr:uid="{741B4331-42B6-484B-A461-CA97D5BAD6C4}"/>
    <cellStyle name="Hyperlink 66" xfId="871" hidden="1" xr:uid="{D43F8B4D-10C7-482D-9B5C-ED7EAA5D61BB}"/>
    <cellStyle name="Hyperlink 66" xfId="965" hidden="1" xr:uid="{D9A42897-7D2D-4BBE-ACB5-B297262689C5}"/>
    <cellStyle name="Hyperlink 66" xfId="367" xr:uid="{B987A056-7A46-42D7-8323-5CD14D2A51EE}"/>
    <cellStyle name="Hyperlink 67" xfId="288" hidden="1" xr:uid="{588E0737-ABE2-4640-AF0A-70C209B373EA}"/>
    <cellStyle name="Hyperlink 67" xfId="471" hidden="1" xr:uid="{C24EF304-F5A0-4EEC-99B4-8279C29AB810}"/>
    <cellStyle name="Hyperlink 67" xfId="808" hidden="1" xr:uid="{6DF9F70A-EF7C-4950-BF04-985D6E286338}"/>
    <cellStyle name="Hyperlink 67" xfId="948" hidden="1" xr:uid="{8D296C63-770D-469A-B24A-A1217CC11918}"/>
    <cellStyle name="Hyperlink 67" xfId="963" hidden="1" xr:uid="{800CAD36-51AA-4922-BA5A-C97A458BB82B}"/>
    <cellStyle name="Hyperlink 67" xfId="472" xr:uid="{CCB57A39-BE05-4599-A23C-20FEA6B4E32F}"/>
    <cellStyle name="Hyperlink 68" xfId="289" hidden="1" xr:uid="{51A381E3-D57D-4B07-8D82-DA293465759F}"/>
    <cellStyle name="Hyperlink 68" xfId="473" hidden="1" xr:uid="{49959C73-8F4B-4C7C-B36E-BE9EAD56C1CA}"/>
    <cellStyle name="Hyperlink 68" xfId="809" hidden="1" xr:uid="{7EAEFD92-B0DC-4ED6-A2CA-B006D4BB4262}"/>
    <cellStyle name="Hyperlink 68" xfId="931" hidden="1" xr:uid="{EC684A2A-3C75-4D02-949F-3996364BCE88}"/>
    <cellStyle name="Hyperlink 68" xfId="960" hidden="1" xr:uid="{CA5444D5-101C-4938-9C18-9B8CF8CA4721}"/>
    <cellStyle name="Hyperlink 68" xfId="387" xr:uid="{AC1976C5-077B-4A6B-98F2-168E3FCD1417}"/>
    <cellStyle name="Hyperlink 69" xfId="290" hidden="1" xr:uid="{04B3658D-48CE-4348-835D-A3251AFF97CA}"/>
    <cellStyle name="Hyperlink 69" xfId="474" hidden="1" xr:uid="{1699ECB9-995B-47DC-9C82-5D51815F86FE}"/>
    <cellStyle name="Hyperlink 69" xfId="810" hidden="1" xr:uid="{34377543-DEFE-4F57-9A2C-DA8054351CC2}"/>
    <cellStyle name="Hyperlink 69" xfId="929" hidden="1" xr:uid="{8C6E7C1F-FA09-49E3-8C0D-4A795F23EACA}"/>
    <cellStyle name="Hyperlink 69" xfId="980" hidden="1" xr:uid="{C4A21B89-6E2F-44B8-B00F-79CB72BAAA2F}"/>
    <cellStyle name="Hyperlink 69" xfId="369" xr:uid="{2C495458-3A96-42B8-B7CC-6EC96A5298E3}"/>
    <cellStyle name="Hyperlink 7" xfId="196" hidden="1" xr:uid="{CC020806-3B26-431D-87A9-6FC2F8F440DA}"/>
    <cellStyle name="Hyperlink 7" xfId="453" hidden="1" xr:uid="{354B80E4-5CF8-4E50-9A98-7362CA99379F}"/>
    <cellStyle name="Hyperlink 7" xfId="794" hidden="1" xr:uid="{155F50AA-7AA0-4A9B-9DA0-DCEA02852ACB}"/>
    <cellStyle name="Hyperlink 7" xfId="918" hidden="1" xr:uid="{16822E8C-E358-4227-8D6D-4D5ECD8D7861}"/>
    <cellStyle name="Hyperlink 7" xfId="949" hidden="1" xr:uid="{4A805329-7BE4-4A7E-B0EA-ABF5F853DDAF}"/>
    <cellStyle name="Hyperlink 7" xfId="985" xr:uid="{1DB95E81-7F04-43BD-9FE8-5312C09941C0}"/>
    <cellStyle name="Hyperlink 70" xfId="291" hidden="1" xr:uid="{1032768F-7688-4F6C-942E-D783C8D4B9D5}"/>
    <cellStyle name="Hyperlink 70" xfId="475" hidden="1" xr:uid="{30C260DC-C07B-49C6-8C6B-6D347F85745A}"/>
    <cellStyle name="Hyperlink 70" xfId="811" hidden="1" xr:uid="{7D79AB43-885D-482A-8181-8310DC98625E}"/>
    <cellStyle name="Hyperlink 70" xfId="924" hidden="1" xr:uid="{066A4951-5F7C-481A-A56B-1A1192ED4F70}"/>
    <cellStyle name="Hyperlink 70" xfId="961" hidden="1" xr:uid="{F3AC96CB-503B-4AEE-A45B-F90C3C47E3EF}"/>
    <cellStyle name="Hyperlink 70" xfId="1002" xr:uid="{0C2BE2CC-F443-43F8-8D88-0D3A73310AD9}"/>
    <cellStyle name="Hyperlink 71" xfId="293" hidden="1" xr:uid="{7769FBF2-6005-4DEB-B6B7-8072B31DC80A}"/>
    <cellStyle name="Hyperlink 71" xfId="476" hidden="1" xr:uid="{AF1CF531-E3B8-460B-89D0-34E6929036C2}"/>
    <cellStyle name="Hyperlink 71" xfId="812" hidden="1" xr:uid="{87CD4C08-CFB9-4AD6-B780-8C8623F20CE6}"/>
    <cellStyle name="Hyperlink 71" xfId="946" hidden="1" xr:uid="{99960F7D-18B0-43F9-8041-2A11D3788CB2}"/>
    <cellStyle name="Hyperlink 71" xfId="855" hidden="1" xr:uid="{8725754E-1804-48E6-8A92-FCA8F8D2BEA0}"/>
    <cellStyle name="Hyperlink 71" xfId="995" xr:uid="{CE130B6E-2D1F-4D1F-9940-6300D326716C}"/>
    <cellStyle name="Hyperlink 72" xfId="294" hidden="1" xr:uid="{12A5AB32-4BCE-4FED-A687-9D6FBF9C3CE1}"/>
    <cellStyle name="Hyperlink 72" xfId="477" hidden="1" xr:uid="{27648C7B-7D34-4ECA-908C-D34440DE6460}"/>
    <cellStyle name="Hyperlink 72" xfId="813" hidden="1" xr:uid="{2DC56C8A-1029-4F47-8CC6-680F58C0B80C}"/>
    <cellStyle name="Hyperlink 72" xfId="926" hidden="1" xr:uid="{0D8D8635-A5F9-44CA-A1FB-407E21A57FA4}"/>
    <cellStyle name="Hyperlink 72" xfId="964" hidden="1" xr:uid="{7BA4ED51-09F8-42E4-BE38-59F1F1A9793E}"/>
    <cellStyle name="Hyperlink 72" xfId="994" xr:uid="{F2646A72-D9D0-4715-BC04-B95E5E1214DB}"/>
    <cellStyle name="Hyperlink 73" xfId="295" hidden="1" xr:uid="{38106566-2CD9-4E1F-A515-F19F1C17BCC7}"/>
    <cellStyle name="Hyperlink 73" xfId="479" hidden="1" xr:uid="{60718EA3-06B7-4233-9672-16769FA86C65}"/>
    <cellStyle name="Hyperlink 73" xfId="814" hidden="1" xr:uid="{C57964FF-0975-43D9-BE3F-1E4472E18C07}"/>
    <cellStyle name="Hyperlink 73" xfId="904" hidden="1" xr:uid="{974A72F1-DEAD-464E-98A7-24BBED49A908}"/>
    <cellStyle name="Hyperlink 73" xfId="869" hidden="1" xr:uid="{1A67D0B6-2026-490F-84B5-18884F17F042}"/>
    <cellStyle name="Hyperlink 73" xfId="390" xr:uid="{1D98BCB5-622C-4334-A20D-B71FC11B8CC1}"/>
    <cellStyle name="Hyperlink 74" xfId="296" hidden="1" xr:uid="{20EBD1D3-2F1C-47FB-A63D-0010C5BD130F}"/>
    <cellStyle name="Hyperlink 74" xfId="480" hidden="1" xr:uid="{1F55E22A-5AF8-436F-B63D-6650572A2B46}"/>
    <cellStyle name="Hyperlink 74" xfId="815" hidden="1" xr:uid="{A1337DF5-DFF8-4B12-B639-0DE4237A7A8E}"/>
    <cellStyle name="Hyperlink 74" xfId="930" hidden="1" xr:uid="{C33E54BE-7115-41FA-B0D3-19D076F7F1F6}"/>
    <cellStyle name="Hyperlink 74" xfId="162" hidden="1" xr:uid="{6BDB55C2-468D-4898-A87A-B2AC77249BD8}"/>
    <cellStyle name="Hyperlink 74" xfId="1001" xr:uid="{EEFBF737-B424-4DBE-B43F-AF8478BE50E8}"/>
    <cellStyle name="Hyperlink 75" xfId="297" hidden="1" xr:uid="{1A5CD33F-EB44-4CEC-9E7F-D1D56716234B}"/>
    <cellStyle name="Hyperlink 75" xfId="481" hidden="1" xr:uid="{91CD9CF6-B8AA-4A17-A716-248B8483C715}"/>
    <cellStyle name="Hyperlink 75" xfId="816" hidden="1" xr:uid="{8793C0AA-A723-4333-A2CE-D93F73DAAF1E}"/>
    <cellStyle name="Hyperlink 75" xfId="903" hidden="1" xr:uid="{F8F11429-EF93-4A5C-A080-323C1E82D511}"/>
    <cellStyle name="Hyperlink 75" xfId="376" hidden="1" xr:uid="{D632F394-2BE9-4DE3-8712-00D046C8858A}"/>
    <cellStyle name="Hyperlink 75" xfId="991" xr:uid="{4A5A112A-6995-461A-9ABF-3A0AB5451634}"/>
    <cellStyle name="Hyperlink 76" xfId="298" hidden="1" xr:uid="{54EA61BD-6478-4867-BC7C-F850A22044E8}"/>
    <cellStyle name="Hyperlink 76" xfId="482" hidden="1" xr:uid="{4810E17C-81D2-4A95-B3BE-0F71F7D9D48B}"/>
    <cellStyle name="Hyperlink 76" xfId="817" hidden="1" xr:uid="{C1BB2C1B-BD86-4AF4-8B53-6B0630E36671}"/>
    <cellStyle name="Hyperlink 76" xfId="879" hidden="1" xr:uid="{EABAFDD0-7E0E-4F46-9F1C-DBA6ABC30ADC}"/>
    <cellStyle name="Hyperlink 76" xfId="352" hidden="1" xr:uid="{5F1A5F59-DC8B-4C58-9465-78CFD5300F11}"/>
    <cellStyle name="Hyperlink 76" xfId="595" xr:uid="{361385C3-1698-455A-9825-4BBC1FBD3944}"/>
    <cellStyle name="Hyperlink 77" xfId="299" hidden="1" xr:uid="{6B7F0730-46A3-4D4B-A856-454D7A536D5D}"/>
    <cellStyle name="Hyperlink 77" xfId="483" hidden="1" xr:uid="{CE4041F9-7376-45AC-BF39-480A8EB9C3BD}"/>
    <cellStyle name="Hyperlink 77" xfId="818" hidden="1" xr:uid="{D666FAB4-8D19-4B2E-8626-507D2F594BFE}"/>
    <cellStyle name="Hyperlink 77" xfId="875" hidden="1" xr:uid="{4776CE20-9947-4985-9A69-B09C7AB665C0}"/>
    <cellStyle name="Hyperlink 77" xfId="925" hidden="1" xr:uid="{605CA5A7-D311-474D-8548-FBDDD0AB7EF9}"/>
    <cellStyle name="Hyperlink 77" xfId="993" xr:uid="{7D3AAEAD-15A6-4D1D-9E31-A61EB0F79DD8}"/>
    <cellStyle name="Hyperlink 78" xfId="301" hidden="1" xr:uid="{789E0100-1FD2-4C02-B6A0-2A1688139389}"/>
    <cellStyle name="Hyperlink 78" xfId="484" hidden="1" xr:uid="{28E4D925-4F30-45C0-8CFB-246C22ECC1D3}"/>
    <cellStyle name="Hyperlink 78" xfId="819" hidden="1" xr:uid="{D4A5C910-6E1C-4D27-9B4D-569909F24A61}"/>
    <cellStyle name="Hyperlink 78" xfId="870" hidden="1" xr:uid="{077656A2-FA56-4888-8B95-7DE7575EDDFF}"/>
    <cellStyle name="Hyperlink 78" xfId="882" hidden="1" xr:uid="{AA452338-0F78-446F-958A-672644A1F3E9}"/>
    <cellStyle name="Hyperlink 78" xfId="966" xr:uid="{A0AD687C-EF07-4966-B572-4AF68A816A75}"/>
    <cellStyle name="Hyperlink 79" xfId="302" hidden="1" xr:uid="{340099D9-B878-4FEB-A7B9-E1D5503082F5}"/>
    <cellStyle name="Hyperlink 79" xfId="485" hidden="1" xr:uid="{619AD9A2-AAE2-4E61-A2BC-EA35A714DE37}"/>
    <cellStyle name="Hyperlink 79" xfId="820" hidden="1" xr:uid="{784509E2-CDD0-4B06-BCFC-E7AD4F929751}"/>
    <cellStyle name="Hyperlink 79" xfId="902" hidden="1" xr:uid="{622A960F-2D49-4EE3-8CBD-DD589A5BD239}"/>
    <cellStyle name="Hyperlink 79" xfId="881" hidden="1" xr:uid="{FDD74F2E-4EC8-4219-B370-0971B425F49A}"/>
    <cellStyle name="Hyperlink 79" xfId="959" xr:uid="{04DDC47A-568E-4696-A13C-A140BEC0052F}"/>
    <cellStyle name="Hyperlink 8" xfId="197" hidden="1" xr:uid="{6B0F161A-F7CD-4BFA-AE94-F8059B5DA457}"/>
    <cellStyle name="Hyperlink 8" xfId="451" hidden="1" xr:uid="{96AB4B5F-55DC-434E-9C34-A6296A06562B}"/>
    <cellStyle name="Hyperlink 8" xfId="793" hidden="1" xr:uid="{22CFCF7A-4401-447D-A5E8-37AB79CE60C0}"/>
    <cellStyle name="Hyperlink 8" xfId="919" hidden="1" xr:uid="{14D0ECD8-21C7-46D7-955E-C0580F4141CE}"/>
    <cellStyle name="Hyperlink 8" xfId="950" hidden="1" xr:uid="{BDEC3BB9-88BC-4E75-ACA8-94C8FFBB351D}"/>
    <cellStyle name="Hyperlink 8" xfId="986" xr:uid="{4137F246-E30B-433C-9BD0-8890270A05B8}"/>
    <cellStyle name="Hyperlink 80" xfId="304" hidden="1" xr:uid="{C3584173-CDB6-4895-AA24-B7B59D8B0FE5}"/>
    <cellStyle name="Hyperlink 80" xfId="486" hidden="1" xr:uid="{21F0D063-A61A-4DBB-A9DC-D5027A495A2E}"/>
    <cellStyle name="Hyperlink 80" xfId="821" hidden="1" xr:uid="{F64A3C12-39A6-4EC4-BE0D-4F1C09A33220}"/>
    <cellStyle name="Hyperlink 80" xfId="900" hidden="1" xr:uid="{C0906D9B-E901-46C0-99DB-ECD1CED7948F}"/>
    <cellStyle name="Hyperlink 80" xfId="268" hidden="1" xr:uid="{1E526143-718C-4762-85CF-FEC113BDFF33}"/>
    <cellStyle name="Hyperlink 80" xfId="250" xr:uid="{8DED914A-B5A0-4005-998A-5F45DE87D736}"/>
    <cellStyle name="Hyperlink 81" xfId="305" hidden="1" xr:uid="{E6BCD67C-954F-40E1-9EAF-680F38918576}"/>
    <cellStyle name="Hyperlink 81" xfId="487" hidden="1" xr:uid="{C3A2882C-08D6-4DC2-89E4-2CFC63070C59}"/>
    <cellStyle name="Hyperlink 81" xfId="822" hidden="1" xr:uid="{60D06B6C-E6F0-4D07-AA1A-5F2D77240D3D}"/>
    <cellStyle name="Hyperlink 81" xfId="901" hidden="1" xr:uid="{3A53D32C-AAF6-40FE-8A5E-CF8F71E50EE8}"/>
    <cellStyle name="Hyperlink 81" xfId="859" hidden="1" xr:uid="{6F8E5966-1B14-43A0-95AC-E882FD0D7D38}"/>
    <cellStyle name="Hyperlink 81" xfId="350" xr:uid="{AAD693B5-8EB9-49A4-89CC-A622BB8497E6}"/>
    <cellStyle name="Hyperlink 82" xfId="306" hidden="1" xr:uid="{D457B193-C856-4072-BCA1-1D8EAA8428CD}"/>
    <cellStyle name="Hyperlink 82" xfId="488" hidden="1" xr:uid="{6C799B5F-CB62-415C-B670-847DD13A2A79}"/>
    <cellStyle name="Hyperlink 82" xfId="823" hidden="1" xr:uid="{481849B0-C091-416B-B9CE-BDE204B75D95}"/>
    <cellStyle name="Hyperlink 82" xfId="158" hidden="1" xr:uid="{84EFCB73-94CE-4679-B46F-2749A0F98600}"/>
    <cellStyle name="Hyperlink 82" xfId="883" hidden="1" xr:uid="{502E7A16-5F2E-49DB-BC16-F5A1F205D29F}"/>
    <cellStyle name="Hyperlink 82" xfId="460" xr:uid="{F082E495-1F59-47AF-96F9-2B505ED78AA3}"/>
    <cellStyle name="Hyperlink 83" xfId="307" hidden="1" xr:uid="{15345DF7-3888-4184-BE06-C36B227DF887}"/>
    <cellStyle name="Hyperlink 83" xfId="489" hidden="1" xr:uid="{EF932DDE-2B60-4200-8B36-6CDEDB90524B}"/>
    <cellStyle name="Hyperlink 83" xfId="824" hidden="1" xr:uid="{F45E7E46-961C-4838-8D2D-77BDB3149F82}"/>
    <cellStyle name="Hyperlink 83" xfId="898" hidden="1" xr:uid="{38EBE32E-A991-4599-9F61-1402E485707A}"/>
    <cellStyle name="Hyperlink 83" xfId="263" hidden="1" xr:uid="{BE23215A-00D1-455D-8702-07EA3B0FA9B6}"/>
    <cellStyle name="Hyperlink 83" xfId="373" xr:uid="{84558C01-8175-4B47-AAA2-CAAE992ADBFE}"/>
    <cellStyle name="Hyperlink 84" xfId="308" hidden="1" xr:uid="{48E8BAFD-E4A5-426C-A2ED-9FAD89884720}"/>
    <cellStyle name="Hyperlink 84" xfId="490" hidden="1" xr:uid="{87333F59-7EB0-4D4B-8D6F-D12D459FA926}"/>
    <cellStyle name="Hyperlink 84" xfId="825" hidden="1" xr:uid="{5CB4ABDC-5DDC-48AB-A06D-D42A0C9D4DB9}"/>
    <cellStyle name="Hyperlink 84" xfId="899" hidden="1" xr:uid="{AC94966E-4456-4DFA-B750-FE81E2BF7478}"/>
    <cellStyle name="Hyperlink 84" xfId="981" hidden="1" xr:uid="{D05206DD-3E9D-41BB-8652-B489480AD7E5}"/>
    <cellStyle name="Hyperlink 84" xfId="425" xr:uid="{140C4534-E02B-4956-BD12-EC92A7076A6A}"/>
    <cellStyle name="Hyperlink 85" xfId="310" hidden="1" xr:uid="{A5CF0151-FA9F-4968-BCB8-E79F76A1EF1F}"/>
    <cellStyle name="Hyperlink 85" xfId="491" hidden="1" xr:uid="{CEB6BCE1-9C8D-449A-B1F7-8C5973814186}"/>
    <cellStyle name="Hyperlink 85" xfId="826" hidden="1" xr:uid="{918A8019-DF53-4F5D-9494-98C812BF52CD}"/>
    <cellStyle name="Hyperlink 85" xfId="156" hidden="1" xr:uid="{94660B3E-6284-4BCE-876B-1D88CEA6ADC6}"/>
    <cellStyle name="Hyperlink 85" xfId="974" hidden="1" xr:uid="{2A334991-E45E-487E-BDD0-98C96FFA4466}"/>
    <cellStyle name="Hyperlink 85" xfId="973" xr:uid="{73508652-347D-4F81-A736-75AE0D2F5452}"/>
    <cellStyle name="Hyperlink 86" xfId="311" hidden="1" xr:uid="{FAF7C850-5F20-4523-A6A3-4248ED24A28F}"/>
    <cellStyle name="Hyperlink 86" xfId="492" hidden="1" xr:uid="{D29C5217-5515-486A-AE2E-BD8C13438D9C}"/>
    <cellStyle name="Hyperlink 86" xfId="827" hidden="1" xr:uid="{691A88C5-EF0B-44FA-AD87-377E316DF0B5}"/>
    <cellStyle name="Hyperlink 86" xfId="947" hidden="1" xr:uid="{75BF60CE-E166-406B-A32D-918FF6A5D84C}"/>
    <cellStyle name="Hyperlink 86" xfId="978" hidden="1" xr:uid="{66D79BAC-3E68-45D0-B8DE-2861BB73636D}"/>
    <cellStyle name="Hyperlink 86" xfId="157" xr:uid="{5DADD9EC-8A74-466A-BCD1-A07A71AAE9B8}"/>
    <cellStyle name="Hyperlink 87" xfId="312" hidden="1" xr:uid="{8A57BBA0-95B9-40B8-8C22-0EBEDD60AB22}"/>
    <cellStyle name="Hyperlink 87" xfId="493" hidden="1" xr:uid="{ABFE416F-BB95-4163-AB64-0EC87CB51B20}"/>
    <cellStyle name="Hyperlink 87" xfId="828" hidden="1" xr:uid="{0B7B0576-28A7-4294-B75F-7E08F1F11AF0}"/>
    <cellStyle name="Hyperlink 87" xfId="939" hidden="1" xr:uid="{08C75DDF-4FF4-4B9F-9837-4948921F29EE}"/>
    <cellStyle name="Hyperlink 87" xfId="976" hidden="1" xr:uid="{EAFDCF55-5D22-459B-A57A-21ED3555F5B4}"/>
    <cellStyle name="Hyperlink 87" xfId="594" xr:uid="{B01F2D51-FA2D-4FB7-9CA0-2CA42734F258}"/>
    <cellStyle name="Hyperlink 88" xfId="314" hidden="1" xr:uid="{1CDC8266-D71D-4198-A37A-377142252380}"/>
    <cellStyle name="Hyperlink 88" xfId="494" hidden="1" xr:uid="{B6F943A4-5405-4556-AFD4-A49B2DC21334}"/>
    <cellStyle name="Hyperlink 88" xfId="829" hidden="1" xr:uid="{E34BCF30-0145-4269-9223-90B986D3E9BD}"/>
    <cellStyle name="Hyperlink 88" xfId="944" hidden="1" xr:uid="{9D5DACC4-BB35-4DAF-8953-F945B0978C25}"/>
    <cellStyle name="Hyperlink 88" xfId="979" hidden="1" xr:uid="{5FCEB56C-23D0-48C9-96F9-F977757ED809}"/>
    <cellStyle name="Hyperlink 88" xfId="967" xr:uid="{260F2A60-86A3-49D4-B1B9-D19E48E8E477}"/>
    <cellStyle name="Hyperlink 89" xfId="315" hidden="1" xr:uid="{68DC6DAC-FA34-411C-9F0D-AE752B0F0302}"/>
    <cellStyle name="Hyperlink 89" xfId="495" hidden="1" xr:uid="{B640D0CA-7711-4743-9E6F-D073F48E5B9A}"/>
    <cellStyle name="Hyperlink 89" xfId="830" hidden="1" xr:uid="{9B94BC59-7822-4EEC-BDB6-F85CAE7B510C}"/>
    <cellStyle name="Hyperlink 89" xfId="942" hidden="1" xr:uid="{AD9627A3-9C5E-4EEA-A560-01F290CAFD35}"/>
    <cellStyle name="Hyperlink 89" xfId="975" hidden="1" xr:uid="{8518B4D3-DACC-454A-90CB-37FB09671F80}"/>
    <cellStyle name="Hyperlink 89" xfId="1008" xr:uid="{0CB16FBC-D783-449A-BFC7-9DB9F7117222}"/>
    <cellStyle name="Hyperlink 9" xfId="199" hidden="1" xr:uid="{5917426A-CD66-4082-9F8E-48100D6128AC}"/>
    <cellStyle name="Hyperlink 9" xfId="450" hidden="1" xr:uid="{B86D35C2-0EE1-4F64-B524-0A2E0CD4293C}"/>
    <cellStyle name="Hyperlink 9" xfId="792" hidden="1" xr:uid="{34FDF067-1B4D-4825-B99C-F57117BD167A}"/>
    <cellStyle name="Hyperlink 9" xfId="920" hidden="1" xr:uid="{60526153-1736-4000-8C76-19834DA50E78}"/>
    <cellStyle name="Hyperlink 9" xfId="951" hidden="1" xr:uid="{5A93C4D0-3C10-44B6-94CA-3DC87236ED06}"/>
    <cellStyle name="Hyperlink 9" xfId="987" xr:uid="{9FF5C9C7-E509-4989-A9CE-C267AFDC926A}"/>
    <cellStyle name="Hyperlink 90" xfId="316" hidden="1" xr:uid="{B36CA133-E32A-4E6B-8E1A-B8D858DD5660}"/>
    <cellStyle name="Hyperlink 90" xfId="496" hidden="1" xr:uid="{E7AB8CF0-1678-4B54-A9F6-3323EB0C02B2}"/>
    <cellStyle name="Hyperlink 90" xfId="831" hidden="1" xr:uid="{668A7A56-9E51-4053-8C3A-0E6B3D2754C2}"/>
    <cellStyle name="Hyperlink 90" xfId="945" hidden="1" xr:uid="{428E7364-D9B7-4660-AEF0-61F9C7799D95}"/>
    <cellStyle name="Hyperlink 90" xfId="972" hidden="1" xr:uid="{3D1D9833-6E3A-482B-8986-A21E4316CD24}"/>
    <cellStyle name="Hyperlink 90" xfId="1006" xr:uid="{60075B5C-FE77-41BE-B95D-CE94CCDFD964}"/>
    <cellStyle name="Hyperlink 91" xfId="317" hidden="1" xr:uid="{F6D1308C-0887-43F9-8386-BD380EC68A68}"/>
    <cellStyle name="Hyperlink 91" xfId="497" hidden="1" xr:uid="{FD814B91-1394-455E-9929-CA1028FB4947}"/>
    <cellStyle name="Hyperlink 91" xfId="832" hidden="1" xr:uid="{CD6C4FB7-09A3-4D32-B662-3D0732D302A2}"/>
    <cellStyle name="Hyperlink 91" xfId="941" hidden="1" xr:uid="{DCC73FAE-F97F-4D4F-8FAE-B81936515124}"/>
    <cellStyle name="Hyperlink 91" xfId="962" hidden="1" xr:uid="{E50EF89D-77BB-4327-BA51-41B3C3EF0164}"/>
    <cellStyle name="Hyperlink 91" xfId="1004" xr:uid="{8D355268-BC9C-4E42-A098-5C243F5154FF}"/>
    <cellStyle name="Hyperlink 92" xfId="318" hidden="1" xr:uid="{588C5927-7CA4-41EA-8D66-0C00272B4A2E}"/>
    <cellStyle name="Hyperlink 92" xfId="498" hidden="1" xr:uid="{59A2B829-0608-4D89-B349-AFDD6B170D53}"/>
    <cellStyle name="Hyperlink 92" xfId="833" hidden="1" xr:uid="{E8A1EF6C-2B5E-42B5-8F5A-1E4E5FD60C2A}"/>
    <cellStyle name="Hyperlink 92" xfId="937" hidden="1" xr:uid="{3069031A-3EF7-4A3E-B573-1C5BF4F0E17E}"/>
    <cellStyle name="Hyperlink 92" xfId="872" hidden="1" xr:uid="{9CD4C0C4-19C7-4513-89DB-780A8ABC2689}"/>
    <cellStyle name="Hyperlink 92" xfId="1007" xr:uid="{BC651475-E0DC-4862-951B-E6065B37F8A2}"/>
    <cellStyle name="Hyperlink 93" xfId="319" hidden="1" xr:uid="{DABAA151-E40D-4ADA-AFDD-C868223341F4}"/>
    <cellStyle name="Hyperlink 93" xfId="499" hidden="1" xr:uid="{648E387E-598A-40EB-BEEC-DA2BB2009D0C}"/>
    <cellStyle name="Hyperlink 93" xfId="834" hidden="1" xr:uid="{335BF333-EFE9-41D5-8DFA-F9C4CE3D511A}"/>
    <cellStyle name="Hyperlink 93" xfId="928" hidden="1" xr:uid="{D67A449D-6377-4A75-B413-A0B86CDF8891}"/>
    <cellStyle name="Hyperlink 93" xfId="862" hidden="1" xr:uid="{42CA5D1E-4B09-4B22-BFE4-BE2B6506EDB5}"/>
    <cellStyle name="Hyperlink 93" xfId="1005" xr:uid="{49125CE6-7629-40EE-B5C6-66EE3E0BD36E}"/>
    <cellStyle name="Hyperlink 94" xfId="320" hidden="1" xr:uid="{8252F687-C31A-4EDF-B157-91BBA50F8AC3}"/>
    <cellStyle name="Hyperlink 94" xfId="500" hidden="1" xr:uid="{038C8232-059A-4867-A57C-31BFD27B6848}"/>
    <cellStyle name="Hyperlink 94" xfId="835" hidden="1" xr:uid="{002C8713-E9CA-4588-AC27-2FB9935DF189}"/>
    <cellStyle name="Hyperlink 94" xfId="897" hidden="1" xr:uid="{2E1CB6C4-F9A2-49B4-8FA5-CFEB994A52CA}"/>
    <cellStyle name="Hyperlink 94" xfId="270" hidden="1" xr:uid="{6CECF5FC-52BF-452B-A65A-F522AF99B76C}"/>
    <cellStyle name="Hyperlink 94" xfId="1000" xr:uid="{FD461CAB-8396-45C4-A34A-9A4070441B45}"/>
    <cellStyle name="Hyperlink 95" xfId="321" hidden="1" xr:uid="{2A4D9F23-B2C4-4FEB-AD62-DF875521A19F}"/>
    <cellStyle name="Hyperlink 95" xfId="501" hidden="1" xr:uid="{F0DD551A-1F58-421A-B162-35D1F406CDEF}"/>
    <cellStyle name="Hyperlink 95" xfId="836" hidden="1" xr:uid="{F2839C4B-2580-42EF-8891-0FB7162585CE}"/>
    <cellStyle name="Hyperlink 95" xfId="896" hidden="1" xr:uid="{87605E2A-2B77-4BEE-9DF6-8A2266917BF7}"/>
    <cellStyle name="Hyperlink 95" xfId="863" hidden="1" xr:uid="{812D1350-B123-444B-9B4B-3450FB9DC3F9}"/>
    <cellStyle name="Hyperlink 95" xfId="996" xr:uid="{25F80EE8-6CA4-4533-952B-C2972844C594}"/>
    <cellStyle name="Hyperlink 96" xfId="323" hidden="1" xr:uid="{51E2DF5F-B28D-4B66-A789-2D7ECB9B9BE4}"/>
    <cellStyle name="Hyperlink 96" xfId="502" hidden="1" xr:uid="{69E4E2A5-B63F-41B3-AFD4-5F88807DAE1A}"/>
    <cellStyle name="Hyperlink 96" xfId="837" hidden="1" xr:uid="{97B4AF16-36C1-44FE-9036-B8AF06F61761}"/>
    <cellStyle name="Hyperlink 96" xfId="856" hidden="1" xr:uid="{C7BAFDA7-1CD4-4A95-B022-B78ADA11C613}"/>
    <cellStyle name="Hyperlink 96" xfId="873" hidden="1" xr:uid="{B7FBEECE-C6B7-4190-AC62-88852C812E81}"/>
    <cellStyle name="Hyperlink 96" xfId="884" xr:uid="{825CC964-1CDA-49C7-BA43-04ED764EF26A}"/>
    <cellStyle name="Hyperlink 97" xfId="324" hidden="1" xr:uid="{31F6B6AC-C957-44CA-80B1-10754ADA7B90}"/>
    <cellStyle name="Hyperlink 97" xfId="503" hidden="1" xr:uid="{FE4036E5-288A-46B3-8E6C-A35D7D37D287}"/>
    <cellStyle name="Hyperlink 97" xfId="838" hidden="1" xr:uid="{FA7D1C72-D4CD-4E74-803B-AE4571434BCB}"/>
    <cellStyle name="Hyperlink 97" xfId="895" hidden="1" xr:uid="{03EC2CEB-74B8-4E64-B9B1-76B6F84084B6}"/>
    <cellStyle name="Hyperlink 97" xfId="866" hidden="1" xr:uid="{51350FB4-9947-402F-9CBA-40A4201DC6B9}"/>
    <cellStyle name="Hyperlink 97" xfId="891" xr:uid="{AE9FF4F5-D933-46D5-958E-416D18C465E6}"/>
    <cellStyle name="Hyperlink 98" xfId="326" hidden="1" xr:uid="{08102F91-C3D0-4A0D-87CB-8B14EBE5B9CD}"/>
    <cellStyle name="Hyperlink 98" xfId="504" hidden="1" xr:uid="{CD7ABD1C-2BE6-4EF3-81B8-8CDA279D724A}"/>
    <cellStyle name="Hyperlink 98" xfId="839" hidden="1" xr:uid="{BF3870C1-AFDD-47D6-BB53-F858844C1829}"/>
    <cellStyle name="Hyperlink 98" xfId="894" hidden="1" xr:uid="{2176F3B7-202B-4B7A-9C83-782572EE782A}"/>
    <cellStyle name="Hyperlink 98" xfId="339" hidden="1" xr:uid="{BE9E5628-A635-43B7-97D4-962151834066}"/>
    <cellStyle name="Hyperlink 98" xfId="292" xr:uid="{41F79573-0F82-4E99-B1CB-3FAFA5639F91}"/>
    <cellStyle name="Hyperlink 99" xfId="327" hidden="1" xr:uid="{F846791B-60EF-4EEA-B584-BFC061FC6B3A}"/>
    <cellStyle name="Hyperlink 99" xfId="505" hidden="1" xr:uid="{8B4D8BB5-98AA-414E-A533-0EDC2DC712F7}"/>
    <cellStyle name="Hyperlink 99" xfId="840" hidden="1" xr:uid="{904B8F84-9428-435F-B98F-C33F10575198}"/>
    <cellStyle name="Hyperlink 99" xfId="893" hidden="1" xr:uid="{9C0FA063-DA96-42DB-8494-2C91658B3167}"/>
    <cellStyle name="Hyperlink 99" xfId="355" hidden="1" xr:uid="{2693A8F2-489A-4F10-AD43-650BF119F574}"/>
    <cellStyle name="Hyperlink 99" xfId="358" xr:uid="{2DE5AA07-A181-422E-9BEC-D64AFC6D7AE3}"/>
    <cellStyle name="Input [yellow]" xfId="661" xr:uid="{BE60E87D-ECCC-4940-9702-D134A50B6D57}"/>
    <cellStyle name="Input [yellow] 2" xfId="662" xr:uid="{211BE689-A3F1-4B04-BB62-C136C2792A30}"/>
    <cellStyle name="Input [yellow] 3" xfId="663" xr:uid="{93895885-AEA6-4309-92D8-25351E24A04D}"/>
    <cellStyle name="Input 2" xfId="31" xr:uid="{2D4D9C0F-3FFE-4265-8548-0806F91D5B90}"/>
    <cellStyle name="Input 3" xfId="754" xr:uid="{DF31D689-BEDE-4AAE-BD71-B6054979F2CC}"/>
    <cellStyle name="Input 4" xfId="934" xr:uid="{D3D745F6-F7A1-4377-96C7-6B1D730A29B7}"/>
    <cellStyle name="Input 5" xfId="969" xr:uid="{F54CF02C-A7B5-49CD-8C3E-5B5FF102E662}"/>
    <cellStyle name="Input 6" xfId="997" xr:uid="{991EEAE1-1A24-45AD-9873-F1EDAA73AF73}"/>
    <cellStyle name="ITEMS" xfId="664" xr:uid="{03BB2124-CF17-4A4B-99C1-E8ABF5EBD2C9}"/>
    <cellStyle name="Linked Cell 2" xfId="535" xr:uid="{4B74D8BA-BD45-4BE2-9DCA-7B09C400E13E}"/>
    <cellStyle name="m1 - Style1" xfId="665" xr:uid="{2322F11F-ADEF-4C70-A356-34FE207B4522}"/>
    <cellStyle name="MANKAD" xfId="666" xr:uid="{97223CBC-93C0-4114-A247-D6CF26E8590F}"/>
    <cellStyle name="Neutral 2" xfId="532" xr:uid="{5054D1E8-2B34-4ECB-A5C1-ED08C7DD4FE0}"/>
    <cellStyle name="Neutrale" xfId="667" xr:uid="{502BAD6E-89FA-411E-B8A4-7AE71DEF25F6}"/>
    <cellStyle name="no dec" xfId="668" xr:uid="{55BC1CDC-EBAD-47B8-8083-AFA4CD4F50FD}"/>
    <cellStyle name="Normal" xfId="0" builtinId="0"/>
    <cellStyle name="Normal - Style1" xfId="669" xr:uid="{C439376A-8F5B-4EC0-86F1-ED0239AD2D0E}"/>
    <cellStyle name="Normal 10" xfId="670" xr:uid="{F6B00792-09CC-456E-9FED-E243FAAAB456}"/>
    <cellStyle name="Normal 11" xfId="599" xr:uid="{7CF8409D-25C2-44A9-8700-1DE04425E6F3}"/>
    <cellStyle name="Normal 12" xfId="745" xr:uid="{97C0D471-E5B7-4B50-9836-BE084812023F}"/>
    <cellStyle name="Normal 13" xfId="751" xr:uid="{55F66057-691D-42EA-88BC-B40E88999B49}"/>
    <cellStyle name="Normal 14" xfId="757" xr:uid="{FBAF779F-5B6A-419E-A3C1-3A5C56680F09}"/>
    <cellStyle name="Normal 14 2" xfId="760" xr:uid="{0C3F5260-735F-4BD7-9BB2-9336F3358F5E}"/>
    <cellStyle name="Normal 14 3" xfId="770" xr:uid="{02AA54C5-98CD-451C-891B-359B603BE394}"/>
    <cellStyle name="Normal 14 3 2" xfId="777" xr:uid="{ADA2AA54-F32C-4DEC-8813-324C51E536A7}"/>
    <cellStyle name="Normal 14 3 2 2" xfId="781" xr:uid="{BE8578CF-5B4E-4652-ACD1-8AA180D1A955}"/>
    <cellStyle name="Normal 14 3 2 2 2" xfId="784" xr:uid="{528451F0-7683-413C-943C-26E7E90A6049}"/>
    <cellStyle name="Normal 14 4" xfId="772" xr:uid="{F7D626F4-6724-433E-BE49-8BE4E5722DD2}"/>
    <cellStyle name="Normal 14 4 2" xfId="774" xr:uid="{AC3E4E7E-C68A-4E55-A3D9-AFB58D610C5E}"/>
    <cellStyle name="Normal 14 4 2 2" xfId="778" xr:uid="{B1D428BB-0193-4D99-B276-FE58AC660113}"/>
    <cellStyle name="Normal 14 4 2 2 2" xfId="782" xr:uid="{37220C07-BD61-4ABC-8E37-70EF854FA36B}"/>
    <cellStyle name="Normal 15" xfId="765" xr:uid="{70408788-AC1E-43AE-9C0D-6DCF617B4389}"/>
    <cellStyle name="Normal 16" xfId="786" xr:uid="{1EAC21BA-BADC-45E7-B629-86C44331C9B1}"/>
    <cellStyle name="Normal 17" xfId="787" xr:uid="{07D6399F-F6ED-4688-9396-97293BC35ED1}"/>
    <cellStyle name="Normal 18" xfId="28" xr:uid="{0328EA6B-1071-432D-B96C-6A5EEEB43678}"/>
    <cellStyle name="Normal 19" xfId="756" xr:uid="{C10AA36B-CFE3-4FB4-98DF-CF57B1916F6B}"/>
    <cellStyle name="Normal 2" xfId="8" xr:uid="{00000000-0005-0000-0000-000013000000}"/>
    <cellStyle name="Normal 2 10" xfId="22" xr:uid="{00000000-0005-0000-0000-000014000000}"/>
    <cellStyle name="Normal 2 2" xfId="347" xr:uid="{8C522291-70D4-44CE-BB42-D115061C423A}"/>
    <cellStyle name="Normal 2 2 2" xfId="523" xr:uid="{BF903E7E-7CBA-406E-ADFB-B7DB09B471EA}"/>
    <cellStyle name="Normal 2 2 2 2" xfId="672" xr:uid="{E7A014F1-7233-4851-9DFF-511CD7B87490}"/>
    <cellStyle name="Normal 2 2 3" xfId="673" xr:uid="{46C08CDD-14E3-4AC1-90FE-532895A8D8C5}"/>
    <cellStyle name="Normal 2 2 4" xfId="671" xr:uid="{0C55EB7B-963D-418E-99F1-81E9D0D4D47C}"/>
    <cellStyle name="Normal 2 3" xfId="674" xr:uid="{4196CDE0-C7C1-4F2A-BB4A-DF6F912517AC}"/>
    <cellStyle name="Normal 20" xfId="936" xr:uid="{3F2DB7B0-A327-4E3F-AA64-05A6DC46AC21}"/>
    <cellStyle name="Normal 21" xfId="971" xr:uid="{753928F8-69C5-4705-AC8D-120424853EEC}"/>
    <cellStyle name="Normal 22" xfId="999" xr:uid="{E342414F-9FA2-499C-81E3-C63DD2F05BBE}"/>
    <cellStyle name="Normal 3" xfId="23" xr:uid="{00000000-0005-0000-0000-000015000000}"/>
    <cellStyle name="Normal 3 2" xfId="522" xr:uid="{48854071-5058-442A-AD58-68F7B50AE14C}"/>
    <cellStyle name="Normal 3 2 2" xfId="676" xr:uid="{8E1716A6-67F4-4140-A6AE-879F139B669E}"/>
    <cellStyle name="Normal 3 3" xfId="677" xr:uid="{8EDA89DF-4BE3-44C0-80E7-50A7AFF23FD7}"/>
    <cellStyle name="Normal 3 4" xfId="675" xr:uid="{579BA478-6806-429F-8E91-9E42A0FC8D70}"/>
    <cellStyle name="Normal 3 5" xfId="345" xr:uid="{974EAF0A-9278-4BD7-88B1-EA64CC1B83D0}"/>
    <cellStyle name="Normal 4" xfId="561" xr:uid="{041D9524-7218-4439-9229-5BC1156023CE}"/>
    <cellStyle name="Normal 4 2" xfId="679" xr:uid="{6AA45DCF-9FD7-44B5-84DA-39E228485B47}"/>
    <cellStyle name="Normal 4 3" xfId="678" xr:uid="{7A341913-A69D-4811-AF20-D4B01A25E5E6}"/>
    <cellStyle name="Normal 5" xfId="565" xr:uid="{1E287E7C-4849-4ED4-BF75-9F5888E39FFD}"/>
    <cellStyle name="Normal 5 2" xfId="680" xr:uid="{AF1AF237-DC60-461A-AECA-7AA7CE12E43A}"/>
    <cellStyle name="Normal 6" xfId="579" xr:uid="{A6B6794F-2BF4-4506-9A2A-9FCA3DC06C75}"/>
    <cellStyle name="Normal 6 2" xfId="681" xr:uid="{DB997D48-5A1C-4E82-A177-084E3FFD6318}"/>
    <cellStyle name="Normal 7" xfId="593" xr:uid="{FC7BEBCD-626C-472A-B4E6-0BF86446A725}"/>
    <cellStyle name="Normal 7 2" xfId="597" xr:uid="{A5B96417-F99B-4630-AD25-357E9C84A1E6}"/>
    <cellStyle name="Normal 7 3" xfId="682" xr:uid="{EB6641B5-FC1A-4F82-849B-C86CEED4E6E8}"/>
    <cellStyle name="Normal 7 3 2" xfId="743" xr:uid="{B7FDA4D8-A14E-48FB-BDC2-812F4BADAFE2}"/>
    <cellStyle name="Normal 7 3 2 2" xfId="749" xr:uid="{42D2766A-A33D-4538-AE7A-7D3A8A300618}"/>
    <cellStyle name="Normal 8" xfId="683" xr:uid="{B401072D-6325-438C-82CD-4136139AD4B7}"/>
    <cellStyle name="Normal 8 2" xfId="684" xr:uid="{2CBF7556-32AA-4884-9446-5CFCEB5B8372}"/>
    <cellStyle name="Normal 8 2 2" xfId="739" xr:uid="{8DD8A07C-9765-4811-AEF4-E7CC42B0F172}"/>
    <cellStyle name="Normal 8 3" xfId="740" xr:uid="{27CCE87F-2A94-4DDE-8F6E-9DF96C668D90}"/>
    <cellStyle name="Normal 8 3 2" xfId="768" xr:uid="{089003A3-83A1-4254-9C22-B1B0DF284DFC}"/>
    <cellStyle name="Normal 8 3 2 2" xfId="785" xr:uid="{9C9473A9-D66A-482B-838A-0619D95BD044}"/>
    <cellStyle name="Normal 9" xfId="685" xr:uid="{B4336927-E80E-46F6-99F3-F117253E6DB0}"/>
    <cellStyle name="Normal 9 2" xfId="737" xr:uid="{D94D4AF0-CB1F-414A-A677-A3A9F1B6418C}"/>
    <cellStyle name="Normal 9 3" xfId="744" xr:uid="{4CEDFEEC-FAD3-4B56-B2A1-3409C46E5398}"/>
    <cellStyle name="Normal 9 4" xfId="747" xr:uid="{E885D1BB-CFD1-4FBC-9DB6-EADC19DD9FFE}"/>
    <cellStyle name="Normal 9 5" xfId="748" xr:uid="{09287F45-FAC7-40DB-9489-37452B82BCFF}"/>
    <cellStyle name="Normal 9 6" xfId="750" xr:uid="{1EDEF8A3-B7B7-4B08-816E-1BB3639BE0C3}"/>
    <cellStyle name="Normal 9 6 2" xfId="769" xr:uid="{4CFBBEBE-EEEA-4DA1-92CB-F5E2A4E825BE}"/>
    <cellStyle name="Normal 9 6 2 2" xfId="788" xr:uid="{27523C07-6F7F-4151-9782-C916034F56C5}"/>
    <cellStyle name="Nota" xfId="686" xr:uid="{D4A8884A-DD63-4289-AF6B-49A722C5C6C6}"/>
    <cellStyle name="Nota 2" xfId="687" xr:uid="{6CD26302-D5F6-4F94-9BFF-0525095AF51A}"/>
    <cellStyle name="Nota 2 2" xfId="906" xr:uid="{7A273028-F7EE-45A3-986C-FD576E4A3CDB}"/>
    <cellStyle name="Nota 2 3" xfId="407" xr:uid="{24A5E56F-5528-4CDA-BA65-788B4D06AECC}"/>
    <cellStyle name="Nota 3" xfId="688" xr:uid="{4E9E4C3E-CA6D-49DC-8849-DCC4B67EF54A}"/>
    <cellStyle name="Nota 3 2" xfId="907" xr:uid="{142271FE-5290-4625-A396-62A19A4E51C2}"/>
    <cellStyle name="Nota 3 3" xfId="940" xr:uid="{45FC125F-DC47-4AAC-B5BB-5E2948021A1B}"/>
    <cellStyle name="Nota 4" xfId="905" xr:uid="{CF7D2BB7-715B-4E8E-B583-2C392D83393B}"/>
    <cellStyle name="Nota 5" xfId="854" xr:uid="{8866D07C-5535-48CF-882B-417292BE72D4}"/>
    <cellStyle name="Note 2" xfId="562" xr:uid="{7C1D921D-C755-43CA-B9F8-0E96FA825DFB}"/>
    <cellStyle name="Note 3" xfId="566" xr:uid="{B1E5E7E2-D82D-48F4-8D03-8505E668E593}"/>
    <cellStyle name="Note 4" xfId="580" xr:uid="{AF31E4DC-921D-4869-9F4F-1873E9A6E04C}"/>
    <cellStyle name="Num0 - Style7" xfId="689" xr:uid="{D8F40679-0FDF-4EAC-9C05-B6E1DB584E28}"/>
    <cellStyle name="Num2 - Style8" xfId="690" xr:uid="{AED634D5-5B22-40F6-A552-43CFFB458C1B}"/>
    <cellStyle name="Numeri - Style1" xfId="691" xr:uid="{893757A2-9C26-4654-87C1-CB0F520DDB2E}"/>
    <cellStyle name="Numeri - Style1 2" xfId="692" xr:uid="{47C8EDE1-96D4-4DA4-9670-DBC60AA73979}"/>
    <cellStyle name="Numeri - Style1 2 2" xfId="910" xr:uid="{4C2DF178-0012-4267-A946-DC339EF32651}"/>
    <cellStyle name="Numeri - Style1 2 3" xfId="877" xr:uid="{BD4F4020-BAA2-4F1A-A475-CE96E486F3DE}"/>
    <cellStyle name="Numeri - Style1 3" xfId="909" xr:uid="{65DE61D3-3916-467B-B816-AA0FCA0E5461}"/>
    <cellStyle name="Numeri - Style1 4" xfId="868" xr:uid="{EAEB7D03-1508-48B1-9BE0-0F4DD47953CD}"/>
    <cellStyle name="ofwhich" xfId="32" xr:uid="{21A3333E-1F03-42DB-8F61-93D8642EEA2A}"/>
    <cellStyle name="Output 2" xfId="533" xr:uid="{CAAD67F3-B845-4471-A8BE-9C821083644F}"/>
    <cellStyle name="Parent row" xfId="5" xr:uid="{00000000-0005-0000-0000-000016000000}"/>
    <cellStyle name="Parent row 2" xfId="10" xr:uid="{00000000-0005-0000-0000-000017000000}"/>
    <cellStyle name="Percent" xfId="26" builtinId="5"/>
    <cellStyle name="Percent [2]" xfId="693" xr:uid="{8042951D-775E-4192-8068-9841CC496412}"/>
    <cellStyle name="Percent 10" xfId="755" xr:uid="{DFCD9389-47F0-445E-B62A-0035D3514FB9}"/>
    <cellStyle name="Percent 11" xfId="935" xr:uid="{C0C5CD27-409E-4B4D-A02F-A66DE911EB9A}"/>
    <cellStyle name="Percent 12" xfId="970" xr:uid="{69CB6B56-CBD4-4037-8A74-7255422D5247}"/>
    <cellStyle name="Percent 13" xfId="998" xr:uid="{DC4FB57B-EA50-4A62-9037-A70BEDBB4292}"/>
    <cellStyle name="Percent 2" xfId="34" xr:uid="{9325456F-6DDA-4C2F-BB4B-B6C8E5F81E4A}"/>
    <cellStyle name="Percent 2 2" xfId="603" xr:uid="{67B98DBF-218C-431D-9162-07284C7A5D01}"/>
    <cellStyle name="Percent 3" xfId="694" xr:uid="{C7B46F1A-CF85-4D7C-977F-1F5D8AFE9B7C}"/>
    <cellStyle name="Percent 3 2" xfId="695" xr:uid="{BE77BB25-88BA-42FD-AE01-C132003C3A73}"/>
    <cellStyle name="Percent 3 3" xfId="696" xr:uid="{90C84013-61E4-495E-AB55-3DB1ADD0EFE7}"/>
    <cellStyle name="Percent 3 4" xfId="742" xr:uid="{EB33F969-97BD-4C88-B4E0-1EB15C7D4115}"/>
    <cellStyle name="Percent 4" xfId="697" xr:uid="{F31950C1-7BD4-4489-A0C9-9F46FCF332C2}"/>
    <cellStyle name="Percent 4 2" xfId="698" xr:uid="{F5A5C16C-A90E-4203-BCE4-1BFF263FAA37}"/>
    <cellStyle name="Percent 5" xfId="699" xr:uid="{93BE2F1C-F9FE-484C-9EF4-5045AC77A9EC}"/>
    <cellStyle name="Percent 6" xfId="601" xr:uid="{04E1A89C-89B8-4441-9FCD-C52F8D3A28ED}"/>
    <cellStyle name="Percent 7" xfId="746" xr:uid="{9A8405FC-9769-4834-B186-6CBCCC135BEE}"/>
    <cellStyle name="Percent 8" xfId="763" xr:uid="{D05F9CE2-39B4-485E-849F-954D2EC3C389}"/>
    <cellStyle name="Percent 8 2" xfId="771" xr:uid="{E9949EF0-0CD5-49A0-A921-885A6033D2F0}"/>
    <cellStyle name="Percent 8 3" xfId="773" xr:uid="{5CFFCC4C-04A9-47B7-B00A-D1820169A6B9}"/>
    <cellStyle name="Percent 8 3 2" xfId="776" xr:uid="{3319DCA6-308A-49D4-BA9B-37AF01B7F40F}"/>
    <cellStyle name="Percent 8 3 2 2" xfId="780" xr:uid="{C9E82C1A-D27A-434F-9D75-0CB7E090A5F3}"/>
    <cellStyle name="Percent 8 3 2 2 2" xfId="783" xr:uid="{D57AC3BD-9E3B-42D6-8CED-1AC921E339C6}"/>
    <cellStyle name="Percent 9" xfId="29" xr:uid="{27C75FF4-E0FC-4294-9427-0F537BE54F64}"/>
    <cellStyle name="RevList" xfId="700" xr:uid="{55247FC3-310A-4812-94A6-7F0AC9423BC5}"/>
    <cellStyle name="Row headings" xfId="701" xr:uid="{2EFE2B62-06E1-4C88-8BD3-3062E6081A11}"/>
    <cellStyle name="Row headings Level 1" xfId="702" xr:uid="{9BD837A0-CCDC-492B-AC19-CAD3A0363661}"/>
    <cellStyle name="Row headings Level 2" xfId="703" xr:uid="{1CDE907E-8975-4826-9516-D3BB3CE34211}"/>
    <cellStyle name="Source - Style2" xfId="704" xr:uid="{98561480-7838-4957-B0C7-288B2EC40596}"/>
    <cellStyle name="Sources list" xfId="705" xr:uid="{879562EC-C415-4EA8-95BA-CFCD0231C7BB}"/>
    <cellStyle name="Sources list 2" xfId="706" xr:uid="{67FB841B-A796-497F-A695-877D930E4370}"/>
    <cellStyle name="Sources Title" xfId="707" xr:uid="{0A7585F3-5FED-4A4D-9C3F-CA01E1917FE1}"/>
    <cellStyle name="Sources Title 2" xfId="708" xr:uid="{721EEC99-2090-49F2-B22B-619305B97ABE}"/>
    <cellStyle name="style" xfId="709" xr:uid="{874490B3-B828-4E8E-B76D-C9742B2AFAD5}"/>
    <cellStyle name="style 2" xfId="710" xr:uid="{43E90ACF-EB3F-4D75-A4D4-92A4CDB596E4}"/>
    <cellStyle name="style 3" xfId="711" xr:uid="{5D520AC4-2F6D-43BF-90B6-E327BD879B9A}"/>
    <cellStyle name="style1" xfId="712" xr:uid="{C1C5EFF5-1BEF-4640-9CA8-F59389716190}"/>
    <cellStyle name="style2" xfId="713" xr:uid="{0BCF7317-5D08-46DA-8835-993399FBE886}"/>
    <cellStyle name="Subtotal" xfId="714" xr:uid="{59BD14DF-0D1C-4714-9BE5-4A74059F3598}"/>
    <cellStyle name="Table  - Style3" xfId="715" xr:uid="{C9D87BCC-CAAB-4BB9-A974-87523090CE34}"/>
    <cellStyle name="Table  - Style4" xfId="716" xr:uid="{F216E5AA-3EF5-4811-9891-99F39B2CF318}"/>
    <cellStyle name="Table  - Style4 2" xfId="717" xr:uid="{DB2D666A-2820-498B-9B96-39F6C8B9BA31}"/>
    <cellStyle name="Table  - Style6" xfId="718" xr:uid="{68BAFD33-C0E7-4DD0-B4E0-E7F40EF1AB66}"/>
    <cellStyle name="Table  - Style6 2" xfId="719" xr:uid="{BD3CE459-1060-4CF4-A366-8AEF6346882C}"/>
    <cellStyle name="Table no" xfId="720" xr:uid="{443C8473-1EDF-4FA0-B896-BFC8DF74B0C7}"/>
    <cellStyle name="Table title" xfId="3" xr:uid="{00000000-0005-0000-0000-000019000000}"/>
    <cellStyle name="Table title 2" xfId="14" xr:uid="{00000000-0005-0000-0000-00001A000000}"/>
    <cellStyle name="Table_HeaderRow" xfId="33" xr:uid="{96CAD670-D41A-4A98-9982-B1A8569EAC18}"/>
    <cellStyle name="Testo avviso" xfId="721" xr:uid="{45FAEB0F-E164-4D7C-9E2F-08D84655E00A}"/>
    <cellStyle name="Testo descrittivo" xfId="722" xr:uid="{B9D854DC-5184-4DF9-AF34-DA099BA855CB}"/>
    <cellStyle name="þ_x001d_ð &amp;ý&amp;†ýG_x0008_ X_x000a__x0007__x0001__x0001_" xfId="723" xr:uid="{1F4A0C18-ED5D-49DC-A9C2-403FFAE0C3C8}"/>
    <cellStyle name="þ_x001d_ð&quot;_x000c_Býò_x000c_5ýU_x0001_e_x0005_¹,_x0007__x0001__x0001_" xfId="724" xr:uid="{090CE114-892A-4231-B205-F0709F23F350}"/>
    <cellStyle name="Title 2" xfId="526" xr:uid="{3304D359-63B0-4F1B-A5FD-31FD1BE0E9BC}"/>
    <cellStyle name="Titolo" xfId="725" xr:uid="{CCD838B5-B382-4000-A5F8-009484D099BE}"/>
    <cellStyle name="Titolo 1" xfId="726" xr:uid="{975AB8C0-287D-484A-B4A5-94024DE6B611}"/>
    <cellStyle name="Titolo 2" xfId="727" xr:uid="{1EBB7B61-0C02-4675-9A14-628E868FFFBD}"/>
    <cellStyle name="Titolo 3" xfId="728" xr:uid="{A32FB15A-BF8B-4B4B-AA56-9800FEEDCB42}"/>
    <cellStyle name="Titolo 4" xfId="729" xr:uid="{48DF3807-D432-4B46-B7DF-9841C3BAD480}"/>
    <cellStyle name="Total 2" xfId="539" xr:uid="{A2F8DBED-DF21-4842-94E7-5FBD3E13D7A4}"/>
    <cellStyle name="Totale" xfId="730" xr:uid="{29031022-04F0-4641-BC9E-B4039C05A4CD}"/>
    <cellStyle name="Totale 2" xfId="731" xr:uid="{A26E8D8E-7FB6-41C2-A196-242F19CF893B}"/>
    <cellStyle name="Totale 2 2" xfId="956" xr:uid="{0D947BAC-7E1E-4095-BE29-4631DF4B2F1D}"/>
    <cellStyle name="Totale 3" xfId="732" xr:uid="{3BF988C2-C296-43B0-B920-C6388C8A858A}"/>
    <cellStyle name="Totale 3 2" xfId="957" xr:uid="{FC3F787D-8EB7-4440-AEEB-971D26B43FB0}"/>
    <cellStyle name="Totale 4" xfId="955" xr:uid="{1402D58F-BEA1-4189-9C65-8E4B266B63EA}"/>
    <cellStyle name="Valore non valido" xfId="733" xr:uid="{AF3F7025-23B8-4BE8-B29B-1C8994B283EB}"/>
    <cellStyle name="Valore valido" xfId="734" xr:uid="{12811E44-B4D8-40E4-B0D2-870022C43D08}"/>
    <cellStyle name="Warning Text 2" xfId="537" xr:uid="{DEDE0257-B489-4AAD-B16C-90B0FDAB8E02}"/>
    <cellStyle name="X12_Total Figs 1 dec" xfId="24" xr:uid="{00000000-0005-0000-0000-00001B000000}"/>
  </cellStyles>
  <dxfs count="4"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theme="0" tint="-0.34998626667073579"/>
        </bottom>
      </border>
    </dxf>
    <dxf>
      <border>
        <top style="thin">
          <color theme="1" tint="4.9989318521683403E-2"/>
        </top>
        <bottom style="thin">
          <color theme="1" tint="4.9989318521683403E-2"/>
        </bottom>
      </border>
    </dxf>
  </dxfs>
  <tableStyles count="2" defaultTableStyle="TableStyleMedium2" defaultPivotStyle="PivotStyleLight16">
    <tableStyle name="EnergyCalcTables" pivot="0" count="4" xr9:uid="{30BFFCDC-8E4E-4990-B23B-291A3348CB6E}">
      <tableStyleElement type="wholeTable" dxfId="3"/>
      <tableStyleElement type="headerRow" dxfId="2"/>
      <tableStyleElement type="totalRow" dxfId="1"/>
      <tableStyleElement type="secondRowStripe" dxfId="0"/>
    </tableStyle>
    <tableStyle name="EnergyCalcTables 2" pivot="0" count="0" xr9:uid="{D4361486-2CD2-4DEF-A07D-61B75853EA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ropbox%20(Energy%20Innovation)/Documents/EPS_Models%20by%20Region/United%20States/US_model/InputData/bldgs/BCEU/BAU%20Components%20Energy%20Use_U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wnloads/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4"/>
      <sheetName val="AEO Table 5"/>
      <sheetName val="District Heat"/>
      <sheetName val="RECS HC2.1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>
        <row r="50">
          <cell r="C50">
            <v>0.04</v>
          </cell>
        </row>
        <row r="76">
          <cell r="A76">
            <v>0.80118443316412857</v>
          </cell>
        </row>
        <row r="77">
          <cell r="A77">
            <v>0.1988155668358714</v>
          </cell>
        </row>
        <row r="79">
          <cell r="B79">
            <v>1000000000000000</v>
          </cell>
        </row>
      </sheetData>
      <sheetData sheetId="1">
        <row r="34">
          <cell r="C34">
            <v>0.71245800000000004</v>
          </cell>
          <cell r="D34">
            <v>0.69934700000000005</v>
          </cell>
          <cell r="E34">
            <v>0.67821299999999995</v>
          </cell>
          <cell r="F34">
            <v>0.67223299999999997</v>
          </cell>
          <cell r="G34">
            <v>0.66493199999999997</v>
          </cell>
          <cell r="H34">
            <v>0.65703699999999998</v>
          </cell>
          <cell r="I34">
            <v>0.64855200000000002</v>
          </cell>
          <cell r="J34">
            <v>0.63985199999999998</v>
          </cell>
          <cell r="K34">
            <v>0.63198699999999997</v>
          </cell>
          <cell r="L34">
            <v>0.62503799999999998</v>
          </cell>
          <cell r="M34">
            <v>0.61892199999999997</v>
          </cell>
          <cell r="N34">
            <v>0.61324900000000004</v>
          </cell>
          <cell r="O34">
            <v>0.60793699999999995</v>
          </cell>
          <cell r="P34">
            <v>0.60282999999999998</v>
          </cell>
          <cell r="Q34">
            <v>0.59757199999999999</v>
          </cell>
          <cell r="R34">
            <v>0.59213300000000002</v>
          </cell>
          <cell r="S34">
            <v>0.58752899999999997</v>
          </cell>
          <cell r="T34">
            <v>0.58305099999999999</v>
          </cell>
          <cell r="U34">
            <v>0.57860999999999996</v>
          </cell>
          <cell r="V34">
            <v>0.57405200000000001</v>
          </cell>
          <cell r="W34">
            <v>0.56929700000000005</v>
          </cell>
          <cell r="X34">
            <v>0.56488000000000005</v>
          </cell>
          <cell r="Y34">
            <v>0.56057999999999997</v>
          </cell>
          <cell r="Z34">
            <v>0.55634499999999998</v>
          </cell>
          <cell r="AA34">
            <v>0.55226699999999995</v>
          </cell>
          <cell r="AB34">
            <v>0.54790700000000003</v>
          </cell>
          <cell r="AC34">
            <v>0.54388000000000003</v>
          </cell>
          <cell r="AD34">
            <v>0.53988100000000006</v>
          </cell>
          <cell r="AE34">
            <v>0.53615999999999997</v>
          </cell>
          <cell r="AF34">
            <v>0.53233799999999998</v>
          </cell>
          <cell r="AG34">
            <v>0.52907899999999997</v>
          </cell>
          <cell r="AH34">
            <v>0.525729</v>
          </cell>
          <cell r="AI34">
            <v>-9.7560000000000008E-3</v>
          </cell>
        </row>
        <row r="35">
          <cell r="C35">
            <v>0.772702</v>
          </cell>
          <cell r="D35">
            <v>0.69437400000000005</v>
          </cell>
          <cell r="E35">
            <v>0.80934700000000004</v>
          </cell>
          <cell r="F35">
            <v>0.82285699999999995</v>
          </cell>
          <cell r="G35">
            <v>0.83160900000000004</v>
          </cell>
          <cell r="H35">
            <v>0.83966300000000005</v>
          </cell>
          <cell r="I35">
            <v>0.84638199999999997</v>
          </cell>
          <cell r="J35">
            <v>0.85308600000000001</v>
          </cell>
          <cell r="K35">
            <v>0.86099800000000004</v>
          </cell>
          <cell r="L35">
            <v>0.87073</v>
          </cell>
          <cell r="M35">
            <v>0.88250099999999998</v>
          </cell>
          <cell r="N35">
            <v>0.89538499999999999</v>
          </cell>
          <cell r="O35">
            <v>0.90917300000000001</v>
          </cell>
          <cell r="P35">
            <v>0.92387200000000003</v>
          </cell>
          <cell r="Q35">
            <v>0.93836399999999998</v>
          </cell>
          <cell r="R35">
            <v>0.95314200000000004</v>
          </cell>
          <cell r="S35">
            <v>0.969503</v>
          </cell>
          <cell r="T35">
            <v>0.98705200000000004</v>
          </cell>
          <cell r="U35">
            <v>1.005425</v>
          </cell>
          <cell r="V35">
            <v>1.02356</v>
          </cell>
          <cell r="W35">
            <v>1.041668</v>
          </cell>
          <cell r="X35">
            <v>1.0603990000000001</v>
          </cell>
          <cell r="Y35">
            <v>1.079688</v>
          </cell>
          <cell r="Z35">
            <v>1.099475</v>
          </cell>
          <cell r="AA35">
            <v>1.1189979999999999</v>
          </cell>
          <cell r="AB35">
            <v>1.1385540000000001</v>
          </cell>
          <cell r="AC35">
            <v>1.1590640000000001</v>
          </cell>
          <cell r="AD35">
            <v>1.1806950000000001</v>
          </cell>
          <cell r="AE35">
            <v>1.2020740000000001</v>
          </cell>
          <cell r="AF35">
            <v>1.2239</v>
          </cell>
          <cell r="AG35">
            <v>1.2465090000000001</v>
          </cell>
          <cell r="AH35">
            <v>1.2693460000000001</v>
          </cell>
          <cell r="AI35">
            <v>1.6140999999999999E-2</v>
          </cell>
        </row>
        <row r="36">
          <cell r="C36">
            <v>0.592256</v>
          </cell>
          <cell r="D36">
            <v>0.59603499999999998</v>
          </cell>
          <cell r="E36">
            <v>0.59704100000000004</v>
          </cell>
          <cell r="F36">
            <v>0.59716100000000005</v>
          </cell>
          <cell r="G36">
            <v>0.59637799999999996</v>
          </cell>
          <cell r="H36">
            <v>0.59452400000000005</v>
          </cell>
          <cell r="I36">
            <v>0.59156299999999995</v>
          </cell>
          <cell r="J36">
            <v>0.58801199999999998</v>
          </cell>
          <cell r="K36">
            <v>0.58509699999999998</v>
          </cell>
          <cell r="L36">
            <v>0.58326599999999995</v>
          </cell>
          <cell r="M36">
            <v>0.58231500000000003</v>
          </cell>
          <cell r="N36">
            <v>0.58167000000000002</v>
          </cell>
          <cell r="O36">
            <v>0.58168399999999998</v>
          </cell>
          <cell r="P36">
            <v>0.58210700000000004</v>
          </cell>
          <cell r="Q36">
            <v>0.58243</v>
          </cell>
          <cell r="R36">
            <v>0.58288399999999996</v>
          </cell>
          <cell r="S36">
            <v>0.58415300000000003</v>
          </cell>
          <cell r="T36">
            <v>0.58579400000000004</v>
          </cell>
          <cell r="U36">
            <v>0.58764000000000005</v>
          </cell>
          <cell r="V36">
            <v>0.58924500000000002</v>
          </cell>
          <cell r="W36">
            <v>0.59065599999999996</v>
          </cell>
          <cell r="X36">
            <v>0.59222200000000003</v>
          </cell>
          <cell r="Y36">
            <v>0.59375999999999995</v>
          </cell>
          <cell r="Z36">
            <v>0.595499</v>
          </cell>
          <cell r="AA36">
            <v>0.597217</v>
          </cell>
          <cell r="AB36">
            <v>0.59896000000000005</v>
          </cell>
          <cell r="AC36">
            <v>0.600935</v>
          </cell>
          <cell r="AD36">
            <v>0.60329999999999995</v>
          </cell>
          <cell r="AE36">
            <v>0.60577199999999998</v>
          </cell>
          <cell r="AF36">
            <v>0.60846100000000003</v>
          </cell>
          <cell r="AG36">
            <v>0.61155199999999998</v>
          </cell>
          <cell r="AH36">
            <v>0.614815</v>
          </cell>
          <cell r="AI36">
            <v>1.207E-3</v>
          </cell>
        </row>
        <row r="37">
          <cell r="C37">
            <v>0.29492000000000002</v>
          </cell>
          <cell r="D37">
            <v>0.29289100000000001</v>
          </cell>
          <cell r="E37">
            <v>0.29088000000000003</v>
          </cell>
          <cell r="F37">
            <v>0.288794</v>
          </cell>
          <cell r="G37">
            <v>0.28657199999999999</v>
          </cell>
          <cell r="H37">
            <v>0.28452499999999997</v>
          </cell>
          <cell r="I37">
            <v>0.28270600000000001</v>
          </cell>
          <cell r="J37">
            <v>0.28104699999999999</v>
          </cell>
          <cell r="K37">
            <v>0.27953499999999998</v>
          </cell>
          <cell r="L37">
            <v>0.27823300000000001</v>
          </cell>
          <cell r="M37">
            <v>0.27716099999999999</v>
          </cell>
          <cell r="N37">
            <v>0.27640799999999999</v>
          </cell>
          <cell r="O37">
            <v>0.27607399999999999</v>
          </cell>
          <cell r="P37">
            <v>0.27601799999999999</v>
          </cell>
          <cell r="Q37">
            <v>0.27630900000000003</v>
          </cell>
          <cell r="R37">
            <v>0.276972</v>
          </cell>
          <cell r="S37">
            <v>0.27801300000000001</v>
          </cell>
          <cell r="T37">
            <v>0.27934999999999999</v>
          </cell>
          <cell r="U37">
            <v>0.28095900000000001</v>
          </cell>
          <cell r="V37">
            <v>0.28283999999999998</v>
          </cell>
          <cell r="W37">
            <v>0.28494900000000001</v>
          </cell>
          <cell r="X37">
            <v>0.28733700000000001</v>
          </cell>
          <cell r="Y37">
            <v>0.29000399999999998</v>
          </cell>
          <cell r="Z37">
            <v>0.29292099999999999</v>
          </cell>
          <cell r="AA37">
            <v>0.29583500000000001</v>
          </cell>
          <cell r="AB37">
            <v>0.29876599999999998</v>
          </cell>
          <cell r="AC37">
            <v>0.301707</v>
          </cell>
          <cell r="AD37">
            <v>0.30463800000000002</v>
          </cell>
          <cell r="AE37">
            <v>0.30753000000000003</v>
          </cell>
          <cell r="AF37">
            <v>0.31035000000000001</v>
          </cell>
          <cell r="AG37">
            <v>0.31309599999999999</v>
          </cell>
          <cell r="AH37">
            <v>0.31575999999999999</v>
          </cell>
          <cell r="AI37">
            <v>2.2049999999999999E-3</v>
          </cell>
        </row>
        <row r="38">
          <cell r="C38">
            <v>5.3922999999999999E-2</v>
          </cell>
          <cell r="D38">
            <v>5.4093000000000002E-2</v>
          </cell>
          <cell r="E38">
            <v>5.4278E-2</v>
          </cell>
          <cell r="F38">
            <v>5.4465E-2</v>
          </cell>
          <cell r="G38">
            <v>5.4642999999999997E-2</v>
          </cell>
          <cell r="H38">
            <v>5.4814000000000002E-2</v>
          </cell>
          <cell r="I38">
            <v>5.4982000000000003E-2</v>
          </cell>
          <cell r="J38">
            <v>5.5135999999999998E-2</v>
          </cell>
          <cell r="K38">
            <v>5.5271000000000001E-2</v>
          </cell>
          <cell r="L38">
            <v>5.5393999999999999E-2</v>
          </cell>
          <cell r="M38">
            <v>5.5493000000000001E-2</v>
          </cell>
          <cell r="N38">
            <v>5.5576E-2</v>
          </cell>
          <cell r="O38">
            <v>5.5645E-2</v>
          </cell>
          <cell r="P38">
            <v>5.5674000000000001E-2</v>
          </cell>
          <cell r="Q38">
            <v>5.5718999999999998E-2</v>
          </cell>
          <cell r="R38">
            <v>5.5799000000000001E-2</v>
          </cell>
          <cell r="S38">
            <v>5.5916E-2</v>
          </cell>
          <cell r="T38">
            <v>5.6064999999999997E-2</v>
          </cell>
          <cell r="U38">
            <v>5.6251000000000002E-2</v>
          </cell>
          <cell r="V38">
            <v>5.6424000000000002E-2</v>
          </cell>
          <cell r="W38">
            <v>5.6583000000000001E-2</v>
          </cell>
          <cell r="X38">
            <v>5.6736000000000002E-2</v>
          </cell>
          <cell r="Y38">
            <v>5.6882000000000002E-2</v>
          </cell>
          <cell r="Z38">
            <v>5.7022000000000003E-2</v>
          </cell>
          <cell r="AA38">
            <v>5.7158E-2</v>
          </cell>
          <cell r="AB38">
            <v>5.7296E-2</v>
          </cell>
          <cell r="AC38">
            <v>5.7437000000000002E-2</v>
          </cell>
          <cell r="AD38">
            <v>5.7579999999999999E-2</v>
          </cell>
          <cell r="AE38">
            <v>5.7724999999999999E-2</v>
          </cell>
          <cell r="AF38">
            <v>5.7868999999999997E-2</v>
          </cell>
          <cell r="AG38">
            <v>5.8014000000000003E-2</v>
          </cell>
          <cell r="AH38">
            <v>5.8161999999999998E-2</v>
          </cell>
          <cell r="AI38">
            <v>2.4450000000000001E-3</v>
          </cell>
        </row>
        <row r="39">
          <cell r="C39">
            <v>0.20835000000000001</v>
          </cell>
          <cell r="D39">
            <v>0.21265100000000001</v>
          </cell>
          <cell r="E39">
            <v>0.216005</v>
          </cell>
          <cell r="F39">
            <v>0.21882499999999999</v>
          </cell>
          <cell r="G39">
            <v>0.221357</v>
          </cell>
          <cell r="H39">
            <v>0.22359499999999999</v>
          </cell>
          <cell r="I39">
            <v>0.22556399999999999</v>
          </cell>
          <cell r="J39">
            <v>0.22728200000000001</v>
          </cell>
          <cell r="K39">
            <v>0.229048</v>
          </cell>
          <cell r="L39">
            <v>0.231239</v>
          </cell>
          <cell r="M39">
            <v>0.23377800000000001</v>
          </cell>
          <cell r="N39">
            <v>0.236429</v>
          </cell>
          <cell r="O39">
            <v>0.23925099999999999</v>
          </cell>
          <cell r="P39">
            <v>0.24210899999999999</v>
          </cell>
          <cell r="Q39">
            <v>0.24488299999999999</v>
          </cell>
          <cell r="R39">
            <v>0.247781</v>
          </cell>
          <cell r="S39">
            <v>0.25100699999999998</v>
          </cell>
          <cell r="T39">
            <v>0.25440600000000002</v>
          </cell>
          <cell r="U39">
            <v>0.25775799999999999</v>
          </cell>
          <cell r="V39">
            <v>0.26089699999999999</v>
          </cell>
          <cell r="W39">
            <v>0.26400499999999999</v>
          </cell>
          <cell r="X39">
            <v>0.26719700000000002</v>
          </cell>
          <cell r="Y39">
            <v>0.27036199999999999</v>
          </cell>
          <cell r="Z39">
            <v>0.27355200000000002</v>
          </cell>
          <cell r="AA39">
            <v>0.27668599999999999</v>
          </cell>
          <cell r="AB39">
            <v>0.27978700000000001</v>
          </cell>
          <cell r="AC39">
            <v>0.28293800000000002</v>
          </cell>
          <cell r="AD39">
            <v>0.28620099999999998</v>
          </cell>
          <cell r="AE39">
            <v>0.28944199999999998</v>
          </cell>
          <cell r="AF39">
            <v>0.292717</v>
          </cell>
          <cell r="AG39">
            <v>0.296124</v>
          </cell>
          <cell r="AH39">
            <v>0.29957400000000001</v>
          </cell>
          <cell r="AI39">
            <v>1.1783E-2</v>
          </cell>
        </row>
        <row r="40">
          <cell r="C40">
            <v>6.8360000000000004E-2</v>
          </cell>
          <cell r="D40">
            <v>6.8026000000000003E-2</v>
          </cell>
          <cell r="E40">
            <v>6.7716999999999999E-2</v>
          </cell>
          <cell r="F40">
            <v>6.7414000000000002E-2</v>
          </cell>
          <cell r="G40">
            <v>6.7088999999999996E-2</v>
          </cell>
          <cell r="H40">
            <v>6.6740999999999995E-2</v>
          </cell>
          <cell r="I40">
            <v>6.6377000000000005E-2</v>
          </cell>
          <cell r="J40">
            <v>6.5984000000000001E-2</v>
          </cell>
          <cell r="K40">
            <v>6.5562999999999996E-2</v>
          </cell>
          <cell r="L40">
            <v>6.5169000000000005E-2</v>
          </cell>
          <cell r="M40">
            <v>6.4802999999999999E-2</v>
          </cell>
          <cell r="N40">
            <v>6.4477000000000007E-2</v>
          </cell>
          <cell r="O40">
            <v>6.4197000000000004E-2</v>
          </cell>
          <cell r="P40">
            <v>6.3935000000000006E-2</v>
          </cell>
          <cell r="Q40">
            <v>6.3707E-2</v>
          </cell>
          <cell r="R40">
            <v>6.3516000000000003E-2</v>
          </cell>
          <cell r="S40">
            <v>6.3362000000000002E-2</v>
          </cell>
          <cell r="T40">
            <v>6.3237000000000002E-2</v>
          </cell>
          <cell r="U40">
            <v>6.3135999999999998E-2</v>
          </cell>
          <cell r="V40">
            <v>6.3062000000000007E-2</v>
          </cell>
          <cell r="W40">
            <v>6.3010999999999998E-2</v>
          </cell>
          <cell r="X40">
            <v>6.2993999999999994E-2</v>
          </cell>
          <cell r="Y40">
            <v>6.3019000000000006E-2</v>
          </cell>
          <cell r="Z40">
            <v>6.3083E-2</v>
          </cell>
          <cell r="AA40">
            <v>6.3197000000000003E-2</v>
          </cell>
          <cell r="AB40">
            <v>6.3370999999999997E-2</v>
          </cell>
          <cell r="AC40">
            <v>6.3605999999999996E-2</v>
          </cell>
          <cell r="AD40">
            <v>6.3898999999999997E-2</v>
          </cell>
          <cell r="AE40">
            <v>6.4237000000000002E-2</v>
          </cell>
          <cell r="AF40">
            <v>6.4572000000000004E-2</v>
          </cell>
          <cell r="AG40">
            <v>6.4903000000000002E-2</v>
          </cell>
          <cell r="AH40">
            <v>6.5230999999999997E-2</v>
          </cell>
          <cell r="AI40">
            <v>-1.5100000000000001E-3</v>
          </cell>
        </row>
        <row r="41">
          <cell r="C41">
            <v>0.25604500000000002</v>
          </cell>
          <cell r="D41">
            <v>0.23879600000000001</v>
          </cell>
          <cell r="E41">
            <v>0.230631</v>
          </cell>
          <cell r="F41">
            <v>0.22553400000000001</v>
          </cell>
          <cell r="G41">
            <v>0.221581</v>
          </cell>
          <cell r="H41">
            <v>0.21904199999999999</v>
          </cell>
          <cell r="I41">
            <v>0.21710199999999999</v>
          </cell>
          <cell r="J41">
            <v>0.21512899999999999</v>
          </cell>
          <cell r="K41">
            <v>0.213755</v>
          </cell>
          <cell r="L41">
            <v>0.21294299999999999</v>
          </cell>
          <cell r="M41">
            <v>0.212843</v>
          </cell>
          <cell r="N41">
            <v>0.20053499999999999</v>
          </cell>
          <cell r="O41">
            <v>0.19170400000000001</v>
          </cell>
          <cell r="P41">
            <v>0.186775</v>
          </cell>
          <cell r="Q41">
            <v>0.185498</v>
          </cell>
          <cell r="R41">
            <v>0.185061</v>
          </cell>
          <cell r="S41">
            <v>0.18565599999999999</v>
          </cell>
          <cell r="T41">
            <v>0.18668299999999999</v>
          </cell>
          <cell r="U41">
            <v>0.18784400000000001</v>
          </cell>
          <cell r="V41">
            <v>0.18893199999999999</v>
          </cell>
          <cell r="W41">
            <v>0.19007099999999999</v>
          </cell>
          <cell r="X41">
            <v>0.18820200000000001</v>
          </cell>
          <cell r="Y41">
            <v>0.18690999999999999</v>
          </cell>
          <cell r="Z41">
            <v>0.18611800000000001</v>
          </cell>
          <cell r="AA41">
            <v>0.18571799999999999</v>
          </cell>
          <cell r="AB41">
            <v>0.18534500000000001</v>
          </cell>
          <cell r="AC41">
            <v>0.185026</v>
          </cell>
          <cell r="AD41">
            <v>0.18479200000000001</v>
          </cell>
          <cell r="AE41">
            <v>0.18456900000000001</v>
          </cell>
          <cell r="AF41">
            <v>0.184418</v>
          </cell>
          <cell r="AG41">
            <v>0.184392</v>
          </cell>
          <cell r="AH41">
            <v>0.184448</v>
          </cell>
          <cell r="AI41">
            <v>-1.0524E-2</v>
          </cell>
        </row>
        <row r="42">
          <cell r="C42">
            <v>3.5947E-2</v>
          </cell>
          <cell r="D42">
            <v>3.6193000000000003E-2</v>
          </cell>
          <cell r="E42">
            <v>3.6456000000000002E-2</v>
          </cell>
          <cell r="F42">
            <v>3.6725000000000001E-2</v>
          </cell>
          <cell r="G42">
            <v>3.6989000000000001E-2</v>
          </cell>
          <cell r="H42">
            <v>3.7248000000000003E-2</v>
          </cell>
          <cell r="I42">
            <v>3.7506999999999999E-2</v>
          </cell>
          <cell r="J42">
            <v>3.7755999999999998E-2</v>
          </cell>
          <cell r="K42">
            <v>3.7990999999999997E-2</v>
          </cell>
          <cell r="L42">
            <v>3.8225000000000002E-2</v>
          </cell>
          <cell r="M42">
            <v>3.8461000000000002E-2</v>
          </cell>
          <cell r="N42">
            <v>3.8720999999999998E-2</v>
          </cell>
          <cell r="O42">
            <v>3.8995000000000002E-2</v>
          </cell>
          <cell r="P42">
            <v>3.9265000000000001E-2</v>
          </cell>
          <cell r="Q42">
            <v>3.9536000000000002E-2</v>
          </cell>
          <cell r="R42">
            <v>3.9813000000000001E-2</v>
          </cell>
          <cell r="S42">
            <v>4.0094999999999999E-2</v>
          </cell>
          <cell r="T42">
            <v>4.0372999999999999E-2</v>
          </cell>
          <cell r="U42">
            <v>4.0646000000000002E-2</v>
          </cell>
          <cell r="V42">
            <v>4.0913999999999999E-2</v>
          </cell>
          <cell r="W42">
            <v>4.1175000000000003E-2</v>
          </cell>
          <cell r="X42">
            <v>4.1436000000000001E-2</v>
          </cell>
          <cell r="Y42">
            <v>4.1697999999999999E-2</v>
          </cell>
          <cell r="Z42">
            <v>4.1958000000000002E-2</v>
          </cell>
          <cell r="AA42">
            <v>4.2221000000000002E-2</v>
          </cell>
          <cell r="AB42">
            <v>4.2491000000000001E-2</v>
          </cell>
          <cell r="AC42">
            <v>4.2768E-2</v>
          </cell>
          <cell r="AD42">
            <v>4.3050999999999999E-2</v>
          </cell>
          <cell r="AE42">
            <v>4.3334999999999999E-2</v>
          </cell>
          <cell r="AF42">
            <v>4.3617999999999997E-2</v>
          </cell>
          <cell r="AG42">
            <v>4.3899000000000001E-2</v>
          </cell>
          <cell r="AH42">
            <v>4.4179000000000003E-2</v>
          </cell>
          <cell r="AI42">
            <v>6.6740000000000002E-3</v>
          </cell>
        </row>
        <row r="43">
          <cell r="C43">
            <v>2.5829999999999999E-2</v>
          </cell>
          <cell r="D43">
            <v>2.6223E-2</v>
          </cell>
          <cell r="E43">
            <v>2.6616999999999998E-2</v>
          </cell>
          <cell r="F43">
            <v>2.7004E-2</v>
          </cell>
          <cell r="G43">
            <v>2.7380000000000002E-2</v>
          </cell>
          <cell r="H43">
            <v>2.7743E-2</v>
          </cell>
          <cell r="I43">
            <v>2.8094999999999998E-2</v>
          </cell>
          <cell r="J43">
            <v>2.8427000000000001E-2</v>
          </cell>
          <cell r="K43">
            <v>2.8733999999999999E-2</v>
          </cell>
          <cell r="L43">
            <v>2.9076000000000001E-2</v>
          </cell>
          <cell r="M43">
            <v>2.9453E-2</v>
          </cell>
          <cell r="N43">
            <v>2.9870000000000001E-2</v>
          </cell>
          <cell r="O43">
            <v>3.0334E-2</v>
          </cell>
          <cell r="P43">
            <v>3.0831000000000001E-2</v>
          </cell>
          <cell r="Q43">
            <v>3.1371000000000003E-2</v>
          </cell>
          <cell r="R43">
            <v>3.1956999999999999E-2</v>
          </cell>
          <cell r="S43">
            <v>3.2543000000000002E-2</v>
          </cell>
          <cell r="T43">
            <v>3.3121999999999999E-2</v>
          </cell>
          <cell r="U43">
            <v>3.3695000000000003E-2</v>
          </cell>
          <cell r="V43">
            <v>3.4261E-2</v>
          </cell>
          <cell r="W43">
            <v>3.4819999999999997E-2</v>
          </cell>
          <cell r="X43">
            <v>3.5375999999999998E-2</v>
          </cell>
          <cell r="Y43">
            <v>3.5930999999999998E-2</v>
          </cell>
          <cell r="Z43">
            <v>3.6481E-2</v>
          </cell>
          <cell r="AA43">
            <v>3.7032000000000002E-2</v>
          </cell>
          <cell r="AB43">
            <v>3.7586000000000001E-2</v>
          </cell>
          <cell r="AC43">
            <v>3.8143000000000003E-2</v>
          </cell>
          <cell r="AD43">
            <v>3.8702E-2</v>
          </cell>
          <cell r="AE43">
            <v>3.9260000000000003E-2</v>
          </cell>
          <cell r="AF43">
            <v>3.9815000000000003E-2</v>
          </cell>
          <cell r="AG43">
            <v>4.0365999999999999E-2</v>
          </cell>
          <cell r="AH43">
            <v>4.0912999999999998E-2</v>
          </cell>
          <cell r="AI43">
            <v>1.4947E-2</v>
          </cell>
        </row>
        <row r="44">
          <cell r="C44">
            <v>0.20808299999999999</v>
          </cell>
          <cell r="D44">
            <v>0.20495099999999999</v>
          </cell>
          <cell r="E44">
            <v>0.20144400000000001</v>
          </cell>
          <cell r="F44">
            <v>0.19812399999999999</v>
          </cell>
          <cell r="G44">
            <v>0.19530900000000001</v>
          </cell>
          <cell r="H44">
            <v>0.19306400000000001</v>
          </cell>
          <cell r="I44">
            <v>0.19136800000000001</v>
          </cell>
          <cell r="J44">
            <v>0.190277</v>
          </cell>
          <cell r="K44">
            <v>0.19003100000000001</v>
          </cell>
          <cell r="L44">
            <v>0.19079599999999999</v>
          </cell>
          <cell r="M44">
            <v>0.192493</v>
          </cell>
          <cell r="N44">
            <v>0.1948</v>
          </cell>
          <cell r="O44">
            <v>0.19772600000000001</v>
          </cell>
          <cell r="P44">
            <v>0.20114699999999999</v>
          </cell>
          <cell r="Q44">
            <v>0.20486599999999999</v>
          </cell>
          <cell r="R44">
            <v>0.20885100000000001</v>
          </cell>
          <cell r="S44">
            <v>0.21329999999999999</v>
          </cell>
          <cell r="T44">
            <v>0.21798799999999999</v>
          </cell>
          <cell r="U44">
            <v>0.222723</v>
          </cell>
          <cell r="V44">
            <v>0.227242</v>
          </cell>
          <cell r="W44">
            <v>0.231576</v>
          </cell>
          <cell r="X44">
            <v>0.23571900000000001</v>
          </cell>
          <cell r="Y44">
            <v>0.23938100000000001</v>
          </cell>
          <cell r="Z44">
            <v>0.242558</v>
          </cell>
          <cell r="AA44">
            <v>0.24543699999999999</v>
          </cell>
          <cell r="AB44">
            <v>0.24821099999999999</v>
          </cell>
          <cell r="AC44">
            <v>0.25095699999999999</v>
          </cell>
          <cell r="AD44">
            <v>0.25370999999999999</v>
          </cell>
          <cell r="AE44">
            <v>0.25636300000000001</v>
          </cell>
          <cell r="AF44">
            <v>0.25897700000000001</v>
          </cell>
          <cell r="AG44">
            <v>0.26162000000000002</v>
          </cell>
          <cell r="AH44">
            <v>0.264239</v>
          </cell>
          <cell r="AI44">
            <v>7.737E-3</v>
          </cell>
        </row>
        <row r="45">
          <cell r="C45">
            <v>8.7326000000000001E-2</v>
          </cell>
          <cell r="D45">
            <v>8.4899000000000002E-2</v>
          </cell>
          <cell r="E45">
            <v>8.2296999999999995E-2</v>
          </cell>
          <cell r="F45">
            <v>7.9729999999999995E-2</v>
          </cell>
          <cell r="G45">
            <v>7.7313999999999994E-2</v>
          </cell>
          <cell r="H45">
            <v>7.5060000000000002E-2</v>
          </cell>
          <cell r="I45">
            <v>7.2930999999999996E-2</v>
          </cell>
          <cell r="J45">
            <v>7.0951E-2</v>
          </cell>
          <cell r="K45">
            <v>6.9189000000000001E-2</v>
          </cell>
          <cell r="L45">
            <v>6.7692000000000002E-2</v>
          </cell>
          <cell r="M45">
            <v>6.6407999999999995E-2</v>
          </cell>
          <cell r="N45">
            <v>6.5201999999999996E-2</v>
          </cell>
          <cell r="O45">
            <v>6.4068E-2</v>
          </cell>
          <cell r="P45">
            <v>6.2961000000000003E-2</v>
          </cell>
          <cell r="Q45">
            <v>6.1802999999999997E-2</v>
          </cell>
          <cell r="R45">
            <v>6.0587000000000002E-2</v>
          </cell>
          <cell r="S45">
            <v>5.9361999999999998E-2</v>
          </cell>
          <cell r="T45">
            <v>5.8061000000000001E-2</v>
          </cell>
          <cell r="U45">
            <v>5.6781999999999999E-2</v>
          </cell>
          <cell r="V45">
            <v>5.5481000000000003E-2</v>
          </cell>
          <cell r="W45">
            <v>5.4179999999999999E-2</v>
          </cell>
          <cell r="X45">
            <v>5.2900000000000003E-2</v>
          </cell>
          <cell r="Y45">
            <v>5.16E-2</v>
          </cell>
          <cell r="Z45">
            <v>5.0269000000000001E-2</v>
          </cell>
          <cell r="AA45">
            <v>4.8920999999999999E-2</v>
          </cell>
          <cell r="AB45">
            <v>4.7536000000000002E-2</v>
          </cell>
          <cell r="AC45">
            <v>4.6108999999999997E-2</v>
          </cell>
          <cell r="AD45">
            <v>4.4636000000000002E-2</v>
          </cell>
          <cell r="AE45">
            <v>4.3078999999999999E-2</v>
          </cell>
          <cell r="AF45">
            <v>4.1451000000000002E-2</v>
          </cell>
          <cell r="AG45">
            <v>3.9722E-2</v>
          </cell>
          <cell r="AH45">
            <v>3.7878000000000002E-2</v>
          </cell>
          <cell r="AI45">
            <v>-2.6585000000000001E-2</v>
          </cell>
        </row>
        <row r="46">
          <cell r="C46">
            <v>8.7068000000000006E-2</v>
          </cell>
          <cell r="D46">
            <v>8.2974999999999993E-2</v>
          </cell>
          <cell r="E46">
            <v>8.1054000000000001E-2</v>
          </cell>
          <cell r="F46">
            <v>8.1338999999999995E-2</v>
          </cell>
          <cell r="G46">
            <v>8.1551999999999999E-2</v>
          </cell>
          <cell r="H46">
            <v>8.1741999999999995E-2</v>
          </cell>
          <cell r="I46">
            <v>8.1824999999999995E-2</v>
          </cell>
          <cell r="J46">
            <v>8.1792000000000004E-2</v>
          </cell>
          <cell r="K46">
            <v>8.1794000000000006E-2</v>
          </cell>
          <cell r="L46">
            <v>8.1753000000000006E-2</v>
          </cell>
          <cell r="M46">
            <v>8.1711000000000006E-2</v>
          </cell>
          <cell r="N46">
            <v>8.1574999999999995E-2</v>
          </cell>
          <cell r="O46">
            <v>8.1370999999999999E-2</v>
          </cell>
          <cell r="P46">
            <v>8.1004000000000007E-2</v>
          </cell>
          <cell r="Q46">
            <v>8.0406000000000005E-2</v>
          </cell>
          <cell r="R46">
            <v>7.9596E-2</v>
          </cell>
          <cell r="S46">
            <v>7.8668000000000002E-2</v>
          </cell>
          <cell r="T46">
            <v>7.7636999999999998E-2</v>
          </cell>
          <cell r="U46">
            <v>7.6470999999999997E-2</v>
          </cell>
          <cell r="V46">
            <v>7.5204999999999994E-2</v>
          </cell>
          <cell r="W46">
            <v>7.3893E-2</v>
          </cell>
          <cell r="X46">
            <v>7.2623999999999994E-2</v>
          </cell>
          <cell r="Y46">
            <v>7.1430999999999994E-2</v>
          </cell>
          <cell r="Z46">
            <v>7.0263999999999993E-2</v>
          </cell>
          <cell r="AA46">
            <v>6.9203000000000001E-2</v>
          </cell>
          <cell r="AB46">
            <v>6.8248000000000003E-2</v>
          </cell>
          <cell r="AC46">
            <v>6.7405999999999994E-2</v>
          </cell>
          <cell r="AD46">
            <v>6.6669000000000006E-2</v>
          </cell>
          <cell r="AE46">
            <v>6.6037999999999999E-2</v>
          </cell>
          <cell r="AF46">
            <v>6.5499000000000002E-2</v>
          </cell>
          <cell r="AG46">
            <v>6.5074999999999994E-2</v>
          </cell>
          <cell r="AH46">
            <v>6.4744999999999997E-2</v>
          </cell>
          <cell r="AI46">
            <v>-9.5099999999999994E-3</v>
          </cell>
        </row>
        <row r="47">
          <cell r="C47">
            <v>1.4984409999999999</v>
          </cell>
          <cell r="D47">
            <v>1.531728</v>
          </cell>
          <cell r="E47">
            <v>1.554379</v>
          </cell>
          <cell r="F47">
            <v>1.5574110000000001</v>
          </cell>
          <cell r="G47">
            <v>1.5576110000000001</v>
          </cell>
          <cell r="H47">
            <v>1.559407</v>
          </cell>
          <cell r="I47">
            <v>1.5614399999999999</v>
          </cell>
          <cell r="J47">
            <v>1.5730759999999999</v>
          </cell>
          <cell r="K47">
            <v>1.5854999999999999</v>
          </cell>
          <cell r="L47">
            <v>1.600948</v>
          </cell>
          <cell r="M47">
            <v>1.619111</v>
          </cell>
          <cell r="N47">
            <v>1.6379079999999999</v>
          </cell>
          <cell r="O47">
            <v>1.657821</v>
          </cell>
          <cell r="P47">
            <v>1.6784889999999999</v>
          </cell>
          <cell r="Q47">
            <v>1.6981930000000001</v>
          </cell>
          <cell r="R47">
            <v>1.721085</v>
          </cell>
          <cell r="S47">
            <v>1.7438750000000001</v>
          </cell>
          <cell r="T47">
            <v>1.7673509999999999</v>
          </cell>
          <cell r="U47">
            <v>1.7910870000000001</v>
          </cell>
          <cell r="V47">
            <v>1.814111</v>
          </cell>
          <cell r="W47">
            <v>1.8377209999999999</v>
          </cell>
          <cell r="X47">
            <v>1.8629519999999999</v>
          </cell>
          <cell r="Y47">
            <v>1.8881760000000001</v>
          </cell>
          <cell r="Z47">
            <v>1.914072</v>
          </cell>
          <cell r="AA47">
            <v>1.9408030000000001</v>
          </cell>
          <cell r="AB47">
            <v>1.9677370000000001</v>
          </cell>
          <cell r="AC47">
            <v>1.995857</v>
          </cell>
          <cell r="AD47">
            <v>2.0253869999999998</v>
          </cell>
          <cell r="AE47">
            <v>2.0550419999999998</v>
          </cell>
          <cell r="AF47">
            <v>2.085337</v>
          </cell>
          <cell r="AG47">
            <v>2.116628</v>
          </cell>
          <cell r="AH47">
            <v>2.1483949999999998</v>
          </cell>
          <cell r="AI47">
            <v>1.1690000000000001E-2</v>
          </cell>
        </row>
        <row r="48">
          <cell r="C48">
            <v>4.9017080000000002</v>
          </cell>
          <cell r="D48">
            <v>4.8231840000000004</v>
          </cell>
          <cell r="E48">
            <v>4.9263599999999999</v>
          </cell>
          <cell r="F48">
            <v>4.9276160000000004</v>
          </cell>
          <cell r="G48">
            <v>4.9203169999999998</v>
          </cell>
          <cell r="H48">
            <v>4.9142039999999998</v>
          </cell>
          <cell r="I48">
            <v>4.906396</v>
          </cell>
          <cell r="J48">
            <v>4.907807</v>
          </cell>
          <cell r="K48">
            <v>4.9144909999999999</v>
          </cell>
          <cell r="L48">
            <v>4.9305019999999997</v>
          </cell>
          <cell r="M48">
            <v>4.9554549999999997</v>
          </cell>
          <cell r="N48">
            <v>4.9718049999999998</v>
          </cell>
          <cell r="O48">
            <v>4.9959790000000002</v>
          </cell>
          <cell r="P48">
            <v>5.027018</v>
          </cell>
          <cell r="Q48">
            <v>5.0606580000000001</v>
          </cell>
          <cell r="R48">
            <v>5.0991770000000001</v>
          </cell>
          <cell r="S48">
            <v>5.1429840000000002</v>
          </cell>
          <cell r="T48">
            <v>5.1901719999999996</v>
          </cell>
          <cell r="U48">
            <v>5.2390270000000001</v>
          </cell>
          <cell r="V48">
            <v>5.286225</v>
          </cell>
          <cell r="W48">
            <v>5.3336040000000002</v>
          </cell>
          <cell r="X48">
            <v>5.380973</v>
          </cell>
          <cell r="Y48">
            <v>5.4294229999999999</v>
          </cell>
          <cell r="Z48">
            <v>5.4796170000000002</v>
          </cell>
          <cell r="AA48">
            <v>5.5306940000000004</v>
          </cell>
          <cell r="AB48">
            <v>5.581798</v>
          </cell>
          <cell r="AC48">
            <v>5.6358329999999999</v>
          </cell>
          <cell r="AD48">
            <v>5.6931399999999996</v>
          </cell>
          <cell r="AE48">
            <v>5.7506259999999996</v>
          </cell>
          <cell r="AF48">
            <v>5.8093199999999996</v>
          </cell>
          <cell r="AG48">
            <v>5.8709809999999996</v>
          </cell>
          <cell r="AH48">
            <v>5.9334150000000001</v>
          </cell>
          <cell r="AI48">
            <v>6.1809999999999999E-3</v>
          </cell>
        </row>
        <row r="51">
          <cell r="C51">
            <v>3.7959489999999998</v>
          </cell>
          <cell r="D51">
            <v>3.6940870000000001</v>
          </cell>
          <cell r="E51">
            <v>3.6075400000000002</v>
          </cell>
          <cell r="F51">
            <v>3.5934979999999999</v>
          </cell>
          <cell r="G51">
            <v>3.5758390000000002</v>
          </cell>
          <cell r="H51">
            <v>3.55768</v>
          </cell>
          <cell r="I51">
            <v>3.5350820000000001</v>
          </cell>
          <cell r="J51">
            <v>3.5081929999999999</v>
          </cell>
          <cell r="K51">
            <v>3.4808750000000002</v>
          </cell>
          <cell r="L51">
            <v>3.454825</v>
          </cell>
          <cell r="M51">
            <v>3.431918</v>
          </cell>
          <cell r="N51">
            <v>3.4095819999999999</v>
          </cell>
          <cell r="O51">
            <v>3.39093</v>
          </cell>
          <cell r="P51">
            <v>3.37276</v>
          </cell>
          <cell r="Q51">
            <v>3.353904</v>
          </cell>
          <cell r="R51">
            <v>3.334873</v>
          </cell>
          <cell r="S51">
            <v>3.31813</v>
          </cell>
          <cell r="T51">
            <v>3.3033190000000001</v>
          </cell>
          <cell r="U51">
            <v>3.2878430000000001</v>
          </cell>
          <cell r="V51">
            <v>3.2729910000000002</v>
          </cell>
          <cell r="W51">
            <v>3.2580480000000001</v>
          </cell>
          <cell r="X51">
            <v>3.2444820000000001</v>
          </cell>
          <cell r="Y51">
            <v>3.231506</v>
          </cell>
          <cell r="Z51">
            <v>3.2180170000000001</v>
          </cell>
          <cell r="AA51">
            <v>3.2049310000000002</v>
          </cell>
          <cell r="AB51">
            <v>3.1922600000000001</v>
          </cell>
          <cell r="AC51">
            <v>3.1795040000000001</v>
          </cell>
          <cell r="AD51">
            <v>3.166553</v>
          </cell>
          <cell r="AE51">
            <v>3.153451</v>
          </cell>
          <cell r="AF51">
            <v>3.1400939999999999</v>
          </cell>
          <cell r="AG51">
            <v>3.1268060000000002</v>
          </cell>
          <cell r="AH51">
            <v>3.1131660000000001</v>
          </cell>
          <cell r="AI51">
            <v>-6.3759999999999997E-3</v>
          </cell>
        </row>
        <row r="52">
          <cell r="C52">
            <v>6.0571E-2</v>
          </cell>
          <cell r="D52">
            <v>5.2993999999999999E-2</v>
          </cell>
          <cell r="E52">
            <v>5.9462000000000001E-2</v>
          </cell>
          <cell r="F52">
            <v>5.9247000000000001E-2</v>
          </cell>
          <cell r="G52">
            <v>5.8909999999999997E-2</v>
          </cell>
          <cell r="H52">
            <v>5.8560000000000001E-2</v>
          </cell>
          <cell r="I52">
            <v>5.8153999999999997E-2</v>
          </cell>
          <cell r="J52">
            <v>5.7736999999999997E-2</v>
          </cell>
          <cell r="K52">
            <v>5.7354000000000002E-2</v>
          </cell>
          <cell r="L52">
            <v>5.6975999999999999E-2</v>
          </cell>
          <cell r="M52">
            <v>5.6651E-2</v>
          </cell>
          <cell r="N52">
            <v>5.6307999999999997E-2</v>
          </cell>
          <cell r="O52">
            <v>5.5961999999999998E-2</v>
          </cell>
          <cell r="P52">
            <v>5.5627000000000003E-2</v>
          </cell>
          <cell r="Q52">
            <v>5.5288999999999998E-2</v>
          </cell>
          <cell r="R52">
            <v>5.4960000000000002E-2</v>
          </cell>
          <cell r="S52">
            <v>5.4711000000000003E-2</v>
          </cell>
          <cell r="T52">
            <v>5.4593999999999997E-2</v>
          </cell>
          <cell r="U52">
            <v>5.4584000000000001E-2</v>
          </cell>
          <cell r="V52">
            <v>5.4607999999999997E-2</v>
          </cell>
          <cell r="W52">
            <v>5.4625E-2</v>
          </cell>
          <cell r="X52">
            <v>5.466E-2</v>
          </cell>
          <cell r="Y52">
            <v>5.4705999999999998E-2</v>
          </cell>
          <cell r="Z52">
            <v>5.4729E-2</v>
          </cell>
          <cell r="AA52">
            <v>5.4754999999999998E-2</v>
          </cell>
          <cell r="AB52">
            <v>5.4764E-2</v>
          </cell>
          <cell r="AC52">
            <v>5.4790999999999999E-2</v>
          </cell>
          <cell r="AD52">
            <v>5.4816999999999998E-2</v>
          </cell>
          <cell r="AE52">
            <v>5.4829999999999997E-2</v>
          </cell>
          <cell r="AF52">
            <v>5.4861E-2</v>
          </cell>
          <cell r="AG52">
            <v>5.4894999999999999E-2</v>
          </cell>
          <cell r="AH52">
            <v>5.4914999999999999E-2</v>
          </cell>
          <cell r="AI52">
            <v>-3.1570000000000001E-3</v>
          </cell>
        </row>
        <row r="53">
          <cell r="C53">
            <v>0.99819400000000003</v>
          </cell>
          <cell r="D53">
            <v>1.000704</v>
          </cell>
          <cell r="E53">
            <v>1.0022470000000001</v>
          </cell>
          <cell r="F53">
            <v>1.005484</v>
          </cell>
          <cell r="G53">
            <v>1.0094510000000001</v>
          </cell>
          <cell r="H53">
            <v>1.0143850000000001</v>
          </cell>
          <cell r="I53">
            <v>1.0194669999999999</v>
          </cell>
          <cell r="J53">
            <v>1.0243040000000001</v>
          </cell>
          <cell r="K53">
            <v>1.02928</v>
          </cell>
          <cell r="L53">
            <v>1.0354620000000001</v>
          </cell>
          <cell r="M53">
            <v>1.0431839999999999</v>
          </cell>
          <cell r="N53">
            <v>1.049998</v>
          </cell>
          <cell r="O53">
            <v>1.0576989999999999</v>
          </cell>
          <cell r="P53">
            <v>1.0656110000000001</v>
          </cell>
          <cell r="Q53">
            <v>1.0729770000000001</v>
          </cell>
          <cell r="R53">
            <v>1.07995</v>
          </cell>
          <cell r="S53">
            <v>1.0871040000000001</v>
          </cell>
          <cell r="T53">
            <v>1.0942529999999999</v>
          </cell>
          <cell r="U53">
            <v>1.1005259999999999</v>
          </cell>
          <cell r="V53">
            <v>1.106147</v>
          </cell>
          <cell r="W53">
            <v>1.111402</v>
          </cell>
          <cell r="X53">
            <v>1.116676</v>
          </cell>
          <cell r="Y53">
            <v>1.1218649999999999</v>
          </cell>
          <cell r="Z53">
            <v>1.1270640000000001</v>
          </cell>
          <cell r="AA53">
            <v>1.1324639999999999</v>
          </cell>
          <cell r="AB53">
            <v>1.138388</v>
          </cell>
          <cell r="AC53">
            <v>1.1446080000000001</v>
          </cell>
          <cell r="AD53">
            <v>1.151105</v>
          </cell>
          <cell r="AE53">
            <v>1.157691</v>
          </cell>
          <cell r="AF53">
            <v>1.164493</v>
          </cell>
          <cell r="AG53">
            <v>1.1712370000000001</v>
          </cell>
          <cell r="AH53">
            <v>1.1779390000000001</v>
          </cell>
          <cell r="AI53">
            <v>5.3550000000000004E-3</v>
          </cell>
        </row>
        <row r="54">
          <cell r="C54">
            <v>0.102219</v>
          </cell>
          <cell r="D54">
            <v>0.10213999999999999</v>
          </cell>
          <cell r="E54">
            <v>0.102093</v>
          </cell>
          <cell r="F54">
            <v>0.10206899999999999</v>
          </cell>
          <cell r="G54">
            <v>0.10204000000000001</v>
          </cell>
          <cell r="H54">
            <v>0.102017</v>
          </cell>
          <cell r="I54">
            <v>0.10201300000000001</v>
          </cell>
          <cell r="J54">
            <v>0.101996</v>
          </cell>
          <cell r="K54">
            <v>0.10195799999999999</v>
          </cell>
          <cell r="L54">
            <v>0.10194</v>
          </cell>
          <cell r="M54">
            <v>0.10199900000000001</v>
          </cell>
          <cell r="N54">
            <v>0.102145</v>
          </cell>
          <cell r="O54">
            <v>0.102404</v>
          </cell>
          <cell r="P54">
            <v>0.102747</v>
          </cell>
          <cell r="Q54">
            <v>0.103195</v>
          </cell>
          <cell r="R54">
            <v>0.10370500000000001</v>
          </cell>
          <cell r="S54">
            <v>0.104282</v>
          </cell>
          <cell r="T54">
            <v>0.10489900000000001</v>
          </cell>
          <cell r="U54">
            <v>0.10555200000000001</v>
          </cell>
          <cell r="V54">
            <v>0.10621999999999999</v>
          </cell>
          <cell r="W54">
            <v>0.106902</v>
          </cell>
          <cell r="X54">
            <v>0.107608</v>
          </cell>
          <cell r="Y54">
            <v>0.10834100000000001</v>
          </cell>
          <cell r="Z54">
            <v>0.109097</v>
          </cell>
          <cell r="AA54">
            <v>0.10988199999999999</v>
          </cell>
          <cell r="AB54">
            <v>0.11070099999999999</v>
          </cell>
          <cell r="AC54">
            <v>0.11155</v>
          </cell>
          <cell r="AD54">
            <v>0.112418</v>
          </cell>
          <cell r="AE54">
            <v>0.11329400000000001</v>
          </cell>
          <cell r="AF54">
            <v>0.114162</v>
          </cell>
          <cell r="AG54">
            <v>0.11501400000000001</v>
          </cell>
          <cell r="AH54">
            <v>0.115843</v>
          </cell>
          <cell r="AI54">
            <v>4.0439999999999999E-3</v>
          </cell>
        </row>
        <row r="55">
          <cell r="C55">
            <v>3.8254999999999997E-2</v>
          </cell>
          <cell r="D55">
            <v>3.8837000000000003E-2</v>
          </cell>
          <cell r="E55">
            <v>3.9348000000000001E-2</v>
          </cell>
          <cell r="F55">
            <v>3.9896000000000001E-2</v>
          </cell>
          <cell r="G55">
            <v>4.0455999999999999E-2</v>
          </cell>
          <cell r="H55">
            <v>4.1035000000000002E-2</v>
          </cell>
          <cell r="I55">
            <v>4.1600999999999999E-2</v>
          </cell>
          <cell r="J55">
            <v>4.2140999999999998E-2</v>
          </cell>
          <cell r="K55">
            <v>4.2692000000000001E-2</v>
          </cell>
          <cell r="L55">
            <v>4.3250999999999998E-2</v>
          </cell>
          <cell r="M55">
            <v>4.3839999999999997E-2</v>
          </cell>
          <cell r="N55">
            <v>4.4351000000000002E-2</v>
          </cell>
          <cell r="O55">
            <v>4.4922999999999998E-2</v>
          </cell>
          <cell r="P55">
            <v>4.5523000000000001E-2</v>
          </cell>
          <cell r="Q55">
            <v>4.6109999999999998E-2</v>
          </cell>
          <cell r="R55">
            <v>4.6684000000000003E-2</v>
          </cell>
          <cell r="S55">
            <v>4.7260999999999997E-2</v>
          </cell>
          <cell r="T55">
            <v>4.7836999999999998E-2</v>
          </cell>
          <cell r="U55">
            <v>4.8417000000000002E-2</v>
          </cell>
          <cell r="V55">
            <v>4.9003999999999999E-2</v>
          </cell>
          <cell r="W55">
            <v>4.9602E-2</v>
          </cell>
          <cell r="X55">
            <v>5.0219E-2</v>
          </cell>
          <cell r="Y55">
            <v>5.0841999999999998E-2</v>
          </cell>
          <cell r="Z55">
            <v>5.1465999999999998E-2</v>
          </cell>
          <cell r="AA55">
            <v>5.2091999999999999E-2</v>
          </cell>
          <cell r="AB55">
            <v>5.2724E-2</v>
          </cell>
          <cell r="AC55">
            <v>5.3348E-2</v>
          </cell>
          <cell r="AD55">
            <v>5.3962999999999997E-2</v>
          </cell>
          <cell r="AE55">
            <v>5.4563E-2</v>
          </cell>
          <cell r="AF55">
            <v>5.5159E-2</v>
          </cell>
          <cell r="AG55">
            <v>5.5743000000000001E-2</v>
          </cell>
          <cell r="AH55">
            <v>5.6320000000000002E-2</v>
          </cell>
          <cell r="AI55">
            <v>1.2555E-2</v>
          </cell>
        </row>
        <row r="56">
          <cell r="C56">
            <v>0.230131</v>
          </cell>
          <cell r="D56">
            <v>0.23019300000000001</v>
          </cell>
          <cell r="E56">
            <v>0.229575</v>
          </cell>
          <cell r="F56">
            <v>0.229018</v>
          </cell>
          <cell r="G56">
            <v>0.228383</v>
          </cell>
          <cell r="H56">
            <v>0.227713</v>
          </cell>
          <cell r="I56">
            <v>0.226824</v>
          </cell>
          <cell r="J56">
            <v>0.22565099999999999</v>
          </cell>
          <cell r="K56">
            <v>0.224382</v>
          </cell>
          <cell r="L56">
            <v>0.223194</v>
          </cell>
          <cell r="M56">
            <v>0.222165</v>
          </cell>
          <cell r="N56">
            <v>0.220607</v>
          </cell>
          <cell r="O56">
            <v>0.21934899999999999</v>
          </cell>
          <cell r="P56">
            <v>0.218337</v>
          </cell>
          <cell r="Q56">
            <v>0.217336</v>
          </cell>
          <cell r="R56">
            <v>0.21632799999999999</v>
          </cell>
          <cell r="S56">
            <v>0.215415</v>
          </cell>
          <cell r="T56">
            <v>0.214613</v>
          </cell>
          <cell r="U56">
            <v>0.21377399999999999</v>
          </cell>
          <cell r="V56">
            <v>0.212921</v>
          </cell>
          <cell r="W56">
            <v>0.21208199999999999</v>
          </cell>
          <cell r="X56">
            <v>0.211281</v>
          </cell>
          <cell r="Y56">
            <v>0.210481</v>
          </cell>
          <cell r="Z56">
            <v>0.20968100000000001</v>
          </cell>
          <cell r="AA56">
            <v>0.20888300000000001</v>
          </cell>
          <cell r="AB56">
            <v>0.208097</v>
          </cell>
          <cell r="AC56">
            <v>0.207287</v>
          </cell>
          <cell r="AD56">
            <v>0.20646600000000001</v>
          </cell>
          <cell r="AE56">
            <v>0.205618</v>
          </cell>
          <cell r="AF56">
            <v>0.204794</v>
          </cell>
          <cell r="AG56">
            <v>0.20396600000000001</v>
          </cell>
          <cell r="AH56">
            <v>0.20314299999999999</v>
          </cell>
          <cell r="AI56">
            <v>-4.0159999999999996E-3</v>
          </cell>
        </row>
        <row r="57">
          <cell r="C57">
            <v>5.2253179999999997</v>
          </cell>
          <cell r="D57">
            <v>5.1189559999999998</v>
          </cell>
          <cell r="E57">
            <v>5.0402670000000001</v>
          </cell>
          <cell r="F57">
            <v>5.0292120000000002</v>
          </cell>
          <cell r="G57">
            <v>5.0150779999999999</v>
          </cell>
          <cell r="H57">
            <v>5.0013889999999996</v>
          </cell>
          <cell r="I57">
            <v>4.983142</v>
          </cell>
          <cell r="J57">
            <v>4.9600229999999996</v>
          </cell>
          <cell r="K57">
            <v>4.9365420000000002</v>
          </cell>
          <cell r="L57">
            <v>4.915648</v>
          </cell>
          <cell r="M57">
            <v>4.899756</v>
          </cell>
          <cell r="N57">
            <v>4.8829919999999998</v>
          </cell>
          <cell r="O57">
            <v>4.8712669999999996</v>
          </cell>
          <cell r="P57">
            <v>4.8606040000000004</v>
          </cell>
          <cell r="Q57">
            <v>4.8488119999999997</v>
          </cell>
          <cell r="R57">
            <v>4.8365</v>
          </cell>
          <cell r="S57">
            <v>4.8269019999999996</v>
          </cell>
          <cell r="T57">
            <v>4.8195160000000001</v>
          </cell>
          <cell r="U57">
            <v>4.8106949999999999</v>
          </cell>
          <cell r="V57">
            <v>4.8018910000000004</v>
          </cell>
          <cell r="W57">
            <v>4.7926599999999997</v>
          </cell>
          <cell r="X57">
            <v>4.7849279999999998</v>
          </cell>
          <cell r="Y57">
            <v>4.7777399999999997</v>
          </cell>
          <cell r="Z57">
            <v>4.770054</v>
          </cell>
          <cell r="AA57">
            <v>4.7630059999999999</v>
          </cell>
          <cell r="AB57">
            <v>4.7569340000000002</v>
          </cell>
          <cell r="AC57">
            <v>4.7510899999999996</v>
          </cell>
          <cell r="AD57">
            <v>4.745323</v>
          </cell>
          <cell r="AE57">
            <v>4.7394470000000002</v>
          </cell>
          <cell r="AF57">
            <v>4.733562</v>
          </cell>
          <cell r="AG57">
            <v>4.7276629999999997</v>
          </cell>
          <cell r="AH57">
            <v>4.7213250000000002</v>
          </cell>
          <cell r="AI57">
            <v>-3.2659999999999998E-3</v>
          </cell>
        </row>
        <row r="60">
          <cell r="C60">
            <v>0.39630500000000002</v>
          </cell>
          <cell r="D60">
            <v>0.37365399999999999</v>
          </cell>
          <cell r="E60">
            <v>0.35734199999999999</v>
          </cell>
          <cell r="F60">
            <v>0.348408</v>
          </cell>
          <cell r="G60">
            <v>0.33939200000000003</v>
          </cell>
          <cell r="H60">
            <v>0.33038899999999999</v>
          </cell>
          <cell r="I60">
            <v>0.32172800000000001</v>
          </cell>
          <cell r="J60">
            <v>0.31355899999999998</v>
          </cell>
          <cell r="K60">
            <v>0.30630200000000002</v>
          </cell>
          <cell r="L60">
            <v>0.29918099999999997</v>
          </cell>
          <cell r="M60">
            <v>0.292431</v>
          </cell>
          <cell r="N60">
            <v>0.28610200000000002</v>
          </cell>
          <cell r="O60">
            <v>0.27993299999999999</v>
          </cell>
          <cell r="P60">
            <v>0.27397300000000002</v>
          </cell>
          <cell r="Q60">
            <v>0.26814900000000003</v>
          </cell>
          <cell r="R60">
            <v>0.26252199999999998</v>
          </cell>
          <cell r="S60">
            <v>0.25709300000000002</v>
          </cell>
          <cell r="T60">
            <v>0.25184200000000001</v>
          </cell>
          <cell r="U60">
            <v>0.246837</v>
          </cell>
          <cell r="V60">
            <v>0.24202799999999999</v>
          </cell>
          <cell r="W60">
            <v>0.23729</v>
          </cell>
          <cell r="X60">
            <v>0.23288600000000001</v>
          </cell>
          <cell r="Y60">
            <v>0.22851099999999999</v>
          </cell>
          <cell r="Z60">
            <v>0.22400700000000001</v>
          </cell>
          <cell r="AA60">
            <v>0.219531</v>
          </cell>
          <cell r="AB60">
            <v>0.215146</v>
          </cell>
          <cell r="AC60">
            <v>0.21073700000000001</v>
          </cell>
          <cell r="AD60">
            <v>0.206484</v>
          </cell>
          <cell r="AE60">
            <v>0.202234</v>
          </cell>
          <cell r="AF60">
            <v>0.197932</v>
          </cell>
          <cell r="AG60">
            <v>0.19373199999999999</v>
          </cell>
          <cell r="AH60">
            <v>0.18964500000000001</v>
          </cell>
          <cell r="AI60">
            <v>-2.3494999999999999E-2</v>
          </cell>
        </row>
        <row r="61">
          <cell r="C61">
            <v>4.9792999999999997E-2</v>
          </cell>
          <cell r="D61">
            <v>4.7361E-2</v>
          </cell>
          <cell r="E61">
            <v>4.5157999999999997E-2</v>
          </cell>
          <cell r="F61">
            <v>4.3024E-2</v>
          </cell>
          <cell r="G61">
            <v>4.1055000000000001E-2</v>
          </cell>
          <cell r="H61">
            <v>3.9294999999999997E-2</v>
          </cell>
          <cell r="I61">
            <v>3.7783999999999998E-2</v>
          </cell>
          <cell r="J61">
            <v>3.6502E-2</v>
          </cell>
          <cell r="K61">
            <v>3.5485999999999997E-2</v>
          </cell>
          <cell r="L61">
            <v>3.4648999999999999E-2</v>
          </cell>
          <cell r="M61">
            <v>3.3993000000000002E-2</v>
          </cell>
          <cell r="N61">
            <v>3.3533E-2</v>
          </cell>
          <cell r="O61">
            <v>3.3020000000000001E-2</v>
          </cell>
          <cell r="P61">
            <v>3.2479000000000001E-2</v>
          </cell>
          <cell r="Q61">
            <v>3.1905999999999997E-2</v>
          </cell>
          <cell r="R61">
            <v>3.1322999999999997E-2</v>
          </cell>
          <cell r="S61">
            <v>3.0728999999999999E-2</v>
          </cell>
          <cell r="T61">
            <v>3.0126E-2</v>
          </cell>
          <cell r="U61">
            <v>2.9527999999999999E-2</v>
          </cell>
          <cell r="V61">
            <v>2.8937000000000001E-2</v>
          </cell>
          <cell r="W61">
            <v>2.8351000000000001E-2</v>
          </cell>
          <cell r="X61">
            <v>2.7793000000000002E-2</v>
          </cell>
          <cell r="Y61">
            <v>2.7248000000000001E-2</v>
          </cell>
          <cell r="Z61">
            <v>2.6707000000000002E-2</v>
          </cell>
          <cell r="AA61">
            <v>2.6189E-2</v>
          </cell>
          <cell r="AB61">
            <v>2.5701000000000002E-2</v>
          </cell>
          <cell r="AC61">
            <v>2.5228E-2</v>
          </cell>
          <cell r="AD61">
            <v>2.4791000000000001E-2</v>
          </cell>
          <cell r="AE61">
            <v>2.4369999999999999E-2</v>
          </cell>
          <cell r="AF61">
            <v>2.3959000000000001E-2</v>
          </cell>
          <cell r="AG61">
            <v>2.3560999999999999E-2</v>
          </cell>
          <cell r="AH61">
            <v>2.3179999999999999E-2</v>
          </cell>
          <cell r="AI61">
            <v>-2.4362999999999999E-2</v>
          </cell>
        </row>
        <row r="62">
          <cell r="C62">
            <v>7.639E-3</v>
          </cell>
          <cell r="D62">
            <v>7.5909999999999997E-3</v>
          </cell>
          <cell r="E62">
            <v>7.5560000000000002E-3</v>
          </cell>
          <cell r="F62">
            <v>7.4999999999999997E-3</v>
          </cell>
          <cell r="G62">
            <v>7.4390000000000003E-3</v>
          </cell>
          <cell r="H62">
            <v>7.3740000000000003E-3</v>
          </cell>
          <cell r="I62">
            <v>7.3119999999999999E-3</v>
          </cell>
          <cell r="J62">
            <v>7.2550000000000002E-3</v>
          </cell>
          <cell r="K62">
            <v>7.2090000000000001E-3</v>
          </cell>
          <cell r="L62">
            <v>7.162E-3</v>
          </cell>
          <cell r="M62">
            <v>7.1159999999999999E-3</v>
          </cell>
          <cell r="N62">
            <v>7.0730000000000003E-3</v>
          </cell>
          <cell r="O62">
            <v>7.0299999999999998E-3</v>
          </cell>
          <cell r="P62">
            <v>6.9870000000000002E-3</v>
          </cell>
          <cell r="Q62">
            <v>6.9430000000000004E-3</v>
          </cell>
          <cell r="R62">
            <v>6.8999999999999999E-3</v>
          </cell>
          <cell r="S62">
            <v>6.8580000000000004E-3</v>
          </cell>
          <cell r="T62">
            <v>6.8170000000000001E-3</v>
          </cell>
          <cell r="U62">
            <v>6.7780000000000002E-3</v>
          </cell>
          <cell r="V62">
            <v>6.7400000000000003E-3</v>
          </cell>
          <cell r="W62">
            <v>6.7019999999999996E-3</v>
          </cell>
          <cell r="X62">
            <v>6.6670000000000002E-3</v>
          </cell>
          <cell r="Y62">
            <v>6.633E-3</v>
          </cell>
          <cell r="Z62">
            <v>6.594E-3</v>
          </cell>
          <cell r="AA62">
            <v>6.5570000000000003E-3</v>
          </cell>
          <cell r="AB62">
            <v>6.5209999999999999E-3</v>
          </cell>
          <cell r="AC62">
            <v>6.4840000000000002E-3</v>
          </cell>
          <cell r="AD62">
            <v>6.45E-3</v>
          </cell>
          <cell r="AE62">
            <v>6.4159999999999998E-3</v>
          </cell>
          <cell r="AF62">
            <v>6.3810000000000004E-3</v>
          </cell>
          <cell r="AG62">
            <v>6.3470000000000002E-3</v>
          </cell>
          <cell r="AH62">
            <v>6.3150000000000003E-3</v>
          </cell>
          <cell r="AI62">
            <v>-6.1199999999999996E-3</v>
          </cell>
        </row>
        <row r="63">
          <cell r="C63">
            <v>0.453737</v>
          </cell>
          <cell r="D63">
            <v>0.42860700000000002</v>
          </cell>
          <cell r="E63">
            <v>0.41005599999999998</v>
          </cell>
          <cell r="F63">
            <v>0.39893200000000001</v>
          </cell>
          <cell r="G63">
            <v>0.38788600000000001</v>
          </cell>
          <cell r="H63">
            <v>0.377058</v>
          </cell>
          <cell r="I63">
            <v>0.36682399999999998</v>
          </cell>
          <cell r="J63">
            <v>0.35731600000000002</v>
          </cell>
          <cell r="K63">
            <v>0.348997</v>
          </cell>
          <cell r="L63">
            <v>0.34099099999999999</v>
          </cell>
          <cell r="M63">
            <v>0.33354099999999998</v>
          </cell>
          <cell r="N63">
            <v>0.32670900000000003</v>
          </cell>
          <cell r="O63">
            <v>0.31998199999999999</v>
          </cell>
          <cell r="P63">
            <v>0.31344</v>
          </cell>
          <cell r="Q63">
            <v>0.30699700000000002</v>
          </cell>
          <cell r="R63">
            <v>0.30074499999999998</v>
          </cell>
          <cell r="S63">
            <v>0.29468</v>
          </cell>
          <cell r="T63">
            <v>0.28878599999999999</v>
          </cell>
          <cell r="U63">
            <v>0.28314299999999998</v>
          </cell>
          <cell r="V63">
            <v>0.27770499999999998</v>
          </cell>
          <cell r="W63">
            <v>0.272343</v>
          </cell>
          <cell r="X63">
            <v>0.26734599999999997</v>
          </cell>
          <cell r="Y63">
            <v>0.26239200000000001</v>
          </cell>
          <cell r="Z63">
            <v>0.25730799999999998</v>
          </cell>
          <cell r="AA63">
            <v>0.25227699999999997</v>
          </cell>
          <cell r="AB63">
            <v>0.247368</v>
          </cell>
          <cell r="AC63">
            <v>0.24245</v>
          </cell>
          <cell r="AD63">
            <v>0.23772499999999999</v>
          </cell>
          <cell r="AE63">
            <v>0.23303399999999999</v>
          </cell>
          <cell r="AF63">
            <v>0.22831899999999999</v>
          </cell>
          <cell r="AG63">
            <v>0.223718</v>
          </cell>
          <cell r="AH63">
            <v>0.21925</v>
          </cell>
          <cell r="AI63">
            <v>-2.3188E-2</v>
          </cell>
        </row>
        <row r="66">
          <cell r="C66">
            <v>0.31240000000000001</v>
          </cell>
          <cell r="D66">
            <v>0.297348</v>
          </cell>
          <cell r="E66">
            <v>0.28806999999999999</v>
          </cell>
          <cell r="F66">
            <v>0.28329500000000002</v>
          </cell>
          <cell r="G66">
            <v>0.27804499999999999</v>
          </cell>
          <cell r="H66">
            <v>0.27272299999999999</v>
          </cell>
          <cell r="I66">
            <v>0.26722800000000002</v>
          </cell>
          <cell r="J66">
            <v>0.26155600000000001</v>
          </cell>
          <cell r="K66">
            <v>0.25622299999999998</v>
          </cell>
          <cell r="L66">
            <v>0.25131799999999999</v>
          </cell>
          <cell r="M66">
            <v>0.24693699999999999</v>
          </cell>
          <cell r="N66">
            <v>0.24301400000000001</v>
          </cell>
          <cell r="O66">
            <v>0.23950299999999999</v>
          </cell>
          <cell r="P66">
            <v>0.23625599999999999</v>
          </cell>
          <cell r="Q66">
            <v>0.23310900000000001</v>
          </cell>
          <cell r="R66">
            <v>0.23000499999999999</v>
          </cell>
          <cell r="S66">
            <v>0.227025</v>
          </cell>
          <cell r="T66">
            <v>0.22408700000000001</v>
          </cell>
          <cell r="U66">
            <v>0.22117200000000001</v>
          </cell>
          <cell r="V66">
            <v>0.21834799999999999</v>
          </cell>
          <cell r="W66">
            <v>0.215563</v>
          </cell>
          <cell r="X66">
            <v>0.21290600000000001</v>
          </cell>
          <cell r="Y66">
            <v>0.210395</v>
          </cell>
          <cell r="Z66">
            <v>0.20783499999999999</v>
          </cell>
          <cell r="AA66">
            <v>0.20531099999999999</v>
          </cell>
          <cell r="AB66">
            <v>0.20280300000000001</v>
          </cell>
          <cell r="AC66">
            <v>0.20036699999999999</v>
          </cell>
          <cell r="AD66">
            <v>0.19797200000000001</v>
          </cell>
          <cell r="AE66">
            <v>0.19562599999999999</v>
          </cell>
          <cell r="AF66">
            <v>0.193273</v>
          </cell>
          <cell r="AG66">
            <v>0.190998</v>
          </cell>
          <cell r="AH66">
            <v>0.188774</v>
          </cell>
          <cell r="AI66">
            <v>-1.6118E-2</v>
          </cell>
        </row>
        <row r="67">
          <cell r="C67">
            <v>6.4907000000000006E-2</v>
          </cell>
          <cell r="D67">
            <v>6.1996999999999997E-2</v>
          </cell>
          <cell r="E67">
            <v>5.9512000000000002E-2</v>
          </cell>
          <cell r="F67">
            <v>5.7116E-2</v>
          </cell>
          <cell r="G67">
            <v>5.4857999999999997E-2</v>
          </cell>
          <cell r="H67">
            <v>5.2810000000000003E-2</v>
          </cell>
          <cell r="I67">
            <v>5.0929000000000002E-2</v>
          </cell>
          <cell r="J67">
            <v>4.9193000000000001E-2</v>
          </cell>
          <cell r="K67">
            <v>4.7643999999999999E-2</v>
          </cell>
          <cell r="L67">
            <v>4.6325999999999999E-2</v>
          </cell>
          <cell r="M67">
            <v>4.5241999999999997E-2</v>
          </cell>
          <cell r="N67">
            <v>4.4375999999999999E-2</v>
          </cell>
          <cell r="O67">
            <v>4.3494999999999999E-2</v>
          </cell>
          <cell r="P67">
            <v>4.2594E-2</v>
          </cell>
          <cell r="Q67">
            <v>4.1651000000000001E-2</v>
          </cell>
          <cell r="R67">
            <v>4.0675000000000003E-2</v>
          </cell>
          <cell r="S67">
            <v>3.9683000000000003E-2</v>
          </cell>
          <cell r="T67">
            <v>3.8676000000000002E-2</v>
          </cell>
          <cell r="U67">
            <v>3.7665999999999998E-2</v>
          </cell>
          <cell r="V67">
            <v>3.6667999999999999E-2</v>
          </cell>
          <cell r="W67">
            <v>3.5697E-2</v>
          </cell>
          <cell r="X67">
            <v>3.4771000000000003E-2</v>
          </cell>
          <cell r="Y67">
            <v>3.3898999999999999E-2</v>
          </cell>
          <cell r="Z67">
            <v>3.3078000000000003E-2</v>
          </cell>
          <cell r="AA67">
            <v>3.2310999999999999E-2</v>
          </cell>
          <cell r="AB67">
            <v>3.1602999999999999E-2</v>
          </cell>
          <cell r="AC67">
            <v>3.0949999999999998E-2</v>
          </cell>
          <cell r="AD67">
            <v>3.0346999999999999E-2</v>
          </cell>
          <cell r="AE67">
            <v>2.9777999999999999E-2</v>
          </cell>
          <cell r="AF67">
            <v>2.9234E-2</v>
          </cell>
          <cell r="AG67">
            <v>2.8712999999999999E-2</v>
          </cell>
          <cell r="AH67">
            <v>2.8213999999999999E-2</v>
          </cell>
          <cell r="AI67">
            <v>-2.6516999999999999E-2</v>
          </cell>
        </row>
        <row r="68">
          <cell r="C68">
            <v>1.6829E-2</v>
          </cell>
          <cell r="D68">
            <v>1.6608999999999999E-2</v>
          </cell>
          <cell r="E68">
            <v>1.6388E-2</v>
          </cell>
          <cell r="F68">
            <v>1.6164000000000001E-2</v>
          </cell>
          <cell r="G68">
            <v>1.5934E-2</v>
          </cell>
          <cell r="H68">
            <v>1.5701E-2</v>
          </cell>
          <cell r="I68">
            <v>1.5462999999999999E-2</v>
          </cell>
          <cell r="J68">
            <v>1.5214999999999999E-2</v>
          </cell>
          <cell r="K68">
            <v>1.4951000000000001E-2</v>
          </cell>
          <cell r="L68">
            <v>1.4678999999999999E-2</v>
          </cell>
          <cell r="M68">
            <v>1.44E-2</v>
          </cell>
          <cell r="N68">
            <v>1.4116E-2</v>
          </cell>
          <cell r="O68">
            <v>1.3828E-2</v>
          </cell>
          <cell r="P68">
            <v>1.3538E-2</v>
          </cell>
          <cell r="Q68">
            <v>1.3289E-2</v>
          </cell>
          <cell r="R68">
            <v>1.3079E-2</v>
          </cell>
          <cell r="S68">
            <v>1.2911000000000001E-2</v>
          </cell>
          <cell r="T68">
            <v>1.2782E-2</v>
          </cell>
          <cell r="U68">
            <v>1.2695E-2</v>
          </cell>
          <cell r="V68">
            <v>1.2600999999999999E-2</v>
          </cell>
          <cell r="W68">
            <v>1.2501999999999999E-2</v>
          </cell>
          <cell r="X68">
            <v>1.2397999999999999E-2</v>
          </cell>
          <cell r="Y68">
            <v>1.2290000000000001E-2</v>
          </cell>
          <cell r="Z68">
            <v>1.2179000000000001E-2</v>
          </cell>
          <cell r="AA68">
            <v>1.2064999999999999E-2</v>
          </cell>
          <cell r="AB68">
            <v>1.1953E-2</v>
          </cell>
          <cell r="AC68">
            <v>1.1842999999999999E-2</v>
          </cell>
          <cell r="AD68">
            <v>1.1738E-2</v>
          </cell>
          <cell r="AE68">
            <v>1.1639E-2</v>
          </cell>
          <cell r="AF68">
            <v>1.1545E-2</v>
          </cell>
          <cell r="AG68">
            <v>1.1454000000000001E-2</v>
          </cell>
          <cell r="AH68">
            <v>1.1365999999999999E-2</v>
          </cell>
          <cell r="AI68">
            <v>-1.2579999999999999E-2</v>
          </cell>
        </row>
        <row r="69">
          <cell r="C69">
            <v>6.7835999999999994E-2</v>
          </cell>
          <cell r="D69">
            <v>6.9144999999999998E-2</v>
          </cell>
          <cell r="E69">
            <v>7.0644999999999999E-2</v>
          </cell>
          <cell r="F69">
            <v>7.2034000000000001E-2</v>
          </cell>
          <cell r="G69">
            <v>7.3318999999999995E-2</v>
          </cell>
          <cell r="H69">
            <v>7.4573E-2</v>
          </cell>
          <cell r="I69">
            <v>7.5785000000000005E-2</v>
          </cell>
          <cell r="J69">
            <v>7.6942999999999998E-2</v>
          </cell>
          <cell r="K69">
            <v>7.8118000000000007E-2</v>
          </cell>
          <cell r="L69">
            <v>7.9376000000000002E-2</v>
          </cell>
          <cell r="M69">
            <v>8.0732999999999999E-2</v>
          </cell>
          <cell r="N69">
            <v>8.2151000000000002E-2</v>
          </cell>
          <cell r="O69">
            <v>8.3686999999999998E-2</v>
          </cell>
          <cell r="P69">
            <v>8.5272000000000001E-2</v>
          </cell>
          <cell r="Q69">
            <v>8.6857000000000004E-2</v>
          </cell>
          <cell r="R69">
            <v>8.8431999999999997E-2</v>
          </cell>
          <cell r="S69">
            <v>9.0010000000000007E-2</v>
          </cell>
          <cell r="T69">
            <v>9.1566999999999996E-2</v>
          </cell>
          <cell r="U69">
            <v>9.3100000000000002E-2</v>
          </cell>
          <cell r="V69">
            <v>9.4614000000000004E-2</v>
          </cell>
          <cell r="W69">
            <v>9.6116999999999994E-2</v>
          </cell>
          <cell r="X69">
            <v>9.7638000000000003E-2</v>
          </cell>
          <cell r="Y69">
            <v>9.9182999999999993E-2</v>
          </cell>
          <cell r="Z69">
            <v>0.10072399999999999</v>
          </cell>
          <cell r="AA69">
            <v>0.10228</v>
          </cell>
          <cell r="AB69">
            <v>0.103867</v>
          </cell>
          <cell r="AC69">
            <v>0.105489</v>
          </cell>
          <cell r="AD69">
            <v>0.107143</v>
          </cell>
          <cell r="AE69">
            <v>0.108802</v>
          </cell>
          <cell r="AF69">
            <v>0.11045099999999999</v>
          </cell>
          <cell r="AG69">
            <v>0.112106</v>
          </cell>
          <cell r="AH69">
            <v>0.113775</v>
          </cell>
          <cell r="AI69">
            <v>1.6822E-2</v>
          </cell>
        </row>
        <row r="70">
          <cell r="C70">
            <v>0.46197100000000002</v>
          </cell>
          <cell r="D70">
            <v>0.44509799999999999</v>
          </cell>
          <cell r="E70">
            <v>0.43461499999999997</v>
          </cell>
          <cell r="F70">
            <v>0.42860900000000002</v>
          </cell>
          <cell r="G70">
            <v>0.42215599999999998</v>
          </cell>
          <cell r="H70">
            <v>0.41580600000000001</v>
          </cell>
          <cell r="I70">
            <v>0.40940700000000002</v>
          </cell>
          <cell r="J70">
            <v>0.40290599999999999</v>
          </cell>
          <cell r="K70">
            <v>0.39693600000000001</v>
          </cell>
          <cell r="L70">
            <v>0.39169900000000002</v>
          </cell>
          <cell r="M70">
            <v>0.38731199999999999</v>
          </cell>
          <cell r="N70">
            <v>0.38365700000000003</v>
          </cell>
          <cell r="O70">
            <v>0.38051299999999999</v>
          </cell>
          <cell r="P70">
            <v>0.37766</v>
          </cell>
          <cell r="Q70">
            <v>0.37490499999999999</v>
          </cell>
          <cell r="R70">
            <v>0.37219200000000002</v>
          </cell>
          <cell r="S70">
            <v>0.36962899999999999</v>
          </cell>
          <cell r="T70">
            <v>0.36711300000000002</v>
          </cell>
          <cell r="U70">
            <v>0.36463200000000001</v>
          </cell>
          <cell r="V70">
            <v>0.36223100000000003</v>
          </cell>
          <cell r="W70">
            <v>0.359879</v>
          </cell>
          <cell r="X70">
            <v>0.357713</v>
          </cell>
          <cell r="Y70">
            <v>0.355767</v>
          </cell>
          <cell r="Z70">
            <v>0.35381600000000002</v>
          </cell>
          <cell r="AA70">
            <v>0.35196699999999997</v>
          </cell>
          <cell r="AB70">
            <v>0.35022599999999998</v>
          </cell>
          <cell r="AC70">
            <v>0.34865000000000002</v>
          </cell>
          <cell r="AD70">
            <v>0.34720000000000001</v>
          </cell>
          <cell r="AE70">
            <v>0.34584599999999999</v>
          </cell>
          <cell r="AF70">
            <v>0.34450199999999997</v>
          </cell>
          <cell r="AG70">
            <v>0.34327099999999999</v>
          </cell>
          <cell r="AH70">
            <v>0.34212900000000002</v>
          </cell>
          <cell r="AI70">
            <v>-9.6410000000000003E-3</v>
          </cell>
        </row>
        <row r="72">
          <cell r="C72">
            <v>0.52879799999999999</v>
          </cell>
          <cell r="D72">
            <v>0.49784699999999998</v>
          </cell>
          <cell r="E72">
            <v>0.472773</v>
          </cell>
          <cell r="F72">
            <v>0.46401700000000001</v>
          </cell>
          <cell r="G72">
            <v>0.45689400000000002</v>
          </cell>
          <cell r="H72">
            <v>0.45093299999999997</v>
          </cell>
          <cell r="I72">
            <v>0.44428400000000001</v>
          </cell>
          <cell r="J72">
            <v>0.43823299999999998</v>
          </cell>
          <cell r="K72">
            <v>0.430919</v>
          </cell>
          <cell r="L72">
            <v>0.42432399999999998</v>
          </cell>
          <cell r="M72">
            <v>0.41768899999999998</v>
          </cell>
          <cell r="N72">
            <v>0.41045799999999999</v>
          </cell>
          <cell r="O72">
            <v>0.40359200000000001</v>
          </cell>
          <cell r="P72">
            <v>0.39649400000000001</v>
          </cell>
          <cell r="Q72">
            <v>0.39019500000000001</v>
          </cell>
          <cell r="R72">
            <v>0.383606</v>
          </cell>
          <cell r="S72">
            <v>0.376938</v>
          </cell>
          <cell r="T72">
            <v>0.37016700000000002</v>
          </cell>
          <cell r="U72">
            <v>0.36333599999999999</v>
          </cell>
          <cell r="V72">
            <v>0.35694300000000001</v>
          </cell>
          <cell r="W72">
            <v>0.35095799999999999</v>
          </cell>
          <cell r="X72">
            <v>0.34453899999999998</v>
          </cell>
          <cell r="Y72">
            <v>0.338671</v>
          </cell>
          <cell r="Z72">
            <v>0.33392500000000003</v>
          </cell>
          <cell r="AA72">
            <v>0.329488</v>
          </cell>
          <cell r="AB72">
            <v>0.32521299999999997</v>
          </cell>
          <cell r="AC72">
            <v>0.32177600000000001</v>
          </cell>
          <cell r="AD72">
            <v>0.31815399999999999</v>
          </cell>
          <cell r="AE72">
            <v>0.31483</v>
          </cell>
          <cell r="AF72">
            <v>0.31170700000000001</v>
          </cell>
          <cell r="AG72">
            <v>0.30854199999999998</v>
          </cell>
          <cell r="AH72">
            <v>0.30494900000000003</v>
          </cell>
          <cell r="AI72">
            <v>-1.7600000000000001E-2</v>
          </cell>
        </row>
      </sheetData>
      <sheetData sheetId="2">
        <row r="31">
          <cell r="C31">
            <v>0.123686</v>
          </cell>
          <cell r="D31">
            <v>0.120836</v>
          </cell>
          <cell r="E31">
            <v>0.11835</v>
          </cell>
          <cell r="F31">
            <v>0.117227</v>
          </cell>
          <cell r="G31">
            <v>0.11638999999999999</v>
          </cell>
          <cell r="H31">
            <v>0.11530799999999999</v>
          </cell>
          <cell r="I31">
            <v>0.11401699999999999</v>
          </cell>
          <cell r="J31">
            <v>0.112645</v>
          </cell>
          <cell r="K31">
            <v>0.111388</v>
          </cell>
          <cell r="L31">
            <v>0.11035300000000001</v>
          </cell>
          <cell r="M31">
            <v>0.10943899999999999</v>
          </cell>
          <cell r="N31">
            <v>0.108519</v>
          </cell>
          <cell r="O31">
            <v>0.107534</v>
          </cell>
          <cell r="P31">
            <v>0.106558</v>
          </cell>
          <cell r="Q31">
            <v>0.105479</v>
          </cell>
          <cell r="R31">
            <v>0.104334</v>
          </cell>
          <cell r="S31">
            <v>0.103273</v>
          </cell>
          <cell r="T31">
            <v>0.102198</v>
          </cell>
          <cell r="U31">
            <v>0.101119</v>
          </cell>
          <cell r="V31">
            <v>9.9973999999999993E-2</v>
          </cell>
          <cell r="W31">
            <v>9.8852999999999996E-2</v>
          </cell>
          <cell r="X31">
            <v>9.7798999999999997E-2</v>
          </cell>
          <cell r="Y31">
            <v>9.6794000000000005E-2</v>
          </cell>
          <cell r="Z31">
            <v>9.5763000000000001E-2</v>
          </cell>
          <cell r="AA31">
            <v>9.4837000000000005E-2</v>
          </cell>
          <cell r="AB31">
            <v>9.3931000000000001E-2</v>
          </cell>
          <cell r="AC31">
            <v>9.2995999999999995E-2</v>
          </cell>
          <cell r="AD31">
            <v>9.2082999999999998E-2</v>
          </cell>
          <cell r="AE31">
            <v>9.1183E-2</v>
          </cell>
          <cell r="AF31">
            <v>9.0327000000000005E-2</v>
          </cell>
          <cell r="AG31">
            <v>8.9492000000000002E-2</v>
          </cell>
          <cell r="AH31">
            <v>8.8661000000000004E-2</v>
          </cell>
          <cell r="AI31">
            <v>-1.0682000000000001E-2</v>
          </cell>
        </row>
        <row r="32">
          <cell r="C32">
            <v>0.52505500000000005</v>
          </cell>
          <cell r="D32">
            <v>0.47889500000000002</v>
          </cell>
          <cell r="E32">
            <v>0.531138</v>
          </cell>
          <cell r="F32">
            <v>0.53260200000000002</v>
          </cell>
          <cell r="G32">
            <v>0.532941</v>
          </cell>
          <cell r="H32">
            <v>0.53274500000000002</v>
          </cell>
          <cell r="I32">
            <v>0.53128699999999995</v>
          </cell>
          <cell r="J32">
            <v>0.52982399999999996</v>
          </cell>
          <cell r="K32">
            <v>0.52934000000000003</v>
          </cell>
          <cell r="L32">
            <v>0.53025599999999995</v>
          </cell>
          <cell r="M32">
            <v>0.53235200000000005</v>
          </cell>
          <cell r="N32">
            <v>0.53454999999999997</v>
          </cell>
          <cell r="O32">
            <v>0.53733500000000001</v>
          </cell>
          <cell r="P32">
            <v>0.54077600000000003</v>
          </cell>
          <cell r="Q32">
            <v>0.543655</v>
          </cell>
          <cell r="R32">
            <v>0.54645299999999997</v>
          </cell>
          <cell r="S32">
            <v>0.54987699999999995</v>
          </cell>
          <cell r="T32">
            <v>0.55339899999999997</v>
          </cell>
          <cell r="U32">
            <v>0.55742599999999998</v>
          </cell>
          <cell r="V32">
            <v>0.56111800000000001</v>
          </cell>
          <cell r="W32">
            <v>0.56518999999999997</v>
          </cell>
          <cell r="X32">
            <v>0.56983600000000001</v>
          </cell>
          <cell r="Y32">
            <v>0.57476499999999997</v>
          </cell>
          <cell r="Z32">
            <v>0.57990600000000003</v>
          </cell>
          <cell r="AA32">
            <v>0.58523499999999995</v>
          </cell>
          <cell r="AB32">
            <v>0.59037300000000004</v>
          </cell>
          <cell r="AC32">
            <v>0.59615399999999996</v>
          </cell>
          <cell r="AD32">
            <v>0.60231900000000005</v>
          </cell>
          <cell r="AE32">
            <v>0.60846699999999998</v>
          </cell>
          <cell r="AF32">
            <v>0.61499300000000001</v>
          </cell>
          <cell r="AG32">
            <v>0.62223300000000004</v>
          </cell>
          <cell r="AH32">
            <v>0.62948300000000001</v>
          </cell>
          <cell r="AI32">
            <v>5.8690000000000001E-3</v>
          </cell>
        </row>
        <row r="33">
          <cell r="C33">
            <v>2.5773000000000001E-2</v>
          </cell>
          <cell r="D33">
            <v>2.554E-2</v>
          </cell>
          <cell r="E33">
            <v>2.5291000000000001E-2</v>
          </cell>
          <cell r="F33">
            <v>2.5047E-2</v>
          </cell>
          <cell r="G33">
            <v>2.4781999999999998E-2</v>
          </cell>
          <cell r="H33">
            <v>2.4490999999999999E-2</v>
          </cell>
          <cell r="I33">
            <v>2.4170000000000001E-2</v>
          </cell>
          <cell r="J33">
            <v>2.3841999999999999E-2</v>
          </cell>
          <cell r="K33">
            <v>2.3545E-2</v>
          </cell>
          <cell r="L33">
            <v>2.3304999999999999E-2</v>
          </cell>
          <cell r="M33">
            <v>2.3106999999999999E-2</v>
          </cell>
          <cell r="N33">
            <v>2.2912999999999999E-2</v>
          </cell>
          <cell r="O33">
            <v>2.2731000000000001E-2</v>
          </cell>
          <cell r="P33">
            <v>2.2565999999999999E-2</v>
          </cell>
          <cell r="Q33">
            <v>2.2377999999999999E-2</v>
          </cell>
          <cell r="R33">
            <v>2.2182E-2</v>
          </cell>
          <cell r="S33">
            <v>2.2005E-2</v>
          </cell>
          <cell r="T33">
            <v>2.1833999999999999E-2</v>
          </cell>
          <cell r="U33">
            <v>2.1666999999999999E-2</v>
          </cell>
          <cell r="V33">
            <v>2.1482000000000001E-2</v>
          </cell>
          <cell r="W33">
            <v>2.1305000000000001E-2</v>
          </cell>
          <cell r="X33">
            <v>2.1149000000000001E-2</v>
          </cell>
          <cell r="Y33">
            <v>2.0997999999999999E-2</v>
          </cell>
          <cell r="Z33">
            <v>2.0848999999999999E-2</v>
          </cell>
          <cell r="AA33">
            <v>2.0702999999999999E-2</v>
          </cell>
          <cell r="AB33">
            <v>2.0552999999999998E-2</v>
          </cell>
          <cell r="AC33">
            <v>2.0407999999999999E-2</v>
          </cell>
          <cell r="AD33">
            <v>2.0272999999999999E-2</v>
          </cell>
          <cell r="AE33">
            <v>2.0135E-2</v>
          </cell>
          <cell r="AF33">
            <v>2.0003E-2</v>
          </cell>
          <cell r="AG33">
            <v>1.9883999999999999E-2</v>
          </cell>
          <cell r="AH33">
            <v>1.9765999999999999E-2</v>
          </cell>
          <cell r="AI33">
            <v>-8.5229999999999993E-3</v>
          </cell>
        </row>
        <row r="34">
          <cell r="C34">
            <v>0.51691399999999998</v>
          </cell>
          <cell r="D34">
            <v>0.51732400000000001</v>
          </cell>
          <cell r="E34">
            <v>0.51661900000000005</v>
          </cell>
          <cell r="F34">
            <v>0.51485000000000003</v>
          </cell>
          <cell r="G34">
            <v>0.51327299999999998</v>
          </cell>
          <cell r="H34">
            <v>0.51146499999999995</v>
          </cell>
          <cell r="I34">
            <v>0.50849599999999995</v>
          </cell>
          <cell r="J34">
            <v>0.49680000000000002</v>
          </cell>
          <cell r="K34">
            <v>0.48649399999999998</v>
          </cell>
          <cell r="L34">
            <v>0.478188</v>
          </cell>
          <cell r="M34">
            <v>0.47129199999999999</v>
          </cell>
          <cell r="N34">
            <v>0.46413399999999999</v>
          </cell>
          <cell r="O34">
            <v>0.45813999999999999</v>
          </cell>
          <cell r="P34">
            <v>0.453071</v>
          </cell>
          <cell r="Q34">
            <v>0.44781700000000002</v>
          </cell>
          <cell r="R34">
            <v>0.44284899999999999</v>
          </cell>
          <cell r="S34">
            <v>0.43889499999999998</v>
          </cell>
          <cell r="T34">
            <v>0.43529699999999999</v>
          </cell>
          <cell r="U34">
            <v>0.43238599999999999</v>
          </cell>
          <cell r="V34">
            <v>0.42922399999999999</v>
          </cell>
          <cell r="W34">
            <v>0.426649</v>
          </cell>
          <cell r="X34">
            <v>0.42386600000000002</v>
          </cell>
          <cell r="Y34">
            <v>0.42136800000000002</v>
          </cell>
          <cell r="Z34">
            <v>0.41914699999999999</v>
          </cell>
          <cell r="AA34">
            <v>0.417493</v>
          </cell>
          <cell r="AB34">
            <v>0.41598299999999999</v>
          </cell>
          <cell r="AC34">
            <v>0.41496899999999998</v>
          </cell>
          <cell r="AD34">
            <v>0.41427900000000001</v>
          </cell>
          <cell r="AE34">
            <v>0.41387400000000002</v>
          </cell>
          <cell r="AF34">
            <v>0.41392800000000002</v>
          </cell>
          <cell r="AG34">
            <v>0.41462500000000002</v>
          </cell>
          <cell r="AH34">
            <v>0.41553800000000002</v>
          </cell>
          <cell r="AI34">
            <v>-7.0169999999999998E-3</v>
          </cell>
        </row>
        <row r="35">
          <cell r="C35">
            <v>8.5744000000000001E-2</v>
          </cell>
          <cell r="D35">
            <v>8.6104E-2</v>
          </cell>
          <cell r="E35">
            <v>8.6330000000000004E-2</v>
          </cell>
          <cell r="F35">
            <v>8.6344000000000004E-2</v>
          </cell>
          <cell r="G35">
            <v>8.6209999999999995E-2</v>
          </cell>
          <cell r="H35">
            <v>8.5949999999999999E-2</v>
          </cell>
          <cell r="I35">
            <v>8.5558999999999996E-2</v>
          </cell>
          <cell r="J35">
            <v>8.5136000000000003E-2</v>
          </cell>
          <cell r="K35">
            <v>8.4814000000000001E-2</v>
          </cell>
          <cell r="L35">
            <v>8.4668999999999994E-2</v>
          </cell>
          <cell r="M35">
            <v>8.4641999999999995E-2</v>
          </cell>
          <cell r="N35">
            <v>8.4621000000000002E-2</v>
          </cell>
          <cell r="O35">
            <v>8.4621000000000002E-2</v>
          </cell>
          <cell r="P35">
            <v>8.4649000000000002E-2</v>
          </cell>
          <cell r="Q35">
            <v>8.4596000000000005E-2</v>
          </cell>
          <cell r="R35">
            <v>8.4488999999999995E-2</v>
          </cell>
          <cell r="S35">
            <v>8.4412000000000001E-2</v>
          </cell>
          <cell r="T35">
            <v>8.4334999999999993E-2</v>
          </cell>
          <cell r="U35">
            <v>8.4242999999999998E-2</v>
          </cell>
          <cell r="V35">
            <v>8.4075999999999998E-2</v>
          </cell>
          <cell r="W35">
            <v>8.3921999999999997E-2</v>
          </cell>
          <cell r="X35">
            <v>8.3820000000000006E-2</v>
          </cell>
          <cell r="Y35">
            <v>8.3714999999999998E-2</v>
          </cell>
          <cell r="Z35">
            <v>8.3604999999999999E-2</v>
          </cell>
          <cell r="AA35">
            <v>8.3499000000000004E-2</v>
          </cell>
          <cell r="AB35">
            <v>8.3368999999999999E-2</v>
          </cell>
          <cell r="AC35">
            <v>8.3243999999999999E-2</v>
          </cell>
          <cell r="AD35">
            <v>8.3138000000000004E-2</v>
          </cell>
          <cell r="AE35">
            <v>8.301E-2</v>
          </cell>
          <cell r="AF35">
            <v>8.2893999999999995E-2</v>
          </cell>
          <cell r="AG35">
            <v>8.2807000000000006E-2</v>
          </cell>
          <cell r="AH35">
            <v>8.2719000000000001E-2</v>
          </cell>
          <cell r="AI35">
            <v>-1.158E-3</v>
          </cell>
        </row>
        <row r="36">
          <cell r="C36">
            <v>0.48202800000000001</v>
          </cell>
          <cell r="D36">
            <v>0.46987000000000001</v>
          </cell>
          <cell r="E36">
            <v>0.45911099999999999</v>
          </cell>
          <cell r="F36">
            <v>0.44983000000000001</v>
          </cell>
          <cell r="G36">
            <v>0.442359</v>
          </cell>
          <cell r="H36">
            <v>0.43590400000000001</v>
          </cell>
          <cell r="I36">
            <v>0.42940800000000001</v>
          </cell>
          <cell r="J36">
            <v>0.42363099999999998</v>
          </cell>
          <cell r="K36">
            <v>0.41936000000000001</v>
          </cell>
          <cell r="L36">
            <v>0.41707699999999998</v>
          </cell>
          <cell r="M36">
            <v>0.41614200000000001</v>
          </cell>
          <cell r="N36">
            <v>0.408217</v>
          </cell>
          <cell r="O36">
            <v>0.402115</v>
          </cell>
          <cell r="P36">
            <v>0.39738000000000001</v>
          </cell>
          <cell r="Q36">
            <v>0.39287699999999998</v>
          </cell>
          <cell r="R36">
            <v>0.388984</v>
          </cell>
          <cell r="S36">
            <v>0.386237</v>
          </cell>
          <cell r="T36">
            <v>0.38388899999999998</v>
          </cell>
          <cell r="U36">
            <v>0.38237300000000002</v>
          </cell>
          <cell r="V36">
            <v>0.380749</v>
          </cell>
          <cell r="W36">
            <v>0.37991599999999998</v>
          </cell>
          <cell r="X36">
            <v>0.371396</v>
          </cell>
          <cell r="Y36">
            <v>0.36428500000000003</v>
          </cell>
          <cell r="Z36">
            <v>0.35835899999999998</v>
          </cell>
          <cell r="AA36">
            <v>0.353628</v>
          </cell>
          <cell r="AB36">
            <v>0.34921999999999997</v>
          </cell>
          <cell r="AC36">
            <v>0.34532800000000002</v>
          </cell>
          <cell r="AD36">
            <v>0.34196900000000002</v>
          </cell>
          <cell r="AE36">
            <v>0.33927299999999999</v>
          </cell>
          <cell r="AF36">
            <v>0.33721400000000001</v>
          </cell>
          <cell r="AG36">
            <v>0.33596500000000001</v>
          </cell>
          <cell r="AH36">
            <v>0.33500000000000002</v>
          </cell>
          <cell r="AI36">
            <v>-1.1669000000000001E-2</v>
          </cell>
        </row>
        <row r="37">
          <cell r="C37">
            <v>0.65948899999999999</v>
          </cell>
          <cell r="D37">
            <v>0.66374200000000005</v>
          </cell>
          <cell r="E37">
            <v>0.66475499999999998</v>
          </cell>
          <cell r="F37">
            <v>0.66395300000000002</v>
          </cell>
          <cell r="G37">
            <v>0.66334400000000004</v>
          </cell>
          <cell r="H37">
            <v>0.66293899999999994</v>
          </cell>
          <cell r="I37">
            <v>0.66270399999999996</v>
          </cell>
          <cell r="J37">
            <v>0.66303699999999999</v>
          </cell>
          <cell r="K37">
            <v>0.66437599999999997</v>
          </cell>
          <cell r="L37">
            <v>0.66697499999999998</v>
          </cell>
          <cell r="M37">
            <v>0.67059100000000005</v>
          </cell>
          <cell r="N37">
            <v>0.67266700000000001</v>
          </cell>
          <cell r="O37">
            <v>0.67547699999999999</v>
          </cell>
          <cell r="P37">
            <v>0.67896800000000002</v>
          </cell>
          <cell r="Q37">
            <v>0.68249700000000002</v>
          </cell>
          <cell r="R37">
            <v>0.68611599999999995</v>
          </cell>
          <cell r="S37">
            <v>0.69007300000000005</v>
          </cell>
          <cell r="T37">
            <v>0.69419500000000001</v>
          </cell>
          <cell r="U37">
            <v>0.69843299999999997</v>
          </cell>
          <cell r="V37">
            <v>0.70247499999999996</v>
          </cell>
          <cell r="W37">
            <v>0.70678399999999997</v>
          </cell>
          <cell r="X37">
            <v>0.71114999999999995</v>
          </cell>
          <cell r="Y37">
            <v>0.71575800000000001</v>
          </cell>
          <cell r="Z37">
            <v>0.72049099999999999</v>
          </cell>
          <cell r="AA37">
            <v>0.72554200000000002</v>
          </cell>
          <cell r="AB37">
            <v>0.73066299999999995</v>
          </cell>
          <cell r="AC37">
            <v>0.73600699999999997</v>
          </cell>
          <cell r="AD37">
            <v>0.74162499999999998</v>
          </cell>
          <cell r="AE37">
            <v>0.74731499999999995</v>
          </cell>
          <cell r="AF37">
            <v>0.75320200000000004</v>
          </cell>
          <cell r="AG37">
            <v>0.759328</v>
          </cell>
          <cell r="AH37">
            <v>0.76549400000000001</v>
          </cell>
          <cell r="AI37">
            <v>4.8199999999999996E-3</v>
          </cell>
        </row>
        <row r="38">
          <cell r="C38">
            <v>0.33322000000000002</v>
          </cell>
          <cell r="D38">
            <v>0.32871400000000001</v>
          </cell>
          <cell r="E38">
            <v>0.32510899999999998</v>
          </cell>
          <cell r="F38">
            <v>0.32192399999999999</v>
          </cell>
          <cell r="G38">
            <v>0.31932300000000002</v>
          </cell>
          <cell r="H38">
            <v>0.31738899999999998</v>
          </cell>
          <cell r="I38">
            <v>0.31614100000000001</v>
          </cell>
          <cell r="J38">
            <v>0.31525199999999998</v>
          </cell>
          <cell r="K38">
            <v>0.31532500000000002</v>
          </cell>
          <cell r="L38">
            <v>0.31646800000000003</v>
          </cell>
          <cell r="M38">
            <v>0.31819799999999998</v>
          </cell>
          <cell r="N38">
            <v>0.31991000000000003</v>
          </cell>
          <cell r="O38">
            <v>0.32261699999999999</v>
          </cell>
          <cell r="P38">
            <v>0.32586199999999999</v>
          </cell>
          <cell r="Q38">
            <v>0.32902599999999999</v>
          </cell>
          <cell r="R38">
            <v>0.33214900000000003</v>
          </cell>
          <cell r="S38">
            <v>0.335783</v>
          </cell>
          <cell r="T38">
            <v>0.33941100000000002</v>
          </cell>
          <cell r="U38">
            <v>0.34301999999999999</v>
          </cell>
          <cell r="V38">
            <v>0.34654800000000002</v>
          </cell>
          <cell r="W38">
            <v>0.34958699999999998</v>
          </cell>
          <cell r="X38">
            <v>0.35271000000000002</v>
          </cell>
          <cell r="Y38">
            <v>0.35583500000000001</v>
          </cell>
          <cell r="Z38">
            <v>0.357879</v>
          </cell>
          <cell r="AA38">
            <v>0.359958</v>
          </cell>
          <cell r="AB38">
            <v>0.36091400000000001</v>
          </cell>
          <cell r="AC38">
            <v>0.361315</v>
          </cell>
          <cell r="AD38">
            <v>0.36115399999999998</v>
          </cell>
          <cell r="AE38">
            <v>0.36036800000000002</v>
          </cell>
          <cell r="AF38">
            <v>0.35786000000000001</v>
          </cell>
          <cell r="AG38">
            <v>0.35473399999999999</v>
          </cell>
          <cell r="AH38">
            <v>0.34977599999999998</v>
          </cell>
          <cell r="AI38">
            <v>1.565E-3</v>
          </cell>
        </row>
        <row r="39">
          <cell r="C39">
            <v>0.41176299999999999</v>
          </cell>
          <cell r="D39">
            <v>0.43509500000000001</v>
          </cell>
          <cell r="E39">
            <v>0.456899</v>
          </cell>
          <cell r="F39">
            <v>0.47742400000000002</v>
          </cell>
          <cell r="G39">
            <v>0.496224</v>
          </cell>
          <cell r="H39">
            <v>0.51385499999999995</v>
          </cell>
          <cell r="I39">
            <v>0.53031200000000001</v>
          </cell>
          <cell r="J39">
            <v>0.54601900000000003</v>
          </cell>
          <cell r="K39">
            <v>0.56090399999999996</v>
          </cell>
          <cell r="L39">
            <v>0.57530400000000004</v>
          </cell>
          <cell r="M39">
            <v>0.589368</v>
          </cell>
          <cell r="N39">
            <v>0.60284199999999999</v>
          </cell>
          <cell r="O39">
            <v>0.61576399999999998</v>
          </cell>
          <cell r="P39">
            <v>0.62863899999999995</v>
          </cell>
          <cell r="Q39">
            <v>0.64065099999999997</v>
          </cell>
          <cell r="R39">
            <v>0.65235900000000002</v>
          </cell>
          <cell r="S39">
            <v>0.66383400000000004</v>
          </cell>
          <cell r="T39">
            <v>0.67532199999999998</v>
          </cell>
          <cell r="U39">
            <v>0.68654000000000004</v>
          </cell>
          <cell r="V39">
            <v>0.69797299999999995</v>
          </cell>
          <cell r="W39">
            <v>0.70956799999999998</v>
          </cell>
          <cell r="X39">
            <v>0.72204500000000005</v>
          </cell>
          <cell r="Y39">
            <v>0.73497000000000001</v>
          </cell>
          <cell r="Z39">
            <v>0.74858899999999995</v>
          </cell>
          <cell r="AA39">
            <v>0.76302199999999998</v>
          </cell>
          <cell r="AB39">
            <v>0.77847</v>
          </cell>
          <cell r="AC39">
            <v>0.79505899999999996</v>
          </cell>
          <cell r="AD39">
            <v>0.81283799999999995</v>
          </cell>
          <cell r="AE39">
            <v>0.83236699999999997</v>
          </cell>
          <cell r="AF39">
            <v>0.85345199999999999</v>
          </cell>
          <cell r="AG39">
            <v>0.87614599999999998</v>
          </cell>
          <cell r="AH39">
            <v>0.90098500000000004</v>
          </cell>
          <cell r="AI39">
            <v>2.5581E-2</v>
          </cell>
        </row>
        <row r="40">
          <cell r="C40">
            <v>1.490561</v>
          </cell>
          <cell r="D40">
            <v>1.5284249999999999</v>
          </cell>
          <cell r="E40">
            <v>1.5602769999999999</v>
          </cell>
          <cell r="F40">
            <v>1.5936920000000001</v>
          </cell>
          <cell r="G40">
            <v>1.6073170000000001</v>
          </cell>
          <cell r="H40">
            <v>1.6218790000000001</v>
          </cell>
          <cell r="I40">
            <v>1.6344259999999999</v>
          </cell>
          <cell r="J40">
            <v>1.6472770000000001</v>
          </cell>
          <cell r="K40">
            <v>1.660901</v>
          </cell>
          <cell r="L40">
            <v>1.6766620000000001</v>
          </cell>
          <cell r="M40">
            <v>1.6934750000000001</v>
          </cell>
          <cell r="N40">
            <v>1.7103280000000001</v>
          </cell>
          <cell r="O40">
            <v>1.7297039999999999</v>
          </cell>
          <cell r="P40">
            <v>1.7504679999999999</v>
          </cell>
          <cell r="Q40">
            <v>1.770675</v>
          </cell>
          <cell r="R40">
            <v>1.7913399999999999</v>
          </cell>
          <cell r="S40">
            <v>1.8137970000000001</v>
          </cell>
          <cell r="T40">
            <v>1.83592</v>
          </cell>
          <cell r="U40">
            <v>1.8601430000000001</v>
          </cell>
          <cell r="V40">
            <v>1.884115</v>
          </cell>
          <cell r="W40">
            <v>1.9102129999999999</v>
          </cell>
          <cell r="X40">
            <v>1.9382200000000001</v>
          </cell>
          <cell r="Y40">
            <v>1.967441</v>
          </cell>
          <cell r="Z40">
            <v>1.998084</v>
          </cell>
          <cell r="AA40">
            <v>2.030821</v>
          </cell>
          <cell r="AB40">
            <v>2.0643440000000002</v>
          </cell>
          <cell r="AC40">
            <v>2.1002990000000001</v>
          </cell>
          <cell r="AD40">
            <v>2.1375470000000001</v>
          </cell>
          <cell r="AE40">
            <v>2.1770299999999998</v>
          </cell>
          <cell r="AF40">
            <v>2.2189549999999998</v>
          </cell>
          <cell r="AG40">
            <v>2.2636419999999999</v>
          </cell>
          <cell r="AH40">
            <v>2.3102279999999999</v>
          </cell>
          <cell r="AI40">
            <v>1.4236E-2</v>
          </cell>
        </row>
        <row r="41">
          <cell r="C41">
            <v>4.6542310000000002</v>
          </cell>
          <cell r="D41">
            <v>4.6545430000000003</v>
          </cell>
          <cell r="E41">
            <v>4.7438789999999997</v>
          </cell>
          <cell r="F41">
            <v>4.7828920000000004</v>
          </cell>
          <cell r="G41">
            <v>4.802162</v>
          </cell>
          <cell r="H41">
            <v>4.8219240000000001</v>
          </cell>
          <cell r="I41">
            <v>4.8365179999999999</v>
          </cell>
          <cell r="J41">
            <v>4.8434629999999999</v>
          </cell>
          <cell r="K41">
            <v>4.856446</v>
          </cell>
          <cell r="L41">
            <v>4.8792600000000004</v>
          </cell>
          <cell r="M41">
            <v>4.9086069999999999</v>
          </cell>
          <cell r="N41">
            <v>4.9287010000000002</v>
          </cell>
          <cell r="O41">
            <v>4.9560389999999996</v>
          </cell>
          <cell r="P41">
            <v>4.9889380000000001</v>
          </cell>
          <cell r="Q41">
            <v>5.0196519999999998</v>
          </cell>
          <cell r="R41">
            <v>5.0512560000000004</v>
          </cell>
          <cell r="S41">
            <v>5.0881889999999999</v>
          </cell>
          <cell r="T41">
            <v>5.1257989999999998</v>
          </cell>
          <cell r="U41">
            <v>5.167351</v>
          </cell>
          <cell r="V41">
            <v>5.2077349999999996</v>
          </cell>
          <cell r="W41">
            <v>5.2519869999999997</v>
          </cell>
          <cell r="X41">
            <v>5.2919900000000002</v>
          </cell>
          <cell r="Y41">
            <v>5.3359310000000004</v>
          </cell>
          <cell r="Z41">
            <v>5.3826720000000003</v>
          </cell>
          <cell r="AA41">
            <v>5.4347380000000003</v>
          </cell>
          <cell r="AB41">
            <v>5.4878200000000001</v>
          </cell>
          <cell r="AC41">
            <v>5.5457789999999996</v>
          </cell>
          <cell r="AD41">
            <v>5.6072240000000004</v>
          </cell>
          <cell r="AE41">
            <v>5.6730229999999997</v>
          </cell>
          <cell r="AF41">
            <v>5.7428270000000001</v>
          </cell>
          <cell r="AG41">
            <v>5.8188570000000004</v>
          </cell>
          <cell r="AH41">
            <v>5.8976499999999996</v>
          </cell>
          <cell r="AI41">
            <v>7.6670000000000002E-3</v>
          </cell>
        </row>
        <row r="44">
          <cell r="C44">
            <v>1.881696</v>
          </cell>
          <cell r="D44">
            <v>1.860932</v>
          </cell>
          <cell r="E44">
            <v>1.84307</v>
          </cell>
          <cell r="F44">
            <v>1.8447789999999999</v>
          </cell>
          <cell r="G44">
            <v>1.8428469999999999</v>
          </cell>
          <cell r="H44">
            <v>1.8387230000000001</v>
          </cell>
          <cell r="I44">
            <v>1.8294189999999999</v>
          </cell>
          <cell r="J44">
            <v>1.819504</v>
          </cell>
          <cell r="K44">
            <v>1.811391</v>
          </cell>
          <cell r="L44">
            <v>1.8063070000000001</v>
          </cell>
          <cell r="M44">
            <v>1.8044210000000001</v>
          </cell>
          <cell r="N44">
            <v>1.802967</v>
          </cell>
          <cell r="O44">
            <v>1.8044560000000001</v>
          </cell>
          <cell r="P44">
            <v>1.8064929999999999</v>
          </cell>
          <cell r="Q44">
            <v>1.806386</v>
          </cell>
          <cell r="R44">
            <v>1.8052980000000001</v>
          </cell>
          <cell r="S44">
            <v>1.805677</v>
          </cell>
          <cell r="T44">
            <v>1.8080020000000001</v>
          </cell>
          <cell r="U44">
            <v>1.808986</v>
          </cell>
          <cell r="V44">
            <v>1.8095129999999999</v>
          </cell>
          <cell r="W44">
            <v>1.8101499999999999</v>
          </cell>
          <cell r="X44">
            <v>1.8119430000000001</v>
          </cell>
          <cell r="Y44">
            <v>1.8134939999999999</v>
          </cell>
          <cell r="Z44">
            <v>1.8149</v>
          </cell>
          <cell r="AA44">
            <v>1.816673</v>
          </cell>
          <cell r="AB44">
            <v>1.818791</v>
          </cell>
          <cell r="AC44">
            <v>1.8205119999999999</v>
          </cell>
          <cell r="AD44">
            <v>1.821915</v>
          </cell>
          <cell r="AE44">
            <v>1.8230139999999999</v>
          </cell>
          <cell r="AF44">
            <v>1.824778</v>
          </cell>
          <cell r="AG44">
            <v>1.826543</v>
          </cell>
          <cell r="AH44">
            <v>1.828244</v>
          </cell>
          <cell r="AI44">
            <v>-9.2900000000000003E-4</v>
          </cell>
        </row>
        <row r="45">
          <cell r="C45">
            <v>2.7448E-2</v>
          </cell>
          <cell r="D45">
            <v>2.3043000000000001E-2</v>
          </cell>
          <cell r="E45">
            <v>2.6884999999999999E-2</v>
          </cell>
          <cell r="F45">
            <v>2.6612E-2</v>
          </cell>
          <cell r="G45">
            <v>2.6318000000000001E-2</v>
          </cell>
          <cell r="H45">
            <v>2.6003999999999999E-2</v>
          </cell>
          <cell r="I45">
            <v>2.5624999999999998E-2</v>
          </cell>
          <cell r="J45">
            <v>2.5291000000000001E-2</v>
          </cell>
          <cell r="K45">
            <v>2.4996000000000001E-2</v>
          </cell>
          <cell r="L45">
            <v>2.4749E-2</v>
          </cell>
          <cell r="M45">
            <v>2.4559999999999998E-2</v>
          </cell>
          <cell r="N45">
            <v>2.4389000000000001E-2</v>
          </cell>
          <cell r="O45">
            <v>2.4244999999999999E-2</v>
          </cell>
          <cell r="P45">
            <v>2.4124E-2</v>
          </cell>
          <cell r="Q45">
            <v>2.3980999999999999E-2</v>
          </cell>
          <cell r="R45">
            <v>2.3841000000000001E-2</v>
          </cell>
          <cell r="S45">
            <v>2.3717999999999999E-2</v>
          </cell>
          <cell r="T45">
            <v>2.3636999999999998E-2</v>
          </cell>
          <cell r="U45">
            <v>2.3545E-2</v>
          </cell>
          <cell r="V45">
            <v>2.3456999999999999E-2</v>
          </cell>
          <cell r="W45">
            <v>2.3369000000000001E-2</v>
          </cell>
          <cell r="X45">
            <v>2.3309E-2</v>
          </cell>
          <cell r="Y45">
            <v>2.3252999999999999E-2</v>
          </cell>
          <cell r="Z45">
            <v>2.3209E-2</v>
          </cell>
          <cell r="AA45">
            <v>2.3168000000000001E-2</v>
          </cell>
          <cell r="AB45">
            <v>2.3140999999999998E-2</v>
          </cell>
          <cell r="AC45">
            <v>2.3122E-2</v>
          </cell>
          <cell r="AD45">
            <v>2.3104E-2</v>
          </cell>
          <cell r="AE45">
            <v>2.3078000000000001E-2</v>
          </cell>
          <cell r="AF45">
            <v>2.308E-2</v>
          </cell>
          <cell r="AG45">
            <v>2.3085999999999999E-2</v>
          </cell>
          <cell r="AH45">
            <v>2.3091E-2</v>
          </cell>
          <cell r="AI45">
            <v>-5.5599999999999998E-3</v>
          </cell>
        </row>
        <row r="46">
          <cell r="C46">
            <v>0.61037399999999997</v>
          </cell>
          <cell r="D46">
            <v>0.61999400000000005</v>
          </cell>
          <cell r="E46">
            <v>0.62538000000000005</v>
          </cell>
          <cell r="F46">
            <v>0.62920600000000004</v>
          </cell>
          <cell r="G46">
            <v>0.63208699999999995</v>
          </cell>
          <cell r="H46">
            <v>0.63448599999999999</v>
          </cell>
          <cell r="I46">
            <v>0.63541999999999998</v>
          </cell>
          <cell r="J46">
            <v>0.63643400000000006</v>
          </cell>
          <cell r="K46">
            <v>0.63813399999999998</v>
          </cell>
          <cell r="L46">
            <v>0.64107700000000001</v>
          </cell>
          <cell r="M46">
            <v>0.64514499999999997</v>
          </cell>
          <cell r="N46">
            <v>0.648007</v>
          </cell>
          <cell r="O46">
            <v>0.65237999999999996</v>
          </cell>
          <cell r="P46">
            <v>0.65753899999999998</v>
          </cell>
          <cell r="Q46">
            <v>0.66206799999999999</v>
          </cell>
          <cell r="R46">
            <v>0.66634000000000004</v>
          </cell>
          <cell r="S46">
            <v>0.671099</v>
          </cell>
          <cell r="T46">
            <v>0.67657599999999996</v>
          </cell>
          <cell r="U46">
            <v>0.68157699999999999</v>
          </cell>
          <cell r="V46">
            <v>0.68634499999999998</v>
          </cell>
          <cell r="W46">
            <v>0.69125300000000001</v>
          </cell>
          <cell r="X46">
            <v>0.69659000000000004</v>
          </cell>
          <cell r="Y46">
            <v>0.70186800000000005</v>
          </cell>
          <cell r="Z46">
            <v>0.70714699999999997</v>
          </cell>
          <cell r="AA46">
            <v>0.71251500000000001</v>
          </cell>
          <cell r="AB46">
            <v>0.71805300000000005</v>
          </cell>
          <cell r="AC46">
            <v>0.72337300000000004</v>
          </cell>
          <cell r="AD46">
            <v>0.72850300000000001</v>
          </cell>
          <cell r="AE46">
            <v>0.73343100000000006</v>
          </cell>
          <cell r="AF46">
            <v>0.73866900000000002</v>
          </cell>
          <cell r="AG46">
            <v>0.74379200000000001</v>
          </cell>
          <cell r="AH46">
            <v>0.74888900000000003</v>
          </cell>
          <cell r="AI46">
            <v>6.6189999999999999E-3</v>
          </cell>
        </row>
        <row r="47">
          <cell r="C47">
            <v>0.34074900000000002</v>
          </cell>
          <cell r="D47">
            <v>0.35034700000000002</v>
          </cell>
          <cell r="E47">
            <v>0.35726999999999998</v>
          </cell>
          <cell r="F47">
            <v>0.36302099999999998</v>
          </cell>
          <cell r="G47">
            <v>0.36788300000000002</v>
          </cell>
          <cell r="H47">
            <v>0.372255</v>
          </cell>
          <cell r="I47">
            <v>0.37573000000000001</v>
          </cell>
          <cell r="J47">
            <v>0.37929400000000002</v>
          </cell>
          <cell r="K47">
            <v>0.38336700000000001</v>
          </cell>
          <cell r="L47">
            <v>0.38816299999999998</v>
          </cell>
          <cell r="M47">
            <v>0.39360499999999998</v>
          </cell>
          <cell r="N47">
            <v>0.397895</v>
          </cell>
          <cell r="O47">
            <v>0.40316299999999999</v>
          </cell>
          <cell r="P47">
            <v>0.40903200000000001</v>
          </cell>
          <cell r="Q47">
            <v>0.41464099999999998</v>
          </cell>
          <cell r="R47">
            <v>0.42</v>
          </cell>
          <cell r="S47">
            <v>0.42552400000000001</v>
          </cell>
          <cell r="T47">
            <v>0.43131700000000001</v>
          </cell>
          <cell r="U47">
            <v>0.436782</v>
          </cell>
          <cell r="V47">
            <v>0.44205499999999998</v>
          </cell>
          <cell r="W47">
            <v>0.44737300000000002</v>
          </cell>
          <cell r="X47">
            <v>0.45291700000000001</v>
          </cell>
          <cell r="Y47">
            <v>0.458482</v>
          </cell>
          <cell r="Z47">
            <v>0.46405600000000002</v>
          </cell>
          <cell r="AA47">
            <v>0.46965899999999999</v>
          </cell>
          <cell r="AB47">
            <v>0.475356</v>
          </cell>
          <cell r="AC47">
            <v>0.48096100000000003</v>
          </cell>
          <cell r="AD47">
            <v>0.48654799999999998</v>
          </cell>
          <cell r="AE47">
            <v>0.49202099999999999</v>
          </cell>
          <cell r="AF47">
            <v>0.49764799999999998</v>
          </cell>
          <cell r="AG47">
            <v>0.50321899999999997</v>
          </cell>
          <cell r="AH47">
            <v>0.50872899999999999</v>
          </cell>
          <cell r="AI47">
            <v>1.3011999999999999E-2</v>
          </cell>
        </row>
        <row r="48">
          <cell r="C48">
            <v>0.77454000000000001</v>
          </cell>
          <cell r="D48">
            <v>0.69996999999999998</v>
          </cell>
          <cell r="E48">
            <v>0.75125600000000003</v>
          </cell>
          <cell r="F48">
            <v>0.75924999999999998</v>
          </cell>
          <cell r="G48">
            <v>0.75967600000000002</v>
          </cell>
          <cell r="H48">
            <v>0.759606</v>
          </cell>
          <cell r="I48">
            <v>0.75803600000000004</v>
          </cell>
          <cell r="J48">
            <v>0.75646100000000005</v>
          </cell>
          <cell r="K48">
            <v>0.75517400000000001</v>
          </cell>
          <cell r="L48">
            <v>0.75469900000000001</v>
          </cell>
          <cell r="M48">
            <v>0.75528499999999998</v>
          </cell>
          <cell r="N48">
            <v>0.75626099999999996</v>
          </cell>
          <cell r="O48">
            <v>0.75790500000000005</v>
          </cell>
          <cell r="P48">
            <v>0.759405</v>
          </cell>
          <cell r="Q48">
            <v>0.76040099999999999</v>
          </cell>
          <cell r="R48">
            <v>0.76087499999999997</v>
          </cell>
          <cell r="S48">
            <v>0.76166199999999995</v>
          </cell>
          <cell r="T48">
            <v>0.76307199999999997</v>
          </cell>
          <cell r="U48">
            <v>0.76410400000000001</v>
          </cell>
          <cell r="V48">
            <v>0.76526000000000005</v>
          </cell>
          <cell r="W48">
            <v>0.76624000000000003</v>
          </cell>
          <cell r="X48">
            <v>0.76737</v>
          </cell>
          <cell r="Y48">
            <v>0.76866199999999996</v>
          </cell>
          <cell r="Z48">
            <v>0.77011600000000002</v>
          </cell>
          <cell r="AA48">
            <v>0.77121200000000001</v>
          </cell>
          <cell r="AB48">
            <v>0.77265200000000001</v>
          </cell>
          <cell r="AC48">
            <v>0.77366699999999999</v>
          </cell>
          <cell r="AD48">
            <v>0.77454599999999996</v>
          </cell>
          <cell r="AE48">
            <v>0.77529899999999996</v>
          </cell>
          <cell r="AF48">
            <v>0.77612499999999995</v>
          </cell>
          <cell r="AG48">
            <v>0.77689299999999994</v>
          </cell>
          <cell r="AH48">
            <v>0.77768499999999996</v>
          </cell>
          <cell r="AI48">
            <v>1.3100000000000001E-4</v>
          </cell>
        </row>
        <row r="49">
          <cell r="C49">
            <v>3.6348069999999999</v>
          </cell>
          <cell r="D49">
            <v>3.554287</v>
          </cell>
          <cell r="E49">
            <v>3.6038610000000002</v>
          </cell>
          <cell r="F49">
            <v>3.622868</v>
          </cell>
          <cell r="G49">
            <v>3.6288109999999998</v>
          </cell>
          <cell r="H49">
            <v>3.6310730000000002</v>
          </cell>
          <cell r="I49">
            <v>3.624231</v>
          </cell>
          <cell r="J49">
            <v>3.6169850000000001</v>
          </cell>
          <cell r="K49">
            <v>3.6130629999999999</v>
          </cell>
          <cell r="L49">
            <v>3.614995</v>
          </cell>
          <cell r="M49">
            <v>3.6230159999999998</v>
          </cell>
          <cell r="N49">
            <v>3.629518</v>
          </cell>
          <cell r="O49">
            <v>3.64215</v>
          </cell>
          <cell r="P49">
            <v>3.656593</v>
          </cell>
          <cell r="Q49">
            <v>3.6674760000000002</v>
          </cell>
          <cell r="R49">
            <v>3.6763539999999999</v>
          </cell>
          <cell r="S49">
            <v>3.6876799999999998</v>
          </cell>
          <cell r="T49">
            <v>3.702604</v>
          </cell>
          <cell r="U49">
            <v>3.7149939999999999</v>
          </cell>
          <cell r="V49">
            <v>3.7266300000000001</v>
          </cell>
          <cell r="W49">
            <v>3.7383860000000002</v>
          </cell>
          <cell r="X49">
            <v>3.752129</v>
          </cell>
          <cell r="Y49">
            <v>3.7657590000000001</v>
          </cell>
          <cell r="Z49">
            <v>3.7794289999999999</v>
          </cell>
          <cell r="AA49">
            <v>3.7932269999999999</v>
          </cell>
          <cell r="AB49">
            <v>3.807992</v>
          </cell>
          <cell r="AC49">
            <v>3.8216350000000001</v>
          </cell>
          <cell r="AD49">
            <v>3.8346149999999999</v>
          </cell>
          <cell r="AE49">
            <v>3.8468420000000001</v>
          </cell>
          <cell r="AF49">
            <v>3.8602989999999999</v>
          </cell>
          <cell r="AG49">
            <v>3.873532</v>
          </cell>
          <cell r="AH49">
            <v>3.8866369999999999</v>
          </cell>
          <cell r="AI49">
            <v>2.163E-3</v>
          </cell>
        </row>
        <row r="52">
          <cell r="C52">
            <v>0.22666900000000001</v>
          </cell>
          <cell r="D52">
            <v>0.221052</v>
          </cell>
          <cell r="E52">
            <v>0.217477</v>
          </cell>
          <cell r="F52">
            <v>0.21653800000000001</v>
          </cell>
          <cell r="G52">
            <v>0.215674</v>
          </cell>
          <cell r="H52">
            <v>0.21454899999999999</v>
          </cell>
          <cell r="I52">
            <v>0.21355499999999999</v>
          </cell>
          <cell r="J52">
            <v>0.211561</v>
          </cell>
          <cell r="K52">
            <v>0.20937700000000001</v>
          </cell>
          <cell r="L52">
            <v>0.20678099999999999</v>
          </cell>
          <cell r="M52">
            <v>0.204318</v>
          </cell>
          <cell r="N52">
            <v>0.20203599999999999</v>
          </cell>
          <cell r="O52">
            <v>0.199738</v>
          </cell>
          <cell r="P52">
            <v>0.19750200000000001</v>
          </cell>
          <cell r="Q52">
            <v>0.195164</v>
          </cell>
          <cell r="R52">
            <v>0.192909</v>
          </cell>
          <cell r="S52">
            <v>0.19070000000000001</v>
          </cell>
          <cell r="T52">
            <v>0.188554</v>
          </cell>
          <cell r="U52">
            <v>0.18651100000000001</v>
          </cell>
          <cell r="V52">
            <v>0.18451400000000001</v>
          </cell>
          <cell r="W52">
            <v>0.18249799999999999</v>
          </cell>
          <cell r="X52">
            <v>0.180704</v>
          </cell>
          <cell r="Y52">
            <v>0.178901</v>
          </cell>
          <cell r="Z52">
            <v>0.17691499999999999</v>
          </cell>
          <cell r="AA52">
            <v>0.17497399999999999</v>
          </cell>
          <cell r="AB52">
            <v>0.17317099999999999</v>
          </cell>
          <cell r="AC52">
            <v>0.17130500000000001</v>
          </cell>
          <cell r="AD52">
            <v>0.16964799999999999</v>
          </cell>
          <cell r="AE52">
            <v>0.16800699999999999</v>
          </cell>
          <cell r="AF52">
            <v>0.16631699999999999</v>
          </cell>
          <cell r="AG52">
            <v>0.16470499999999999</v>
          </cell>
          <cell r="AH52">
            <v>0.163213</v>
          </cell>
          <cell r="AI52">
            <v>-1.0539E-2</v>
          </cell>
        </row>
        <row r="53">
          <cell r="C53">
            <v>6.4660000000000004E-3</v>
          </cell>
          <cell r="D53">
            <v>6.4279999999999997E-3</v>
          </cell>
          <cell r="E53">
            <v>6.4429999999999999E-3</v>
          </cell>
          <cell r="F53">
            <v>6.4510000000000001E-3</v>
          </cell>
          <cell r="G53">
            <v>6.4590000000000003E-3</v>
          </cell>
          <cell r="H53">
            <v>6.4570000000000001E-3</v>
          </cell>
          <cell r="I53">
            <v>6.4609999999999997E-3</v>
          </cell>
          <cell r="J53">
            <v>6.4390000000000003E-3</v>
          </cell>
          <cell r="K53">
            <v>6.4149999999999997E-3</v>
          </cell>
          <cell r="L53">
            <v>6.3810000000000004E-3</v>
          </cell>
          <cell r="M53">
            <v>6.3499999999999997E-3</v>
          </cell>
          <cell r="N53">
            <v>6.3229999999999996E-3</v>
          </cell>
          <cell r="O53">
            <v>6.293E-3</v>
          </cell>
          <cell r="P53">
            <v>6.2639999999999996E-3</v>
          </cell>
          <cell r="Q53">
            <v>6.228E-3</v>
          </cell>
          <cell r="R53">
            <v>6.1919999999999996E-3</v>
          </cell>
          <cell r="S53">
            <v>6.1549999999999999E-3</v>
          </cell>
          <cell r="T53">
            <v>6.1159999999999999E-3</v>
          </cell>
          <cell r="U53">
            <v>6.0800000000000003E-3</v>
          </cell>
          <cell r="V53">
            <v>6.0439999999999999E-3</v>
          </cell>
          <cell r="W53">
            <v>6.0080000000000003E-3</v>
          </cell>
          <cell r="X53">
            <v>5.9810000000000002E-3</v>
          </cell>
          <cell r="Y53">
            <v>5.9540000000000001E-3</v>
          </cell>
          <cell r="Z53">
            <v>5.9150000000000001E-3</v>
          </cell>
          <cell r="AA53">
            <v>5.8770000000000003E-3</v>
          </cell>
          <cell r="AB53">
            <v>5.842E-3</v>
          </cell>
          <cell r="AC53">
            <v>5.8040000000000001E-3</v>
          </cell>
          <cell r="AD53">
            <v>5.7730000000000004E-3</v>
          </cell>
          <cell r="AE53">
            <v>5.7400000000000003E-3</v>
          </cell>
          <cell r="AF53">
            <v>5.7060000000000001E-3</v>
          </cell>
          <cell r="AG53">
            <v>5.6730000000000001E-3</v>
          </cell>
          <cell r="AH53">
            <v>5.6420000000000003E-3</v>
          </cell>
          <cell r="AI53">
            <v>-4.385E-3</v>
          </cell>
        </row>
        <row r="54">
          <cell r="C54">
            <v>0.104045</v>
          </cell>
          <cell r="D54">
            <v>0.110308</v>
          </cell>
          <cell r="E54">
            <v>0.110611</v>
          </cell>
          <cell r="F54">
            <v>0.11081000000000001</v>
          </cell>
          <cell r="G54">
            <v>0.112104</v>
          </cell>
          <cell r="H54">
            <v>0.113288</v>
          </cell>
          <cell r="I54">
            <v>0.11464100000000001</v>
          </cell>
          <cell r="J54">
            <v>0.115216</v>
          </cell>
          <cell r="K54">
            <v>0.115519</v>
          </cell>
          <cell r="L54">
            <v>0.115522</v>
          </cell>
          <cell r="M54">
            <v>0.11556</v>
          </cell>
          <cell r="N54">
            <v>0.115129</v>
          </cell>
          <cell r="O54">
            <v>0.11483599999999999</v>
          </cell>
          <cell r="P54">
            <v>0.114791</v>
          </cell>
          <cell r="Q54">
            <v>0.114704</v>
          </cell>
          <cell r="R54">
            <v>0.114692</v>
          </cell>
          <cell r="S54">
            <v>0.11472300000000001</v>
          </cell>
          <cell r="T54">
            <v>0.114784</v>
          </cell>
          <cell r="U54">
            <v>0.1149</v>
          </cell>
          <cell r="V54">
            <v>0.115022</v>
          </cell>
          <cell r="W54">
            <v>0.115119</v>
          </cell>
          <cell r="X54">
            <v>0.115342</v>
          </cell>
          <cell r="Y54">
            <v>0.115551</v>
          </cell>
          <cell r="Z54">
            <v>0.115602</v>
          </cell>
          <cell r="AA54">
            <v>0.115676</v>
          </cell>
          <cell r="AB54">
            <v>0.11579399999999999</v>
          </cell>
          <cell r="AC54">
            <v>0.115809</v>
          </cell>
          <cell r="AD54">
            <v>0.115978</v>
          </cell>
          <cell r="AE54">
            <v>0.116095</v>
          </cell>
          <cell r="AF54">
            <v>0.116202</v>
          </cell>
          <cell r="AG54">
            <v>0.116324</v>
          </cell>
          <cell r="AH54">
            <v>0.11648699999999999</v>
          </cell>
          <cell r="AI54">
            <v>3.65E-3</v>
          </cell>
        </row>
        <row r="55">
          <cell r="C55">
            <v>0.33717999999999998</v>
          </cell>
          <cell r="D55">
            <v>0.33778799999999998</v>
          </cell>
          <cell r="E55">
            <v>0.33453100000000002</v>
          </cell>
          <cell r="F55">
            <v>0.33379900000000001</v>
          </cell>
          <cell r="G55">
            <v>0.33423700000000001</v>
          </cell>
          <cell r="H55">
            <v>0.33429500000000001</v>
          </cell>
          <cell r="I55">
            <v>0.33465800000000001</v>
          </cell>
          <cell r="J55">
            <v>0.33321699999999999</v>
          </cell>
          <cell r="K55">
            <v>0.33131100000000002</v>
          </cell>
          <cell r="L55">
            <v>0.32868399999999998</v>
          </cell>
          <cell r="M55">
            <v>0.32622800000000002</v>
          </cell>
          <cell r="N55">
            <v>0.323488</v>
          </cell>
          <cell r="O55">
            <v>0.32086799999999999</v>
          </cell>
          <cell r="P55">
            <v>0.31855699999999998</v>
          </cell>
          <cell r="Q55">
            <v>0.31609599999999999</v>
          </cell>
          <cell r="R55">
            <v>0.31379299999999999</v>
          </cell>
          <cell r="S55">
            <v>0.31157699999999999</v>
          </cell>
          <cell r="T55">
            <v>0.30945400000000001</v>
          </cell>
          <cell r="U55">
            <v>0.30749100000000001</v>
          </cell>
          <cell r="V55">
            <v>0.30558000000000002</v>
          </cell>
          <cell r="W55">
            <v>0.30362499999999998</v>
          </cell>
          <cell r="X55">
            <v>0.30202800000000002</v>
          </cell>
          <cell r="Y55">
            <v>0.30040600000000001</v>
          </cell>
          <cell r="Z55">
            <v>0.29843199999999998</v>
          </cell>
          <cell r="AA55">
            <v>0.29652800000000001</v>
          </cell>
          <cell r="AB55">
            <v>0.29480699999999999</v>
          </cell>
          <cell r="AC55">
            <v>0.29291899999999998</v>
          </cell>
          <cell r="AD55">
            <v>0.29139900000000002</v>
          </cell>
          <cell r="AE55">
            <v>0.28984199999999999</v>
          </cell>
          <cell r="AF55">
            <v>0.28822500000000001</v>
          </cell>
          <cell r="AG55">
            <v>0.28670200000000001</v>
          </cell>
          <cell r="AH55">
            <v>0.28534199999999998</v>
          </cell>
          <cell r="AI55">
            <v>-5.3699999999999998E-3</v>
          </cell>
        </row>
        <row r="57">
          <cell r="C57">
            <v>0.13072</v>
          </cell>
          <cell r="D57">
            <v>0.13072</v>
          </cell>
          <cell r="E57">
            <v>0.13072</v>
          </cell>
          <cell r="F57">
            <v>0.13072</v>
          </cell>
          <cell r="G57">
            <v>0.13072</v>
          </cell>
          <cell r="H57">
            <v>0.13072</v>
          </cell>
          <cell r="I57">
            <v>0.13072</v>
          </cell>
          <cell r="J57">
            <v>0.13072</v>
          </cell>
          <cell r="K57">
            <v>0.13072</v>
          </cell>
          <cell r="L57">
            <v>0.13072</v>
          </cell>
          <cell r="M57">
            <v>0.13072</v>
          </cell>
          <cell r="N57">
            <v>0.13072</v>
          </cell>
          <cell r="O57">
            <v>0.13072</v>
          </cell>
          <cell r="P57">
            <v>0.13072</v>
          </cell>
          <cell r="Q57">
            <v>0.13072</v>
          </cell>
          <cell r="R57">
            <v>0.13072</v>
          </cell>
          <cell r="S57">
            <v>0.13072</v>
          </cell>
          <cell r="T57">
            <v>0.13072</v>
          </cell>
          <cell r="U57">
            <v>0.13072</v>
          </cell>
          <cell r="V57">
            <v>0.13072</v>
          </cell>
          <cell r="W57">
            <v>0.13072</v>
          </cell>
          <cell r="X57">
            <v>0.13072</v>
          </cell>
          <cell r="Y57">
            <v>0.13072</v>
          </cell>
          <cell r="Z57">
            <v>0.13072</v>
          </cell>
          <cell r="AA57">
            <v>0.13072</v>
          </cell>
          <cell r="AB57">
            <v>0.13072</v>
          </cell>
          <cell r="AC57">
            <v>0.13072</v>
          </cell>
          <cell r="AD57">
            <v>0.13072</v>
          </cell>
          <cell r="AE57">
            <v>0.13072</v>
          </cell>
          <cell r="AF57">
            <v>0.13072</v>
          </cell>
          <cell r="AG57">
            <v>0.13072</v>
          </cell>
          <cell r="AH57">
            <v>0.13072</v>
          </cell>
          <cell r="AI57">
            <v>0</v>
          </cell>
        </row>
        <row r="58">
          <cell r="C58">
            <v>0.54317099999999996</v>
          </cell>
          <cell r="D58">
            <v>0.552284</v>
          </cell>
          <cell r="E58">
            <v>0.555149</v>
          </cell>
          <cell r="F58">
            <v>0.55892900000000001</v>
          </cell>
          <cell r="G58">
            <v>0.55966099999999996</v>
          </cell>
          <cell r="H58">
            <v>0.56047400000000003</v>
          </cell>
          <cell r="I58">
            <v>0.56145199999999995</v>
          </cell>
          <cell r="J58">
            <v>0.56317799999999996</v>
          </cell>
          <cell r="K58">
            <v>0.56481999999999999</v>
          </cell>
          <cell r="L58">
            <v>0.56695700000000004</v>
          </cell>
          <cell r="M58">
            <v>0.56905499999999998</v>
          </cell>
          <cell r="N58">
            <v>0.57088099999999997</v>
          </cell>
          <cell r="O58">
            <v>0.57313700000000001</v>
          </cell>
          <cell r="P58">
            <v>0.57529699999999995</v>
          </cell>
          <cell r="Q58">
            <v>0.577264</v>
          </cell>
          <cell r="R58">
            <v>0.57916599999999996</v>
          </cell>
          <cell r="S58">
            <v>0.58128400000000002</v>
          </cell>
          <cell r="T58">
            <v>0.58328800000000003</v>
          </cell>
          <cell r="U58">
            <v>0.58520799999999995</v>
          </cell>
          <cell r="V58">
            <v>0.58726299999999998</v>
          </cell>
          <cell r="W58">
            <v>0.58906999999999998</v>
          </cell>
          <cell r="X58">
            <v>0.59133100000000005</v>
          </cell>
          <cell r="Y58">
            <v>0.59322900000000001</v>
          </cell>
          <cell r="Z58">
            <v>0.59492699999999998</v>
          </cell>
          <cell r="AA58">
            <v>0.59665199999999996</v>
          </cell>
          <cell r="AB58">
            <v>0.59867300000000001</v>
          </cell>
          <cell r="AC58">
            <v>0.60055000000000003</v>
          </cell>
          <cell r="AD58">
            <v>0.60267899999999996</v>
          </cell>
          <cell r="AE58">
            <v>0.60452700000000004</v>
          </cell>
          <cell r="AF58">
            <v>0.60648199999999997</v>
          </cell>
          <cell r="AG58">
            <v>0.608514</v>
          </cell>
          <cell r="AH58">
            <v>0.61055599999999999</v>
          </cell>
          <cell r="AI58">
            <v>3.7799999999999999E-3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My Story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3">
          <cell r="C3" t="str">
            <v>TWh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" refreshedDate="43453.567473263887" createdVersion="6" refreshedVersion="6" minRefreshableVersion="3" recordCount="1253" xr:uid="{00000000-000A-0000-FFFF-FFFF00000000}">
  <cacheSource type="worksheet">
    <worksheetSource ref="A1:AJ1254" sheet="2015 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4018.626564351849" createdVersion="6" refreshedVersion="6" minRefreshableVersion="3" recordCount="356" xr:uid="{00000000-000A-0000-FFFF-FFFF01000000}">
  <cacheSource type="worksheet">
    <worksheetSource ref="A1:G357" sheet="2020 Activity Data"/>
  </cacheSource>
  <cacheFields count="7">
    <cacheField name="Region" numFmtId="0">
      <sharedItems/>
    </cacheField>
    <cacheField name="Energy use by sector and fuel" numFmtId="0">
      <sharedItems count="16">
        <s v="Medium boilers (&lt;50MW) - automatic (commercial)"/>
        <s v="Medium boilers (&lt;1MW) - manual (commercial)"/>
        <s v="Fireplaces (agr, forestry, other)"/>
        <s v="Medium boilers (&lt;50MW) - automatic (agr, forestry, other)"/>
        <s v="Medium boilers (&lt;1MW) - manual (agr, forestry, other)"/>
        <s v="Three-stone stove (agr, forestry, other)"/>
        <s v="Single house boilers (&lt;50 kW) - automatic (agr, forestry, other)"/>
        <s v="Single house boilers (&lt;50 kW) - manual (agr, forestry, other)"/>
        <s v="Cooking stoves (agr, forestry, other)"/>
        <s v="Heating stoves (agr, forestry, other)"/>
        <s v="Fireplaces (households)"/>
        <s v="Three-stone stove (households)"/>
        <s v="Single house boilers (&lt;50 kW) - automatic (households)"/>
        <s v="Single house boilers (&lt;50 kW) - manual (households)"/>
        <s v="Cooking stoves (households)"/>
        <s v="Heating stoves (households)"/>
      </sharedItems>
    </cacheField>
    <cacheField name="Brown coal/lignite grade 1" numFmtId="0">
      <sharedItems containsString="0" containsBlank="1" containsNumber="1" minValue="0" maxValue="5.0599999999999996"/>
    </cacheField>
    <cacheField name="Hard coal, grade 2" numFmtId="0">
      <sharedItems containsString="0" containsBlank="1" containsNumber="1" minValue="0" maxValue="57.06"/>
    </cacheField>
    <cacheField name="Agricultural residues" numFmtId="0">
      <sharedItems containsString="0" containsBlank="1" containsNumber="1" minValue="0" maxValue="214.9"/>
    </cacheField>
    <cacheField name="Dung" numFmtId="0">
      <sharedItems containsString="0" containsBlank="1" containsNumber="1" minValue="0" maxValue="147.1"/>
    </cacheField>
    <cacheField name="Fuelwood" numFmtId="0">
      <sharedItems containsString="0" containsBlank="1" containsNumber="1" minValue="0" maxValue="51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">
  <r>
    <s v="India Andhra Pradesh"/>
    <x v="0"/>
    <m/>
    <n v="24.06"/>
    <m/>
    <m/>
    <n v="5.57"/>
  </r>
  <r>
    <s v="India Andhra Pradesh"/>
    <x v="1"/>
    <m/>
    <n v="0"/>
    <m/>
    <m/>
    <n v="5.57"/>
  </r>
  <r>
    <s v="India Andhra Pradesh"/>
    <x v="2"/>
    <m/>
    <m/>
    <m/>
    <m/>
    <n v="0"/>
  </r>
  <r>
    <s v="India Andhra Pradesh"/>
    <x v="3"/>
    <m/>
    <n v="0"/>
    <m/>
    <m/>
    <n v="0"/>
  </r>
  <r>
    <s v="India Andhra Pradesh"/>
    <x v="4"/>
    <m/>
    <n v="0"/>
    <m/>
    <m/>
    <n v="0"/>
  </r>
  <r>
    <s v="India Andhra Pradesh"/>
    <x v="5"/>
    <m/>
    <m/>
    <m/>
    <m/>
    <n v="0.22"/>
  </r>
  <r>
    <s v="India Andhra Pradesh"/>
    <x v="6"/>
    <m/>
    <n v="0"/>
    <m/>
    <m/>
    <n v="0"/>
  </r>
  <r>
    <s v="India Andhra Pradesh"/>
    <x v="7"/>
    <m/>
    <n v="0"/>
    <m/>
    <m/>
    <n v="0"/>
  </r>
  <r>
    <s v="India Andhra Pradesh"/>
    <x v="8"/>
    <m/>
    <n v="40.61"/>
    <m/>
    <m/>
    <n v="20.47"/>
  </r>
  <r>
    <s v="India Andhra Pradesh"/>
    <x v="9"/>
    <m/>
    <n v="0.83"/>
    <m/>
    <m/>
    <n v="0.86"/>
  </r>
  <r>
    <s v="India Andhra Pradesh"/>
    <x v="10"/>
    <m/>
    <m/>
    <m/>
    <m/>
    <n v="0"/>
  </r>
  <r>
    <s v="India Andhra Pradesh"/>
    <x v="11"/>
    <m/>
    <m/>
    <n v="1.02"/>
    <n v="0.7"/>
    <n v="2.56"/>
  </r>
  <r>
    <s v="India Andhra Pradesh"/>
    <x v="12"/>
    <m/>
    <n v="0"/>
    <n v="0"/>
    <m/>
    <n v="0"/>
  </r>
  <r>
    <s v="India Andhra Pradesh"/>
    <x v="13"/>
    <n v="0"/>
    <n v="0"/>
    <m/>
    <m/>
    <n v="0"/>
  </r>
  <r>
    <s v="India Andhra Pradesh"/>
    <x v="14"/>
    <n v="0.23"/>
    <n v="2.2400000000000002"/>
    <n v="101.45"/>
    <n v="69.44"/>
    <n v="242.75"/>
  </r>
  <r>
    <s v="India Andhra Pradesh"/>
    <x v="15"/>
    <n v="0"/>
    <n v="0.05"/>
    <n v="0"/>
    <n v="0"/>
    <n v="10.220000000000001"/>
  </r>
  <r>
    <s v="India Assam"/>
    <x v="0"/>
    <m/>
    <n v="0.39"/>
    <m/>
    <m/>
    <n v="0.86"/>
  </r>
  <r>
    <s v="India Assam"/>
    <x v="1"/>
    <m/>
    <n v="0"/>
    <m/>
    <m/>
    <n v="0.86"/>
  </r>
  <r>
    <s v="India Assam"/>
    <x v="2"/>
    <m/>
    <m/>
    <m/>
    <m/>
    <n v="0"/>
  </r>
  <r>
    <s v="India Assam"/>
    <x v="3"/>
    <m/>
    <n v="0"/>
    <m/>
    <m/>
    <n v="0"/>
  </r>
  <r>
    <s v="India Assam"/>
    <x v="4"/>
    <m/>
    <n v="0"/>
    <m/>
    <m/>
    <n v="0"/>
  </r>
  <r>
    <s v="India Assam"/>
    <x v="5"/>
    <m/>
    <m/>
    <m/>
    <m/>
    <n v="0.03"/>
  </r>
  <r>
    <s v="India Assam"/>
    <x v="6"/>
    <m/>
    <n v="0"/>
    <m/>
    <m/>
    <n v="0"/>
  </r>
  <r>
    <s v="India Assam"/>
    <x v="7"/>
    <m/>
    <n v="0"/>
    <m/>
    <m/>
    <n v="0"/>
  </r>
  <r>
    <s v="India Assam"/>
    <x v="8"/>
    <m/>
    <n v="0.02"/>
    <m/>
    <m/>
    <n v="2.8"/>
  </r>
  <r>
    <s v="India Assam"/>
    <x v="9"/>
    <m/>
    <n v="0"/>
    <m/>
    <m/>
    <n v="0.12"/>
  </r>
  <r>
    <s v="India Assam"/>
    <x v="10"/>
    <m/>
    <m/>
    <m/>
    <m/>
    <n v="0"/>
  </r>
  <r>
    <s v="India Assam"/>
    <x v="11"/>
    <m/>
    <m/>
    <n v="0.42"/>
    <n v="0.28999999999999998"/>
    <n v="1.05"/>
  </r>
  <r>
    <s v="India Assam"/>
    <x v="12"/>
    <m/>
    <n v="0"/>
    <n v="0"/>
    <m/>
    <n v="0"/>
  </r>
  <r>
    <s v="India Assam"/>
    <x v="13"/>
    <n v="0"/>
    <n v="0"/>
    <m/>
    <m/>
    <n v="0"/>
  </r>
  <r>
    <s v="India Assam"/>
    <x v="14"/>
    <n v="0.02"/>
    <n v="0.21"/>
    <n v="41.5"/>
    <n v="28.4"/>
    <n v="99.3"/>
  </r>
  <r>
    <s v="India Assam"/>
    <x v="15"/>
    <n v="0"/>
    <n v="0"/>
    <n v="0"/>
    <n v="0"/>
    <n v="4.18"/>
  </r>
  <r>
    <s v="India Bihar"/>
    <x v="0"/>
    <m/>
    <n v="3.51"/>
    <m/>
    <m/>
    <n v="2.2999999999999998"/>
  </r>
  <r>
    <s v="India Bihar"/>
    <x v="1"/>
    <m/>
    <n v="0"/>
    <m/>
    <m/>
    <n v="2.2999999999999998"/>
  </r>
  <r>
    <s v="India Bihar"/>
    <x v="2"/>
    <m/>
    <m/>
    <m/>
    <m/>
    <n v="0"/>
  </r>
  <r>
    <s v="India Bihar"/>
    <x v="3"/>
    <m/>
    <n v="0"/>
    <m/>
    <m/>
    <n v="0"/>
  </r>
  <r>
    <s v="India Bihar"/>
    <x v="4"/>
    <m/>
    <n v="0"/>
    <m/>
    <m/>
    <n v="0"/>
  </r>
  <r>
    <s v="India Bihar"/>
    <x v="5"/>
    <m/>
    <m/>
    <m/>
    <m/>
    <n v="0.05"/>
  </r>
  <r>
    <s v="India Bihar"/>
    <x v="6"/>
    <m/>
    <n v="0"/>
    <m/>
    <m/>
    <n v="0"/>
  </r>
  <r>
    <s v="India Bihar"/>
    <x v="7"/>
    <m/>
    <n v="0"/>
    <m/>
    <m/>
    <n v="0"/>
  </r>
  <r>
    <s v="India Bihar"/>
    <x v="8"/>
    <m/>
    <n v="0.86"/>
    <m/>
    <m/>
    <n v="5.22"/>
  </r>
  <r>
    <s v="India Bihar"/>
    <x v="9"/>
    <m/>
    <n v="0.02"/>
    <m/>
    <m/>
    <n v="0.22"/>
  </r>
  <r>
    <s v="India Bihar"/>
    <x v="10"/>
    <m/>
    <m/>
    <m/>
    <m/>
    <n v="0"/>
  </r>
  <r>
    <s v="India Bihar"/>
    <x v="11"/>
    <m/>
    <m/>
    <n v="1.4"/>
    <n v="0.96"/>
    <n v="3.48"/>
  </r>
  <r>
    <s v="India Bihar"/>
    <x v="12"/>
    <m/>
    <n v="0"/>
    <n v="0"/>
    <m/>
    <n v="0"/>
  </r>
  <r>
    <s v="India Bihar"/>
    <x v="13"/>
    <n v="0"/>
    <n v="0"/>
    <m/>
    <m/>
    <n v="0"/>
  </r>
  <r>
    <s v="India Bihar"/>
    <x v="14"/>
    <n v="0.61"/>
    <n v="5.91"/>
    <n v="138.19999999999999"/>
    <n v="94.6"/>
    <n v="330.7"/>
  </r>
  <r>
    <s v="India Bihar"/>
    <x v="15"/>
    <n v="0.01"/>
    <n v="0.12"/>
    <n v="0"/>
    <n v="0"/>
    <n v="13.92"/>
  </r>
  <r>
    <s v="India Chhattisgarh"/>
    <x v="0"/>
    <m/>
    <n v="2.46"/>
    <m/>
    <m/>
    <n v="1.17"/>
  </r>
  <r>
    <s v="India Chhattisgarh"/>
    <x v="1"/>
    <m/>
    <n v="0"/>
    <m/>
    <m/>
    <n v="1.17"/>
  </r>
  <r>
    <s v="India Chhattisgarh"/>
    <x v="2"/>
    <m/>
    <m/>
    <m/>
    <m/>
    <n v="0"/>
  </r>
  <r>
    <s v="India Chhattisgarh"/>
    <x v="3"/>
    <m/>
    <n v="0"/>
    <m/>
    <m/>
    <n v="0"/>
  </r>
  <r>
    <s v="India Chhattisgarh"/>
    <x v="4"/>
    <m/>
    <n v="0"/>
    <m/>
    <m/>
    <n v="0"/>
  </r>
  <r>
    <s v="India Chhattisgarh"/>
    <x v="5"/>
    <m/>
    <m/>
    <m/>
    <m/>
    <n v="0.04"/>
  </r>
  <r>
    <s v="India Chhattisgarh"/>
    <x v="6"/>
    <m/>
    <n v="0"/>
    <m/>
    <m/>
    <n v="0"/>
  </r>
  <r>
    <s v="India Chhattisgarh"/>
    <x v="7"/>
    <m/>
    <n v="0"/>
    <m/>
    <m/>
    <n v="0"/>
  </r>
  <r>
    <s v="India Chhattisgarh"/>
    <x v="8"/>
    <m/>
    <n v="3.96"/>
    <m/>
    <m/>
    <n v="3.42"/>
  </r>
  <r>
    <s v="India Chhattisgarh"/>
    <x v="9"/>
    <m/>
    <n v="0.08"/>
    <m/>
    <m/>
    <n v="0.14000000000000001"/>
  </r>
  <r>
    <s v="India Chhattisgarh"/>
    <x v="10"/>
    <m/>
    <m/>
    <m/>
    <m/>
    <n v="0"/>
  </r>
  <r>
    <s v="India Chhattisgarh"/>
    <x v="11"/>
    <m/>
    <m/>
    <n v="0.4"/>
    <n v="0.27"/>
    <n v="0.99"/>
  </r>
  <r>
    <s v="India Chhattisgarh"/>
    <x v="12"/>
    <m/>
    <n v="0"/>
    <n v="0"/>
    <m/>
    <n v="0"/>
  </r>
  <r>
    <s v="India Chhattisgarh"/>
    <x v="13"/>
    <n v="0"/>
    <n v="0"/>
    <m/>
    <m/>
    <n v="0"/>
  </r>
  <r>
    <s v="India Chhattisgarh"/>
    <x v="14"/>
    <n v="0.41"/>
    <n v="4.01"/>
    <n v="39.43"/>
    <n v="26.99"/>
    <n v="94.35"/>
  </r>
  <r>
    <s v="India Chhattisgarh"/>
    <x v="15"/>
    <n v="0.01"/>
    <n v="0.08"/>
    <n v="0"/>
    <n v="0"/>
    <n v="3.97"/>
  </r>
  <r>
    <s v="India Delhi"/>
    <x v="0"/>
    <m/>
    <n v="24.17"/>
    <m/>
    <m/>
    <n v="3.21"/>
  </r>
  <r>
    <s v="India Delhi"/>
    <x v="1"/>
    <m/>
    <n v="0"/>
    <m/>
    <m/>
    <n v="3.21"/>
  </r>
  <r>
    <s v="India Delhi"/>
    <x v="3"/>
    <m/>
    <n v="0"/>
    <m/>
    <m/>
    <m/>
  </r>
  <r>
    <s v="India Delhi"/>
    <x v="4"/>
    <m/>
    <n v="0"/>
    <m/>
    <m/>
    <m/>
  </r>
  <r>
    <s v="India Delhi"/>
    <x v="6"/>
    <m/>
    <n v="0"/>
    <m/>
    <m/>
    <m/>
  </r>
  <r>
    <s v="India Delhi"/>
    <x v="7"/>
    <m/>
    <n v="0"/>
    <m/>
    <m/>
    <m/>
  </r>
  <r>
    <s v="India Delhi"/>
    <x v="8"/>
    <m/>
    <n v="0.1"/>
    <m/>
    <m/>
    <m/>
  </r>
  <r>
    <s v="India Delhi"/>
    <x v="9"/>
    <m/>
    <n v="0"/>
    <m/>
    <m/>
    <m/>
  </r>
  <r>
    <s v="India Delhi"/>
    <x v="10"/>
    <m/>
    <m/>
    <m/>
    <m/>
    <n v="0"/>
  </r>
  <r>
    <s v="India Delhi"/>
    <x v="11"/>
    <m/>
    <m/>
    <n v="0.01"/>
    <n v="0.01"/>
    <n v="0.03"/>
  </r>
  <r>
    <s v="India Delhi"/>
    <x v="12"/>
    <m/>
    <n v="0"/>
    <n v="0"/>
    <m/>
    <n v="0"/>
  </r>
  <r>
    <s v="India Delhi"/>
    <x v="13"/>
    <n v="0"/>
    <n v="0"/>
    <m/>
    <m/>
    <n v="0"/>
  </r>
  <r>
    <s v="India Delhi"/>
    <x v="14"/>
    <n v="0.01"/>
    <n v="0.12"/>
    <n v="1.37"/>
    <n v="0.94"/>
    <n v="3.27"/>
  </r>
  <r>
    <s v="India Delhi"/>
    <x v="15"/>
    <n v="0"/>
    <n v="0"/>
    <n v="0"/>
    <n v="0"/>
    <n v="0.14000000000000001"/>
  </r>
  <r>
    <s v="India Goa"/>
    <x v="0"/>
    <m/>
    <n v="3.84"/>
    <m/>
    <m/>
    <n v="0.18"/>
  </r>
  <r>
    <s v="India Goa"/>
    <x v="1"/>
    <m/>
    <n v="0"/>
    <m/>
    <m/>
    <n v="0.18"/>
  </r>
  <r>
    <s v="India Goa"/>
    <x v="3"/>
    <m/>
    <n v="0"/>
    <m/>
    <m/>
    <m/>
  </r>
  <r>
    <s v="India Goa"/>
    <x v="4"/>
    <m/>
    <n v="0"/>
    <m/>
    <m/>
    <m/>
  </r>
  <r>
    <s v="India Goa"/>
    <x v="6"/>
    <m/>
    <n v="0"/>
    <m/>
    <m/>
    <m/>
  </r>
  <r>
    <s v="India Goa"/>
    <x v="7"/>
    <m/>
    <n v="0"/>
    <m/>
    <m/>
    <m/>
  </r>
  <r>
    <s v="India Goa"/>
    <x v="8"/>
    <m/>
    <n v="0.02"/>
    <m/>
    <m/>
    <m/>
  </r>
  <r>
    <s v="India Goa"/>
    <x v="9"/>
    <m/>
    <n v="0"/>
    <m/>
    <m/>
    <m/>
  </r>
  <r>
    <s v="India Goa"/>
    <x v="10"/>
    <m/>
    <m/>
    <m/>
    <m/>
    <n v="0"/>
  </r>
  <r>
    <s v="India Goa"/>
    <x v="11"/>
    <m/>
    <m/>
    <n v="0.01"/>
    <n v="0"/>
    <n v="0.01"/>
  </r>
  <r>
    <s v="India Goa"/>
    <x v="12"/>
    <m/>
    <n v="0"/>
    <n v="0"/>
    <m/>
    <n v="0"/>
  </r>
  <r>
    <s v="India Goa"/>
    <x v="13"/>
    <n v="0"/>
    <n v="0"/>
    <m/>
    <m/>
    <n v="0"/>
  </r>
  <r>
    <s v="India Goa"/>
    <x v="14"/>
    <n v="0"/>
    <n v="0.01"/>
    <n v="0.57999999999999996"/>
    <n v="0.4"/>
    <n v="1.38"/>
  </r>
  <r>
    <s v="India Goa"/>
    <x v="15"/>
    <n v="0"/>
    <n v="0"/>
    <n v="0"/>
    <n v="0"/>
    <n v="0.06"/>
  </r>
  <r>
    <s v="India Gujarat"/>
    <x v="0"/>
    <m/>
    <n v="8.39"/>
    <m/>
    <m/>
    <n v="5.05"/>
  </r>
  <r>
    <s v="India Gujarat"/>
    <x v="1"/>
    <m/>
    <n v="0"/>
    <m/>
    <m/>
    <n v="5.05"/>
  </r>
  <r>
    <s v="India Gujarat"/>
    <x v="2"/>
    <m/>
    <m/>
    <m/>
    <m/>
    <n v="0"/>
  </r>
  <r>
    <s v="India Gujarat"/>
    <x v="3"/>
    <m/>
    <n v="0"/>
    <m/>
    <m/>
    <n v="0"/>
  </r>
  <r>
    <s v="India Gujarat"/>
    <x v="4"/>
    <m/>
    <n v="0"/>
    <m/>
    <m/>
    <n v="0"/>
  </r>
  <r>
    <s v="India Gujarat"/>
    <x v="5"/>
    <m/>
    <m/>
    <m/>
    <m/>
    <n v="0.17"/>
  </r>
  <r>
    <s v="India Gujarat"/>
    <x v="6"/>
    <m/>
    <n v="0"/>
    <m/>
    <m/>
    <n v="0"/>
  </r>
  <r>
    <s v="India Gujarat"/>
    <x v="7"/>
    <m/>
    <n v="0"/>
    <m/>
    <m/>
    <n v="0"/>
  </r>
  <r>
    <s v="India Gujarat"/>
    <x v="8"/>
    <m/>
    <n v="33.520000000000003"/>
    <m/>
    <m/>
    <n v="16.21"/>
  </r>
  <r>
    <s v="India Gujarat"/>
    <x v="9"/>
    <m/>
    <n v="0.68"/>
    <m/>
    <m/>
    <n v="0.68"/>
  </r>
  <r>
    <s v="India Gujarat"/>
    <x v="10"/>
    <m/>
    <m/>
    <m/>
    <m/>
    <n v="0"/>
  </r>
  <r>
    <s v="India Gujarat"/>
    <x v="11"/>
    <m/>
    <m/>
    <n v="0.53"/>
    <n v="0.36"/>
    <n v="1.32"/>
  </r>
  <r>
    <s v="India Gujarat"/>
    <x v="12"/>
    <m/>
    <n v="0"/>
    <n v="0"/>
    <m/>
    <n v="0"/>
  </r>
  <r>
    <s v="India Gujarat"/>
    <x v="13"/>
    <n v="0"/>
    <n v="0"/>
    <m/>
    <m/>
    <n v="0"/>
  </r>
  <r>
    <s v="India Gujarat"/>
    <x v="14"/>
    <n v="0.18"/>
    <n v="1.71"/>
    <n v="52.27"/>
    <n v="35.78"/>
    <n v="125.08"/>
  </r>
  <r>
    <s v="India Gujarat"/>
    <x v="15"/>
    <n v="0"/>
    <n v="0.03"/>
    <n v="0"/>
    <n v="0"/>
    <n v="5.27"/>
  </r>
  <r>
    <s v="India Haryana"/>
    <x v="0"/>
    <m/>
    <n v="9.8699999999999992"/>
    <m/>
    <m/>
    <n v="1.73"/>
  </r>
  <r>
    <s v="India Haryana"/>
    <x v="1"/>
    <m/>
    <n v="0"/>
    <m/>
    <m/>
    <n v="1.73"/>
  </r>
  <r>
    <s v="India Haryana"/>
    <x v="2"/>
    <m/>
    <m/>
    <m/>
    <m/>
    <n v="0"/>
  </r>
  <r>
    <s v="India Haryana"/>
    <x v="3"/>
    <m/>
    <n v="0"/>
    <m/>
    <m/>
    <n v="0"/>
  </r>
  <r>
    <s v="India Haryana"/>
    <x v="4"/>
    <m/>
    <n v="0"/>
    <m/>
    <m/>
    <n v="0"/>
  </r>
  <r>
    <s v="India Haryana"/>
    <x v="5"/>
    <m/>
    <m/>
    <m/>
    <m/>
    <n v="0.12"/>
  </r>
  <r>
    <s v="India Haryana"/>
    <x v="6"/>
    <m/>
    <n v="0"/>
    <m/>
    <m/>
    <n v="0"/>
  </r>
  <r>
    <s v="India Haryana"/>
    <x v="7"/>
    <m/>
    <n v="0"/>
    <m/>
    <m/>
    <n v="0"/>
  </r>
  <r>
    <s v="India Haryana"/>
    <x v="8"/>
    <m/>
    <n v="18.79"/>
    <m/>
    <m/>
    <n v="11.74"/>
  </r>
  <r>
    <s v="India Haryana"/>
    <x v="9"/>
    <m/>
    <n v="0.38"/>
    <m/>
    <m/>
    <n v="0.49"/>
  </r>
  <r>
    <s v="India Haryana"/>
    <x v="10"/>
    <m/>
    <m/>
    <m/>
    <m/>
    <n v="0"/>
  </r>
  <r>
    <s v="India Haryana"/>
    <x v="11"/>
    <m/>
    <m/>
    <n v="0.21"/>
    <n v="0.15"/>
    <n v="0.53"/>
  </r>
  <r>
    <s v="India Haryana"/>
    <x v="12"/>
    <m/>
    <n v="0"/>
    <n v="0"/>
    <m/>
    <n v="0"/>
  </r>
  <r>
    <s v="India Haryana"/>
    <x v="13"/>
    <n v="0"/>
    <n v="0"/>
    <m/>
    <m/>
    <n v="0"/>
  </r>
  <r>
    <s v="India Haryana"/>
    <x v="14"/>
    <n v="0.02"/>
    <n v="0.16"/>
    <n v="21.04"/>
    <n v="14.4"/>
    <n v="50.36"/>
  </r>
  <r>
    <s v="India Haryana"/>
    <x v="15"/>
    <n v="0"/>
    <n v="0"/>
    <n v="0"/>
    <n v="0"/>
    <n v="2.12"/>
  </r>
  <r>
    <s v="India Himachal Pradesh"/>
    <x v="0"/>
    <m/>
    <n v="5.2"/>
    <m/>
    <m/>
    <n v="0.14000000000000001"/>
  </r>
  <r>
    <s v="India Himachal Pradesh"/>
    <x v="1"/>
    <m/>
    <m/>
    <m/>
    <m/>
    <n v="0.14000000000000001"/>
  </r>
  <r>
    <s v="India Himachal Pradesh"/>
    <x v="5"/>
    <m/>
    <m/>
    <m/>
    <m/>
    <n v="0.01"/>
  </r>
  <r>
    <s v="India Himachal Pradesh"/>
    <x v="8"/>
    <m/>
    <n v="7.0000000000000007E-2"/>
    <m/>
    <m/>
    <n v="0.87"/>
  </r>
  <r>
    <s v="India Himachal Pradesh"/>
    <x v="9"/>
    <m/>
    <n v="0"/>
    <m/>
    <m/>
    <n v="0.04"/>
  </r>
  <r>
    <s v="India Himachal Pradesh"/>
    <x v="11"/>
    <m/>
    <m/>
    <n v="7.0000000000000007E-2"/>
    <n v="0.05"/>
    <n v="0.18"/>
  </r>
  <r>
    <s v="India Himachal Pradesh"/>
    <x v="14"/>
    <n v="0"/>
    <n v="0.01"/>
    <n v="7.12"/>
    <n v="4.88"/>
    <n v="17.04"/>
  </r>
  <r>
    <s v="India Himachal Pradesh"/>
    <x v="15"/>
    <n v="0"/>
    <n v="0"/>
    <m/>
    <m/>
    <n v="0.72"/>
  </r>
  <r>
    <s v="India Jammu and Kashmir"/>
    <x v="0"/>
    <m/>
    <n v="5.72"/>
    <m/>
    <m/>
    <n v="0.67"/>
  </r>
  <r>
    <s v="India Jammu and Kashmir"/>
    <x v="1"/>
    <m/>
    <n v="0"/>
    <m/>
    <m/>
    <n v="0.67"/>
  </r>
  <r>
    <s v="India Jammu and Kashmir"/>
    <x v="2"/>
    <m/>
    <m/>
    <m/>
    <m/>
    <n v="0"/>
  </r>
  <r>
    <s v="India Jammu and Kashmir"/>
    <x v="3"/>
    <m/>
    <n v="0"/>
    <m/>
    <m/>
    <n v="0"/>
  </r>
  <r>
    <s v="India Jammu and Kashmir"/>
    <x v="4"/>
    <m/>
    <n v="0"/>
    <m/>
    <m/>
    <n v="0"/>
  </r>
  <r>
    <s v="India Jammu and Kashmir"/>
    <x v="5"/>
    <m/>
    <m/>
    <m/>
    <m/>
    <n v="0.01"/>
  </r>
  <r>
    <s v="India Jammu and Kashmir"/>
    <x v="6"/>
    <m/>
    <n v="0"/>
    <m/>
    <m/>
    <n v="0"/>
  </r>
  <r>
    <s v="India Jammu and Kashmir"/>
    <x v="7"/>
    <m/>
    <n v="0"/>
    <m/>
    <m/>
    <n v="0"/>
  </r>
  <r>
    <s v="India Jammu and Kashmir"/>
    <x v="8"/>
    <m/>
    <n v="0.55000000000000004"/>
    <m/>
    <m/>
    <n v="0.73"/>
  </r>
  <r>
    <s v="India Jammu and Kashmir"/>
    <x v="9"/>
    <m/>
    <n v="0.01"/>
    <m/>
    <m/>
    <n v="0.03"/>
  </r>
  <r>
    <s v="India Jammu and Kashmir"/>
    <x v="10"/>
    <m/>
    <m/>
    <m/>
    <m/>
    <n v="0"/>
  </r>
  <r>
    <s v="India Jammu and Kashmir"/>
    <x v="11"/>
    <m/>
    <m/>
    <n v="0.11"/>
    <n v="0.08"/>
    <n v="0.27"/>
  </r>
  <r>
    <s v="India Jammu and Kashmir"/>
    <x v="12"/>
    <m/>
    <n v="0"/>
    <n v="0"/>
    <m/>
    <n v="0"/>
  </r>
  <r>
    <s v="India Jammu and Kashmir"/>
    <x v="13"/>
    <n v="0"/>
    <n v="0"/>
    <m/>
    <m/>
    <n v="0"/>
  </r>
  <r>
    <s v="India Jammu and Kashmir"/>
    <x v="14"/>
    <n v="0"/>
    <n v="0.02"/>
    <n v="10.86"/>
    <n v="7.43"/>
    <n v="25.98"/>
  </r>
  <r>
    <s v="India Jammu and Kashmir"/>
    <x v="15"/>
    <n v="0"/>
    <n v="0"/>
    <n v="0"/>
    <n v="0"/>
    <n v="1.0900000000000001"/>
  </r>
  <r>
    <s v="India Jharkhand"/>
    <x v="0"/>
    <m/>
    <n v="2.42"/>
    <m/>
    <m/>
    <n v="1.56"/>
  </r>
  <r>
    <s v="India Jharkhand"/>
    <x v="1"/>
    <m/>
    <n v="0"/>
    <m/>
    <m/>
    <n v="1.56"/>
  </r>
  <r>
    <s v="India Jharkhand"/>
    <x v="2"/>
    <m/>
    <m/>
    <m/>
    <m/>
    <n v="0"/>
  </r>
  <r>
    <s v="India Jharkhand"/>
    <x v="3"/>
    <m/>
    <n v="0"/>
    <m/>
    <m/>
    <n v="0"/>
  </r>
  <r>
    <s v="India Jharkhand"/>
    <x v="4"/>
    <m/>
    <n v="0"/>
    <m/>
    <m/>
    <n v="0"/>
  </r>
  <r>
    <s v="India Jharkhand"/>
    <x v="5"/>
    <m/>
    <m/>
    <m/>
    <m/>
    <n v="0.01"/>
  </r>
  <r>
    <s v="India Jharkhand"/>
    <x v="6"/>
    <m/>
    <n v="0"/>
    <m/>
    <m/>
    <n v="0"/>
  </r>
  <r>
    <s v="India Jharkhand"/>
    <x v="7"/>
    <m/>
    <n v="0"/>
    <m/>
    <m/>
    <n v="0"/>
  </r>
  <r>
    <s v="India Jharkhand"/>
    <x v="8"/>
    <m/>
    <n v="0.17"/>
    <m/>
    <m/>
    <n v="1.1100000000000001"/>
  </r>
  <r>
    <s v="India Jharkhand"/>
    <x v="9"/>
    <m/>
    <n v="0"/>
    <m/>
    <m/>
    <n v="0.05"/>
  </r>
  <r>
    <s v="India Jharkhand"/>
    <x v="10"/>
    <m/>
    <m/>
    <m/>
    <m/>
    <n v="0"/>
  </r>
  <r>
    <s v="India Jharkhand"/>
    <x v="11"/>
    <m/>
    <m/>
    <n v="0.35"/>
    <n v="0.24"/>
    <n v="0.88"/>
  </r>
  <r>
    <s v="India Jharkhand"/>
    <x v="12"/>
    <m/>
    <n v="0"/>
    <n v="0"/>
    <m/>
    <n v="0"/>
  </r>
  <r>
    <s v="India Jharkhand"/>
    <x v="13"/>
    <n v="0"/>
    <n v="0"/>
    <m/>
    <m/>
    <n v="0"/>
  </r>
  <r>
    <s v="India Jharkhand"/>
    <x v="14"/>
    <n v="3.58"/>
    <n v="34.799999999999997"/>
    <n v="34.880000000000003"/>
    <n v="23.88"/>
    <n v="83.47"/>
  </r>
  <r>
    <s v="India Jharkhand"/>
    <x v="15"/>
    <n v="7.0000000000000007E-2"/>
    <n v="0.71"/>
    <n v="0"/>
    <n v="0"/>
    <n v="3.51"/>
  </r>
  <r>
    <s v="India Karnataka"/>
    <x v="0"/>
    <m/>
    <n v="51.11"/>
    <m/>
    <m/>
    <n v="4.63"/>
  </r>
  <r>
    <s v="India Karnataka"/>
    <x v="1"/>
    <m/>
    <n v="0"/>
    <m/>
    <m/>
    <n v="4.63"/>
  </r>
  <r>
    <s v="India Karnataka"/>
    <x v="2"/>
    <m/>
    <m/>
    <m/>
    <m/>
    <n v="0"/>
  </r>
  <r>
    <s v="India Karnataka"/>
    <x v="3"/>
    <m/>
    <n v="0"/>
    <m/>
    <m/>
    <n v="0"/>
  </r>
  <r>
    <s v="India Karnataka"/>
    <x v="4"/>
    <m/>
    <n v="0"/>
    <m/>
    <m/>
    <n v="0"/>
  </r>
  <r>
    <s v="India Karnataka"/>
    <x v="5"/>
    <m/>
    <m/>
    <m/>
    <m/>
    <n v="0.31"/>
  </r>
  <r>
    <s v="India Karnataka"/>
    <x v="6"/>
    <m/>
    <n v="0"/>
    <m/>
    <m/>
    <n v="0"/>
  </r>
  <r>
    <s v="India Karnataka"/>
    <x v="7"/>
    <m/>
    <n v="0"/>
    <m/>
    <m/>
    <n v="0"/>
  </r>
  <r>
    <s v="India Karnataka"/>
    <x v="8"/>
    <m/>
    <n v="30.8"/>
    <m/>
    <m/>
    <n v="29.19"/>
  </r>
  <r>
    <s v="India Karnataka"/>
    <x v="9"/>
    <m/>
    <n v="0.63"/>
    <m/>
    <m/>
    <n v="1.23"/>
  </r>
  <r>
    <s v="India Karnataka"/>
    <x v="10"/>
    <m/>
    <m/>
    <m/>
    <m/>
    <n v="0"/>
  </r>
  <r>
    <s v="India Karnataka"/>
    <x v="11"/>
    <m/>
    <m/>
    <n v="0.66"/>
    <n v="0.45"/>
    <n v="1.65"/>
  </r>
  <r>
    <s v="India Karnataka"/>
    <x v="12"/>
    <m/>
    <n v="0"/>
    <n v="0"/>
    <m/>
    <n v="0"/>
  </r>
  <r>
    <s v="India Karnataka"/>
    <x v="13"/>
    <n v="0"/>
    <n v="0"/>
    <m/>
    <m/>
    <n v="0"/>
  </r>
  <r>
    <s v="India Karnataka"/>
    <x v="14"/>
    <n v="0.03"/>
    <n v="0.33"/>
    <n v="65.569999999999993"/>
    <n v="44.88"/>
    <n v="156.9"/>
  </r>
  <r>
    <s v="India Karnataka"/>
    <x v="15"/>
    <n v="0"/>
    <n v="0.01"/>
    <n v="0"/>
    <n v="0"/>
    <n v="6.61"/>
  </r>
  <r>
    <s v="India Kerala"/>
    <x v="0"/>
    <m/>
    <n v="7.77"/>
    <m/>
    <m/>
    <n v="3.13"/>
  </r>
  <r>
    <s v="India Kerala"/>
    <x v="1"/>
    <m/>
    <n v="0"/>
    <m/>
    <m/>
    <n v="3.13"/>
  </r>
  <r>
    <s v="India Kerala"/>
    <x v="2"/>
    <m/>
    <m/>
    <m/>
    <m/>
    <n v="0"/>
  </r>
  <r>
    <s v="India Kerala"/>
    <x v="3"/>
    <m/>
    <n v="0"/>
    <m/>
    <m/>
    <n v="0"/>
  </r>
  <r>
    <s v="India Kerala"/>
    <x v="4"/>
    <m/>
    <n v="0"/>
    <m/>
    <m/>
    <n v="0"/>
  </r>
  <r>
    <s v="India Kerala"/>
    <x v="5"/>
    <m/>
    <m/>
    <m/>
    <m/>
    <n v="0"/>
  </r>
  <r>
    <s v="India Kerala"/>
    <x v="6"/>
    <m/>
    <n v="0"/>
    <m/>
    <m/>
    <n v="0"/>
  </r>
  <r>
    <s v="India Kerala"/>
    <x v="7"/>
    <m/>
    <n v="0"/>
    <m/>
    <m/>
    <n v="0"/>
  </r>
  <r>
    <s v="India Kerala"/>
    <x v="8"/>
    <m/>
    <n v="0.67"/>
    <m/>
    <m/>
    <n v="0.23"/>
  </r>
  <r>
    <s v="India Kerala"/>
    <x v="9"/>
    <m/>
    <n v="0.01"/>
    <m/>
    <m/>
    <n v="0.01"/>
  </r>
  <r>
    <s v="India Kerala"/>
    <x v="10"/>
    <m/>
    <m/>
    <m/>
    <m/>
    <n v="0"/>
  </r>
  <r>
    <s v="India Kerala"/>
    <x v="11"/>
    <m/>
    <m/>
    <n v="0.4"/>
    <n v="0.27"/>
    <n v="1"/>
  </r>
  <r>
    <s v="India Kerala"/>
    <x v="12"/>
    <m/>
    <n v="0"/>
    <n v="0"/>
    <m/>
    <n v="0"/>
  </r>
  <r>
    <s v="India Kerala"/>
    <x v="13"/>
    <n v="0"/>
    <n v="0"/>
    <m/>
    <m/>
    <n v="0"/>
  </r>
  <r>
    <s v="India Kerala"/>
    <x v="14"/>
    <n v="0.01"/>
    <n v="0.13"/>
    <n v="39.76"/>
    <n v="27.21"/>
    <n v="95.14"/>
  </r>
  <r>
    <s v="India Kerala"/>
    <x v="15"/>
    <n v="0"/>
    <n v="0"/>
    <n v="0"/>
    <n v="0"/>
    <n v="4.01"/>
  </r>
  <r>
    <s v="India Madhya Pradesh"/>
    <x v="0"/>
    <m/>
    <n v="7"/>
    <m/>
    <m/>
    <n v="3.94"/>
  </r>
  <r>
    <s v="India Madhya Pradesh"/>
    <x v="1"/>
    <m/>
    <n v="0"/>
    <m/>
    <m/>
    <n v="3.94"/>
  </r>
  <r>
    <s v="India Madhya Pradesh"/>
    <x v="2"/>
    <m/>
    <m/>
    <m/>
    <m/>
    <n v="0"/>
  </r>
  <r>
    <s v="India Madhya Pradesh"/>
    <x v="3"/>
    <m/>
    <n v="0"/>
    <m/>
    <m/>
    <n v="0"/>
  </r>
  <r>
    <s v="India Madhya Pradesh"/>
    <x v="4"/>
    <m/>
    <n v="0"/>
    <m/>
    <m/>
    <n v="0"/>
  </r>
  <r>
    <s v="India Madhya Pradesh"/>
    <x v="5"/>
    <m/>
    <m/>
    <m/>
    <m/>
    <n v="0.19"/>
  </r>
  <r>
    <s v="India Madhya Pradesh"/>
    <x v="6"/>
    <m/>
    <n v="0"/>
    <m/>
    <m/>
    <n v="0"/>
  </r>
  <r>
    <s v="India Madhya Pradesh"/>
    <x v="7"/>
    <m/>
    <n v="0"/>
    <m/>
    <m/>
    <n v="0"/>
  </r>
  <r>
    <s v="India Madhya Pradesh"/>
    <x v="8"/>
    <m/>
    <n v="19.72"/>
    <m/>
    <m/>
    <n v="17.600000000000001"/>
  </r>
  <r>
    <s v="India Madhya Pradesh"/>
    <x v="9"/>
    <m/>
    <n v="0.4"/>
    <m/>
    <m/>
    <n v="0.74"/>
  </r>
  <r>
    <s v="India Madhya Pradesh"/>
    <x v="10"/>
    <m/>
    <m/>
    <m/>
    <m/>
    <n v="0"/>
  </r>
  <r>
    <s v="India Madhya Pradesh"/>
    <x v="11"/>
    <m/>
    <m/>
    <n v="0.99"/>
    <n v="0.68"/>
    <n v="2.4700000000000002"/>
  </r>
  <r>
    <s v="India Madhya Pradesh"/>
    <x v="12"/>
    <m/>
    <n v="0"/>
    <n v="0"/>
    <m/>
    <n v="0"/>
  </r>
  <r>
    <s v="India Madhya Pradesh"/>
    <x v="13"/>
    <n v="0"/>
    <n v="0"/>
    <m/>
    <m/>
    <n v="0"/>
  </r>
  <r>
    <s v="India Madhya Pradesh"/>
    <x v="14"/>
    <n v="0.11"/>
    <n v="1.04"/>
    <n v="97.91"/>
    <n v="67.010000000000005"/>
    <n v="234.28"/>
  </r>
  <r>
    <s v="India Madhya Pradesh"/>
    <x v="15"/>
    <n v="0"/>
    <n v="0.02"/>
    <n v="0"/>
    <n v="0"/>
    <n v="9.86"/>
  </r>
  <r>
    <s v="India Maharashtra-Dadra-Nagar Haveli-Daman-Diu"/>
    <x v="0"/>
    <m/>
    <n v="57.06"/>
    <m/>
    <m/>
    <n v="10.050000000000001"/>
  </r>
  <r>
    <s v="India Maharashtra-Dadra-Nagar Haveli-Daman-Diu"/>
    <x v="1"/>
    <m/>
    <n v="0"/>
    <m/>
    <m/>
    <n v="10.050000000000001"/>
  </r>
  <r>
    <s v="India Maharashtra-Dadra-Nagar Haveli-Daman-Diu"/>
    <x v="2"/>
    <m/>
    <m/>
    <m/>
    <m/>
    <n v="0"/>
  </r>
  <r>
    <s v="India Maharashtra-Dadra-Nagar Haveli-Daman-Diu"/>
    <x v="3"/>
    <m/>
    <n v="0"/>
    <m/>
    <m/>
    <n v="0"/>
  </r>
  <r>
    <s v="India Maharashtra-Dadra-Nagar Haveli-Daman-Diu"/>
    <x v="4"/>
    <m/>
    <n v="0"/>
    <m/>
    <m/>
    <n v="0"/>
  </r>
  <r>
    <s v="India Maharashtra-Dadra-Nagar Haveli-Daman-Diu"/>
    <x v="5"/>
    <m/>
    <m/>
    <m/>
    <m/>
    <n v="0.56000000000000005"/>
  </r>
  <r>
    <s v="India Maharashtra-Dadra-Nagar Haveli-Daman-Diu"/>
    <x v="6"/>
    <m/>
    <n v="0"/>
    <m/>
    <m/>
    <n v="0"/>
  </r>
  <r>
    <s v="India Maharashtra-Dadra-Nagar Haveli-Daman-Diu"/>
    <x v="7"/>
    <m/>
    <n v="0"/>
    <m/>
    <m/>
    <n v="0"/>
  </r>
  <r>
    <s v="India Maharashtra-Dadra-Nagar Haveli-Daman-Diu"/>
    <x v="8"/>
    <m/>
    <n v="13.73"/>
    <m/>
    <m/>
    <n v="52.99"/>
  </r>
  <r>
    <s v="India Maharashtra-Dadra-Nagar Haveli-Daman-Diu"/>
    <x v="9"/>
    <m/>
    <n v="0.28000000000000003"/>
    <m/>
    <m/>
    <n v="2.23"/>
  </r>
  <r>
    <s v="India Maharashtra-Dadra-Nagar Haveli-Daman-Diu"/>
    <x v="10"/>
    <m/>
    <m/>
    <m/>
    <m/>
    <n v="0"/>
  </r>
  <r>
    <s v="India Maharashtra-Dadra-Nagar Haveli-Daman-Diu"/>
    <x v="11"/>
    <m/>
    <m/>
    <n v="0.96"/>
    <n v="0.66"/>
    <n v="2.39"/>
  </r>
  <r>
    <s v="India Maharashtra-Dadra-Nagar Haveli-Daman-Diu"/>
    <x v="12"/>
    <m/>
    <n v="0"/>
    <n v="0"/>
    <m/>
    <n v="0"/>
  </r>
  <r>
    <s v="India Maharashtra-Dadra-Nagar Haveli-Daman-Diu"/>
    <x v="13"/>
    <n v="0"/>
    <n v="0"/>
    <m/>
    <m/>
    <n v="0"/>
  </r>
  <r>
    <s v="India Maharashtra-Dadra-Nagar Haveli-Daman-Diu"/>
    <x v="14"/>
    <n v="0.17"/>
    <n v="1.64"/>
    <n v="94.84"/>
    <n v="64.92"/>
    <n v="226.95"/>
  </r>
  <r>
    <s v="India Maharashtra-Dadra-Nagar Haveli-Daman-Diu"/>
    <x v="15"/>
    <n v="0"/>
    <n v="0.03"/>
    <n v="0"/>
    <n v="0"/>
    <n v="9.56"/>
  </r>
  <r>
    <s v="India North East (excl. Assam)"/>
    <x v="0"/>
    <m/>
    <n v="1.79"/>
    <m/>
    <m/>
    <n v="0.78"/>
  </r>
  <r>
    <s v="India North East (excl. Assam)"/>
    <x v="1"/>
    <m/>
    <n v="0"/>
    <m/>
    <m/>
    <n v="0.78"/>
  </r>
  <r>
    <s v="India North East (excl. Assam)"/>
    <x v="2"/>
    <m/>
    <m/>
    <m/>
    <m/>
    <n v="0"/>
  </r>
  <r>
    <s v="India North East (excl. Assam)"/>
    <x v="3"/>
    <m/>
    <n v="0"/>
    <m/>
    <m/>
    <n v="0"/>
  </r>
  <r>
    <s v="India North East (excl. Assam)"/>
    <x v="4"/>
    <m/>
    <n v="0"/>
    <m/>
    <m/>
    <n v="0"/>
  </r>
  <r>
    <s v="India North East (excl. Assam)"/>
    <x v="5"/>
    <m/>
    <m/>
    <m/>
    <m/>
    <n v="0.02"/>
  </r>
  <r>
    <s v="India North East (excl. Assam)"/>
    <x v="6"/>
    <m/>
    <n v="0"/>
    <m/>
    <m/>
    <n v="0"/>
  </r>
  <r>
    <s v="India North East (excl. Assam)"/>
    <x v="7"/>
    <m/>
    <n v="0"/>
    <m/>
    <m/>
    <n v="0"/>
  </r>
  <r>
    <s v="India North East (excl. Assam)"/>
    <x v="8"/>
    <m/>
    <n v="0.02"/>
    <m/>
    <m/>
    <n v="2.14"/>
  </r>
  <r>
    <s v="India North East (excl. Assam)"/>
    <x v="9"/>
    <m/>
    <n v="0"/>
    <m/>
    <m/>
    <n v="0.09"/>
  </r>
  <r>
    <s v="India North East (excl. Assam)"/>
    <x v="10"/>
    <m/>
    <m/>
    <m/>
    <m/>
    <n v="0"/>
  </r>
  <r>
    <s v="India North East (excl. Assam)"/>
    <x v="11"/>
    <m/>
    <m/>
    <n v="0.18"/>
    <n v="0.12"/>
    <n v="0.44"/>
  </r>
  <r>
    <s v="India North East (excl. Assam)"/>
    <x v="12"/>
    <m/>
    <n v="0"/>
    <n v="0"/>
    <m/>
    <n v="0"/>
  </r>
  <r>
    <s v="India North East (excl. Assam)"/>
    <x v="13"/>
    <n v="0"/>
    <n v="0"/>
    <m/>
    <m/>
    <n v="0"/>
  </r>
  <r>
    <s v="India North East (excl. Assam)"/>
    <x v="14"/>
    <n v="0.08"/>
    <n v="0.78"/>
    <n v="17.41"/>
    <n v="11.92"/>
    <n v="41.67"/>
  </r>
  <r>
    <s v="India North East (excl. Assam)"/>
    <x v="15"/>
    <n v="0"/>
    <n v="0.02"/>
    <n v="0"/>
    <n v="0"/>
    <n v="1.75"/>
  </r>
  <r>
    <s v="India Orissa"/>
    <x v="0"/>
    <m/>
    <n v="2.97"/>
    <m/>
    <m/>
    <n v="1.37"/>
  </r>
  <r>
    <s v="India Orissa"/>
    <x v="1"/>
    <m/>
    <n v="0"/>
    <m/>
    <m/>
    <n v="1.37"/>
  </r>
  <r>
    <s v="India Orissa"/>
    <x v="2"/>
    <m/>
    <m/>
    <m/>
    <m/>
    <n v="0"/>
  </r>
  <r>
    <s v="India Orissa"/>
    <x v="3"/>
    <m/>
    <n v="0"/>
    <m/>
    <m/>
    <n v="0"/>
  </r>
  <r>
    <s v="India Orissa"/>
    <x v="4"/>
    <m/>
    <n v="0"/>
    <m/>
    <m/>
    <n v="0"/>
  </r>
  <r>
    <s v="India Orissa"/>
    <x v="5"/>
    <m/>
    <m/>
    <m/>
    <m/>
    <n v="0.05"/>
  </r>
  <r>
    <s v="India Orissa"/>
    <x v="6"/>
    <m/>
    <n v="0"/>
    <m/>
    <m/>
    <n v="0"/>
  </r>
  <r>
    <s v="India Orissa"/>
    <x v="7"/>
    <m/>
    <n v="0"/>
    <m/>
    <m/>
    <n v="0"/>
  </r>
  <r>
    <s v="India Orissa"/>
    <x v="8"/>
    <m/>
    <n v="0.41"/>
    <m/>
    <m/>
    <n v="4.3"/>
  </r>
  <r>
    <s v="India Orissa"/>
    <x v="9"/>
    <m/>
    <n v="0.01"/>
    <m/>
    <m/>
    <n v="0.18"/>
  </r>
  <r>
    <s v="India Orissa"/>
    <x v="10"/>
    <m/>
    <m/>
    <m/>
    <m/>
    <n v="0"/>
  </r>
  <r>
    <s v="India Orissa"/>
    <x v="11"/>
    <m/>
    <m/>
    <n v="0.68"/>
    <n v="0.46"/>
    <n v="1.69"/>
  </r>
  <r>
    <s v="India Orissa"/>
    <x v="12"/>
    <m/>
    <n v="0"/>
    <n v="0"/>
    <m/>
    <n v="0"/>
  </r>
  <r>
    <s v="India Orissa"/>
    <x v="13"/>
    <n v="0"/>
    <n v="0"/>
    <m/>
    <m/>
    <n v="0"/>
  </r>
  <r>
    <s v="India Orissa"/>
    <x v="14"/>
    <n v="0.49"/>
    <n v="4.75"/>
    <n v="67.08"/>
    <n v="45.91"/>
    <n v="160.51"/>
  </r>
  <r>
    <s v="India Orissa"/>
    <x v="15"/>
    <n v="0.01"/>
    <n v="0.1"/>
    <n v="0"/>
    <n v="0"/>
    <n v="6.76"/>
  </r>
  <r>
    <s v="India Punjab"/>
    <x v="0"/>
    <m/>
    <n v="15.85"/>
    <m/>
    <m/>
    <n v="2.2400000000000002"/>
  </r>
  <r>
    <s v="India Punjab"/>
    <x v="1"/>
    <m/>
    <n v="0"/>
    <m/>
    <m/>
    <n v="2.2400000000000002"/>
  </r>
  <r>
    <s v="India Punjab"/>
    <x v="2"/>
    <m/>
    <m/>
    <m/>
    <m/>
    <n v="0"/>
  </r>
  <r>
    <s v="India Punjab"/>
    <x v="3"/>
    <m/>
    <n v="0"/>
    <m/>
    <m/>
    <n v="0"/>
  </r>
  <r>
    <s v="India Punjab"/>
    <x v="4"/>
    <m/>
    <n v="0"/>
    <m/>
    <m/>
    <n v="0"/>
  </r>
  <r>
    <s v="India Punjab"/>
    <x v="5"/>
    <m/>
    <m/>
    <m/>
    <m/>
    <n v="0.15"/>
  </r>
  <r>
    <s v="India Punjab"/>
    <x v="6"/>
    <m/>
    <n v="0"/>
    <m/>
    <m/>
    <n v="0"/>
  </r>
  <r>
    <s v="India Punjab"/>
    <x v="7"/>
    <m/>
    <n v="0"/>
    <m/>
    <m/>
    <n v="0"/>
  </r>
  <r>
    <s v="India Punjab"/>
    <x v="8"/>
    <m/>
    <n v="23.84"/>
    <m/>
    <m/>
    <n v="14.69"/>
  </r>
  <r>
    <s v="India Punjab"/>
    <x v="9"/>
    <m/>
    <n v="0.49"/>
    <m/>
    <m/>
    <n v="0.62"/>
  </r>
  <r>
    <s v="India Punjab"/>
    <x v="10"/>
    <m/>
    <m/>
    <m/>
    <m/>
    <n v="0"/>
  </r>
  <r>
    <s v="India Punjab"/>
    <x v="11"/>
    <m/>
    <m/>
    <n v="0.18"/>
    <n v="0.12"/>
    <n v="0.45"/>
  </r>
  <r>
    <s v="India Punjab"/>
    <x v="12"/>
    <m/>
    <n v="0"/>
    <n v="0"/>
    <m/>
    <n v="0"/>
  </r>
  <r>
    <s v="India Punjab"/>
    <x v="13"/>
    <n v="0"/>
    <n v="0"/>
    <m/>
    <m/>
    <n v="0"/>
  </r>
  <r>
    <s v="India Punjab"/>
    <x v="14"/>
    <n v="0.03"/>
    <n v="0.33"/>
    <n v="17.98"/>
    <n v="12.31"/>
    <n v="43.02"/>
  </r>
  <r>
    <s v="India Punjab"/>
    <x v="15"/>
    <n v="0"/>
    <n v="0.01"/>
    <n v="0"/>
    <n v="0"/>
    <n v="1.81"/>
  </r>
  <r>
    <s v="India Rajasthan"/>
    <x v="0"/>
    <m/>
    <n v="25.5"/>
    <m/>
    <m/>
    <n v="3.35"/>
  </r>
  <r>
    <s v="India Rajasthan"/>
    <x v="1"/>
    <m/>
    <n v="0"/>
    <m/>
    <m/>
    <n v="3.35"/>
  </r>
  <r>
    <s v="India Rajasthan"/>
    <x v="2"/>
    <m/>
    <m/>
    <m/>
    <m/>
    <n v="0"/>
  </r>
  <r>
    <s v="India Rajasthan"/>
    <x v="3"/>
    <m/>
    <n v="0"/>
    <m/>
    <m/>
    <n v="0"/>
  </r>
  <r>
    <s v="India Rajasthan"/>
    <x v="4"/>
    <m/>
    <n v="0"/>
    <m/>
    <m/>
    <n v="0"/>
  </r>
  <r>
    <s v="India Rajasthan"/>
    <x v="5"/>
    <m/>
    <m/>
    <m/>
    <m/>
    <n v="0.2"/>
  </r>
  <r>
    <s v="India Rajasthan"/>
    <x v="6"/>
    <m/>
    <n v="0"/>
    <m/>
    <m/>
    <n v="0"/>
  </r>
  <r>
    <s v="India Rajasthan"/>
    <x v="7"/>
    <m/>
    <n v="0"/>
    <m/>
    <m/>
    <n v="0"/>
  </r>
  <r>
    <s v="India Rajasthan"/>
    <x v="8"/>
    <m/>
    <n v="22.83"/>
    <m/>
    <m/>
    <n v="19.22"/>
  </r>
  <r>
    <s v="India Rajasthan"/>
    <x v="9"/>
    <m/>
    <n v="0.47"/>
    <m/>
    <m/>
    <n v="0.81"/>
  </r>
  <r>
    <s v="India Rajasthan"/>
    <x v="10"/>
    <m/>
    <m/>
    <m/>
    <m/>
    <n v="0"/>
  </r>
  <r>
    <s v="India Rajasthan"/>
    <x v="11"/>
    <m/>
    <m/>
    <n v="0.79"/>
    <n v="0.54"/>
    <n v="1.97"/>
  </r>
  <r>
    <s v="India Rajasthan"/>
    <x v="12"/>
    <m/>
    <n v="0"/>
    <n v="0"/>
    <m/>
    <n v="0"/>
  </r>
  <r>
    <s v="India Rajasthan"/>
    <x v="13"/>
    <n v="0"/>
    <n v="0"/>
    <m/>
    <m/>
    <n v="0"/>
  </r>
  <r>
    <s v="India Rajasthan"/>
    <x v="14"/>
    <n v="0.04"/>
    <n v="0.43"/>
    <n v="78.23"/>
    <n v="53.54"/>
    <n v="187.19"/>
  </r>
  <r>
    <s v="India Rajasthan"/>
    <x v="15"/>
    <n v="0"/>
    <n v="0.01"/>
    <n v="0"/>
    <n v="0"/>
    <n v="7.88"/>
  </r>
  <r>
    <s v="India Tamil Nadu"/>
    <x v="0"/>
    <m/>
    <n v="24.79"/>
    <m/>
    <m/>
    <n v="7.07"/>
  </r>
  <r>
    <s v="India Tamil Nadu"/>
    <x v="1"/>
    <m/>
    <n v="0"/>
    <m/>
    <m/>
    <n v="7.07"/>
  </r>
  <r>
    <s v="India Tamil Nadu"/>
    <x v="2"/>
    <m/>
    <m/>
    <m/>
    <m/>
    <n v="0"/>
  </r>
  <r>
    <s v="India Tamil Nadu"/>
    <x v="3"/>
    <m/>
    <n v="0"/>
    <m/>
    <m/>
    <n v="0"/>
  </r>
  <r>
    <s v="India Tamil Nadu"/>
    <x v="4"/>
    <m/>
    <n v="0"/>
    <m/>
    <m/>
    <n v="0"/>
  </r>
  <r>
    <s v="India Tamil Nadu"/>
    <x v="5"/>
    <m/>
    <m/>
    <m/>
    <m/>
    <n v="0.21"/>
  </r>
  <r>
    <s v="India Tamil Nadu"/>
    <x v="6"/>
    <m/>
    <n v="0"/>
    <m/>
    <m/>
    <n v="0"/>
  </r>
  <r>
    <s v="India Tamil Nadu"/>
    <x v="7"/>
    <m/>
    <n v="0"/>
    <m/>
    <m/>
    <n v="0"/>
  </r>
  <r>
    <s v="India Tamil Nadu"/>
    <x v="8"/>
    <m/>
    <n v="28.36"/>
    <m/>
    <m/>
    <n v="20.260000000000002"/>
  </r>
  <r>
    <s v="India Tamil Nadu"/>
    <x v="9"/>
    <m/>
    <n v="0.57999999999999996"/>
    <m/>
    <m/>
    <n v="0.85"/>
  </r>
  <r>
    <s v="India Tamil Nadu"/>
    <x v="10"/>
    <m/>
    <m/>
    <m/>
    <m/>
    <n v="0"/>
  </r>
  <r>
    <s v="India Tamil Nadu"/>
    <x v="11"/>
    <m/>
    <m/>
    <n v="0.69"/>
    <n v="0.47"/>
    <n v="1.71"/>
  </r>
  <r>
    <s v="India Tamil Nadu"/>
    <x v="12"/>
    <m/>
    <n v="0"/>
    <n v="0"/>
    <m/>
    <n v="0"/>
  </r>
  <r>
    <s v="India Tamil Nadu"/>
    <x v="13"/>
    <n v="0"/>
    <n v="0"/>
    <m/>
    <m/>
    <n v="0"/>
  </r>
  <r>
    <s v="India Tamil Nadu"/>
    <x v="14"/>
    <n v="0.06"/>
    <n v="0.57999999999999996"/>
    <n v="67.97"/>
    <n v="46.52"/>
    <n v="162.63999999999999"/>
  </r>
  <r>
    <s v="India Tamil Nadu"/>
    <x v="15"/>
    <n v="0"/>
    <n v="0.01"/>
    <n v="0"/>
    <n v="0"/>
    <n v="6.85"/>
  </r>
  <r>
    <s v="India Uttar Pradesh"/>
    <x v="0"/>
    <m/>
    <n v="24.17"/>
    <m/>
    <m/>
    <n v="8.73"/>
  </r>
  <r>
    <s v="India Uttar Pradesh"/>
    <x v="1"/>
    <m/>
    <n v="0"/>
    <m/>
    <m/>
    <n v="8.73"/>
  </r>
  <r>
    <s v="India Uttar Pradesh"/>
    <x v="2"/>
    <m/>
    <m/>
    <m/>
    <m/>
    <n v="0"/>
  </r>
  <r>
    <s v="India Uttar Pradesh"/>
    <x v="3"/>
    <m/>
    <n v="0"/>
    <m/>
    <m/>
    <n v="0"/>
  </r>
  <r>
    <s v="India Uttar Pradesh"/>
    <x v="4"/>
    <m/>
    <n v="0"/>
    <m/>
    <m/>
    <n v="0"/>
  </r>
  <r>
    <s v="India Uttar Pradesh"/>
    <x v="5"/>
    <m/>
    <m/>
    <m/>
    <m/>
    <n v="0.82"/>
  </r>
  <r>
    <s v="India Uttar Pradesh"/>
    <x v="6"/>
    <m/>
    <n v="0"/>
    <m/>
    <m/>
    <n v="0"/>
  </r>
  <r>
    <s v="India Uttar Pradesh"/>
    <x v="7"/>
    <m/>
    <n v="0"/>
    <m/>
    <m/>
    <n v="0"/>
  </r>
  <r>
    <s v="India Uttar Pradesh"/>
    <x v="8"/>
    <m/>
    <n v="15.97"/>
    <m/>
    <m/>
    <n v="77.7"/>
  </r>
  <r>
    <s v="India Uttar Pradesh"/>
    <x v="9"/>
    <m/>
    <n v="0.33"/>
    <m/>
    <m/>
    <n v="3.27"/>
  </r>
  <r>
    <s v="India Uttar Pradesh"/>
    <x v="10"/>
    <m/>
    <m/>
    <m/>
    <m/>
    <n v="0"/>
  </r>
  <r>
    <s v="India Uttar Pradesh"/>
    <x v="11"/>
    <m/>
    <m/>
    <n v="2.17"/>
    <n v="1.49"/>
    <n v="5.41"/>
  </r>
  <r>
    <s v="India Uttar Pradesh"/>
    <x v="12"/>
    <m/>
    <n v="0"/>
    <n v="0"/>
    <m/>
    <n v="0"/>
  </r>
  <r>
    <s v="India Uttar Pradesh"/>
    <x v="13"/>
    <n v="0"/>
    <n v="0"/>
    <m/>
    <m/>
    <n v="0"/>
  </r>
  <r>
    <s v="India Uttar Pradesh"/>
    <x v="14"/>
    <n v="0.26"/>
    <n v="2.56"/>
    <n v="214.9"/>
    <n v="147.1"/>
    <n v="514.24"/>
  </r>
  <r>
    <s v="India Uttar Pradesh"/>
    <x v="15"/>
    <n v="0.01"/>
    <n v="0.05"/>
    <n v="0"/>
    <n v="0"/>
    <n v="21.65"/>
  </r>
  <r>
    <s v="India Uttaranchal"/>
    <x v="0"/>
    <m/>
    <n v="4.54"/>
    <m/>
    <m/>
    <n v="0.61"/>
  </r>
  <r>
    <s v="India Uttaranchal"/>
    <x v="1"/>
    <m/>
    <n v="0"/>
    <m/>
    <m/>
    <n v="0.61"/>
  </r>
  <r>
    <s v="India Uttaranchal"/>
    <x v="2"/>
    <m/>
    <m/>
    <m/>
    <m/>
    <n v="0"/>
  </r>
  <r>
    <s v="India Uttaranchal"/>
    <x v="3"/>
    <m/>
    <n v="0"/>
    <m/>
    <m/>
    <n v="0"/>
  </r>
  <r>
    <s v="India Uttaranchal"/>
    <x v="4"/>
    <m/>
    <n v="0"/>
    <m/>
    <m/>
    <n v="0"/>
  </r>
  <r>
    <s v="India Uttaranchal"/>
    <x v="5"/>
    <m/>
    <m/>
    <m/>
    <m/>
    <n v="0.01"/>
  </r>
  <r>
    <s v="India Uttaranchal"/>
    <x v="6"/>
    <m/>
    <n v="0"/>
    <m/>
    <m/>
    <n v="0"/>
  </r>
  <r>
    <s v="India Uttaranchal"/>
    <x v="7"/>
    <m/>
    <n v="0"/>
    <m/>
    <m/>
    <n v="0"/>
  </r>
  <r>
    <s v="India Uttaranchal"/>
    <x v="8"/>
    <m/>
    <n v="0.84"/>
    <m/>
    <m/>
    <n v="0.69"/>
  </r>
  <r>
    <s v="India Uttaranchal"/>
    <x v="9"/>
    <m/>
    <n v="0.02"/>
    <m/>
    <m/>
    <n v="0.03"/>
  </r>
  <r>
    <s v="India Uttaranchal"/>
    <x v="10"/>
    <m/>
    <m/>
    <m/>
    <m/>
    <n v="0"/>
  </r>
  <r>
    <s v="India Uttaranchal"/>
    <x v="11"/>
    <m/>
    <m/>
    <n v="0.09"/>
    <n v="0.06"/>
    <n v="0.22"/>
  </r>
  <r>
    <s v="India Uttaranchal"/>
    <x v="12"/>
    <m/>
    <n v="0"/>
    <n v="0"/>
    <m/>
    <n v="0"/>
  </r>
  <r>
    <s v="India Uttaranchal"/>
    <x v="13"/>
    <n v="0"/>
    <n v="0"/>
    <m/>
    <m/>
    <n v="0"/>
  </r>
  <r>
    <s v="India Uttaranchal"/>
    <x v="14"/>
    <n v="0"/>
    <n v="0.04"/>
    <n v="8.7100000000000009"/>
    <n v="5.96"/>
    <n v="20.83"/>
  </r>
  <r>
    <s v="India Uttaranchal"/>
    <x v="15"/>
    <n v="0"/>
    <n v="0"/>
    <n v="0"/>
    <n v="0"/>
    <n v="0.88"/>
  </r>
  <r>
    <s v="India West Bengal"/>
    <x v="0"/>
    <m/>
    <n v="11.72"/>
    <m/>
    <m/>
    <n v="5.72"/>
  </r>
  <r>
    <s v="India West Bengal"/>
    <x v="1"/>
    <m/>
    <n v="0"/>
    <m/>
    <m/>
    <n v="5.72"/>
  </r>
  <r>
    <s v="India West Bengal"/>
    <x v="2"/>
    <m/>
    <m/>
    <m/>
    <m/>
    <n v="0"/>
  </r>
  <r>
    <s v="India West Bengal"/>
    <x v="3"/>
    <m/>
    <n v="0"/>
    <m/>
    <m/>
    <n v="0"/>
  </r>
  <r>
    <s v="India West Bengal"/>
    <x v="4"/>
    <m/>
    <n v="0"/>
    <m/>
    <m/>
    <n v="0"/>
  </r>
  <r>
    <s v="India West Bengal"/>
    <x v="5"/>
    <m/>
    <m/>
    <m/>
    <m/>
    <n v="0.09"/>
  </r>
  <r>
    <s v="India West Bengal"/>
    <x v="6"/>
    <m/>
    <n v="0"/>
    <m/>
    <m/>
    <n v="0"/>
  </r>
  <r>
    <s v="India West Bengal"/>
    <x v="7"/>
    <m/>
    <n v="0"/>
    <m/>
    <m/>
    <n v="0"/>
  </r>
  <r>
    <s v="India West Bengal"/>
    <x v="8"/>
    <m/>
    <n v="3.11"/>
    <m/>
    <m/>
    <n v="8.44"/>
  </r>
  <r>
    <s v="India West Bengal"/>
    <x v="9"/>
    <m/>
    <n v="0.06"/>
    <m/>
    <m/>
    <n v="0.36"/>
  </r>
  <r>
    <s v="India West Bengal"/>
    <x v="10"/>
    <m/>
    <m/>
    <m/>
    <m/>
    <n v="0"/>
  </r>
  <r>
    <s v="India West Bengal"/>
    <x v="11"/>
    <m/>
    <m/>
    <n v="1.1399999999999999"/>
    <n v="0.78"/>
    <n v="2.85"/>
  </r>
  <r>
    <s v="India West Bengal"/>
    <x v="12"/>
    <m/>
    <n v="0"/>
    <n v="0"/>
    <m/>
    <n v="0"/>
  </r>
  <r>
    <s v="India West Bengal"/>
    <x v="13"/>
    <n v="0"/>
    <n v="0"/>
    <m/>
    <m/>
    <n v="0"/>
  </r>
  <r>
    <s v="India West Bengal"/>
    <x v="14"/>
    <n v="5.0599999999999996"/>
    <n v="49.21"/>
    <n v="113.06"/>
    <n v="77.39"/>
    <n v="270.55"/>
  </r>
  <r>
    <s v="India West Bengal"/>
    <x v="15"/>
    <n v="0.1"/>
    <n v="1"/>
    <n v="0"/>
    <n v="0"/>
    <n v="11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F34" firstHeaderRow="0" firstDataRow="1" firstDataCol="1"/>
  <pivotFields count="7">
    <pivotField showAll="0"/>
    <pivotField axis="axisRow" showAll="0">
      <items count="17">
        <item x="8"/>
        <item x="14"/>
        <item x="2"/>
        <item x="10"/>
        <item x="9"/>
        <item x="15"/>
        <item x="4"/>
        <item x="1"/>
        <item x="3"/>
        <item x="0"/>
        <item x="6"/>
        <item x="12"/>
        <item x="7"/>
        <item x="13"/>
        <item x="5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rown coal/lignite grade 1" fld="2" baseField="1" baseItem="0"/>
    <dataField name="Sum of Hard coal, grade 2" fld="3" baseField="1" baseItem="0"/>
    <dataField name="Sum of Agricultural residues" fld="4" baseField="1" baseItem="0"/>
    <dataField name="Sum of Dung" fld="5" baseField="1" baseItem="0"/>
    <dataField name="Sum of Fuelwood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kstore.teri.res.in/books/97881799358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workbookViewId="0">
      <selection activeCell="B8" sqref="B8"/>
    </sheetView>
  </sheetViews>
  <sheetFormatPr defaultRowHeight="14.5"/>
  <cols>
    <col min="1" max="1" width="12.36328125" customWidth="1"/>
    <col min="2" max="2" width="94.7265625" customWidth="1"/>
    <col min="3" max="3" width="9.36328125" customWidth="1"/>
    <col min="4" max="4" width="64.81640625" customWidth="1"/>
  </cols>
  <sheetData>
    <row r="1" spans="1:2">
      <c r="A1" s="1" t="s">
        <v>0</v>
      </c>
    </row>
    <row r="3" spans="1:2">
      <c r="A3" s="1" t="s">
        <v>1</v>
      </c>
      <c r="B3" s="2" t="s">
        <v>390</v>
      </c>
    </row>
    <row r="4" spans="1:2">
      <c r="A4" s="1"/>
      <c r="B4" s="3" t="s">
        <v>391</v>
      </c>
    </row>
    <row r="5" spans="1:2">
      <c r="A5" s="1"/>
      <c r="B5" s="3">
        <v>2015</v>
      </c>
    </row>
    <row r="6" spans="1:2">
      <c r="A6" s="1"/>
      <c r="B6" s="59" t="s">
        <v>392</v>
      </c>
    </row>
    <row r="7" spans="1:2">
      <c r="A7" s="1"/>
      <c r="B7" s="59" t="s">
        <v>393</v>
      </c>
    </row>
    <row r="8" spans="1:2">
      <c r="A8" s="1"/>
      <c r="B8" t="s">
        <v>394</v>
      </c>
    </row>
    <row r="9" spans="1:2">
      <c r="A9" s="1"/>
    </row>
    <row r="10" spans="1:2">
      <c r="A10" s="1"/>
      <c r="B10" s="2" t="s">
        <v>32</v>
      </c>
    </row>
    <row r="11" spans="1:2">
      <c r="A11" s="1"/>
      <c r="B11" t="s">
        <v>33</v>
      </c>
    </row>
    <row r="12" spans="1:2">
      <c r="A12" s="1"/>
      <c r="B12" s="3">
        <v>2019</v>
      </c>
    </row>
    <row r="13" spans="1:2">
      <c r="A13" s="1"/>
      <c r="B13" t="s">
        <v>248</v>
      </c>
    </row>
    <row r="14" spans="1:2">
      <c r="A14" s="1"/>
      <c r="B14" s="4" t="s">
        <v>249</v>
      </c>
    </row>
    <row r="15" spans="1:2">
      <c r="A15" s="1"/>
      <c r="B15" t="s">
        <v>76</v>
      </c>
    </row>
    <row r="16" spans="1:2">
      <c r="A16" s="1"/>
    </row>
    <row r="17" spans="1:4">
      <c r="A17" s="1"/>
      <c r="B17" s="7" t="s">
        <v>291</v>
      </c>
      <c r="D17" s="62"/>
    </row>
    <row r="18" spans="1:4">
      <c r="A18" s="1"/>
      <c r="B18" t="s">
        <v>42</v>
      </c>
    </row>
    <row r="19" spans="1:4">
      <c r="A19" s="1"/>
      <c r="B19" s="3">
        <v>2018</v>
      </c>
      <c r="D19" s="3"/>
    </row>
    <row r="20" spans="1:4">
      <c r="A20" s="1"/>
      <c r="B20" t="s">
        <v>261</v>
      </c>
      <c r="D20" s="59"/>
    </row>
    <row r="21" spans="1:4">
      <c r="A21" s="1"/>
      <c r="B21" s="4" t="s">
        <v>262</v>
      </c>
      <c r="D21" s="4"/>
    </row>
    <row r="22" spans="1:4">
      <c r="A22" s="1"/>
      <c r="B22" t="s">
        <v>292</v>
      </c>
    </row>
    <row r="23" spans="1:4">
      <c r="A23" s="1"/>
    </row>
    <row r="24" spans="1:4">
      <c r="A24" s="1"/>
      <c r="B24" s="2" t="s">
        <v>239</v>
      </c>
    </row>
    <row r="25" spans="1:4">
      <c r="A25" s="1"/>
      <c r="B25" t="s">
        <v>235</v>
      </c>
    </row>
    <row r="26" spans="1:4">
      <c r="A26" s="1"/>
      <c r="B26" s="3">
        <v>2018</v>
      </c>
    </row>
    <row r="27" spans="1:4">
      <c r="A27" s="1"/>
      <c r="B27" t="s">
        <v>236</v>
      </c>
    </row>
    <row r="28" spans="1:4">
      <c r="A28" s="1"/>
      <c r="B28" s="4" t="s">
        <v>237</v>
      </c>
      <c r="D28" t="s">
        <v>298</v>
      </c>
    </row>
    <row r="29" spans="1:4">
      <c r="A29" s="1"/>
      <c r="B29" t="s">
        <v>435</v>
      </c>
    </row>
    <row r="30" spans="1:4">
      <c r="A30" s="1"/>
    </row>
    <row r="31" spans="1:4">
      <c r="A31" s="1"/>
      <c r="B31" s="2" t="s">
        <v>71</v>
      </c>
    </row>
    <row r="32" spans="1:4">
      <c r="B32" t="s">
        <v>72</v>
      </c>
    </row>
    <row r="33" spans="1:2">
      <c r="B33" s="3">
        <v>2016</v>
      </c>
    </row>
    <row r="34" spans="1:2">
      <c r="B34" t="s">
        <v>73</v>
      </c>
    </row>
    <row r="35" spans="1:2">
      <c r="B35" s="4" t="s">
        <v>75</v>
      </c>
    </row>
    <row r="36" spans="1:2">
      <c r="B36" t="s">
        <v>74</v>
      </c>
    </row>
    <row r="38" spans="1:2">
      <c r="A38" s="1" t="s">
        <v>2</v>
      </c>
    </row>
    <row r="39" spans="1:2">
      <c r="A39" s="1" t="s">
        <v>244</v>
      </c>
    </row>
    <row r="40" spans="1:2">
      <c r="A40" s="5" t="s">
        <v>245</v>
      </c>
    </row>
    <row r="41" spans="1:2">
      <c r="A41" s="5" t="s">
        <v>246</v>
      </c>
    </row>
    <row r="42" spans="1:2">
      <c r="A42" s="5" t="s">
        <v>247</v>
      </c>
    </row>
    <row r="43" spans="1:2">
      <c r="A43" s="5" t="s">
        <v>238</v>
      </c>
    </row>
    <row r="44" spans="1:2">
      <c r="A44" s="5"/>
    </row>
    <row r="45" spans="1:2">
      <c r="A45" s="5" t="s">
        <v>31</v>
      </c>
    </row>
    <row r="46" spans="1:2">
      <c r="A46" s="5" t="s">
        <v>41</v>
      </c>
    </row>
    <row r="47" spans="1:2">
      <c r="A47" s="5" t="s">
        <v>287</v>
      </c>
    </row>
    <row r="48" spans="1:2">
      <c r="A48" s="5" t="s">
        <v>288</v>
      </c>
    </row>
    <row r="49" spans="1:1">
      <c r="A49" s="5" t="s">
        <v>289</v>
      </c>
    </row>
    <row r="50" spans="1:1">
      <c r="A50" s="5"/>
    </row>
    <row r="51" spans="1:1">
      <c r="A51" s="5" t="s">
        <v>436</v>
      </c>
    </row>
    <row r="52" spans="1:1">
      <c r="A52" s="5" t="s">
        <v>439</v>
      </c>
    </row>
    <row r="53" spans="1:1">
      <c r="A53" s="5"/>
    </row>
    <row r="54" spans="1:1">
      <c r="A54" s="5" t="s">
        <v>437</v>
      </c>
    </row>
    <row r="55" spans="1:1">
      <c r="A55" s="1"/>
    </row>
    <row r="56" spans="1:1">
      <c r="A56" s="5" t="s">
        <v>438</v>
      </c>
    </row>
  </sheetData>
  <hyperlinks>
    <hyperlink ref="B35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opLeftCell="A13" workbookViewId="0">
      <selection activeCell="D17" sqref="D17"/>
    </sheetView>
  </sheetViews>
  <sheetFormatPr defaultRowHeight="14.5"/>
  <cols>
    <col min="1" max="1" width="10.81640625" customWidth="1"/>
    <col min="2" max="9" width="13.6328125" customWidth="1"/>
  </cols>
  <sheetData>
    <row r="1" spans="1:8">
      <c r="A1" s="96" t="s">
        <v>77</v>
      </c>
      <c r="B1" s="96"/>
      <c r="C1" s="96"/>
      <c r="D1" s="96"/>
      <c r="E1" s="96"/>
      <c r="F1" s="96"/>
      <c r="G1" s="96"/>
      <c r="H1" s="96"/>
    </row>
    <row r="2" spans="1:8">
      <c r="A2" s="96"/>
      <c r="B2" s="96"/>
      <c r="C2" s="96"/>
      <c r="D2" s="96"/>
      <c r="E2" s="96"/>
      <c r="F2" s="96"/>
      <c r="G2" s="96"/>
      <c r="H2" s="96"/>
    </row>
    <row r="3" spans="1:8" ht="15.5">
      <c r="A3" s="97" t="s">
        <v>78</v>
      </c>
      <c r="B3" s="97"/>
      <c r="C3" s="97"/>
      <c r="D3" s="97"/>
      <c r="E3" s="97"/>
      <c r="F3" s="97"/>
      <c r="G3" s="97"/>
      <c r="H3" s="97"/>
    </row>
    <row r="4" spans="1:8">
      <c r="A4" s="98" t="s">
        <v>3</v>
      </c>
      <c r="B4" s="101" t="s">
        <v>4</v>
      </c>
      <c r="C4" s="101" t="s">
        <v>5</v>
      </c>
      <c r="D4" s="101" t="s">
        <v>6</v>
      </c>
      <c r="E4" s="101" t="s">
        <v>7</v>
      </c>
      <c r="F4" s="30" t="s">
        <v>8</v>
      </c>
      <c r="G4" s="101" t="s">
        <v>9</v>
      </c>
      <c r="H4" s="31" t="s">
        <v>10</v>
      </c>
    </row>
    <row r="5" spans="1:8">
      <c r="A5" s="99"/>
      <c r="B5" s="102"/>
      <c r="C5" s="102"/>
      <c r="D5" s="102"/>
      <c r="E5" s="102"/>
      <c r="F5" s="32" t="s">
        <v>11</v>
      </c>
      <c r="G5" s="102"/>
      <c r="H5" s="33" t="s">
        <v>12</v>
      </c>
    </row>
    <row r="6" spans="1:8">
      <c r="A6" s="100"/>
      <c r="B6" s="103"/>
      <c r="C6" s="103"/>
      <c r="D6" s="103"/>
      <c r="E6" s="103"/>
      <c r="F6" s="34" t="s">
        <v>13</v>
      </c>
      <c r="G6" s="103"/>
      <c r="H6" s="35" t="s">
        <v>14</v>
      </c>
    </row>
    <row r="7" spans="1:8">
      <c r="A7" s="36">
        <v>1</v>
      </c>
      <c r="B7" s="36"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7" t="s">
        <v>79</v>
      </c>
    </row>
    <row r="8" spans="1:8">
      <c r="A8" s="39" t="s">
        <v>15</v>
      </c>
      <c r="B8" s="38">
        <v>209474.12781608119</v>
      </c>
      <c r="C8" s="38">
        <v>109609.77877866759</v>
      </c>
      <c r="D8" s="38">
        <v>131719.81337273202</v>
      </c>
      <c r="E8" s="38">
        <v>54189.190079562402</v>
      </c>
      <c r="F8" s="38">
        <v>11424.783703703704</v>
      </c>
      <c r="G8" s="38">
        <v>37577.019349878268</v>
      </c>
      <c r="H8" s="53">
        <v>553995</v>
      </c>
    </row>
    <row r="9" spans="1:8">
      <c r="A9" s="39" t="s">
        <v>80</v>
      </c>
      <c r="B9" s="38">
        <v>236752.19076651</v>
      </c>
      <c r="C9" s="38">
        <v>120208.7574092943</v>
      </c>
      <c r="D9" s="38">
        <v>146080.15510040961</v>
      </c>
      <c r="E9" s="38">
        <v>60600.284304184614</v>
      </c>
      <c r="F9" s="38">
        <v>12408.252614641995</v>
      </c>
      <c r="G9" s="38">
        <v>36595.349224177386</v>
      </c>
      <c r="H9" s="38">
        <v>612644.98941921792</v>
      </c>
    </row>
    <row r="10" spans="1:8">
      <c r="A10" s="39" t="s">
        <v>16</v>
      </c>
      <c r="B10" s="38">
        <v>272589</v>
      </c>
      <c r="C10" s="38">
        <v>131967</v>
      </c>
      <c r="D10" s="38">
        <v>169326</v>
      </c>
      <c r="E10" s="38">
        <v>67289</v>
      </c>
      <c r="F10" s="38">
        <v>14003</v>
      </c>
      <c r="G10" s="38">
        <v>39218</v>
      </c>
      <c r="H10" s="38">
        <v>694392</v>
      </c>
    </row>
    <row r="11" spans="1:8">
      <c r="A11" s="40" t="s">
        <v>17</v>
      </c>
      <c r="B11" s="38">
        <v>352291</v>
      </c>
      <c r="C11" s="38">
        <v>140960</v>
      </c>
      <c r="D11" s="38">
        <v>171104</v>
      </c>
      <c r="E11" s="38">
        <v>65381</v>
      </c>
      <c r="F11" s="38">
        <v>14206</v>
      </c>
      <c r="G11" s="38">
        <v>41252</v>
      </c>
      <c r="H11" s="38">
        <v>785194</v>
      </c>
    </row>
    <row r="12" spans="1:8">
      <c r="A12" s="40" t="s">
        <v>18</v>
      </c>
      <c r="B12" s="38">
        <v>365988.99</v>
      </c>
      <c r="C12" s="38">
        <v>147462</v>
      </c>
      <c r="D12" s="38">
        <v>183700</v>
      </c>
      <c r="E12" s="38">
        <v>72794</v>
      </c>
      <c r="F12" s="38">
        <v>14100</v>
      </c>
      <c r="G12" s="38">
        <v>40256</v>
      </c>
      <c r="H12" s="38">
        <v>824300.99</v>
      </c>
    </row>
    <row r="13" spans="1:8">
      <c r="A13" s="41" t="s">
        <v>19</v>
      </c>
      <c r="B13" s="38">
        <v>384418.2794984277</v>
      </c>
      <c r="C13" s="38">
        <v>152744.32570698805</v>
      </c>
      <c r="D13" s="38">
        <v>199841.78628002029</v>
      </c>
      <c r="E13" s="38">
        <v>74246.963235908886</v>
      </c>
      <c r="F13" s="38">
        <v>15539.688867794344</v>
      </c>
      <c r="G13" s="38">
        <v>47417.52291086076</v>
      </c>
      <c r="H13" s="38">
        <v>874208.56649999996</v>
      </c>
    </row>
    <row r="14" spans="1:8">
      <c r="A14" s="41" t="s">
        <v>22</v>
      </c>
      <c r="B14" s="38">
        <v>418346.16624665877</v>
      </c>
      <c r="C14" s="38">
        <v>168913.45725601545</v>
      </c>
      <c r="D14" s="38">
        <v>217404.72234963675</v>
      </c>
      <c r="E14" s="38">
        <v>78391.386457368004</v>
      </c>
      <c r="F14" s="38">
        <v>16176.94</v>
      </c>
      <c r="G14" s="38">
        <v>49289</v>
      </c>
      <c r="H14" s="38">
        <v>948521.67230967898</v>
      </c>
    </row>
    <row r="15" spans="1:8">
      <c r="A15" s="41" t="s">
        <v>81</v>
      </c>
      <c r="B15" s="38">
        <v>423522.94024919398</v>
      </c>
      <c r="C15" s="38">
        <v>173185.36546184841</v>
      </c>
      <c r="D15" s="38">
        <v>238875.69057048182</v>
      </c>
      <c r="E15" s="38">
        <v>86036.571008999075</v>
      </c>
      <c r="F15" s="38">
        <v>16594.330000000002</v>
      </c>
      <c r="G15" s="38">
        <v>62975.787018054529</v>
      </c>
      <c r="H15" s="38">
        <v>1001190.6843085778</v>
      </c>
    </row>
    <row r="16" spans="1:8">
      <c r="A16" s="41" t="s">
        <v>250</v>
      </c>
      <c r="B16" s="38" t="s">
        <v>251</v>
      </c>
      <c r="C16" s="38" t="s">
        <v>252</v>
      </c>
      <c r="D16" s="38" t="s">
        <v>253</v>
      </c>
      <c r="E16" s="38">
        <v>89825</v>
      </c>
      <c r="F16" s="38">
        <v>15683</v>
      </c>
      <c r="G16" s="38">
        <v>68493</v>
      </c>
      <c r="H16" s="38" t="s">
        <v>254</v>
      </c>
    </row>
    <row r="17" spans="1:8">
      <c r="A17" s="52" t="s">
        <v>255</v>
      </c>
      <c r="B17" s="66" t="s">
        <v>256</v>
      </c>
      <c r="C17" s="66" t="s">
        <v>257</v>
      </c>
      <c r="D17" s="67">
        <v>273550</v>
      </c>
      <c r="E17" s="67">
        <v>96141</v>
      </c>
      <c r="F17" s="66">
        <v>14356</v>
      </c>
      <c r="G17" s="66">
        <v>73079</v>
      </c>
      <c r="H17" s="61" t="s">
        <v>258</v>
      </c>
    </row>
    <row r="18" spans="1:8" ht="26">
      <c r="A18" s="42" t="s">
        <v>82</v>
      </c>
      <c r="B18" s="43">
        <v>41.48</v>
      </c>
      <c r="C18" s="43">
        <v>18.079999999999998</v>
      </c>
      <c r="D18" s="43">
        <v>24.2</v>
      </c>
      <c r="E18" s="43">
        <v>8.51</v>
      </c>
      <c r="F18" s="43">
        <v>1.27</v>
      </c>
      <c r="G18" s="43">
        <v>6.47</v>
      </c>
      <c r="H18" s="43">
        <v>100</v>
      </c>
    </row>
    <row r="19" spans="1:8" ht="52">
      <c r="A19" s="44" t="s">
        <v>259</v>
      </c>
      <c r="B19" s="45">
        <v>6.5</v>
      </c>
      <c r="C19" s="45">
        <v>6.88</v>
      </c>
      <c r="D19" s="45">
        <v>6.93</v>
      </c>
      <c r="E19" s="45">
        <v>7.03</v>
      </c>
      <c r="F19" s="45">
        <v>-8.4600000000000009</v>
      </c>
      <c r="G19" s="45">
        <v>6.7</v>
      </c>
      <c r="H19" s="45">
        <v>6.51</v>
      </c>
    </row>
    <row r="20" spans="1:8" ht="39">
      <c r="A20" s="46" t="s">
        <v>260</v>
      </c>
      <c r="B20" s="47">
        <v>8.39</v>
      </c>
      <c r="C20" s="47">
        <v>6.42</v>
      </c>
      <c r="D20" s="47">
        <v>7.58</v>
      </c>
      <c r="E20" s="47">
        <v>5.9</v>
      </c>
      <c r="F20" s="47">
        <v>2.31</v>
      </c>
      <c r="G20" s="47">
        <v>6.88</v>
      </c>
      <c r="H20" s="47">
        <v>7.39</v>
      </c>
    </row>
    <row r="21" spans="1:8">
      <c r="A21" s="48" t="s">
        <v>83</v>
      </c>
      <c r="B21" s="48"/>
      <c r="C21" s="48"/>
      <c r="D21" s="49"/>
      <c r="E21" s="49"/>
      <c r="F21" s="49"/>
      <c r="G21" s="49"/>
      <c r="H21" s="49"/>
    </row>
    <row r="22" spans="1:8">
      <c r="A22" s="48" t="s">
        <v>84</v>
      </c>
      <c r="B22" s="48"/>
      <c r="C22" s="48"/>
      <c r="D22" s="48"/>
      <c r="E22" s="48"/>
      <c r="F22" s="48"/>
      <c r="G22" s="48"/>
      <c r="H22" s="48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F2" sqref="F2"/>
    </sheetView>
  </sheetViews>
  <sheetFormatPr defaultRowHeight="14.5"/>
  <cols>
    <col min="1" max="1" width="27" customWidth="1"/>
    <col min="2" max="2" width="10.36328125" customWidth="1"/>
    <col min="3" max="3" width="21.08984375" customWidth="1"/>
    <col min="5" max="5" width="11.6328125" bestFit="1" customWidth="1"/>
    <col min="8" max="8" width="30" customWidth="1"/>
    <col min="10" max="10" width="18.36328125" customWidth="1"/>
  </cols>
  <sheetData>
    <row r="1" spans="1:11">
      <c r="A1" s="2" t="s">
        <v>263</v>
      </c>
      <c r="B1" s="11"/>
      <c r="C1" s="11"/>
      <c r="G1" s="63"/>
      <c r="H1" s="64"/>
      <c r="I1" s="63"/>
      <c r="J1" s="63"/>
      <c r="K1" s="63"/>
    </row>
    <row r="2" spans="1:11">
      <c r="A2" t="s">
        <v>45</v>
      </c>
      <c r="B2">
        <v>20351.740000000002</v>
      </c>
      <c r="C2" t="s">
        <v>46</v>
      </c>
      <c r="E2">
        <f>SUM(B2:B3)*BTU_per_thousand_tons_LPG</f>
        <v>1005465913734690.1</v>
      </c>
    </row>
    <row r="3" spans="1:11">
      <c r="A3" t="s">
        <v>47</v>
      </c>
      <c r="B3">
        <v>2085.65</v>
      </c>
      <c r="C3" t="s">
        <v>46</v>
      </c>
      <c r="I3" s="58"/>
    </row>
    <row r="5" spans="1:11">
      <c r="A5" s="60" t="s">
        <v>53</v>
      </c>
      <c r="H5" s="60"/>
    </row>
    <row r="6" spans="1:11">
      <c r="A6" s="60" t="s">
        <v>54</v>
      </c>
      <c r="H6" s="60"/>
    </row>
    <row r="9" spans="1:11">
      <c r="H9" s="60" t="s">
        <v>290</v>
      </c>
    </row>
    <row r="10" spans="1:11">
      <c r="A10" s="2" t="s">
        <v>264</v>
      </c>
      <c r="B10" s="11"/>
      <c r="C10" s="11"/>
    </row>
    <row r="11" spans="1:11">
      <c r="A11" t="s">
        <v>45</v>
      </c>
      <c r="B11">
        <v>3644.15</v>
      </c>
      <c r="C11" t="s">
        <v>46</v>
      </c>
    </row>
    <row r="12" spans="1:11">
      <c r="A12" t="s">
        <v>47</v>
      </c>
      <c r="B12">
        <v>86.22</v>
      </c>
      <c r="C12" t="s">
        <v>46</v>
      </c>
    </row>
    <row r="14" spans="1:11">
      <c r="A14" s="60" t="s">
        <v>63</v>
      </c>
    </row>
    <row r="15" spans="1:11">
      <c r="A15" s="60" t="s">
        <v>64</v>
      </c>
    </row>
    <row r="16" spans="1:11">
      <c r="A16" s="60"/>
    </row>
    <row r="17" spans="1:2">
      <c r="A17" s="60" t="s">
        <v>62</v>
      </c>
    </row>
    <row r="18" spans="1:2">
      <c r="A18" s="60" t="s">
        <v>65</v>
      </c>
    </row>
    <row r="19" spans="1:2">
      <c r="A19" s="60" t="s">
        <v>50</v>
      </c>
    </row>
    <row r="20" spans="1:2">
      <c r="A20" s="60" t="s">
        <v>51</v>
      </c>
    </row>
    <row r="21" spans="1:2">
      <c r="A21" s="60" t="s">
        <v>52</v>
      </c>
    </row>
    <row r="22" spans="1:2">
      <c r="A22" t="s">
        <v>44</v>
      </c>
      <c r="B22" s="8">
        <v>0.9</v>
      </c>
    </row>
    <row r="23" spans="1:2">
      <c r="A23" t="s">
        <v>43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254"/>
  <sheetViews>
    <sheetView workbookViewId="0">
      <pane xSplit="2" topLeftCell="Q1" activePane="topRight" state="frozen"/>
      <selection activeCell="U11" sqref="U11"/>
      <selection pane="topRight" sqref="A1:B1"/>
    </sheetView>
  </sheetViews>
  <sheetFormatPr defaultRowHeight="14.5"/>
  <cols>
    <col min="1" max="1" width="27.08984375" customWidth="1"/>
    <col min="2" max="2" width="37.81640625" customWidth="1"/>
  </cols>
  <sheetData>
    <row r="1" spans="1:36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12</v>
      </c>
      <c r="AJ1" t="s">
        <v>119</v>
      </c>
    </row>
    <row r="2" spans="1:36">
      <c r="A2" t="s">
        <v>120</v>
      </c>
      <c r="B2" t="s">
        <v>121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120</v>
      </c>
      <c r="B3" t="s">
        <v>122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>
      <c r="A4" t="s">
        <v>120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>
      <c r="A5" t="s">
        <v>120</v>
      </c>
      <c r="B5" t="s">
        <v>124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>
      <c r="A6" t="s">
        <v>120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>
      <c r="A7" t="s">
        <v>120</v>
      </c>
      <c r="B7" t="s">
        <v>126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>
      <c r="A8" t="s">
        <v>120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120</v>
      </c>
      <c r="B9" t="s">
        <v>128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>
      <c r="A10" t="s">
        <v>120</v>
      </c>
      <c r="B10" t="s">
        <v>129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>
      <c r="A11" t="s">
        <v>120</v>
      </c>
      <c r="B11" t="s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120</v>
      </c>
      <c r="B12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120</v>
      </c>
      <c r="B13" t="s">
        <v>132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120</v>
      </c>
      <c r="B14" t="s">
        <v>133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120</v>
      </c>
      <c r="B15" t="s">
        <v>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120</v>
      </c>
      <c r="B16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120</v>
      </c>
      <c r="B17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120</v>
      </c>
      <c r="B18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120</v>
      </c>
      <c r="B19" t="s">
        <v>138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120</v>
      </c>
      <c r="B20" t="s">
        <v>139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120</v>
      </c>
      <c r="B21" t="s">
        <v>140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120</v>
      </c>
      <c r="B22" t="s">
        <v>141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120</v>
      </c>
      <c r="B23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>
      <c r="A24" t="s">
        <v>120</v>
      </c>
      <c r="B24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120</v>
      </c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120</v>
      </c>
      <c r="B26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120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120</v>
      </c>
      <c r="B28" t="s">
        <v>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120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120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120</v>
      </c>
      <c r="B31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120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120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>
      <c r="A34" t="s">
        <v>120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120</v>
      </c>
      <c r="B35" t="s">
        <v>152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120</v>
      </c>
      <c r="B36" t="s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120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120</v>
      </c>
      <c r="B38" t="s">
        <v>155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>
      <c r="A39" t="s">
        <v>120</v>
      </c>
      <c r="B39" t="s">
        <v>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120</v>
      </c>
      <c r="B40" t="s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158</v>
      </c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158</v>
      </c>
      <c r="B42" t="s">
        <v>122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>
      <c r="A43" t="s">
        <v>158</v>
      </c>
      <c r="B43" t="s">
        <v>123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>
      <c r="A44" t="s">
        <v>158</v>
      </c>
      <c r="B44" t="s">
        <v>124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>
      <c r="A45" t="s">
        <v>158</v>
      </c>
      <c r="B45" t="s">
        <v>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>
      <c r="A46" t="s">
        <v>158</v>
      </c>
      <c r="B46" t="s">
        <v>126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>
      <c r="A47" t="s">
        <v>158</v>
      </c>
      <c r="B47" t="s">
        <v>127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158</v>
      </c>
      <c r="B48" t="s">
        <v>128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>
      <c r="A49" t="s">
        <v>158</v>
      </c>
      <c r="B49" t="s">
        <v>129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>
      <c r="A50" t="s">
        <v>158</v>
      </c>
      <c r="B50" t="s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158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158</v>
      </c>
      <c r="B52" t="s">
        <v>132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158</v>
      </c>
      <c r="B53" t="s">
        <v>133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158</v>
      </c>
      <c r="B54" t="s">
        <v>134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158</v>
      </c>
      <c r="B55" t="s">
        <v>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158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158</v>
      </c>
      <c r="B57" t="s">
        <v>137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158</v>
      </c>
      <c r="B58" t="s">
        <v>138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158</v>
      </c>
      <c r="B59" t="s">
        <v>139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158</v>
      </c>
      <c r="B60" t="s">
        <v>140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158</v>
      </c>
      <c r="B61" t="s">
        <v>141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158</v>
      </c>
      <c r="B62" t="s">
        <v>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>
      <c r="A63" t="s">
        <v>158</v>
      </c>
      <c r="B63" t="s">
        <v>143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158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158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158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158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158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158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158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158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158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158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158</v>
      </c>
      <c r="B74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158</v>
      </c>
      <c r="B75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158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158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>
      <c r="A78" t="s">
        <v>158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158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159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159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>
      <c r="A82" t="s">
        <v>159</v>
      </c>
      <c r="B82" t="s">
        <v>123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>
      <c r="A83" t="s">
        <v>159</v>
      </c>
      <c r="B83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>
      <c r="A84" t="s">
        <v>159</v>
      </c>
      <c r="B84" t="s">
        <v>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>
      <c r="A85" t="s">
        <v>159</v>
      </c>
      <c r="B85" t="s">
        <v>126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>
      <c r="A86" t="s">
        <v>159</v>
      </c>
      <c r="B86" t="s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159</v>
      </c>
      <c r="B87" t="s">
        <v>128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>
      <c r="A88" t="s">
        <v>159</v>
      </c>
      <c r="B88" t="s">
        <v>129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>
      <c r="A89" t="s">
        <v>159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159</v>
      </c>
      <c r="B90" t="s">
        <v>131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159</v>
      </c>
      <c r="B91" t="s">
        <v>132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159</v>
      </c>
      <c r="B92" t="s">
        <v>133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159</v>
      </c>
      <c r="B93" t="s">
        <v>134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159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159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159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159</v>
      </c>
      <c r="B97" t="s">
        <v>138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159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159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159</v>
      </c>
      <c r="B100" t="s">
        <v>141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159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>
      <c r="A102" t="s">
        <v>159</v>
      </c>
      <c r="B102" t="s">
        <v>143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159</v>
      </c>
      <c r="B103" t="s">
        <v>144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159</v>
      </c>
      <c r="B104" t="s">
        <v>145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159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159</v>
      </c>
      <c r="B106" t="s">
        <v>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159</v>
      </c>
      <c r="B107" t="s">
        <v>147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159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159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159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159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>
      <c r="A112" t="s">
        <v>159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159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159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159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159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>
      <c r="A117" t="s">
        <v>159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159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160</v>
      </c>
      <c r="B119" t="s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160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>
      <c r="A121" t="s">
        <v>160</v>
      </c>
      <c r="B121" t="s">
        <v>123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>
      <c r="A122" t="s">
        <v>160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>
      <c r="A123" t="s">
        <v>160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>
      <c r="A124" t="s">
        <v>160</v>
      </c>
      <c r="B124" t="s">
        <v>126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>
      <c r="A125" t="s">
        <v>160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128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>
      <c r="A127" t="s">
        <v>160</v>
      </c>
      <c r="B127" t="s">
        <v>129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>
      <c r="A128" t="s">
        <v>160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160</v>
      </c>
      <c r="B129" t="s">
        <v>131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160</v>
      </c>
      <c r="B130" t="s">
        <v>132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160</v>
      </c>
      <c r="B131" t="s">
        <v>133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160</v>
      </c>
      <c r="B132" t="s">
        <v>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160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160</v>
      </c>
      <c r="B134" t="s">
        <v>136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160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160</v>
      </c>
      <c r="B136" t="s">
        <v>138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160</v>
      </c>
      <c r="B137" t="s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160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160</v>
      </c>
      <c r="B139" t="s">
        <v>141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160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>
      <c r="A141" t="s">
        <v>160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160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160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160</v>
      </c>
      <c r="B144" t="s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160</v>
      </c>
      <c r="B145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160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160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160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160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160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>
      <c r="A151" t="s">
        <v>160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160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160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160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160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>
      <c r="A156" t="s">
        <v>160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160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161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161</v>
      </c>
      <c r="B159" t="s">
        <v>122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>
      <c r="A160" t="s">
        <v>161</v>
      </c>
      <c r="B160" t="s">
        <v>123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>
      <c r="A161" t="s">
        <v>161</v>
      </c>
      <c r="B16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>
      <c r="A162" t="s">
        <v>161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>
      <c r="A163" t="s">
        <v>161</v>
      </c>
      <c r="B163" t="s">
        <v>126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>
      <c r="A164" t="s">
        <v>161</v>
      </c>
      <c r="B164" t="s">
        <v>127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161</v>
      </c>
      <c r="B165" t="s">
        <v>128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>
      <c r="A166" t="s">
        <v>161</v>
      </c>
      <c r="B166" t="s">
        <v>129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>
      <c r="A167" t="s">
        <v>161</v>
      </c>
      <c r="B167" t="s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161</v>
      </c>
      <c r="B168" t="s">
        <v>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161</v>
      </c>
      <c r="B169" t="s">
        <v>132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161</v>
      </c>
      <c r="B170" t="s">
        <v>133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161</v>
      </c>
      <c r="B171" t="s">
        <v>134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161</v>
      </c>
      <c r="B172" t="s">
        <v>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161</v>
      </c>
      <c r="B173" t="s">
        <v>136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161</v>
      </c>
      <c r="B174" t="s">
        <v>137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161</v>
      </c>
      <c r="B175" t="s">
        <v>138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161</v>
      </c>
      <c r="B176" t="s">
        <v>139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161</v>
      </c>
      <c r="B177" t="s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161</v>
      </c>
      <c r="B178" t="s">
        <v>141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161</v>
      </c>
      <c r="B179" t="s">
        <v>142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>
      <c r="A180" t="s">
        <v>161</v>
      </c>
      <c r="B180" t="s">
        <v>143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161</v>
      </c>
      <c r="B181" t="s">
        <v>144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161</v>
      </c>
      <c r="B182" t="s">
        <v>145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161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161</v>
      </c>
      <c r="B184" t="s">
        <v>146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161</v>
      </c>
      <c r="B185" t="s">
        <v>147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161</v>
      </c>
      <c r="B186" t="s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161</v>
      </c>
      <c r="B187" t="s">
        <v>149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161</v>
      </c>
      <c r="B188" t="s">
        <v>150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161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>
      <c r="A190" t="s">
        <v>161</v>
      </c>
      <c r="B190" t="s">
        <v>151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161</v>
      </c>
      <c r="B191" t="s">
        <v>152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161</v>
      </c>
      <c r="B192" t="s">
        <v>153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161</v>
      </c>
      <c r="B193" t="s">
        <v>154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161</v>
      </c>
      <c r="B194" t="s">
        <v>155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>
      <c r="A195" t="s">
        <v>161</v>
      </c>
      <c r="B195" t="s">
        <v>156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161</v>
      </c>
      <c r="B196" t="s">
        <v>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162</v>
      </c>
      <c r="B197" t="s">
        <v>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162</v>
      </c>
      <c r="B198" t="s">
        <v>122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>
      <c r="A199" t="s">
        <v>162</v>
      </c>
      <c r="B199" t="s">
        <v>123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>
      <c r="A200" t="s">
        <v>162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>
      <c r="A201" t="s">
        <v>162</v>
      </c>
      <c r="B201" t="s">
        <v>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>
      <c r="A202" t="s">
        <v>162</v>
      </c>
      <c r="B202" t="s">
        <v>126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>
      <c r="A203" t="s">
        <v>162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162</v>
      </c>
      <c r="B204" t="s">
        <v>128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>
      <c r="A205" t="s">
        <v>162</v>
      </c>
      <c r="B205" t="s">
        <v>129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>
      <c r="A206" t="s">
        <v>162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162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162</v>
      </c>
      <c r="B208" t="s">
        <v>132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162</v>
      </c>
      <c r="B209" t="s">
        <v>133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162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162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162</v>
      </c>
      <c r="B212" t="s">
        <v>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t="s">
        <v>162</v>
      </c>
      <c r="B213" t="s">
        <v>137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t="s">
        <v>162</v>
      </c>
      <c r="B214" t="s">
        <v>138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162</v>
      </c>
      <c r="B215" t="s">
        <v>139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t="s">
        <v>162</v>
      </c>
      <c r="B216" t="s">
        <v>140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162</v>
      </c>
      <c r="B217" t="s">
        <v>141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162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>
      <c r="A219" t="s">
        <v>162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162</v>
      </c>
      <c r="B220" t="s">
        <v>144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162</v>
      </c>
      <c r="B221" t="s">
        <v>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162</v>
      </c>
      <c r="B22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162</v>
      </c>
      <c r="B223" t="s">
        <v>146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162</v>
      </c>
      <c r="B224" t="s">
        <v>147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162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162</v>
      </c>
      <c r="B226" t="s">
        <v>149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162</v>
      </c>
      <c r="B227" t="s">
        <v>150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162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162</v>
      </c>
      <c r="B229" t="s">
        <v>151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162</v>
      </c>
      <c r="B230" t="s">
        <v>152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162</v>
      </c>
      <c r="B231" t="s">
        <v>153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162</v>
      </c>
      <c r="B232" t="s">
        <v>154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t="s">
        <v>162</v>
      </c>
      <c r="B233" t="s">
        <v>155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>
      <c r="A234" t="s">
        <v>162</v>
      </c>
      <c r="B234" t="s">
        <v>156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162</v>
      </c>
      <c r="B235" t="s">
        <v>157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163</v>
      </c>
      <c r="B236" t="s">
        <v>121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t="s">
        <v>163</v>
      </c>
      <c r="B237" t="s">
        <v>122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>
      <c r="A238" t="s">
        <v>163</v>
      </c>
      <c r="B238" t="s">
        <v>123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>
      <c r="A239" t="s">
        <v>163</v>
      </c>
      <c r="B239" t="s">
        <v>124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>
      <c r="A240" t="s">
        <v>163</v>
      </c>
      <c r="B240" t="s">
        <v>125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>
      <c r="A241" t="s">
        <v>163</v>
      </c>
      <c r="B241" t="s">
        <v>126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>
      <c r="A242" t="s">
        <v>163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163</v>
      </c>
      <c r="B243" t="s">
        <v>128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>
      <c r="A244" t="s">
        <v>163</v>
      </c>
      <c r="B244" t="s">
        <v>129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>
      <c r="A245" t="s">
        <v>163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163</v>
      </c>
      <c r="B246" t="s">
        <v>131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163</v>
      </c>
      <c r="B247" t="s">
        <v>132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163</v>
      </c>
      <c r="B248" t="s">
        <v>133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163</v>
      </c>
      <c r="B249" t="s">
        <v>134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163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163</v>
      </c>
      <c r="B251" t="s">
        <v>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163</v>
      </c>
      <c r="B252" t="s">
        <v>137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163</v>
      </c>
      <c r="B253" t="s">
        <v>138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163</v>
      </c>
      <c r="B254" t="s">
        <v>139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t="s">
        <v>163</v>
      </c>
      <c r="B255" t="s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163</v>
      </c>
      <c r="B256" t="s">
        <v>141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163</v>
      </c>
      <c r="B257" t="s">
        <v>142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>
      <c r="A258" t="s">
        <v>163</v>
      </c>
      <c r="B258" t="s">
        <v>143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163</v>
      </c>
      <c r="B259" t="s">
        <v>144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163</v>
      </c>
      <c r="B260" t="s">
        <v>145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163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163</v>
      </c>
      <c r="B262" t="s">
        <v>146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t="s">
        <v>163</v>
      </c>
      <c r="B263" t="s">
        <v>147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163</v>
      </c>
      <c r="B264" t="s">
        <v>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163</v>
      </c>
      <c r="B265" t="s">
        <v>149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163</v>
      </c>
      <c r="B266" t="s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163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163</v>
      </c>
      <c r="B268" t="s">
        <v>151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163</v>
      </c>
      <c r="B269" t="s">
        <v>152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163</v>
      </c>
      <c r="B270" t="s">
        <v>153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163</v>
      </c>
      <c r="B271" t="s">
        <v>154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163</v>
      </c>
      <c r="B272" t="s">
        <v>155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>
      <c r="A273" t="s">
        <v>163</v>
      </c>
      <c r="B273" t="s">
        <v>156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t="s">
        <v>163</v>
      </c>
      <c r="B274" t="s">
        <v>157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164</v>
      </c>
      <c r="B275" t="s">
        <v>121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164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>
      <c r="A277" t="s">
        <v>164</v>
      </c>
      <c r="B277" t="s">
        <v>123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>
      <c r="A278" t="s">
        <v>164</v>
      </c>
      <c r="B278" t="s">
        <v>124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>
      <c r="A279" t="s">
        <v>164</v>
      </c>
      <c r="B279" t="s">
        <v>125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>
      <c r="A280" t="s">
        <v>164</v>
      </c>
      <c r="B280" t="s">
        <v>126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>
      <c r="A281" t="s">
        <v>164</v>
      </c>
      <c r="B281" t="s">
        <v>127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164</v>
      </c>
      <c r="B282" t="s">
        <v>128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>
      <c r="A283" t="s">
        <v>164</v>
      </c>
      <c r="B283" t="s">
        <v>129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>
      <c r="A284" t="s">
        <v>164</v>
      </c>
      <c r="B284" t="s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t="s">
        <v>164</v>
      </c>
      <c r="B285" t="s">
        <v>131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164</v>
      </c>
      <c r="B286" t="s">
        <v>132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164</v>
      </c>
      <c r="B287" t="s">
        <v>133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t="s">
        <v>164</v>
      </c>
      <c r="B288" t="s">
        <v>134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t="s">
        <v>164</v>
      </c>
      <c r="B289" t="s">
        <v>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164</v>
      </c>
      <c r="B290" t="s">
        <v>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164</v>
      </c>
      <c r="B291" t="s">
        <v>137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164</v>
      </c>
      <c r="B292" t="s">
        <v>138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164</v>
      </c>
      <c r="B293" t="s">
        <v>139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164</v>
      </c>
      <c r="B294" t="s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164</v>
      </c>
      <c r="B295" t="s">
        <v>141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t="s">
        <v>164</v>
      </c>
      <c r="B296" t="s">
        <v>142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>
      <c r="A297" t="s">
        <v>164</v>
      </c>
      <c r="B297" t="s">
        <v>143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164</v>
      </c>
      <c r="B298" t="s">
        <v>144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t="s">
        <v>164</v>
      </c>
      <c r="B299" t="s">
        <v>145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t="s">
        <v>164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164</v>
      </c>
      <c r="B301" t="s">
        <v>146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164</v>
      </c>
      <c r="B302" t="s">
        <v>147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t="s">
        <v>164</v>
      </c>
      <c r="B303" t="s">
        <v>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t="s">
        <v>164</v>
      </c>
      <c r="B304" t="s">
        <v>149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t="s">
        <v>164</v>
      </c>
      <c r="B305" t="s">
        <v>150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164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>
      <c r="A307" t="s">
        <v>164</v>
      </c>
      <c r="B307" t="s">
        <v>151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t="s">
        <v>164</v>
      </c>
      <c r="B308" t="s">
        <v>152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164</v>
      </c>
      <c r="B309" t="s">
        <v>153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164</v>
      </c>
      <c r="B310" t="s">
        <v>154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164</v>
      </c>
      <c r="B311" t="s">
        <v>155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>
      <c r="A312" t="s">
        <v>164</v>
      </c>
      <c r="B312" t="s">
        <v>156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t="s">
        <v>164</v>
      </c>
      <c r="B313" t="s">
        <v>157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165</v>
      </c>
      <c r="B314" t="s">
        <v>121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165</v>
      </c>
      <c r="B315" t="s">
        <v>122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>
      <c r="A316" t="s">
        <v>165</v>
      </c>
      <c r="B316" t="s">
        <v>123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>
      <c r="A317" t="s">
        <v>165</v>
      </c>
      <c r="B317" t="s">
        <v>124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>
      <c r="A318" t="s">
        <v>165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>
      <c r="A319" t="s">
        <v>165</v>
      </c>
      <c r="B319" t="s">
        <v>126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>
      <c r="A320" t="s">
        <v>165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165</v>
      </c>
      <c r="B321" t="s">
        <v>128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>
      <c r="A322" t="s">
        <v>165</v>
      </c>
      <c r="B322" t="s">
        <v>129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>
      <c r="A323" t="s">
        <v>165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165</v>
      </c>
      <c r="B324" t="s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 t="s">
        <v>165</v>
      </c>
      <c r="B325" t="s">
        <v>132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t="s">
        <v>165</v>
      </c>
      <c r="B326" t="s">
        <v>133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165</v>
      </c>
      <c r="B327" t="s">
        <v>134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165</v>
      </c>
      <c r="B328" t="s">
        <v>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t="s">
        <v>165</v>
      </c>
      <c r="B329" t="s">
        <v>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165</v>
      </c>
      <c r="B330" t="s">
        <v>137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165</v>
      </c>
      <c r="B331" t="s">
        <v>138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t="s">
        <v>165</v>
      </c>
      <c r="B332" t="s">
        <v>139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 t="s">
        <v>165</v>
      </c>
      <c r="B333" t="s">
        <v>140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t="s">
        <v>165</v>
      </c>
      <c r="B334" t="s">
        <v>141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t="s">
        <v>165</v>
      </c>
      <c r="B335" t="s">
        <v>142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>
      <c r="A336" t="s">
        <v>165</v>
      </c>
      <c r="B336" t="s">
        <v>143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t="s">
        <v>165</v>
      </c>
      <c r="B337" t="s">
        <v>144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t="s">
        <v>165</v>
      </c>
      <c r="B338" t="s">
        <v>145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165</v>
      </c>
      <c r="B339" t="s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165</v>
      </c>
      <c r="B340" t="s">
        <v>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165</v>
      </c>
      <c r="B341" t="s">
        <v>147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t="s">
        <v>165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t="s">
        <v>165</v>
      </c>
      <c r="B343" t="s">
        <v>149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t="s">
        <v>165</v>
      </c>
      <c r="B344" t="s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t="s">
        <v>165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>
      <c r="A346" t="s">
        <v>165</v>
      </c>
      <c r="B346" t="s">
        <v>151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t="s">
        <v>165</v>
      </c>
      <c r="B347" t="s">
        <v>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t="s">
        <v>165</v>
      </c>
      <c r="B348" t="s">
        <v>153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 t="s">
        <v>165</v>
      </c>
      <c r="B349" t="s">
        <v>154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t="s">
        <v>165</v>
      </c>
      <c r="B350" t="s">
        <v>155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>
      <c r="A351" t="s">
        <v>165</v>
      </c>
      <c r="B351" t="s">
        <v>156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t="s">
        <v>165</v>
      </c>
      <c r="B352" t="s">
        <v>157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 t="s">
        <v>166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t="s">
        <v>166</v>
      </c>
      <c r="B354" t="s">
        <v>122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>
      <c r="A355" t="s">
        <v>166</v>
      </c>
      <c r="B355" t="s">
        <v>123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>
      <c r="A356" t="s">
        <v>166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>
      <c r="A357" t="s">
        <v>166</v>
      </c>
      <c r="B357" t="s">
        <v>125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>
      <c r="A358" t="s">
        <v>166</v>
      </c>
      <c r="B358" t="s">
        <v>126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>
      <c r="A359" t="s">
        <v>166</v>
      </c>
      <c r="B359" t="s">
        <v>127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 t="s">
        <v>166</v>
      </c>
      <c r="B360" t="s">
        <v>128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>
      <c r="A361" t="s">
        <v>166</v>
      </c>
      <c r="B361" t="s">
        <v>129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>
      <c r="A362" t="s">
        <v>166</v>
      </c>
      <c r="B362" t="s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t="s">
        <v>166</v>
      </c>
      <c r="B363" t="s">
        <v>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 t="s">
        <v>166</v>
      </c>
      <c r="B364" t="s">
        <v>132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t="s">
        <v>166</v>
      </c>
      <c r="B365" t="s">
        <v>133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t="s">
        <v>166</v>
      </c>
      <c r="B366" t="s">
        <v>134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t="s">
        <v>166</v>
      </c>
      <c r="B367" t="s">
        <v>135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t="s">
        <v>166</v>
      </c>
      <c r="B368" t="s">
        <v>136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t="s">
        <v>166</v>
      </c>
      <c r="B369" t="s">
        <v>137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t="s">
        <v>166</v>
      </c>
      <c r="B370" t="s">
        <v>138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t="s">
        <v>166</v>
      </c>
      <c r="B371" t="s">
        <v>139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t="s">
        <v>166</v>
      </c>
      <c r="B372" t="s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t="s">
        <v>166</v>
      </c>
      <c r="B373" t="s">
        <v>141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166</v>
      </c>
      <c r="B374" t="s">
        <v>142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>
      <c r="A375" t="s">
        <v>166</v>
      </c>
      <c r="B375" t="s">
        <v>143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166</v>
      </c>
      <c r="B376" t="s">
        <v>144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t="s">
        <v>166</v>
      </c>
      <c r="B377" t="s">
        <v>145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166</v>
      </c>
      <c r="B378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t="s">
        <v>166</v>
      </c>
      <c r="B379" t="s">
        <v>146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 t="s">
        <v>166</v>
      </c>
      <c r="B380" t="s">
        <v>147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t="s">
        <v>166</v>
      </c>
      <c r="B381" t="s">
        <v>148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t="s">
        <v>166</v>
      </c>
      <c r="B382" t="s">
        <v>149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t="s">
        <v>166</v>
      </c>
      <c r="B383" t="s">
        <v>150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t="s">
        <v>166</v>
      </c>
      <c r="B384" t="s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>
      <c r="A385" t="s">
        <v>166</v>
      </c>
      <c r="B385" t="s">
        <v>151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t="s">
        <v>166</v>
      </c>
      <c r="B386" t="s">
        <v>152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t="s">
        <v>166</v>
      </c>
      <c r="B387" t="s">
        <v>153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 t="s">
        <v>166</v>
      </c>
      <c r="B388" t="s">
        <v>154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t="s">
        <v>166</v>
      </c>
      <c r="B389" t="s">
        <v>155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>
      <c r="A390" t="s">
        <v>166</v>
      </c>
      <c r="B390" t="s">
        <v>156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166</v>
      </c>
      <c r="B391" t="s">
        <v>157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t="s">
        <v>167</v>
      </c>
      <c r="B392" t="s">
        <v>121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t="s">
        <v>167</v>
      </c>
      <c r="B393" t="s">
        <v>122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>
      <c r="A394" t="s">
        <v>167</v>
      </c>
      <c r="B394" t="s">
        <v>123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>
      <c r="A395" t="s">
        <v>167</v>
      </c>
      <c r="B395" t="s">
        <v>124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>
      <c r="A396" t="s">
        <v>167</v>
      </c>
      <c r="B396" t="s">
        <v>125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>
      <c r="A397" t="s">
        <v>167</v>
      </c>
      <c r="B397" t="s">
        <v>126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>
      <c r="A398" t="s">
        <v>167</v>
      </c>
      <c r="B398" t="s">
        <v>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 t="s">
        <v>167</v>
      </c>
      <c r="B399" t="s">
        <v>128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>
      <c r="A400" t="s">
        <v>167</v>
      </c>
      <c r="B400" t="s">
        <v>129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>
      <c r="A401" t="s">
        <v>167</v>
      </c>
      <c r="B401" t="s">
        <v>130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t="s">
        <v>167</v>
      </c>
      <c r="B402" t="s">
        <v>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t="s">
        <v>167</v>
      </c>
      <c r="B403" t="s">
        <v>132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t="s">
        <v>167</v>
      </c>
      <c r="B404" t="s">
        <v>133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t="s">
        <v>167</v>
      </c>
      <c r="B405" t="s">
        <v>134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t="s">
        <v>167</v>
      </c>
      <c r="B406" t="s">
        <v>135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t="s">
        <v>167</v>
      </c>
      <c r="B407" t="s">
        <v>136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t="s">
        <v>167</v>
      </c>
      <c r="B408" t="s">
        <v>137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t="s">
        <v>167</v>
      </c>
      <c r="B409" t="s">
        <v>138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 t="s">
        <v>167</v>
      </c>
      <c r="B410" t="s">
        <v>139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t="s">
        <v>167</v>
      </c>
      <c r="B41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167</v>
      </c>
      <c r="B412" t="s">
        <v>141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t="s">
        <v>167</v>
      </c>
      <c r="B413" t="s">
        <v>142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>
      <c r="A414" t="s">
        <v>167</v>
      </c>
      <c r="B414" t="s">
        <v>143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t="s">
        <v>167</v>
      </c>
      <c r="B415" t="s">
        <v>144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t="s">
        <v>167</v>
      </c>
      <c r="B416" t="s">
        <v>145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167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t="s">
        <v>167</v>
      </c>
      <c r="B418" t="s">
        <v>146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 t="s">
        <v>167</v>
      </c>
      <c r="B419" t="s">
        <v>147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t="s">
        <v>167</v>
      </c>
      <c r="B420" t="s">
        <v>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167</v>
      </c>
      <c r="B421" t="s">
        <v>149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t="s">
        <v>167</v>
      </c>
      <c r="B422" t="s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t="s">
        <v>167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>
      <c r="A424" t="s">
        <v>167</v>
      </c>
      <c r="B424" t="s">
        <v>151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t="s">
        <v>167</v>
      </c>
      <c r="B425" t="s">
        <v>152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t="s">
        <v>167</v>
      </c>
      <c r="B426" t="s">
        <v>153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t="s">
        <v>167</v>
      </c>
      <c r="B427" t="s">
        <v>154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167</v>
      </c>
      <c r="B428" t="s">
        <v>155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>
      <c r="A429" t="s">
        <v>167</v>
      </c>
      <c r="B429" t="s">
        <v>156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t="s">
        <v>167</v>
      </c>
      <c r="B430" t="s">
        <v>157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t="s">
        <v>168</v>
      </c>
      <c r="B431" t="s">
        <v>121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168</v>
      </c>
      <c r="B432" t="s">
        <v>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>
      <c r="A433" t="s">
        <v>168</v>
      </c>
      <c r="B433" t="s">
        <v>123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>
      <c r="A434" t="s">
        <v>168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>
      <c r="A435" t="s">
        <v>168</v>
      </c>
      <c r="B435" t="s">
        <v>125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>
      <c r="A436" t="s">
        <v>168</v>
      </c>
      <c r="B436" t="s">
        <v>126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>
      <c r="A437" t="s">
        <v>168</v>
      </c>
      <c r="B437" t="s">
        <v>127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t="s">
        <v>168</v>
      </c>
      <c r="B438" t="s">
        <v>128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>
      <c r="A439" t="s">
        <v>168</v>
      </c>
      <c r="B439" t="s">
        <v>129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>
      <c r="A440" t="s">
        <v>168</v>
      </c>
      <c r="B440" t="s">
        <v>130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t="s">
        <v>168</v>
      </c>
      <c r="B441" t="s">
        <v>131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t="s">
        <v>168</v>
      </c>
      <c r="B442" t="s">
        <v>132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t="s">
        <v>168</v>
      </c>
      <c r="B443" t="s">
        <v>133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t="s">
        <v>168</v>
      </c>
      <c r="B444" t="s">
        <v>134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t="s">
        <v>168</v>
      </c>
      <c r="B445" t="s">
        <v>135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t="s">
        <v>168</v>
      </c>
      <c r="B446" t="s">
        <v>136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t="s">
        <v>168</v>
      </c>
      <c r="B447" t="s">
        <v>137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 t="s">
        <v>168</v>
      </c>
      <c r="B448" t="s">
        <v>138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t="s">
        <v>168</v>
      </c>
      <c r="B449" t="s">
        <v>139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t="s">
        <v>168</v>
      </c>
      <c r="B450" t="s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t="s">
        <v>168</v>
      </c>
      <c r="B451" t="s">
        <v>141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168</v>
      </c>
      <c r="B452" t="s">
        <v>142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>
      <c r="A453" t="s">
        <v>168</v>
      </c>
      <c r="B453" t="s">
        <v>143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t="s">
        <v>168</v>
      </c>
      <c r="B454" t="s">
        <v>144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t="s">
        <v>168</v>
      </c>
      <c r="B455" t="s">
        <v>145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t="s">
        <v>168</v>
      </c>
      <c r="B456" t="s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t="s">
        <v>168</v>
      </c>
      <c r="B457" t="s">
        <v>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t="s">
        <v>168</v>
      </c>
      <c r="B458" t="s">
        <v>147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t="s">
        <v>168</v>
      </c>
      <c r="B459" t="s">
        <v>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t="s">
        <v>168</v>
      </c>
      <c r="B460" t="s">
        <v>149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t="s">
        <v>168</v>
      </c>
      <c r="B461" t="s">
        <v>150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 t="s">
        <v>168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t="s">
        <v>168</v>
      </c>
      <c r="B463" t="s">
        <v>151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t="s">
        <v>168</v>
      </c>
      <c r="B464" t="s">
        <v>152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 t="s">
        <v>168</v>
      </c>
      <c r="B465" t="s">
        <v>153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t="s">
        <v>168</v>
      </c>
      <c r="B466" t="s">
        <v>154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t="s">
        <v>168</v>
      </c>
      <c r="B467" t="s">
        <v>155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>
      <c r="A468" t="s">
        <v>168</v>
      </c>
      <c r="B468" t="s">
        <v>156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168</v>
      </c>
      <c r="B469" t="s">
        <v>157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t="s">
        <v>169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t="s">
        <v>169</v>
      </c>
      <c r="B471" t="s">
        <v>122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>
      <c r="A472" t="s">
        <v>169</v>
      </c>
      <c r="B472" t="s">
        <v>123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>
      <c r="A473" t="s">
        <v>169</v>
      </c>
      <c r="B473" t="s">
        <v>124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>
      <c r="A474" t="s">
        <v>169</v>
      </c>
      <c r="B474" t="s">
        <v>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>
      <c r="A475" t="s">
        <v>169</v>
      </c>
      <c r="B475" t="s">
        <v>126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>
      <c r="A476" t="s">
        <v>169</v>
      </c>
      <c r="B476" t="s">
        <v>127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t="s">
        <v>169</v>
      </c>
      <c r="B477" t="s">
        <v>128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>
      <c r="A478" t="s">
        <v>169</v>
      </c>
      <c r="B478" t="s">
        <v>129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>
      <c r="A479" t="s">
        <v>169</v>
      </c>
      <c r="B479" t="s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t="s">
        <v>169</v>
      </c>
      <c r="B480" t="s">
        <v>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169</v>
      </c>
      <c r="B481" t="s">
        <v>132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t="s">
        <v>169</v>
      </c>
      <c r="B482" t="s">
        <v>133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t="s">
        <v>169</v>
      </c>
      <c r="B483" t="s">
        <v>134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t="s">
        <v>169</v>
      </c>
      <c r="B484" t="s">
        <v>135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t="s">
        <v>169</v>
      </c>
      <c r="B485" t="s">
        <v>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169</v>
      </c>
      <c r="B486" t="s">
        <v>137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169</v>
      </c>
      <c r="B487" t="s">
        <v>138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t="s">
        <v>169</v>
      </c>
      <c r="B488" t="s">
        <v>139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t="s">
        <v>169</v>
      </c>
      <c r="B489" t="s">
        <v>140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 t="s">
        <v>169</v>
      </c>
      <c r="B490" t="s">
        <v>141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t="s">
        <v>169</v>
      </c>
      <c r="B491" t="s">
        <v>142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>
      <c r="A492" t="s">
        <v>169</v>
      </c>
      <c r="B492" t="s">
        <v>143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t="s">
        <v>169</v>
      </c>
      <c r="B493" t="s">
        <v>144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t="s">
        <v>169</v>
      </c>
      <c r="B494" t="s">
        <v>145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 t="s">
        <v>169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 t="s">
        <v>169</v>
      </c>
      <c r="B496" t="s">
        <v>146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t="s">
        <v>169</v>
      </c>
      <c r="B497" t="s">
        <v>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t="s">
        <v>169</v>
      </c>
      <c r="B498" t="s">
        <v>148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t="s">
        <v>169</v>
      </c>
      <c r="B499" t="s">
        <v>149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t="s">
        <v>169</v>
      </c>
      <c r="B500" t="s">
        <v>150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 t="s">
        <v>169</v>
      </c>
      <c r="B501" t="s">
        <v>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>
      <c r="A502" t="s">
        <v>169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 t="s">
        <v>169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t="s">
        <v>169</v>
      </c>
      <c r="B504" t="s">
        <v>153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t="s">
        <v>169</v>
      </c>
      <c r="B505" t="s">
        <v>154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 t="s">
        <v>169</v>
      </c>
      <c r="B506" t="s">
        <v>155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>
      <c r="A507" t="s">
        <v>169</v>
      </c>
      <c r="B507" t="s">
        <v>156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t="s">
        <v>169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t="s">
        <v>170</v>
      </c>
      <c r="B509" t="s">
        <v>121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 t="s">
        <v>170</v>
      </c>
      <c r="B510" t="s">
        <v>122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>
      <c r="A511" t="s">
        <v>170</v>
      </c>
      <c r="B511" t="s">
        <v>123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>
      <c r="A512" t="s">
        <v>170</v>
      </c>
      <c r="B512" t="s">
        <v>124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>
      <c r="A513" t="s">
        <v>170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>
      <c r="A514" t="s">
        <v>170</v>
      </c>
      <c r="B514" t="s">
        <v>126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>
      <c r="A515" t="s">
        <v>170</v>
      </c>
      <c r="B515" t="s">
        <v>127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t="s">
        <v>170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>
      <c r="A517" t="s">
        <v>170</v>
      </c>
      <c r="B517" t="s">
        <v>129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>
      <c r="A518" t="s">
        <v>170</v>
      </c>
      <c r="B518" t="s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 t="s">
        <v>170</v>
      </c>
      <c r="B519" t="s">
        <v>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t="s">
        <v>170</v>
      </c>
      <c r="B520" t="s">
        <v>132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 t="s">
        <v>170</v>
      </c>
      <c r="B521" t="s">
        <v>133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 t="s">
        <v>170</v>
      </c>
      <c r="B522" t="s">
        <v>134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 t="s">
        <v>170</v>
      </c>
      <c r="B523" t="s">
        <v>135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t="s">
        <v>170</v>
      </c>
      <c r="B524" t="s">
        <v>136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t="s">
        <v>170</v>
      </c>
      <c r="B525" t="s">
        <v>137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t="s">
        <v>170</v>
      </c>
      <c r="B526" t="s">
        <v>138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t="s">
        <v>170</v>
      </c>
      <c r="B527" t="s">
        <v>139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t="s">
        <v>170</v>
      </c>
      <c r="B528" t="s">
        <v>140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t="s">
        <v>170</v>
      </c>
      <c r="B529" t="s">
        <v>141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 t="s">
        <v>170</v>
      </c>
      <c r="B530" t="s">
        <v>142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>
      <c r="A531" t="s">
        <v>170</v>
      </c>
      <c r="B531" t="s">
        <v>143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 t="s">
        <v>170</v>
      </c>
      <c r="B532" t="s">
        <v>144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t="s">
        <v>170</v>
      </c>
      <c r="B533" t="s">
        <v>145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 t="s">
        <v>170</v>
      </c>
      <c r="B534" t="s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t="s">
        <v>170</v>
      </c>
      <c r="B535" t="s">
        <v>146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t="s">
        <v>170</v>
      </c>
      <c r="B536" t="s">
        <v>147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t="s">
        <v>170</v>
      </c>
      <c r="B537" t="s">
        <v>148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t="s">
        <v>170</v>
      </c>
      <c r="B538" t="s">
        <v>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t="s">
        <v>170</v>
      </c>
      <c r="B539" t="s">
        <v>150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 t="s">
        <v>170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>
      <c r="A541" t="s">
        <v>170</v>
      </c>
      <c r="B541" t="s">
        <v>151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t="s">
        <v>170</v>
      </c>
      <c r="B542" t="s">
        <v>152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t="s">
        <v>170</v>
      </c>
      <c r="B543" t="s">
        <v>153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t="s">
        <v>170</v>
      </c>
      <c r="B544" t="s">
        <v>154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t="s">
        <v>170</v>
      </c>
      <c r="B545" t="s">
        <v>155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t="s">
        <v>170</v>
      </c>
      <c r="B546" t="s">
        <v>156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 t="s">
        <v>170</v>
      </c>
      <c r="B547" t="s">
        <v>157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t="s">
        <v>171</v>
      </c>
      <c r="B548" t="s">
        <v>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t="s">
        <v>171</v>
      </c>
      <c r="B549" t="s">
        <v>122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>
      <c r="A550" t="s">
        <v>171</v>
      </c>
      <c r="B550" t="s">
        <v>123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>
      <c r="A551" t="s">
        <v>171</v>
      </c>
      <c r="B551" t="s">
        <v>124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>
      <c r="A552" t="s">
        <v>171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>
      <c r="A553" t="s">
        <v>171</v>
      </c>
      <c r="B553" t="s">
        <v>126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>
      <c r="A554" t="s">
        <v>171</v>
      </c>
      <c r="B554" t="s">
        <v>127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t="s">
        <v>171</v>
      </c>
      <c r="B555" t="s">
        <v>128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>
      <c r="A556" t="s">
        <v>171</v>
      </c>
      <c r="B556" t="s">
        <v>129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>
      <c r="A557" t="s">
        <v>171</v>
      </c>
      <c r="B557" t="s">
        <v>130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t="s">
        <v>171</v>
      </c>
      <c r="B558" t="s">
        <v>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t="s">
        <v>171</v>
      </c>
      <c r="B559" t="s">
        <v>132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t="s">
        <v>171</v>
      </c>
      <c r="B560" t="s">
        <v>133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t="s">
        <v>171</v>
      </c>
      <c r="B561" t="s">
        <v>134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t="s">
        <v>171</v>
      </c>
      <c r="B562" t="s">
        <v>135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t="s">
        <v>171</v>
      </c>
      <c r="B563" t="s">
        <v>136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t="s">
        <v>171</v>
      </c>
      <c r="B564" t="s">
        <v>137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 t="s">
        <v>171</v>
      </c>
      <c r="B565" t="s">
        <v>138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t="s">
        <v>171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t="s">
        <v>171</v>
      </c>
      <c r="B567" t="s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t="s">
        <v>171</v>
      </c>
      <c r="B568" t="s">
        <v>141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t="s">
        <v>171</v>
      </c>
      <c r="B569" t="s">
        <v>142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>
      <c r="A570" t="s">
        <v>171</v>
      </c>
      <c r="B570" t="s">
        <v>143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t="s">
        <v>171</v>
      </c>
      <c r="B571" t="s">
        <v>144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t="s">
        <v>171</v>
      </c>
      <c r="B572" t="s">
        <v>145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t="s">
        <v>171</v>
      </c>
      <c r="B573" t="s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t="s">
        <v>171</v>
      </c>
      <c r="B574" t="s">
        <v>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 t="s">
        <v>171</v>
      </c>
      <c r="B575" t="s">
        <v>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t="s">
        <v>171</v>
      </c>
      <c r="B576" t="s">
        <v>148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t="s">
        <v>171</v>
      </c>
      <c r="B577" t="s">
        <v>149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t="s">
        <v>171</v>
      </c>
      <c r="B578" t="s">
        <v>150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t="s">
        <v>171</v>
      </c>
      <c r="B579" t="s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 t="s">
        <v>171</v>
      </c>
      <c r="B580" t="s">
        <v>151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t="s">
        <v>171</v>
      </c>
      <c r="B581" t="s">
        <v>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171</v>
      </c>
      <c r="B582" t="s">
        <v>153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 t="s">
        <v>171</v>
      </c>
      <c r="B583" t="s">
        <v>154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 t="s">
        <v>171</v>
      </c>
      <c r="B584" t="s">
        <v>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>
      <c r="A585" t="s">
        <v>171</v>
      </c>
      <c r="B585" t="s">
        <v>156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t="s">
        <v>171</v>
      </c>
      <c r="B586" t="s">
        <v>157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t="s">
        <v>172</v>
      </c>
      <c r="B587" t="s">
        <v>121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t="s">
        <v>172</v>
      </c>
      <c r="B588" t="s">
        <v>122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>
      <c r="A589" t="s">
        <v>172</v>
      </c>
      <c r="B589" t="s">
        <v>123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>
      <c r="A590" t="s">
        <v>172</v>
      </c>
      <c r="B590" t="s">
        <v>124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>
      <c r="A591" t="s">
        <v>172</v>
      </c>
      <c r="B591" t="s">
        <v>125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>
      <c r="A592" t="s">
        <v>172</v>
      </c>
      <c r="B592" t="s">
        <v>126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>
      <c r="A593" t="s">
        <v>172</v>
      </c>
      <c r="B593" t="s">
        <v>127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 t="s">
        <v>172</v>
      </c>
      <c r="B594" t="s">
        <v>128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>
      <c r="A595" t="s">
        <v>172</v>
      </c>
      <c r="B595" t="s">
        <v>129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>
      <c r="A596" t="s">
        <v>172</v>
      </c>
      <c r="B596" t="s">
        <v>130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 t="s">
        <v>172</v>
      </c>
      <c r="B597" t="s">
        <v>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t="s">
        <v>172</v>
      </c>
      <c r="B598" t="s">
        <v>132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 t="s">
        <v>172</v>
      </c>
      <c r="B599" t="s">
        <v>133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t="s">
        <v>172</v>
      </c>
      <c r="B600" t="s">
        <v>134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t="s">
        <v>172</v>
      </c>
      <c r="B601" t="s">
        <v>135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t="s">
        <v>172</v>
      </c>
      <c r="B602" t="s">
        <v>136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t="s">
        <v>172</v>
      </c>
      <c r="B603" t="s">
        <v>137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172</v>
      </c>
      <c r="B604" t="s">
        <v>138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t="s">
        <v>172</v>
      </c>
      <c r="B605" t="s">
        <v>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 t="s">
        <v>172</v>
      </c>
      <c r="B606" t="s">
        <v>140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t="s">
        <v>172</v>
      </c>
      <c r="B607" t="s">
        <v>141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t="s">
        <v>172</v>
      </c>
      <c r="B608" t="s">
        <v>142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>
      <c r="A609" t="s">
        <v>172</v>
      </c>
      <c r="B609" t="s">
        <v>143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t="s">
        <v>172</v>
      </c>
      <c r="B610" t="s">
        <v>144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t="s">
        <v>172</v>
      </c>
      <c r="B611" t="s">
        <v>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t="s">
        <v>172</v>
      </c>
      <c r="B612" t="s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t="s">
        <v>172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t="s">
        <v>172</v>
      </c>
      <c r="B614" t="s">
        <v>147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t="s">
        <v>172</v>
      </c>
      <c r="B615" t="s">
        <v>148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 t="s">
        <v>172</v>
      </c>
      <c r="B616" t="s">
        <v>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 t="s">
        <v>172</v>
      </c>
      <c r="B617" t="s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 t="s">
        <v>172</v>
      </c>
      <c r="B618" t="s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>
      <c r="A619" t="s">
        <v>172</v>
      </c>
      <c r="B619" t="s">
        <v>151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 t="s">
        <v>172</v>
      </c>
      <c r="B620" t="s">
        <v>152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t="s">
        <v>172</v>
      </c>
      <c r="B621" t="s">
        <v>153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t="s">
        <v>172</v>
      </c>
      <c r="B622" t="s">
        <v>154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t="s">
        <v>172</v>
      </c>
      <c r="B623" t="s">
        <v>155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>
      <c r="A624" t="s">
        <v>172</v>
      </c>
      <c r="B624" t="s">
        <v>156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t="s">
        <v>172</v>
      </c>
      <c r="B625" t="s">
        <v>157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t="s">
        <v>173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t="s">
        <v>173</v>
      </c>
      <c r="B627" t="s">
        <v>122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>
      <c r="A628" t="s">
        <v>173</v>
      </c>
      <c r="B628" t="s">
        <v>123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>
      <c r="A629" t="s">
        <v>173</v>
      </c>
      <c r="B629" t="s">
        <v>124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>
      <c r="A630" t="s">
        <v>173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>
      <c r="A631" t="s">
        <v>173</v>
      </c>
      <c r="B631" t="s">
        <v>126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>
      <c r="A632" t="s">
        <v>173</v>
      </c>
      <c r="B632" t="s">
        <v>127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173</v>
      </c>
      <c r="B633" t="s">
        <v>128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>
      <c r="A634" t="s">
        <v>173</v>
      </c>
      <c r="B634" t="s">
        <v>129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>
      <c r="A635" t="s">
        <v>173</v>
      </c>
      <c r="B635" t="s">
        <v>130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t="s">
        <v>173</v>
      </c>
      <c r="B636" t="s">
        <v>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t="s">
        <v>173</v>
      </c>
      <c r="B637" t="s">
        <v>132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 t="s">
        <v>173</v>
      </c>
      <c r="B638" t="s">
        <v>133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t="s">
        <v>173</v>
      </c>
      <c r="B639" t="s">
        <v>134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t="s">
        <v>173</v>
      </c>
      <c r="B640" t="s">
        <v>135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 t="s">
        <v>173</v>
      </c>
      <c r="B641" t="s">
        <v>136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t="s">
        <v>173</v>
      </c>
      <c r="B642" t="s">
        <v>137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t="s">
        <v>173</v>
      </c>
      <c r="B643" t="s">
        <v>138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t="s">
        <v>173</v>
      </c>
      <c r="B644" t="s">
        <v>139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t="s">
        <v>173</v>
      </c>
      <c r="B645" t="s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t="s">
        <v>173</v>
      </c>
      <c r="B646" t="s">
        <v>141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t="s">
        <v>173</v>
      </c>
      <c r="B647" t="s">
        <v>142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>
      <c r="A648" t="s">
        <v>173</v>
      </c>
      <c r="B648" t="s">
        <v>143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 t="s">
        <v>173</v>
      </c>
      <c r="B649" t="s">
        <v>144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t="s">
        <v>173</v>
      </c>
      <c r="B650" t="s">
        <v>145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 t="s">
        <v>173</v>
      </c>
      <c r="B651" t="s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 t="s">
        <v>173</v>
      </c>
      <c r="B652" t="s">
        <v>146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t="s">
        <v>173</v>
      </c>
      <c r="B653" t="s">
        <v>147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t="s">
        <v>173</v>
      </c>
      <c r="B654" t="s">
        <v>148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t="s">
        <v>173</v>
      </c>
      <c r="B655" t="s">
        <v>149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t="s">
        <v>173</v>
      </c>
      <c r="B656" t="s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t="s">
        <v>173</v>
      </c>
      <c r="B657" t="s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t="s">
        <v>173</v>
      </c>
      <c r="B658" t="s">
        <v>151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t="s">
        <v>173</v>
      </c>
      <c r="B659" t="s">
        <v>152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t="s">
        <v>173</v>
      </c>
      <c r="B660" t="s">
        <v>153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 t="s">
        <v>173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 t="s">
        <v>173</v>
      </c>
      <c r="B662" t="s">
        <v>155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 t="s">
        <v>173</v>
      </c>
      <c r="B663" t="s">
        <v>156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t="s">
        <v>173</v>
      </c>
      <c r="B664" t="s">
        <v>157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t="s">
        <v>174</v>
      </c>
      <c r="B665" t="s">
        <v>121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t="s">
        <v>174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>
      <c r="A667" t="s">
        <v>174</v>
      </c>
      <c r="B667" t="s">
        <v>123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>
      <c r="A668" t="s">
        <v>174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>
      <c r="A669" t="s">
        <v>174</v>
      </c>
      <c r="B669" t="s">
        <v>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>
      <c r="A670" t="s">
        <v>174</v>
      </c>
      <c r="B670" t="s">
        <v>126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>
      <c r="A671" t="s">
        <v>174</v>
      </c>
      <c r="B671" t="s">
        <v>127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t="s">
        <v>174</v>
      </c>
      <c r="B672" t="s">
        <v>128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>
      <c r="A673" t="s">
        <v>174</v>
      </c>
      <c r="B673" t="s">
        <v>129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>
      <c r="A674" t="s">
        <v>174</v>
      </c>
      <c r="B674" t="s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t="s">
        <v>174</v>
      </c>
      <c r="B675" t="s">
        <v>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 t="s">
        <v>174</v>
      </c>
      <c r="B676" t="s">
        <v>132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t="s">
        <v>174</v>
      </c>
      <c r="B677" t="s">
        <v>133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t="s">
        <v>174</v>
      </c>
      <c r="B678" t="s">
        <v>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174</v>
      </c>
      <c r="B679" t="s">
        <v>135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t="s">
        <v>174</v>
      </c>
      <c r="B680" t="s">
        <v>136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t="s">
        <v>174</v>
      </c>
      <c r="B681" t="s">
        <v>137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 t="s">
        <v>174</v>
      </c>
      <c r="B682" t="s">
        <v>138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t="s">
        <v>174</v>
      </c>
      <c r="B683" t="s">
        <v>139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t="s">
        <v>174</v>
      </c>
      <c r="B684" t="s">
        <v>140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t="s">
        <v>174</v>
      </c>
      <c r="B685" t="s">
        <v>141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t="s">
        <v>174</v>
      </c>
      <c r="B686" t="s">
        <v>142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>
      <c r="A687" t="s">
        <v>174</v>
      </c>
      <c r="B687" t="s">
        <v>143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 t="s">
        <v>174</v>
      </c>
      <c r="B688" t="s">
        <v>144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t="s">
        <v>174</v>
      </c>
      <c r="B689" t="s">
        <v>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174</v>
      </c>
      <c r="B690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t="s">
        <v>174</v>
      </c>
      <c r="B691" t="s">
        <v>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t="s">
        <v>174</v>
      </c>
      <c r="B692" t="s">
        <v>147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t="s">
        <v>174</v>
      </c>
      <c r="B693" t="s">
        <v>148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t="s">
        <v>174</v>
      </c>
      <c r="B694" t="s">
        <v>149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t="s">
        <v>174</v>
      </c>
      <c r="B695" t="s">
        <v>150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 t="s">
        <v>174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>
      <c r="A697" t="s">
        <v>174</v>
      </c>
      <c r="B697" t="s">
        <v>151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 t="s">
        <v>174</v>
      </c>
      <c r="B698" t="s">
        <v>152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t="s">
        <v>174</v>
      </c>
      <c r="B699" t="s">
        <v>153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t="s">
        <v>174</v>
      </c>
      <c r="B700" t="s">
        <v>154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t="s">
        <v>174</v>
      </c>
      <c r="B701" t="s">
        <v>155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>
      <c r="A702" t="s">
        <v>174</v>
      </c>
      <c r="B702" t="s">
        <v>156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t="s">
        <v>174</v>
      </c>
      <c r="B703" t="s">
        <v>157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t="s">
        <v>175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t="s">
        <v>175</v>
      </c>
      <c r="B705" t="s">
        <v>122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>
      <c r="A706" t="s">
        <v>175</v>
      </c>
      <c r="B706" t="s">
        <v>123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>
      <c r="A707" t="s">
        <v>175</v>
      </c>
      <c r="B707" t="s">
        <v>124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>
      <c r="A708" t="s">
        <v>175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>
      <c r="A709" t="s">
        <v>175</v>
      </c>
      <c r="B709" t="s">
        <v>126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>
      <c r="A710" t="s">
        <v>175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175</v>
      </c>
      <c r="B711" t="s">
        <v>128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>
      <c r="A712" t="s">
        <v>175</v>
      </c>
      <c r="B712" t="s">
        <v>129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>
      <c r="A713" t="s">
        <v>175</v>
      </c>
      <c r="B713" t="s">
        <v>130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t="s">
        <v>175</v>
      </c>
      <c r="B714" t="s">
        <v>131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 t="s">
        <v>175</v>
      </c>
      <c r="B715" t="s">
        <v>132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 t="s">
        <v>175</v>
      </c>
      <c r="B716" t="s">
        <v>133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 t="s">
        <v>175</v>
      </c>
      <c r="B717" t="s">
        <v>134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 t="s">
        <v>175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t="s">
        <v>175</v>
      </c>
      <c r="B719" t="s">
        <v>136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>
      <c r="A720" t="s">
        <v>175</v>
      </c>
      <c r="B720" t="s">
        <v>137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t="s">
        <v>175</v>
      </c>
      <c r="B721" t="s">
        <v>138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t="s">
        <v>175</v>
      </c>
      <c r="B722" t="s">
        <v>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175</v>
      </c>
      <c r="B723" t="s">
        <v>140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t="s">
        <v>175</v>
      </c>
      <c r="B724" t="s">
        <v>141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t="s">
        <v>175</v>
      </c>
      <c r="B725" t="s">
        <v>142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>
      <c r="A726" t="s">
        <v>175</v>
      </c>
      <c r="B726" t="s">
        <v>143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t="s">
        <v>175</v>
      </c>
      <c r="B727" t="s">
        <v>144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 t="s">
        <v>175</v>
      </c>
      <c r="B728" t="s">
        <v>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 t="s">
        <v>175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t="s">
        <v>175</v>
      </c>
      <c r="B730" t="s">
        <v>146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t="s">
        <v>175</v>
      </c>
      <c r="B731" t="s">
        <v>147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>
      <c r="A732" t="s">
        <v>175</v>
      </c>
      <c r="B732" t="s">
        <v>148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t="s">
        <v>175</v>
      </c>
      <c r="B733" t="s">
        <v>149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175</v>
      </c>
      <c r="B734" t="s">
        <v>150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175</v>
      </c>
      <c r="B735" t="s">
        <v>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>
      <c r="A736" t="s">
        <v>175</v>
      </c>
      <c r="B736" t="s">
        <v>151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175</v>
      </c>
      <c r="B737" t="s">
        <v>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t="s">
        <v>175</v>
      </c>
      <c r="B738" t="s">
        <v>153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t="s">
        <v>175</v>
      </c>
      <c r="B739" t="s">
        <v>154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 t="s">
        <v>175</v>
      </c>
      <c r="B740" t="s">
        <v>155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>
      <c r="A741" t="s">
        <v>175</v>
      </c>
      <c r="B741" t="s">
        <v>156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t="s">
        <v>175</v>
      </c>
      <c r="B742" t="s">
        <v>157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t="s">
        <v>176</v>
      </c>
      <c r="B743" t="s">
        <v>121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t="s">
        <v>176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>
      <c r="A745" t="s">
        <v>176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>
      <c r="A746" t="s">
        <v>176</v>
      </c>
      <c r="B746" t="s">
        <v>124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>
      <c r="A747" t="s">
        <v>176</v>
      </c>
      <c r="B747" t="s">
        <v>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>
      <c r="A748" t="s">
        <v>176</v>
      </c>
      <c r="B748" t="s">
        <v>126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>
      <c r="A749" t="s">
        <v>176</v>
      </c>
      <c r="B749" t="s">
        <v>127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t="s">
        <v>176</v>
      </c>
      <c r="B750" t="s">
        <v>128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>
      <c r="A751" t="s">
        <v>176</v>
      </c>
      <c r="B751" t="s">
        <v>129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>
      <c r="A752" t="s">
        <v>176</v>
      </c>
      <c r="B752" t="s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t="s">
        <v>176</v>
      </c>
      <c r="B753" t="s">
        <v>131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 t="s">
        <v>176</v>
      </c>
      <c r="B754" t="s">
        <v>132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t="s">
        <v>176</v>
      </c>
      <c r="B755" t="s">
        <v>133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t="s">
        <v>176</v>
      </c>
      <c r="B756" t="s">
        <v>134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t="s">
        <v>176</v>
      </c>
      <c r="B757" t="s">
        <v>135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t="s">
        <v>176</v>
      </c>
      <c r="B758" t="s">
        <v>136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t="s">
        <v>176</v>
      </c>
      <c r="B759" t="s">
        <v>137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 t="s">
        <v>176</v>
      </c>
      <c r="B760" t="s">
        <v>138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176</v>
      </c>
      <c r="B761" t="s">
        <v>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t="s">
        <v>176</v>
      </c>
      <c r="B762" t="s">
        <v>140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t="s">
        <v>176</v>
      </c>
      <c r="B763" t="s">
        <v>141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176</v>
      </c>
      <c r="B764" t="s">
        <v>142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>
      <c r="A765" t="s">
        <v>176</v>
      </c>
      <c r="B765" t="s">
        <v>143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t="s">
        <v>176</v>
      </c>
      <c r="B766" t="s">
        <v>144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176</v>
      </c>
      <c r="B767" t="s">
        <v>145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t="s">
        <v>176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t="s">
        <v>176</v>
      </c>
      <c r="B769" t="s">
        <v>146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t="s">
        <v>176</v>
      </c>
      <c r="B770" t="s">
        <v>147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t="s">
        <v>176</v>
      </c>
      <c r="B771" t="s">
        <v>148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t="s">
        <v>176</v>
      </c>
      <c r="B772" t="s">
        <v>149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t="s">
        <v>176</v>
      </c>
      <c r="B773" t="s">
        <v>150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t="s">
        <v>176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t="s">
        <v>176</v>
      </c>
      <c r="B775" t="s">
        <v>151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t="s">
        <v>176</v>
      </c>
      <c r="B776" t="s">
        <v>152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t="s">
        <v>176</v>
      </c>
      <c r="B777" t="s">
        <v>153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t="s">
        <v>176</v>
      </c>
      <c r="B778" t="s">
        <v>154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t="s">
        <v>176</v>
      </c>
      <c r="B779" t="s">
        <v>155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>
      <c r="A780" t="s">
        <v>176</v>
      </c>
      <c r="B780" t="s">
        <v>156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 t="s">
        <v>176</v>
      </c>
      <c r="B781" t="s">
        <v>157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t="s">
        <v>177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t="s">
        <v>177</v>
      </c>
      <c r="B783" t="s">
        <v>122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>
      <c r="A784" t="s">
        <v>177</v>
      </c>
      <c r="B784" t="s">
        <v>123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>
      <c r="A785" t="s">
        <v>177</v>
      </c>
      <c r="B785" t="s">
        <v>124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>
      <c r="A786" t="s">
        <v>177</v>
      </c>
      <c r="B786" t="s">
        <v>125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>
      <c r="A787" t="s">
        <v>177</v>
      </c>
      <c r="B787" t="s">
        <v>126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>
      <c r="A788" t="s">
        <v>177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t="s">
        <v>177</v>
      </c>
      <c r="B789" t="s">
        <v>128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>
      <c r="A790" t="s">
        <v>177</v>
      </c>
      <c r="B790" t="s">
        <v>129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>
      <c r="A791" t="s">
        <v>177</v>
      </c>
      <c r="B791" t="s">
        <v>130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t="s">
        <v>177</v>
      </c>
      <c r="B792" t="s">
        <v>131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177</v>
      </c>
      <c r="B793" t="s">
        <v>132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 t="s">
        <v>177</v>
      </c>
      <c r="B794" t="s">
        <v>133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t="s">
        <v>177</v>
      </c>
      <c r="B795" t="s">
        <v>134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t="s">
        <v>177</v>
      </c>
      <c r="B796" t="s">
        <v>135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t="s">
        <v>177</v>
      </c>
      <c r="B797" t="s">
        <v>136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t="s">
        <v>177</v>
      </c>
      <c r="B798" t="s">
        <v>137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t="s">
        <v>177</v>
      </c>
      <c r="B799" t="s">
        <v>138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177</v>
      </c>
      <c r="B800" t="s">
        <v>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t="s">
        <v>177</v>
      </c>
      <c r="B801" t="s">
        <v>140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t="s">
        <v>177</v>
      </c>
      <c r="B802" t="s">
        <v>141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 t="s">
        <v>177</v>
      </c>
      <c r="B803" t="s">
        <v>142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>
      <c r="A804" t="s">
        <v>177</v>
      </c>
      <c r="B804" t="s">
        <v>143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 t="s">
        <v>177</v>
      </c>
      <c r="B805" t="s">
        <v>144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t="s">
        <v>177</v>
      </c>
      <c r="B806" t="s">
        <v>145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t="s">
        <v>177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t="s">
        <v>177</v>
      </c>
      <c r="B808" t="s">
        <v>146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t="s">
        <v>177</v>
      </c>
      <c r="B809" t="s">
        <v>147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t="s">
        <v>177</v>
      </c>
      <c r="B810" t="s">
        <v>148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t="s">
        <v>177</v>
      </c>
      <c r="B811" t="s">
        <v>149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t="s">
        <v>177</v>
      </c>
      <c r="B812" t="s">
        <v>150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t="s">
        <v>177</v>
      </c>
      <c r="B813" t="s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t="s">
        <v>177</v>
      </c>
      <c r="B814" t="s">
        <v>151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t="s">
        <v>177</v>
      </c>
      <c r="B815" t="s">
        <v>152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t="s">
        <v>177</v>
      </c>
      <c r="B816" t="s">
        <v>153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t="s">
        <v>177</v>
      </c>
      <c r="B817" t="s">
        <v>154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t="s">
        <v>177</v>
      </c>
      <c r="B818" t="s">
        <v>155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>
      <c r="A819" t="s">
        <v>177</v>
      </c>
      <c r="B819" t="s">
        <v>156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t="s">
        <v>177</v>
      </c>
      <c r="B820" t="s">
        <v>157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t="s">
        <v>178</v>
      </c>
      <c r="B821" t="s">
        <v>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t="s">
        <v>178</v>
      </c>
      <c r="B822" t="s">
        <v>122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>
      <c r="A823" t="s">
        <v>178</v>
      </c>
      <c r="B823" t="s">
        <v>123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>
      <c r="A824" t="s">
        <v>178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>
      <c r="A825" t="s">
        <v>178</v>
      </c>
      <c r="B825" t="s">
        <v>125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>
      <c r="A826" t="s">
        <v>178</v>
      </c>
      <c r="B826" t="s">
        <v>126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>
      <c r="A827" t="s">
        <v>178</v>
      </c>
      <c r="B827" t="s">
        <v>127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178</v>
      </c>
      <c r="B828" t="s">
        <v>128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>
      <c r="A829" t="s">
        <v>178</v>
      </c>
      <c r="B829" t="s">
        <v>129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>
      <c r="A830" t="s">
        <v>178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t="s">
        <v>178</v>
      </c>
      <c r="B831" t="s">
        <v>131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178</v>
      </c>
      <c r="B832" t="s">
        <v>132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t="s">
        <v>178</v>
      </c>
      <c r="B833" t="s">
        <v>133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t="s">
        <v>178</v>
      </c>
      <c r="B834" t="s">
        <v>134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t="s">
        <v>178</v>
      </c>
      <c r="B835" t="s">
        <v>135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 t="s">
        <v>178</v>
      </c>
      <c r="B836" t="s">
        <v>136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t="s">
        <v>178</v>
      </c>
      <c r="B837" t="s">
        <v>137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t="s">
        <v>178</v>
      </c>
      <c r="B838" t="s">
        <v>138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 t="s">
        <v>178</v>
      </c>
      <c r="B839" t="s">
        <v>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t="s">
        <v>178</v>
      </c>
      <c r="B840" t="s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t="s">
        <v>178</v>
      </c>
      <c r="B841" t="s">
        <v>141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t="s">
        <v>178</v>
      </c>
      <c r="B842" t="s">
        <v>142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>
      <c r="A843" t="s">
        <v>178</v>
      </c>
      <c r="B843" t="s">
        <v>143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t="s">
        <v>178</v>
      </c>
      <c r="B844" t="s">
        <v>144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t="s">
        <v>178</v>
      </c>
      <c r="B845" t="s">
        <v>145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t="s">
        <v>178</v>
      </c>
      <c r="B846" t="s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t="s">
        <v>178</v>
      </c>
      <c r="B847" t="s">
        <v>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t="s">
        <v>178</v>
      </c>
      <c r="B848" t="s">
        <v>147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t="s">
        <v>178</v>
      </c>
      <c r="B849" t="s">
        <v>148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t="s">
        <v>178</v>
      </c>
      <c r="B850" t="s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t="s">
        <v>178</v>
      </c>
      <c r="B851" t="s">
        <v>150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t="s">
        <v>178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t="s">
        <v>178</v>
      </c>
      <c r="B853" t="s">
        <v>151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t="s">
        <v>178</v>
      </c>
      <c r="B854" t="s">
        <v>152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t="s">
        <v>178</v>
      </c>
      <c r="B855" t="s">
        <v>153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t="s">
        <v>178</v>
      </c>
      <c r="B856" t="s">
        <v>154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t="s">
        <v>178</v>
      </c>
      <c r="B857" t="s">
        <v>155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>
      <c r="A858" t="s">
        <v>178</v>
      </c>
      <c r="B858" t="s">
        <v>156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 t="s">
        <v>178</v>
      </c>
      <c r="B859" t="s">
        <v>157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t="s">
        <v>179</v>
      </c>
      <c r="B860" t="s">
        <v>121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>
      <c r="A861" t="s">
        <v>179</v>
      </c>
      <c r="B861" t="s">
        <v>122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>
      <c r="A862" t="s">
        <v>179</v>
      </c>
      <c r="B862" t="s">
        <v>123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>
      <c r="A863" t="s">
        <v>179</v>
      </c>
      <c r="B863" t="s">
        <v>124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>
      <c r="A864" t="s">
        <v>179</v>
      </c>
      <c r="B864" t="s">
        <v>125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>
      <c r="A865" t="s">
        <v>179</v>
      </c>
      <c r="B865" t="s">
        <v>126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>
      <c r="A866" t="s">
        <v>179</v>
      </c>
      <c r="B866" t="s">
        <v>127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t="s">
        <v>179</v>
      </c>
      <c r="B867" t="s">
        <v>128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>
      <c r="A868" t="s">
        <v>179</v>
      </c>
      <c r="B868" t="s">
        <v>129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>
      <c r="A869" t="s">
        <v>179</v>
      </c>
      <c r="B869" t="s">
        <v>130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t="s">
        <v>179</v>
      </c>
      <c r="B870" t="s">
        <v>131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t="s">
        <v>179</v>
      </c>
      <c r="B871" t="s">
        <v>132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t="s">
        <v>179</v>
      </c>
      <c r="B872" t="s">
        <v>133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t="s">
        <v>179</v>
      </c>
      <c r="B873" t="s">
        <v>134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t="s">
        <v>179</v>
      </c>
      <c r="B874" t="s">
        <v>135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t="s">
        <v>179</v>
      </c>
      <c r="B875" t="s">
        <v>136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t="s">
        <v>179</v>
      </c>
      <c r="B876" t="s">
        <v>137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t="s">
        <v>179</v>
      </c>
      <c r="B877" t="s">
        <v>138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t="s">
        <v>179</v>
      </c>
      <c r="B878" t="s">
        <v>139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t="s">
        <v>179</v>
      </c>
      <c r="B879" t="s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t="s">
        <v>179</v>
      </c>
      <c r="B880" t="s">
        <v>141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 t="s">
        <v>179</v>
      </c>
      <c r="B881" t="s">
        <v>142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>
      <c r="A882" t="s">
        <v>179</v>
      </c>
      <c r="B882" t="s">
        <v>143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t="s">
        <v>179</v>
      </c>
      <c r="B883" t="s">
        <v>144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t="s">
        <v>179</v>
      </c>
      <c r="B884" t="s">
        <v>145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t="s">
        <v>179</v>
      </c>
      <c r="B885" t="s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t="s">
        <v>179</v>
      </c>
      <c r="B886" t="s">
        <v>146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t="s">
        <v>179</v>
      </c>
      <c r="B887" t="s">
        <v>147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t="s">
        <v>179</v>
      </c>
      <c r="B888" t="s">
        <v>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t="s">
        <v>179</v>
      </c>
      <c r="B889" t="s">
        <v>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t="s">
        <v>179</v>
      </c>
      <c r="B890" t="s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t="s">
        <v>179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>
      <c r="A892" t="s">
        <v>179</v>
      </c>
      <c r="B892" t="s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t="s">
        <v>179</v>
      </c>
      <c r="B893" t="s">
        <v>152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t="s">
        <v>179</v>
      </c>
      <c r="B894" t="s">
        <v>153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t="s">
        <v>179</v>
      </c>
      <c r="B895" t="s">
        <v>154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t="s">
        <v>179</v>
      </c>
      <c r="B896" t="s">
        <v>155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>
      <c r="A897" t="s">
        <v>179</v>
      </c>
      <c r="B897" t="s">
        <v>156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t="s">
        <v>179</v>
      </c>
      <c r="B898" t="s">
        <v>157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t="s">
        <v>170</v>
      </c>
      <c r="B899" t="s">
        <v>180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t="s">
        <v>170</v>
      </c>
      <c r="B900" t="s">
        <v>181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t="s">
        <v>170</v>
      </c>
      <c r="B901" t="s">
        <v>182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t="s">
        <v>170</v>
      </c>
      <c r="B902" t="s">
        <v>183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t="s">
        <v>170</v>
      </c>
      <c r="B903" t="s">
        <v>184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t="s">
        <v>170</v>
      </c>
      <c r="B904" t="s">
        <v>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t="s">
        <v>170</v>
      </c>
      <c r="B905" t="s">
        <v>186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t="s">
        <v>170</v>
      </c>
      <c r="B906" t="s">
        <v>187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t="s">
        <v>170</v>
      </c>
      <c r="B907" t="s">
        <v>188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t="s">
        <v>170</v>
      </c>
      <c r="B908" t="s">
        <v>189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t="s">
        <v>170</v>
      </c>
      <c r="B909" t="s">
        <v>182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 t="s">
        <v>170</v>
      </c>
      <c r="B910" t="s">
        <v>185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t="s">
        <v>170</v>
      </c>
      <c r="B911" t="s">
        <v>186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t="s">
        <v>170</v>
      </c>
      <c r="B912" t="s">
        <v>187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 t="s">
        <v>170</v>
      </c>
      <c r="B913" t="s">
        <v>188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t="s">
        <v>170</v>
      </c>
      <c r="B914" t="s">
        <v>189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t="s">
        <v>178</v>
      </c>
      <c r="B915" t="s">
        <v>180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t="s">
        <v>178</v>
      </c>
      <c r="B916" t="s">
        <v>181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t="s">
        <v>178</v>
      </c>
      <c r="B917" t="s">
        <v>182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 t="s">
        <v>178</v>
      </c>
      <c r="B918" t="s">
        <v>183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t="s">
        <v>178</v>
      </c>
      <c r="B919" t="s">
        <v>184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t="s">
        <v>178</v>
      </c>
      <c r="B920" t="s">
        <v>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t="s">
        <v>178</v>
      </c>
      <c r="B921" t="s">
        <v>186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t="s">
        <v>178</v>
      </c>
      <c r="B922" t="s">
        <v>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t="s">
        <v>178</v>
      </c>
      <c r="B923" t="s">
        <v>188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t="s">
        <v>178</v>
      </c>
      <c r="B924" t="s">
        <v>189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t="s">
        <v>178</v>
      </c>
      <c r="B925" t="s">
        <v>182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t="s">
        <v>178</v>
      </c>
      <c r="B926" t="s">
        <v>185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t="s">
        <v>178</v>
      </c>
      <c r="B927" t="s">
        <v>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t="s">
        <v>178</v>
      </c>
      <c r="B928" t="s">
        <v>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t="s">
        <v>178</v>
      </c>
      <c r="B929" t="s">
        <v>188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t="s">
        <v>178</v>
      </c>
      <c r="B930" t="s">
        <v>189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t="s">
        <v>158</v>
      </c>
      <c r="B931" t="s">
        <v>180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t="s">
        <v>158</v>
      </c>
      <c r="B932" t="s">
        <v>181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t="s">
        <v>158</v>
      </c>
      <c r="B933" t="s">
        <v>182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t="s">
        <v>158</v>
      </c>
      <c r="B934" t="s">
        <v>183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 t="s">
        <v>158</v>
      </c>
      <c r="B935" t="s">
        <v>184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t="s">
        <v>158</v>
      </c>
      <c r="B936" t="s">
        <v>185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t="s">
        <v>158</v>
      </c>
      <c r="B937" t="s">
        <v>186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t="s">
        <v>158</v>
      </c>
      <c r="B938" t="s">
        <v>187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t="s">
        <v>158</v>
      </c>
      <c r="B939" t="s">
        <v>188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t="s">
        <v>158</v>
      </c>
      <c r="B940" t="s">
        <v>189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t="s">
        <v>158</v>
      </c>
      <c r="B941" t="s">
        <v>182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t="s">
        <v>158</v>
      </c>
      <c r="B942" t="s">
        <v>185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t="s">
        <v>158</v>
      </c>
      <c r="B943" t="s">
        <v>186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t="s">
        <v>158</v>
      </c>
      <c r="B944" t="s">
        <v>187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t="s">
        <v>158</v>
      </c>
      <c r="B945" t="s">
        <v>188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t="s">
        <v>158</v>
      </c>
      <c r="B946" t="s">
        <v>189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 t="s">
        <v>159</v>
      </c>
      <c r="B947" t="s">
        <v>180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t="s">
        <v>159</v>
      </c>
      <c r="B948" t="s">
        <v>181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 t="s">
        <v>159</v>
      </c>
      <c r="B949" t="s">
        <v>182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t="s">
        <v>159</v>
      </c>
      <c r="B950" t="s">
        <v>183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t="s">
        <v>159</v>
      </c>
      <c r="B951" t="s">
        <v>184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t="s">
        <v>159</v>
      </c>
      <c r="B952" t="s">
        <v>185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t="s">
        <v>159</v>
      </c>
      <c r="B953" t="s">
        <v>186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t="s">
        <v>159</v>
      </c>
      <c r="B954" t="s">
        <v>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t="s">
        <v>159</v>
      </c>
      <c r="B955" t="s">
        <v>188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159</v>
      </c>
      <c r="B956" t="s">
        <v>189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t="s">
        <v>159</v>
      </c>
      <c r="B957" t="s">
        <v>182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t="s">
        <v>159</v>
      </c>
      <c r="B958" t="s">
        <v>185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t="s">
        <v>159</v>
      </c>
      <c r="B959" t="s">
        <v>186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t="s">
        <v>159</v>
      </c>
      <c r="B960" t="s">
        <v>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t="s">
        <v>159</v>
      </c>
      <c r="B961" t="s">
        <v>188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t="s">
        <v>159</v>
      </c>
      <c r="B962" t="s">
        <v>189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t="s">
        <v>160</v>
      </c>
      <c r="B963" t="s">
        <v>180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t="s">
        <v>160</v>
      </c>
      <c r="B964" t="s">
        <v>181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t="s">
        <v>160</v>
      </c>
      <c r="B965" t="s">
        <v>182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t="s">
        <v>160</v>
      </c>
      <c r="B966" t="s">
        <v>183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160</v>
      </c>
      <c r="B967" t="s">
        <v>184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t="s">
        <v>160</v>
      </c>
      <c r="B968" t="s">
        <v>185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 t="s">
        <v>160</v>
      </c>
      <c r="B969" t="s">
        <v>186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t="s">
        <v>160</v>
      </c>
      <c r="B970" t="s">
        <v>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t="s">
        <v>160</v>
      </c>
      <c r="B971" t="s">
        <v>188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 t="s">
        <v>160</v>
      </c>
      <c r="B972" t="s">
        <v>189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t="s">
        <v>160</v>
      </c>
      <c r="B973" t="s">
        <v>182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160</v>
      </c>
      <c r="B974" t="s">
        <v>185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t="s">
        <v>160</v>
      </c>
      <c r="B975" t="s">
        <v>186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t="s">
        <v>160</v>
      </c>
      <c r="B976" t="s">
        <v>187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t="s">
        <v>160</v>
      </c>
      <c r="B977" t="s">
        <v>188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t="s">
        <v>160</v>
      </c>
      <c r="B978" t="s">
        <v>189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t="s">
        <v>161</v>
      </c>
      <c r="B979" t="s">
        <v>180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t="s">
        <v>161</v>
      </c>
      <c r="B980" t="s">
        <v>181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t="s">
        <v>161</v>
      </c>
      <c r="B981" t="s">
        <v>182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t="s">
        <v>161</v>
      </c>
      <c r="B982" t="s">
        <v>183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t="s">
        <v>161</v>
      </c>
      <c r="B983" t="s">
        <v>184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t="s">
        <v>161</v>
      </c>
      <c r="B984" t="s">
        <v>185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t="s">
        <v>161</v>
      </c>
      <c r="B985" t="s">
        <v>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t="s">
        <v>161</v>
      </c>
      <c r="B986" t="s">
        <v>187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t="s">
        <v>161</v>
      </c>
      <c r="B987" t="s">
        <v>188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t="s">
        <v>161</v>
      </c>
      <c r="B988" t="s">
        <v>189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t="s">
        <v>161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t="s">
        <v>161</v>
      </c>
      <c r="B990" t="s">
        <v>185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t="s">
        <v>161</v>
      </c>
      <c r="B991" t="s">
        <v>186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t="s">
        <v>161</v>
      </c>
      <c r="B992" t="s">
        <v>187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t="s">
        <v>161</v>
      </c>
      <c r="B993" t="s">
        <v>188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t="s">
        <v>161</v>
      </c>
      <c r="B994" t="s">
        <v>189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t="s">
        <v>162</v>
      </c>
      <c r="B995" t="s">
        <v>180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t="s">
        <v>162</v>
      </c>
      <c r="B996" t="s">
        <v>181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t="s">
        <v>162</v>
      </c>
      <c r="B997" t="s">
        <v>182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t="s">
        <v>162</v>
      </c>
      <c r="B998" t="s">
        <v>183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t="s">
        <v>162</v>
      </c>
      <c r="B999" t="s">
        <v>184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t="s">
        <v>162</v>
      </c>
      <c r="B1000" t="s">
        <v>185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t="s">
        <v>162</v>
      </c>
      <c r="B1001" t="s">
        <v>186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t="s">
        <v>162</v>
      </c>
      <c r="B1002" t="s">
        <v>187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t="s">
        <v>162</v>
      </c>
      <c r="B1003" t="s">
        <v>188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t="s">
        <v>162</v>
      </c>
      <c r="B1004" t="s">
        <v>189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t="s">
        <v>162</v>
      </c>
      <c r="B1005" t="s">
        <v>182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t="s">
        <v>162</v>
      </c>
      <c r="B1006" t="s">
        <v>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t="s">
        <v>162</v>
      </c>
      <c r="B1007" t="s">
        <v>186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t="s">
        <v>162</v>
      </c>
      <c r="B1008" t="s">
        <v>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162</v>
      </c>
      <c r="B1009" t="s">
        <v>188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162</v>
      </c>
      <c r="B1010" t="s">
        <v>189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163</v>
      </c>
      <c r="B1011" t="s">
        <v>180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t="s">
        <v>163</v>
      </c>
      <c r="B1012" t="s">
        <v>181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t="s">
        <v>163</v>
      </c>
      <c r="B1013" t="s">
        <v>182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t="s">
        <v>163</v>
      </c>
      <c r="B1014" t="s">
        <v>183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t="s">
        <v>163</v>
      </c>
      <c r="B1015" t="s">
        <v>184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t="s">
        <v>163</v>
      </c>
      <c r="B1016" t="s">
        <v>185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t="s">
        <v>163</v>
      </c>
      <c r="B1017" t="s">
        <v>186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t="s">
        <v>163</v>
      </c>
      <c r="B1018" t="s">
        <v>187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t="s">
        <v>163</v>
      </c>
      <c r="B1019" t="s">
        <v>188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t="s">
        <v>163</v>
      </c>
      <c r="B1020" t="s">
        <v>189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t="s">
        <v>163</v>
      </c>
      <c r="B1021" t="s">
        <v>182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t="s">
        <v>163</v>
      </c>
      <c r="B1022" t="s">
        <v>185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t="s">
        <v>163</v>
      </c>
      <c r="B1023" t="s">
        <v>186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t="s">
        <v>163</v>
      </c>
      <c r="B1024" t="s">
        <v>187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t="s">
        <v>163</v>
      </c>
      <c r="B1025" t="s">
        <v>188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t="s">
        <v>163</v>
      </c>
      <c r="B1026" t="s">
        <v>189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t="s">
        <v>164</v>
      </c>
      <c r="B1027" t="s">
        <v>180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t="s">
        <v>164</v>
      </c>
      <c r="B1028" t="s">
        <v>181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t="s">
        <v>164</v>
      </c>
      <c r="B1029" t="s">
        <v>182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t="s">
        <v>164</v>
      </c>
      <c r="B1030" t="s">
        <v>183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t="s">
        <v>164</v>
      </c>
      <c r="B1031" t="s">
        <v>184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t="s">
        <v>164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t="s">
        <v>164</v>
      </c>
      <c r="B1033" t="s">
        <v>186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t="s">
        <v>164</v>
      </c>
      <c r="B1034" t="s">
        <v>187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t="s">
        <v>164</v>
      </c>
      <c r="B1035" t="s">
        <v>188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t="s">
        <v>164</v>
      </c>
      <c r="B1036" t="s">
        <v>189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t="s">
        <v>164</v>
      </c>
      <c r="B1037" t="s">
        <v>182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t="s">
        <v>164</v>
      </c>
      <c r="B1038" t="s">
        <v>185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t="s">
        <v>164</v>
      </c>
      <c r="B1039" t="s">
        <v>186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t="s">
        <v>164</v>
      </c>
      <c r="B1040" t="s">
        <v>187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t="s">
        <v>164</v>
      </c>
      <c r="B1041" t="s">
        <v>188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t="s">
        <v>164</v>
      </c>
      <c r="B1042" t="s">
        <v>189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t="s">
        <v>165</v>
      </c>
      <c r="B1043" t="s">
        <v>180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t="s">
        <v>165</v>
      </c>
      <c r="B1044" t="s">
        <v>181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t="s">
        <v>165</v>
      </c>
      <c r="B1045" t="s">
        <v>182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t="s">
        <v>165</v>
      </c>
      <c r="B1046" t="s">
        <v>183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t="s">
        <v>165</v>
      </c>
      <c r="B1047" t="s">
        <v>184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 t="s">
        <v>165</v>
      </c>
      <c r="B1048" t="s">
        <v>185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t="s">
        <v>165</v>
      </c>
      <c r="B1049" t="s">
        <v>186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 t="s">
        <v>165</v>
      </c>
      <c r="B1050" t="s">
        <v>187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t="s">
        <v>165</v>
      </c>
      <c r="B1051" t="s">
        <v>188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t="s">
        <v>165</v>
      </c>
      <c r="B1052" t="s">
        <v>189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 t="s">
        <v>165</v>
      </c>
      <c r="B1053" t="s">
        <v>182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t="s">
        <v>165</v>
      </c>
      <c r="B1054" t="s">
        <v>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t="s">
        <v>165</v>
      </c>
      <c r="B1055" t="s">
        <v>186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t="s">
        <v>165</v>
      </c>
      <c r="B1056" t="s">
        <v>187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t="s">
        <v>165</v>
      </c>
      <c r="B1057" t="s">
        <v>188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t="s">
        <v>165</v>
      </c>
      <c r="B1058" t="s">
        <v>189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 t="s">
        <v>166</v>
      </c>
      <c r="B1059" t="s">
        <v>180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 t="s">
        <v>166</v>
      </c>
      <c r="B1060" t="s">
        <v>181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 t="s">
        <v>166</v>
      </c>
      <c r="B1061" t="s">
        <v>182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t="s">
        <v>166</v>
      </c>
      <c r="B1062" t="s">
        <v>183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t="s">
        <v>166</v>
      </c>
      <c r="B1063" t="s">
        <v>184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t="s">
        <v>166</v>
      </c>
      <c r="B1064" t="s">
        <v>185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t="s">
        <v>166</v>
      </c>
      <c r="B1065" t="s">
        <v>186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t="s">
        <v>166</v>
      </c>
      <c r="B1066" t="s">
        <v>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t="s">
        <v>166</v>
      </c>
      <c r="B1067" t="s">
        <v>188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t="s">
        <v>166</v>
      </c>
      <c r="B1068" t="s">
        <v>189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 t="s">
        <v>166</v>
      </c>
      <c r="B1069" t="s">
        <v>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t="s">
        <v>166</v>
      </c>
      <c r="B1070" t="s">
        <v>185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 t="s">
        <v>166</v>
      </c>
      <c r="B1071" t="s">
        <v>186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t="s">
        <v>166</v>
      </c>
      <c r="B1072" t="s">
        <v>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 t="s">
        <v>166</v>
      </c>
      <c r="B1073" t="s">
        <v>188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t="s">
        <v>166</v>
      </c>
      <c r="B1074" t="s">
        <v>189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t="s">
        <v>120</v>
      </c>
      <c r="B1075" t="s">
        <v>180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t="s">
        <v>120</v>
      </c>
      <c r="B1076" t="s">
        <v>181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t="s">
        <v>120</v>
      </c>
      <c r="B1077" t="s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>
      <c r="A1078" t="s">
        <v>120</v>
      </c>
      <c r="B1078" t="s">
        <v>183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 t="s">
        <v>120</v>
      </c>
      <c r="B1079" t="s">
        <v>184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t="s">
        <v>120</v>
      </c>
      <c r="B1080" t="s">
        <v>185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t="s">
        <v>120</v>
      </c>
      <c r="B1081" t="s">
        <v>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 t="s">
        <v>120</v>
      </c>
      <c r="B1082" t="s">
        <v>187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t="s">
        <v>120</v>
      </c>
      <c r="B1083" t="s">
        <v>188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t="s">
        <v>120</v>
      </c>
      <c r="B1084" t="s">
        <v>189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t="s">
        <v>120</v>
      </c>
      <c r="B1085" t="s">
        <v>182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 t="s">
        <v>120</v>
      </c>
      <c r="B1086" t="s">
        <v>185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t="s">
        <v>120</v>
      </c>
      <c r="B1087" t="s">
        <v>186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t="s">
        <v>120</v>
      </c>
      <c r="B1088" t="s">
        <v>187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t="s">
        <v>120</v>
      </c>
      <c r="B1089" t="s">
        <v>188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>
      <c r="A1090" t="s">
        <v>120</v>
      </c>
      <c r="B1090" t="s">
        <v>189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t="s">
        <v>179</v>
      </c>
      <c r="B1091" t="s">
        <v>180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 t="s">
        <v>179</v>
      </c>
      <c r="B1092" t="s">
        <v>181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 t="s">
        <v>179</v>
      </c>
      <c r="B1093" t="s">
        <v>182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t="s">
        <v>179</v>
      </c>
      <c r="B1094" t="s">
        <v>183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 t="s">
        <v>179</v>
      </c>
      <c r="B1095" t="s">
        <v>184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t="s">
        <v>179</v>
      </c>
      <c r="B1096" t="s">
        <v>185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>
      <c r="A1097" t="s">
        <v>179</v>
      </c>
      <c r="B1097" t="s">
        <v>186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t="s">
        <v>179</v>
      </c>
      <c r="B1098" t="s">
        <v>187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t="s">
        <v>179</v>
      </c>
      <c r="B1099" t="s">
        <v>188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t="s">
        <v>179</v>
      </c>
      <c r="B1100" t="s">
        <v>189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t="s">
        <v>179</v>
      </c>
      <c r="B1101" t="s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t="s">
        <v>179</v>
      </c>
      <c r="B1102" t="s">
        <v>185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t="s">
        <v>179</v>
      </c>
      <c r="B1103" t="s">
        <v>186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 t="s">
        <v>179</v>
      </c>
      <c r="B1104" t="s">
        <v>187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 t="s">
        <v>179</v>
      </c>
      <c r="B1105" t="s">
        <v>188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>
      <c r="A1106" t="s">
        <v>179</v>
      </c>
      <c r="B1106" t="s">
        <v>189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t="s">
        <v>168</v>
      </c>
      <c r="B1107" t="s">
        <v>180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 t="s">
        <v>168</v>
      </c>
      <c r="B1108" t="s">
        <v>181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t="s">
        <v>168</v>
      </c>
      <c r="B1109" t="s">
        <v>182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t="s">
        <v>168</v>
      </c>
      <c r="B1110" t="s">
        <v>183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t="s">
        <v>168</v>
      </c>
      <c r="B1111" t="s">
        <v>184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 t="s">
        <v>168</v>
      </c>
      <c r="B1112" t="s">
        <v>185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t="s">
        <v>168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>
      <c r="A1114" t="s">
        <v>168</v>
      </c>
      <c r="B1114" t="s">
        <v>187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t="s">
        <v>168</v>
      </c>
      <c r="B1115" t="s">
        <v>188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t="s">
        <v>168</v>
      </c>
      <c r="B1116" t="s">
        <v>189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>
      <c r="A1117" t="s">
        <v>168</v>
      </c>
      <c r="B1117" t="s">
        <v>182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t="s">
        <v>168</v>
      </c>
      <c r="B1118" t="s">
        <v>185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t="s">
        <v>168</v>
      </c>
      <c r="B1119" t="s">
        <v>186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t="s">
        <v>168</v>
      </c>
      <c r="B1120" t="s">
        <v>187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t="s">
        <v>168</v>
      </c>
      <c r="B1121" t="s">
        <v>188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>
      <c r="A1122" t="s">
        <v>168</v>
      </c>
      <c r="B1122" t="s">
        <v>189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t="s">
        <v>169</v>
      </c>
      <c r="B1123" t="s">
        <v>180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 t="s">
        <v>169</v>
      </c>
      <c r="B1124" t="s">
        <v>181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t="s">
        <v>169</v>
      </c>
      <c r="B1125" t="s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t="s">
        <v>169</v>
      </c>
      <c r="B1126" t="s">
        <v>183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 t="s">
        <v>169</v>
      </c>
      <c r="B1127" t="s">
        <v>184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>
      <c r="A1128" t="s">
        <v>169</v>
      </c>
      <c r="B1128" t="s">
        <v>185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t="s">
        <v>169</v>
      </c>
      <c r="B1129" t="s">
        <v>186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t="s">
        <v>169</v>
      </c>
      <c r="B1130" t="s">
        <v>187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t="s">
        <v>169</v>
      </c>
      <c r="B1131" t="s">
        <v>188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t="s">
        <v>169</v>
      </c>
      <c r="B1132" t="s">
        <v>189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t="s">
        <v>169</v>
      </c>
      <c r="B1133" t="s">
        <v>182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t="s">
        <v>169</v>
      </c>
      <c r="B1134" t="s">
        <v>185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t="s">
        <v>169</v>
      </c>
      <c r="B1135" t="s">
        <v>186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t="s">
        <v>169</v>
      </c>
      <c r="B1136" t="s">
        <v>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 t="s">
        <v>169</v>
      </c>
      <c r="B1137" t="s">
        <v>188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>
      <c r="A1138" t="s">
        <v>169</v>
      </c>
      <c r="B1138" t="s">
        <v>189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 t="s">
        <v>167</v>
      </c>
      <c r="B1139" t="s">
        <v>180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t="s">
        <v>167</v>
      </c>
      <c r="B1140" t="s">
        <v>181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 t="s">
        <v>167</v>
      </c>
      <c r="B1141" t="s">
        <v>182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t="s">
        <v>167</v>
      </c>
      <c r="B1142" t="s">
        <v>183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t="s">
        <v>167</v>
      </c>
      <c r="B1143" t="s">
        <v>184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t="s">
        <v>167</v>
      </c>
      <c r="B1144" t="s">
        <v>185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t="s">
        <v>167</v>
      </c>
      <c r="B1145" t="s">
        <v>186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 t="s">
        <v>167</v>
      </c>
      <c r="B1146" t="s">
        <v>187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 t="s">
        <v>167</v>
      </c>
      <c r="B1147" t="s">
        <v>188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t="s">
        <v>167</v>
      </c>
      <c r="B1148" t="s">
        <v>189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t="s">
        <v>167</v>
      </c>
      <c r="B1149" t="s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t="s">
        <v>167</v>
      </c>
      <c r="B1150" t="s">
        <v>185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t="s">
        <v>167</v>
      </c>
      <c r="B1151" t="s">
        <v>186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t="s">
        <v>167</v>
      </c>
      <c r="B1152" t="s">
        <v>187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t="s">
        <v>167</v>
      </c>
      <c r="B1153" t="s">
        <v>188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t="s">
        <v>167</v>
      </c>
      <c r="B1154" t="s">
        <v>189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>
      <c r="A1155" t="s">
        <v>172</v>
      </c>
      <c r="B1155" t="s">
        <v>180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>
      <c r="A1156" t="s">
        <v>172</v>
      </c>
      <c r="B1156" t="s">
        <v>181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 t="s">
        <v>172</v>
      </c>
      <c r="B1157" t="s">
        <v>183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>
      <c r="A1158" t="s">
        <v>172</v>
      </c>
      <c r="B1158" t="s">
        <v>184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 t="s">
        <v>172</v>
      </c>
      <c r="B1159" t="s">
        <v>186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 t="s">
        <v>172</v>
      </c>
      <c r="B1160" t="s">
        <v>187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t="s">
        <v>172</v>
      </c>
      <c r="B1161" t="s">
        <v>188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t="s">
        <v>172</v>
      </c>
      <c r="B1162" t="s">
        <v>189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 t="s">
        <v>172</v>
      </c>
      <c r="B1163" t="s">
        <v>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t="s">
        <v>172</v>
      </c>
      <c r="B1164" t="s">
        <v>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t="s">
        <v>172</v>
      </c>
      <c r="B1165" t="s">
        <v>186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 t="s">
        <v>172</v>
      </c>
      <c r="B1166" t="s">
        <v>187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t="s">
        <v>172</v>
      </c>
      <c r="B1167" t="s">
        <v>188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t="s">
        <v>172</v>
      </c>
      <c r="B1168" t="s">
        <v>189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t="s">
        <v>173</v>
      </c>
      <c r="B1169" t="s">
        <v>180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 t="s">
        <v>173</v>
      </c>
      <c r="B1170" t="s">
        <v>181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t="s">
        <v>173</v>
      </c>
      <c r="B1171" t="s">
        <v>183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t="s">
        <v>173</v>
      </c>
      <c r="B1172" t="s">
        <v>184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t="s">
        <v>173</v>
      </c>
      <c r="B1173" t="s">
        <v>186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>
      <c r="A1174" t="s">
        <v>173</v>
      </c>
      <c r="B1174" t="s">
        <v>187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t="s">
        <v>173</v>
      </c>
      <c r="B1175" t="s">
        <v>188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t="s">
        <v>173</v>
      </c>
      <c r="B1176" t="s">
        <v>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t="s">
        <v>173</v>
      </c>
      <c r="B1177" t="s">
        <v>182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 t="s">
        <v>173</v>
      </c>
      <c r="B1178" t="s">
        <v>185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 t="s">
        <v>173</v>
      </c>
      <c r="B1179" t="s">
        <v>186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t="s">
        <v>173</v>
      </c>
      <c r="B1180" t="s">
        <v>187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t="s">
        <v>173</v>
      </c>
      <c r="B1181" t="s">
        <v>188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 t="s">
        <v>173</v>
      </c>
      <c r="B1182" t="s">
        <v>189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t="s">
        <v>174</v>
      </c>
      <c r="B1183" t="s">
        <v>180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t="s">
        <v>174</v>
      </c>
      <c r="B1184" t="s">
        <v>181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>
      <c r="A1185" t="s">
        <v>174</v>
      </c>
      <c r="B1185" t="s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t="s">
        <v>174</v>
      </c>
      <c r="B1186" t="s">
        <v>183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t="s">
        <v>174</v>
      </c>
      <c r="B1187" t="s">
        <v>184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t="s">
        <v>174</v>
      </c>
      <c r="B1188" t="s">
        <v>185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>
      <c r="A1189" t="s">
        <v>174</v>
      </c>
      <c r="B1189" t="s">
        <v>186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 t="s">
        <v>174</v>
      </c>
      <c r="B1190" t="s">
        <v>187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t="s">
        <v>174</v>
      </c>
      <c r="B1191" t="s">
        <v>188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t="s">
        <v>174</v>
      </c>
      <c r="B1192" t="s">
        <v>189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t="s">
        <v>174</v>
      </c>
      <c r="B1193" t="s">
        <v>182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>
      <c r="A1194" t="s">
        <v>174</v>
      </c>
      <c r="B1194" t="s">
        <v>185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t="s">
        <v>174</v>
      </c>
      <c r="B1195" t="s">
        <v>186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>
      <c r="A1196" t="s">
        <v>174</v>
      </c>
      <c r="B1196" t="s">
        <v>187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t="s">
        <v>174</v>
      </c>
      <c r="B1197" t="s">
        <v>188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t="s">
        <v>174</v>
      </c>
      <c r="B1198" t="s">
        <v>189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t="s">
        <v>175</v>
      </c>
      <c r="B1199" t="s">
        <v>180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 t="s">
        <v>175</v>
      </c>
      <c r="B1200" t="s">
        <v>181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 t="s">
        <v>175</v>
      </c>
      <c r="B1201" t="s">
        <v>182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>
      <c r="A1202" t="s">
        <v>175</v>
      </c>
      <c r="B1202" t="s">
        <v>183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t="s">
        <v>175</v>
      </c>
      <c r="B1203" t="s">
        <v>184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t="s">
        <v>175</v>
      </c>
      <c r="B1204" t="s">
        <v>185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>
      <c r="A1205" t="s">
        <v>175</v>
      </c>
      <c r="B1205" t="s">
        <v>186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t="s">
        <v>175</v>
      </c>
      <c r="B1206" t="s">
        <v>187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 t="s">
        <v>175</v>
      </c>
      <c r="B1207" t="s">
        <v>188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 t="s">
        <v>175</v>
      </c>
      <c r="B1208" t="s">
        <v>189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t="s">
        <v>175</v>
      </c>
      <c r="B1209" t="s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t="s">
        <v>175</v>
      </c>
      <c r="B1210" t="s">
        <v>185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>
      <c r="A1211" t="s">
        <v>175</v>
      </c>
      <c r="B1211" t="s">
        <v>186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t="s">
        <v>175</v>
      </c>
      <c r="B1212" t="s">
        <v>187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>
      <c r="A1213" t="s">
        <v>175</v>
      </c>
      <c r="B1213" t="s">
        <v>188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 t="s">
        <v>175</v>
      </c>
      <c r="B1214" t="s">
        <v>189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 t="s">
        <v>176</v>
      </c>
      <c r="B1215" t="s">
        <v>180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 t="s">
        <v>176</v>
      </c>
      <c r="B1216" t="s">
        <v>181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 t="s">
        <v>176</v>
      </c>
      <c r="B1217" t="s">
        <v>185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 t="s">
        <v>176</v>
      </c>
      <c r="B1218" t="s">
        <v>188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 t="s">
        <v>176</v>
      </c>
      <c r="B1219" t="s">
        <v>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t="s">
        <v>176</v>
      </c>
      <c r="B1220" t="s">
        <v>185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 t="s">
        <v>176</v>
      </c>
      <c r="B1221" t="s">
        <v>188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>
      <c r="A1222" t="s">
        <v>176</v>
      </c>
      <c r="B1222" t="s">
        <v>189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t="s">
        <v>177</v>
      </c>
      <c r="B1223" t="s">
        <v>180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>
      <c r="A1224" t="s">
        <v>177</v>
      </c>
      <c r="B1224" t="s">
        <v>181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t="s">
        <v>177</v>
      </c>
      <c r="B1225" t="s">
        <v>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t="s">
        <v>177</v>
      </c>
      <c r="B1226" t="s">
        <v>183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>
      <c r="A1227" t="s">
        <v>177</v>
      </c>
      <c r="B1227" t="s">
        <v>184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t="s">
        <v>177</v>
      </c>
      <c r="B1228" t="s">
        <v>185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t="s">
        <v>177</v>
      </c>
      <c r="B1229" t="s">
        <v>186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t="s">
        <v>177</v>
      </c>
      <c r="B1230" t="s">
        <v>187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t="s">
        <v>177</v>
      </c>
      <c r="B1231" t="s">
        <v>188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>
      <c r="A1232" t="s">
        <v>177</v>
      </c>
      <c r="B1232" t="s">
        <v>189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 t="s">
        <v>177</v>
      </c>
      <c r="B1233" t="s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t="s">
        <v>177</v>
      </c>
      <c r="B1234" t="s">
        <v>185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 t="s">
        <v>177</v>
      </c>
      <c r="B1235" t="s">
        <v>186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>
      <c r="A1236" t="s">
        <v>177</v>
      </c>
      <c r="B1236" t="s">
        <v>187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 t="s">
        <v>177</v>
      </c>
      <c r="B1237" t="s">
        <v>188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>
      <c r="A1238" t="s">
        <v>177</v>
      </c>
      <c r="B1238" t="s">
        <v>189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t="s">
        <v>171</v>
      </c>
      <c r="B1239" t="s">
        <v>180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 t="s">
        <v>171</v>
      </c>
      <c r="B1240" t="s">
        <v>181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t="s">
        <v>171</v>
      </c>
      <c r="B1241" t="s">
        <v>182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t="s">
        <v>171</v>
      </c>
      <c r="B1242" t="s">
        <v>183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t="s">
        <v>171</v>
      </c>
      <c r="B1243" t="s">
        <v>184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t="s">
        <v>171</v>
      </c>
      <c r="B1244" t="s">
        <v>185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 t="s">
        <v>171</v>
      </c>
      <c r="B1245" t="s">
        <v>186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t="s">
        <v>171</v>
      </c>
      <c r="B1246" t="s">
        <v>187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t="s">
        <v>171</v>
      </c>
      <c r="B1247" t="s">
        <v>188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>
      <c r="A1248" t="s">
        <v>171</v>
      </c>
      <c r="B1248" t="s">
        <v>189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t="s">
        <v>171</v>
      </c>
      <c r="B1249" t="s">
        <v>182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t="s">
        <v>171</v>
      </c>
      <c r="B1250" t="s">
        <v>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t="s">
        <v>171</v>
      </c>
      <c r="B1251" t="s">
        <v>186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t="s">
        <v>171</v>
      </c>
      <c r="B1252" t="s">
        <v>187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t="s">
        <v>171</v>
      </c>
      <c r="B1253" t="s">
        <v>188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>
      <c r="A1254" t="s">
        <v>171</v>
      </c>
      <c r="B1254" t="s">
        <v>189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7"/>
  <sheetViews>
    <sheetView topLeftCell="A302" workbookViewId="0">
      <selection activeCell="A342" sqref="A342:A357"/>
    </sheetView>
  </sheetViews>
  <sheetFormatPr defaultRowHeight="14.5"/>
  <cols>
    <col min="1" max="1" width="22" customWidth="1"/>
    <col min="2" max="2" width="34.08984375" customWidth="1"/>
  </cols>
  <sheetData>
    <row r="1" spans="1:7">
      <c r="A1" t="s">
        <v>85</v>
      </c>
      <c r="B1" t="s">
        <v>86</v>
      </c>
      <c r="C1" t="s">
        <v>87</v>
      </c>
      <c r="D1" t="s">
        <v>90</v>
      </c>
      <c r="E1" t="s">
        <v>93</v>
      </c>
      <c r="F1" t="s">
        <v>98</v>
      </c>
      <c r="G1" t="s">
        <v>99</v>
      </c>
    </row>
    <row r="2" spans="1:7">
      <c r="A2" t="s">
        <v>410</v>
      </c>
      <c r="B2" t="s">
        <v>180</v>
      </c>
      <c r="D2">
        <v>24.06</v>
      </c>
      <c r="G2">
        <v>5.57</v>
      </c>
    </row>
    <row r="3" spans="1:7">
      <c r="A3" t="s">
        <v>410</v>
      </c>
      <c r="B3" t="s">
        <v>181</v>
      </c>
      <c r="D3">
        <v>0</v>
      </c>
      <c r="G3">
        <v>5.57</v>
      </c>
    </row>
    <row r="4" spans="1:7">
      <c r="A4" t="s">
        <v>410</v>
      </c>
      <c r="B4" t="s">
        <v>396</v>
      </c>
      <c r="G4">
        <v>0</v>
      </c>
    </row>
    <row r="5" spans="1:7">
      <c r="A5" t="s">
        <v>410</v>
      </c>
      <c r="B5" t="s">
        <v>397</v>
      </c>
      <c r="D5">
        <v>0</v>
      </c>
      <c r="G5">
        <v>0</v>
      </c>
    </row>
    <row r="6" spans="1:7">
      <c r="A6" t="s">
        <v>410</v>
      </c>
      <c r="B6" t="s">
        <v>398</v>
      </c>
      <c r="D6">
        <v>0</v>
      </c>
      <c r="G6">
        <v>0</v>
      </c>
    </row>
    <row r="7" spans="1:7">
      <c r="A7" t="s">
        <v>410</v>
      </c>
      <c r="B7" t="s">
        <v>399</v>
      </c>
      <c r="G7">
        <v>0.22</v>
      </c>
    </row>
    <row r="8" spans="1:7">
      <c r="A8" t="s">
        <v>410</v>
      </c>
      <c r="B8" t="s">
        <v>400</v>
      </c>
      <c r="D8">
        <v>0</v>
      </c>
      <c r="G8">
        <v>0</v>
      </c>
    </row>
    <row r="9" spans="1:7">
      <c r="A9" t="s">
        <v>410</v>
      </c>
      <c r="B9" t="s">
        <v>401</v>
      </c>
      <c r="D9">
        <v>0</v>
      </c>
      <c r="G9">
        <v>0</v>
      </c>
    </row>
    <row r="10" spans="1:7">
      <c r="A10" t="s">
        <v>410</v>
      </c>
      <c r="B10" t="s">
        <v>402</v>
      </c>
      <c r="D10">
        <v>40.61</v>
      </c>
      <c r="G10">
        <v>20.47</v>
      </c>
    </row>
    <row r="11" spans="1:7">
      <c r="A11" t="s">
        <v>410</v>
      </c>
      <c r="B11" t="s">
        <v>403</v>
      </c>
      <c r="D11">
        <v>0.83</v>
      </c>
      <c r="G11">
        <v>0.86</v>
      </c>
    </row>
    <row r="12" spans="1:7">
      <c r="A12" t="s">
        <v>410</v>
      </c>
      <c r="B12" t="s">
        <v>404</v>
      </c>
      <c r="G12">
        <v>0</v>
      </c>
    </row>
    <row r="13" spans="1:7">
      <c r="A13" t="s">
        <v>410</v>
      </c>
      <c r="B13" t="s">
        <v>405</v>
      </c>
      <c r="E13">
        <v>1.02</v>
      </c>
      <c r="F13">
        <v>0.7</v>
      </c>
      <c r="G13">
        <v>2.56</v>
      </c>
    </row>
    <row r="14" spans="1:7">
      <c r="A14" t="s">
        <v>410</v>
      </c>
      <c r="B14" t="s">
        <v>406</v>
      </c>
      <c r="D14">
        <v>0</v>
      </c>
      <c r="E14">
        <v>0</v>
      </c>
      <c r="G14">
        <v>0</v>
      </c>
    </row>
    <row r="15" spans="1:7">
      <c r="A15" t="s">
        <v>410</v>
      </c>
      <c r="B15" t="s">
        <v>407</v>
      </c>
      <c r="C15">
        <v>0</v>
      </c>
      <c r="D15">
        <v>0</v>
      </c>
      <c r="G15">
        <v>0</v>
      </c>
    </row>
    <row r="16" spans="1:7">
      <c r="A16" t="s">
        <v>410</v>
      </c>
      <c r="B16" t="s">
        <v>408</v>
      </c>
      <c r="C16">
        <v>0.23</v>
      </c>
      <c r="D16">
        <v>2.2400000000000002</v>
      </c>
      <c r="E16">
        <v>101.45</v>
      </c>
      <c r="F16">
        <v>69.44</v>
      </c>
      <c r="G16">
        <v>242.75</v>
      </c>
    </row>
    <row r="17" spans="1:7">
      <c r="A17" t="s">
        <v>410</v>
      </c>
      <c r="B17" t="s">
        <v>409</v>
      </c>
      <c r="C17">
        <v>0</v>
      </c>
      <c r="D17">
        <v>0.05</v>
      </c>
      <c r="E17">
        <v>0</v>
      </c>
      <c r="F17">
        <v>0</v>
      </c>
      <c r="G17">
        <v>10.220000000000001</v>
      </c>
    </row>
    <row r="18" spans="1:7">
      <c r="A18" t="s">
        <v>411</v>
      </c>
      <c r="B18" t="s">
        <v>180</v>
      </c>
      <c r="D18">
        <v>0.39</v>
      </c>
      <c r="G18">
        <v>0.86</v>
      </c>
    </row>
    <row r="19" spans="1:7">
      <c r="A19" t="s">
        <v>411</v>
      </c>
      <c r="B19" t="s">
        <v>181</v>
      </c>
      <c r="D19">
        <v>0</v>
      </c>
      <c r="G19">
        <v>0.86</v>
      </c>
    </row>
    <row r="20" spans="1:7">
      <c r="A20" t="s">
        <v>411</v>
      </c>
      <c r="B20" t="s">
        <v>396</v>
      </c>
      <c r="G20">
        <v>0</v>
      </c>
    </row>
    <row r="21" spans="1:7">
      <c r="A21" t="s">
        <v>411</v>
      </c>
      <c r="B21" t="s">
        <v>397</v>
      </c>
      <c r="D21">
        <v>0</v>
      </c>
      <c r="G21">
        <v>0</v>
      </c>
    </row>
    <row r="22" spans="1:7">
      <c r="A22" t="s">
        <v>411</v>
      </c>
      <c r="B22" t="s">
        <v>398</v>
      </c>
      <c r="D22">
        <v>0</v>
      </c>
      <c r="G22">
        <v>0</v>
      </c>
    </row>
    <row r="23" spans="1:7">
      <c r="A23" t="s">
        <v>411</v>
      </c>
      <c r="B23" t="s">
        <v>399</v>
      </c>
      <c r="G23">
        <v>0.03</v>
      </c>
    </row>
    <row r="24" spans="1:7">
      <c r="A24" t="s">
        <v>411</v>
      </c>
      <c r="B24" t="s">
        <v>400</v>
      </c>
      <c r="D24">
        <v>0</v>
      </c>
      <c r="G24">
        <v>0</v>
      </c>
    </row>
    <row r="25" spans="1:7">
      <c r="A25" t="s">
        <v>411</v>
      </c>
      <c r="B25" t="s">
        <v>401</v>
      </c>
      <c r="D25">
        <v>0</v>
      </c>
      <c r="G25">
        <v>0</v>
      </c>
    </row>
    <row r="26" spans="1:7">
      <c r="A26" t="s">
        <v>411</v>
      </c>
      <c r="B26" t="s">
        <v>402</v>
      </c>
      <c r="D26">
        <v>0.02</v>
      </c>
      <c r="G26">
        <v>2.8</v>
      </c>
    </row>
    <row r="27" spans="1:7">
      <c r="A27" t="s">
        <v>411</v>
      </c>
      <c r="B27" t="s">
        <v>403</v>
      </c>
      <c r="D27">
        <v>0</v>
      </c>
      <c r="G27">
        <v>0.12</v>
      </c>
    </row>
    <row r="28" spans="1:7">
      <c r="A28" t="s">
        <v>411</v>
      </c>
      <c r="B28" t="s">
        <v>404</v>
      </c>
      <c r="G28">
        <v>0</v>
      </c>
    </row>
    <row r="29" spans="1:7">
      <c r="A29" t="s">
        <v>411</v>
      </c>
      <c r="B29" t="s">
        <v>405</v>
      </c>
      <c r="E29">
        <v>0.42</v>
      </c>
      <c r="F29">
        <v>0.28999999999999998</v>
      </c>
      <c r="G29">
        <v>1.05</v>
      </c>
    </row>
    <row r="30" spans="1:7">
      <c r="A30" t="s">
        <v>411</v>
      </c>
      <c r="B30" t="s">
        <v>406</v>
      </c>
      <c r="D30">
        <v>0</v>
      </c>
      <c r="E30">
        <v>0</v>
      </c>
      <c r="G30">
        <v>0</v>
      </c>
    </row>
    <row r="31" spans="1:7">
      <c r="A31" t="s">
        <v>411</v>
      </c>
      <c r="B31" t="s">
        <v>407</v>
      </c>
      <c r="C31">
        <v>0</v>
      </c>
      <c r="D31">
        <v>0</v>
      </c>
      <c r="G31">
        <v>0</v>
      </c>
    </row>
    <row r="32" spans="1:7">
      <c r="A32" t="s">
        <v>411</v>
      </c>
      <c r="B32" t="s">
        <v>408</v>
      </c>
      <c r="C32">
        <v>0.02</v>
      </c>
      <c r="D32">
        <v>0.21</v>
      </c>
      <c r="E32">
        <v>41.5</v>
      </c>
      <c r="F32">
        <v>28.4</v>
      </c>
      <c r="G32">
        <v>99.3</v>
      </c>
    </row>
    <row r="33" spans="1:7">
      <c r="A33" t="s">
        <v>411</v>
      </c>
      <c r="B33" t="s">
        <v>409</v>
      </c>
      <c r="C33">
        <v>0</v>
      </c>
      <c r="D33">
        <v>0</v>
      </c>
      <c r="E33">
        <v>0</v>
      </c>
      <c r="F33">
        <v>0</v>
      </c>
      <c r="G33">
        <v>4.18</v>
      </c>
    </row>
    <row r="34" spans="1:7">
      <c r="A34" t="s">
        <v>412</v>
      </c>
      <c r="B34" t="s">
        <v>180</v>
      </c>
      <c r="D34">
        <v>3.51</v>
      </c>
      <c r="G34">
        <v>2.2999999999999998</v>
      </c>
    </row>
    <row r="35" spans="1:7">
      <c r="A35" t="s">
        <v>412</v>
      </c>
      <c r="B35" t="s">
        <v>181</v>
      </c>
      <c r="D35">
        <v>0</v>
      </c>
      <c r="G35">
        <v>2.2999999999999998</v>
      </c>
    </row>
    <row r="36" spans="1:7">
      <c r="A36" t="s">
        <v>412</v>
      </c>
      <c r="B36" t="s">
        <v>396</v>
      </c>
      <c r="G36">
        <v>0</v>
      </c>
    </row>
    <row r="37" spans="1:7">
      <c r="A37" t="s">
        <v>412</v>
      </c>
      <c r="B37" t="s">
        <v>397</v>
      </c>
      <c r="D37">
        <v>0</v>
      </c>
      <c r="G37">
        <v>0</v>
      </c>
    </row>
    <row r="38" spans="1:7">
      <c r="A38" t="s">
        <v>412</v>
      </c>
      <c r="B38" t="s">
        <v>398</v>
      </c>
      <c r="D38">
        <v>0</v>
      </c>
      <c r="G38">
        <v>0</v>
      </c>
    </row>
    <row r="39" spans="1:7">
      <c r="A39" t="s">
        <v>412</v>
      </c>
      <c r="B39" t="s">
        <v>399</v>
      </c>
      <c r="G39">
        <v>0.05</v>
      </c>
    </row>
    <row r="40" spans="1:7">
      <c r="A40" t="s">
        <v>412</v>
      </c>
      <c r="B40" t="s">
        <v>400</v>
      </c>
      <c r="D40">
        <v>0</v>
      </c>
      <c r="G40">
        <v>0</v>
      </c>
    </row>
    <row r="41" spans="1:7">
      <c r="A41" t="s">
        <v>412</v>
      </c>
      <c r="B41" t="s">
        <v>401</v>
      </c>
      <c r="D41">
        <v>0</v>
      </c>
      <c r="G41">
        <v>0</v>
      </c>
    </row>
    <row r="42" spans="1:7">
      <c r="A42" t="s">
        <v>412</v>
      </c>
      <c r="B42" t="s">
        <v>402</v>
      </c>
      <c r="D42">
        <v>0.86</v>
      </c>
      <c r="G42">
        <v>5.22</v>
      </c>
    </row>
    <row r="43" spans="1:7">
      <c r="A43" t="s">
        <v>412</v>
      </c>
      <c r="B43" t="s">
        <v>403</v>
      </c>
      <c r="D43">
        <v>0.02</v>
      </c>
      <c r="G43">
        <v>0.22</v>
      </c>
    </row>
    <row r="44" spans="1:7">
      <c r="A44" t="s">
        <v>412</v>
      </c>
      <c r="B44" t="s">
        <v>404</v>
      </c>
      <c r="G44">
        <v>0</v>
      </c>
    </row>
    <row r="45" spans="1:7">
      <c r="A45" t="s">
        <v>412</v>
      </c>
      <c r="B45" t="s">
        <v>405</v>
      </c>
      <c r="E45">
        <v>1.4</v>
      </c>
      <c r="F45">
        <v>0.96</v>
      </c>
      <c r="G45">
        <v>3.48</v>
      </c>
    </row>
    <row r="46" spans="1:7">
      <c r="A46" t="s">
        <v>412</v>
      </c>
      <c r="B46" t="s">
        <v>406</v>
      </c>
      <c r="D46">
        <v>0</v>
      </c>
      <c r="E46">
        <v>0</v>
      </c>
      <c r="G46">
        <v>0</v>
      </c>
    </row>
    <row r="47" spans="1:7">
      <c r="A47" t="s">
        <v>412</v>
      </c>
      <c r="B47" t="s">
        <v>407</v>
      </c>
      <c r="C47">
        <v>0</v>
      </c>
      <c r="D47">
        <v>0</v>
      </c>
      <c r="G47">
        <v>0</v>
      </c>
    </row>
    <row r="48" spans="1:7">
      <c r="A48" t="s">
        <v>412</v>
      </c>
      <c r="B48" t="s">
        <v>408</v>
      </c>
      <c r="C48">
        <v>0.61</v>
      </c>
      <c r="D48">
        <v>5.91</v>
      </c>
      <c r="E48">
        <v>138.19999999999999</v>
      </c>
      <c r="F48">
        <v>94.6</v>
      </c>
      <c r="G48">
        <v>330.7</v>
      </c>
    </row>
    <row r="49" spans="1:7">
      <c r="A49" t="s">
        <v>412</v>
      </c>
      <c r="B49" t="s">
        <v>409</v>
      </c>
      <c r="C49">
        <v>0.01</v>
      </c>
      <c r="D49">
        <v>0.12</v>
      </c>
      <c r="E49">
        <v>0</v>
      </c>
      <c r="F49">
        <v>0</v>
      </c>
      <c r="G49">
        <v>13.92</v>
      </c>
    </row>
    <row r="50" spans="1:7">
      <c r="A50" t="s">
        <v>413</v>
      </c>
      <c r="B50" t="s">
        <v>180</v>
      </c>
      <c r="D50">
        <v>2.46</v>
      </c>
      <c r="G50">
        <v>1.17</v>
      </c>
    </row>
    <row r="51" spans="1:7">
      <c r="A51" t="s">
        <v>413</v>
      </c>
      <c r="B51" t="s">
        <v>181</v>
      </c>
      <c r="D51">
        <v>0</v>
      </c>
      <c r="G51">
        <v>1.17</v>
      </c>
    </row>
    <row r="52" spans="1:7">
      <c r="A52" t="s">
        <v>413</v>
      </c>
      <c r="B52" t="s">
        <v>396</v>
      </c>
      <c r="G52">
        <v>0</v>
      </c>
    </row>
    <row r="53" spans="1:7">
      <c r="A53" t="s">
        <v>413</v>
      </c>
      <c r="B53" t="s">
        <v>397</v>
      </c>
      <c r="D53">
        <v>0</v>
      </c>
      <c r="G53">
        <v>0</v>
      </c>
    </row>
    <row r="54" spans="1:7">
      <c r="A54" t="s">
        <v>413</v>
      </c>
      <c r="B54" t="s">
        <v>398</v>
      </c>
      <c r="D54">
        <v>0</v>
      </c>
      <c r="G54">
        <v>0</v>
      </c>
    </row>
    <row r="55" spans="1:7">
      <c r="A55" t="s">
        <v>413</v>
      </c>
      <c r="B55" t="s">
        <v>399</v>
      </c>
      <c r="G55">
        <v>0.04</v>
      </c>
    </row>
    <row r="56" spans="1:7">
      <c r="A56" t="s">
        <v>413</v>
      </c>
      <c r="B56" t="s">
        <v>400</v>
      </c>
      <c r="D56">
        <v>0</v>
      </c>
      <c r="G56">
        <v>0</v>
      </c>
    </row>
    <row r="57" spans="1:7">
      <c r="A57" t="s">
        <v>413</v>
      </c>
      <c r="B57" t="s">
        <v>401</v>
      </c>
      <c r="D57">
        <v>0</v>
      </c>
      <c r="G57">
        <v>0</v>
      </c>
    </row>
    <row r="58" spans="1:7">
      <c r="A58" t="s">
        <v>413</v>
      </c>
      <c r="B58" t="s">
        <v>402</v>
      </c>
      <c r="D58">
        <v>3.96</v>
      </c>
      <c r="G58">
        <v>3.42</v>
      </c>
    </row>
    <row r="59" spans="1:7">
      <c r="A59" t="s">
        <v>413</v>
      </c>
      <c r="B59" t="s">
        <v>403</v>
      </c>
      <c r="D59">
        <v>0.08</v>
      </c>
      <c r="G59">
        <v>0.14000000000000001</v>
      </c>
    </row>
    <row r="60" spans="1:7">
      <c r="A60" t="s">
        <v>413</v>
      </c>
      <c r="B60" t="s">
        <v>404</v>
      </c>
      <c r="G60">
        <v>0</v>
      </c>
    </row>
    <row r="61" spans="1:7">
      <c r="A61" t="s">
        <v>413</v>
      </c>
      <c r="B61" t="s">
        <v>405</v>
      </c>
      <c r="E61">
        <v>0.4</v>
      </c>
      <c r="F61">
        <v>0.27</v>
      </c>
      <c r="G61">
        <v>0.99</v>
      </c>
    </row>
    <row r="62" spans="1:7">
      <c r="A62" t="s">
        <v>413</v>
      </c>
      <c r="B62" t="s">
        <v>406</v>
      </c>
      <c r="D62">
        <v>0</v>
      </c>
      <c r="E62">
        <v>0</v>
      </c>
      <c r="G62">
        <v>0</v>
      </c>
    </row>
    <row r="63" spans="1:7">
      <c r="A63" t="s">
        <v>413</v>
      </c>
      <c r="B63" t="s">
        <v>407</v>
      </c>
      <c r="C63">
        <v>0</v>
      </c>
      <c r="D63">
        <v>0</v>
      </c>
      <c r="G63">
        <v>0</v>
      </c>
    </row>
    <row r="64" spans="1:7">
      <c r="A64" t="s">
        <v>413</v>
      </c>
      <c r="B64" t="s">
        <v>408</v>
      </c>
      <c r="C64">
        <v>0.41</v>
      </c>
      <c r="D64">
        <v>4.01</v>
      </c>
      <c r="E64">
        <v>39.43</v>
      </c>
      <c r="F64">
        <v>26.99</v>
      </c>
      <c r="G64">
        <v>94.35</v>
      </c>
    </row>
    <row r="65" spans="1:7">
      <c r="A65" t="s">
        <v>413</v>
      </c>
      <c r="B65" t="s">
        <v>409</v>
      </c>
      <c r="C65">
        <v>0.01</v>
      </c>
      <c r="D65">
        <v>0.08</v>
      </c>
      <c r="E65">
        <v>0</v>
      </c>
      <c r="F65">
        <v>0</v>
      </c>
      <c r="G65">
        <v>3.97</v>
      </c>
    </row>
    <row r="66" spans="1:7">
      <c r="A66" t="s">
        <v>414</v>
      </c>
      <c r="B66" t="s">
        <v>180</v>
      </c>
      <c r="D66">
        <v>24.17</v>
      </c>
      <c r="G66">
        <v>3.21</v>
      </c>
    </row>
    <row r="67" spans="1:7">
      <c r="A67" t="s">
        <v>414</v>
      </c>
      <c r="B67" t="s">
        <v>181</v>
      </c>
      <c r="D67">
        <v>0</v>
      </c>
      <c r="G67">
        <v>3.21</v>
      </c>
    </row>
    <row r="68" spans="1:7">
      <c r="A68" t="s">
        <v>414</v>
      </c>
      <c r="B68" t="s">
        <v>397</v>
      </c>
      <c r="D68">
        <v>0</v>
      </c>
    </row>
    <row r="69" spans="1:7">
      <c r="A69" t="s">
        <v>414</v>
      </c>
      <c r="B69" t="s">
        <v>398</v>
      </c>
      <c r="D69">
        <v>0</v>
      </c>
    </row>
    <row r="70" spans="1:7">
      <c r="A70" t="s">
        <v>414</v>
      </c>
      <c r="B70" t="s">
        <v>400</v>
      </c>
      <c r="D70">
        <v>0</v>
      </c>
    </row>
    <row r="71" spans="1:7">
      <c r="A71" t="s">
        <v>414</v>
      </c>
      <c r="B71" t="s">
        <v>401</v>
      </c>
      <c r="D71">
        <v>0</v>
      </c>
    </row>
    <row r="72" spans="1:7">
      <c r="A72" t="s">
        <v>414</v>
      </c>
      <c r="B72" t="s">
        <v>402</v>
      </c>
      <c r="D72">
        <v>0.1</v>
      </c>
    </row>
    <row r="73" spans="1:7">
      <c r="A73" t="s">
        <v>414</v>
      </c>
      <c r="B73" t="s">
        <v>403</v>
      </c>
      <c r="D73">
        <v>0</v>
      </c>
    </row>
    <row r="74" spans="1:7">
      <c r="A74" t="s">
        <v>414</v>
      </c>
      <c r="B74" t="s">
        <v>404</v>
      </c>
      <c r="G74">
        <v>0</v>
      </c>
    </row>
    <row r="75" spans="1:7">
      <c r="A75" t="s">
        <v>414</v>
      </c>
      <c r="B75" t="s">
        <v>405</v>
      </c>
      <c r="E75">
        <v>0.01</v>
      </c>
      <c r="F75">
        <v>0.01</v>
      </c>
      <c r="G75">
        <v>0.03</v>
      </c>
    </row>
    <row r="76" spans="1:7">
      <c r="A76" t="s">
        <v>414</v>
      </c>
      <c r="B76" t="s">
        <v>406</v>
      </c>
      <c r="D76">
        <v>0</v>
      </c>
      <c r="E76">
        <v>0</v>
      </c>
      <c r="G76">
        <v>0</v>
      </c>
    </row>
    <row r="77" spans="1:7">
      <c r="A77" t="s">
        <v>414</v>
      </c>
      <c r="B77" t="s">
        <v>407</v>
      </c>
      <c r="C77">
        <v>0</v>
      </c>
      <c r="D77">
        <v>0</v>
      </c>
      <c r="G77">
        <v>0</v>
      </c>
    </row>
    <row r="78" spans="1:7">
      <c r="A78" t="s">
        <v>414</v>
      </c>
      <c r="B78" t="s">
        <v>408</v>
      </c>
      <c r="C78">
        <v>0.01</v>
      </c>
      <c r="D78">
        <v>0.12</v>
      </c>
      <c r="E78">
        <v>1.37</v>
      </c>
      <c r="F78">
        <v>0.94</v>
      </c>
      <c r="G78">
        <v>3.27</v>
      </c>
    </row>
    <row r="79" spans="1:7">
      <c r="A79" t="s">
        <v>414</v>
      </c>
      <c r="B79" t="s">
        <v>409</v>
      </c>
      <c r="C79">
        <v>0</v>
      </c>
      <c r="D79">
        <v>0</v>
      </c>
      <c r="E79">
        <v>0</v>
      </c>
      <c r="F79">
        <v>0</v>
      </c>
      <c r="G79">
        <v>0.14000000000000001</v>
      </c>
    </row>
    <row r="80" spans="1:7">
      <c r="A80" t="s">
        <v>415</v>
      </c>
      <c r="B80" t="s">
        <v>180</v>
      </c>
      <c r="D80">
        <v>3.84</v>
      </c>
      <c r="G80">
        <v>0.18</v>
      </c>
    </row>
    <row r="81" spans="1:7">
      <c r="A81" t="s">
        <v>415</v>
      </c>
      <c r="B81" t="s">
        <v>181</v>
      </c>
      <c r="D81">
        <v>0</v>
      </c>
      <c r="G81">
        <v>0.18</v>
      </c>
    </row>
    <row r="82" spans="1:7">
      <c r="A82" t="s">
        <v>415</v>
      </c>
      <c r="B82" t="s">
        <v>397</v>
      </c>
      <c r="D82">
        <v>0</v>
      </c>
    </row>
    <row r="83" spans="1:7">
      <c r="A83" t="s">
        <v>415</v>
      </c>
      <c r="B83" t="s">
        <v>398</v>
      </c>
      <c r="D83">
        <v>0</v>
      </c>
    </row>
    <row r="84" spans="1:7">
      <c r="A84" t="s">
        <v>415</v>
      </c>
      <c r="B84" t="s">
        <v>400</v>
      </c>
      <c r="D84">
        <v>0</v>
      </c>
    </row>
    <row r="85" spans="1:7">
      <c r="A85" t="s">
        <v>415</v>
      </c>
      <c r="B85" t="s">
        <v>401</v>
      </c>
      <c r="D85">
        <v>0</v>
      </c>
    </row>
    <row r="86" spans="1:7">
      <c r="A86" t="s">
        <v>415</v>
      </c>
      <c r="B86" t="s">
        <v>402</v>
      </c>
      <c r="D86">
        <v>0.02</v>
      </c>
    </row>
    <row r="87" spans="1:7">
      <c r="A87" t="s">
        <v>415</v>
      </c>
      <c r="B87" t="s">
        <v>403</v>
      </c>
      <c r="D87">
        <v>0</v>
      </c>
    </row>
    <row r="88" spans="1:7">
      <c r="A88" t="s">
        <v>415</v>
      </c>
      <c r="B88" t="s">
        <v>404</v>
      </c>
      <c r="G88">
        <v>0</v>
      </c>
    </row>
    <row r="89" spans="1:7">
      <c r="A89" t="s">
        <v>415</v>
      </c>
      <c r="B89" t="s">
        <v>405</v>
      </c>
      <c r="E89">
        <v>0.01</v>
      </c>
      <c r="F89">
        <v>0</v>
      </c>
      <c r="G89">
        <v>0.01</v>
      </c>
    </row>
    <row r="90" spans="1:7">
      <c r="A90" t="s">
        <v>415</v>
      </c>
      <c r="B90" t="s">
        <v>406</v>
      </c>
      <c r="D90">
        <v>0</v>
      </c>
      <c r="E90">
        <v>0</v>
      </c>
      <c r="G90">
        <v>0</v>
      </c>
    </row>
    <row r="91" spans="1:7">
      <c r="A91" t="s">
        <v>415</v>
      </c>
      <c r="B91" t="s">
        <v>407</v>
      </c>
      <c r="C91">
        <v>0</v>
      </c>
      <c r="D91">
        <v>0</v>
      </c>
      <c r="G91">
        <v>0</v>
      </c>
    </row>
    <row r="92" spans="1:7">
      <c r="A92" t="s">
        <v>415</v>
      </c>
      <c r="B92" t="s">
        <v>408</v>
      </c>
      <c r="C92">
        <v>0</v>
      </c>
      <c r="D92">
        <v>0.01</v>
      </c>
      <c r="E92">
        <v>0.57999999999999996</v>
      </c>
      <c r="F92">
        <v>0.4</v>
      </c>
      <c r="G92">
        <v>1.38</v>
      </c>
    </row>
    <row r="93" spans="1:7">
      <c r="A93" t="s">
        <v>415</v>
      </c>
      <c r="B93" t="s">
        <v>409</v>
      </c>
      <c r="C93">
        <v>0</v>
      </c>
      <c r="D93">
        <v>0</v>
      </c>
      <c r="E93">
        <v>0</v>
      </c>
      <c r="F93">
        <v>0</v>
      </c>
      <c r="G93">
        <v>0.06</v>
      </c>
    </row>
    <row r="94" spans="1:7">
      <c r="A94" t="s">
        <v>416</v>
      </c>
      <c r="B94" t="s">
        <v>180</v>
      </c>
      <c r="D94">
        <v>8.39</v>
      </c>
      <c r="G94">
        <v>5.05</v>
      </c>
    </row>
    <row r="95" spans="1:7">
      <c r="A95" t="s">
        <v>416</v>
      </c>
      <c r="B95" t="s">
        <v>181</v>
      </c>
      <c r="D95">
        <v>0</v>
      </c>
      <c r="G95">
        <v>5.05</v>
      </c>
    </row>
    <row r="96" spans="1:7">
      <c r="A96" t="s">
        <v>416</v>
      </c>
      <c r="B96" t="s">
        <v>396</v>
      </c>
      <c r="G96">
        <v>0</v>
      </c>
    </row>
    <row r="97" spans="1:7">
      <c r="A97" t="s">
        <v>416</v>
      </c>
      <c r="B97" t="s">
        <v>397</v>
      </c>
      <c r="D97">
        <v>0</v>
      </c>
      <c r="G97">
        <v>0</v>
      </c>
    </row>
    <row r="98" spans="1:7">
      <c r="A98" t="s">
        <v>416</v>
      </c>
      <c r="B98" t="s">
        <v>398</v>
      </c>
      <c r="D98">
        <v>0</v>
      </c>
      <c r="G98">
        <v>0</v>
      </c>
    </row>
    <row r="99" spans="1:7">
      <c r="A99" t="s">
        <v>416</v>
      </c>
      <c r="B99" t="s">
        <v>399</v>
      </c>
      <c r="G99">
        <v>0.17</v>
      </c>
    </row>
    <row r="100" spans="1:7">
      <c r="A100" t="s">
        <v>416</v>
      </c>
      <c r="B100" t="s">
        <v>400</v>
      </c>
      <c r="D100">
        <v>0</v>
      </c>
      <c r="G100">
        <v>0</v>
      </c>
    </row>
    <row r="101" spans="1:7">
      <c r="A101" t="s">
        <v>416</v>
      </c>
      <c r="B101" t="s">
        <v>401</v>
      </c>
      <c r="D101">
        <v>0</v>
      </c>
      <c r="G101">
        <v>0</v>
      </c>
    </row>
    <row r="102" spans="1:7">
      <c r="A102" t="s">
        <v>416</v>
      </c>
      <c r="B102" t="s">
        <v>402</v>
      </c>
      <c r="D102">
        <v>33.520000000000003</v>
      </c>
      <c r="G102">
        <v>16.21</v>
      </c>
    </row>
    <row r="103" spans="1:7">
      <c r="A103" t="s">
        <v>416</v>
      </c>
      <c r="B103" t="s">
        <v>403</v>
      </c>
      <c r="D103">
        <v>0.68</v>
      </c>
      <c r="G103">
        <v>0.68</v>
      </c>
    </row>
    <row r="104" spans="1:7">
      <c r="A104" t="s">
        <v>416</v>
      </c>
      <c r="B104" t="s">
        <v>404</v>
      </c>
      <c r="G104">
        <v>0</v>
      </c>
    </row>
    <row r="105" spans="1:7">
      <c r="A105" t="s">
        <v>416</v>
      </c>
      <c r="B105" t="s">
        <v>405</v>
      </c>
      <c r="E105">
        <v>0.53</v>
      </c>
      <c r="F105">
        <v>0.36</v>
      </c>
      <c r="G105">
        <v>1.32</v>
      </c>
    </row>
    <row r="106" spans="1:7">
      <c r="A106" t="s">
        <v>416</v>
      </c>
      <c r="B106" t="s">
        <v>406</v>
      </c>
      <c r="D106">
        <v>0</v>
      </c>
      <c r="E106">
        <v>0</v>
      </c>
      <c r="G106">
        <v>0</v>
      </c>
    </row>
    <row r="107" spans="1:7">
      <c r="A107" t="s">
        <v>416</v>
      </c>
      <c r="B107" t="s">
        <v>407</v>
      </c>
      <c r="C107">
        <v>0</v>
      </c>
      <c r="D107">
        <v>0</v>
      </c>
      <c r="G107">
        <v>0</v>
      </c>
    </row>
    <row r="108" spans="1:7">
      <c r="A108" t="s">
        <v>416</v>
      </c>
      <c r="B108" t="s">
        <v>408</v>
      </c>
      <c r="C108">
        <v>0.18</v>
      </c>
      <c r="D108">
        <v>1.71</v>
      </c>
      <c r="E108">
        <v>52.27</v>
      </c>
      <c r="F108">
        <v>35.78</v>
      </c>
      <c r="G108">
        <v>125.08</v>
      </c>
    </row>
    <row r="109" spans="1:7">
      <c r="A109" t="s">
        <v>416</v>
      </c>
      <c r="B109" t="s">
        <v>409</v>
      </c>
      <c r="C109">
        <v>0</v>
      </c>
      <c r="D109">
        <v>0.03</v>
      </c>
      <c r="E109">
        <v>0</v>
      </c>
      <c r="F109">
        <v>0</v>
      </c>
      <c r="G109">
        <v>5.27</v>
      </c>
    </row>
    <row r="110" spans="1:7">
      <c r="A110" t="s">
        <v>417</v>
      </c>
      <c r="B110" t="s">
        <v>180</v>
      </c>
      <c r="D110">
        <v>9.8699999999999992</v>
      </c>
      <c r="G110">
        <v>1.73</v>
      </c>
    </row>
    <row r="111" spans="1:7">
      <c r="A111" t="s">
        <v>417</v>
      </c>
      <c r="B111" t="s">
        <v>181</v>
      </c>
      <c r="D111">
        <v>0</v>
      </c>
      <c r="G111">
        <v>1.73</v>
      </c>
    </row>
    <row r="112" spans="1:7">
      <c r="A112" t="s">
        <v>417</v>
      </c>
      <c r="B112" t="s">
        <v>396</v>
      </c>
      <c r="G112">
        <v>0</v>
      </c>
    </row>
    <row r="113" spans="1:7">
      <c r="A113" t="s">
        <v>417</v>
      </c>
      <c r="B113" t="s">
        <v>397</v>
      </c>
      <c r="D113">
        <v>0</v>
      </c>
      <c r="G113">
        <v>0</v>
      </c>
    </row>
    <row r="114" spans="1:7">
      <c r="A114" t="s">
        <v>417</v>
      </c>
      <c r="B114" t="s">
        <v>398</v>
      </c>
      <c r="D114">
        <v>0</v>
      </c>
      <c r="G114">
        <v>0</v>
      </c>
    </row>
    <row r="115" spans="1:7">
      <c r="A115" t="s">
        <v>417</v>
      </c>
      <c r="B115" t="s">
        <v>399</v>
      </c>
      <c r="G115">
        <v>0.12</v>
      </c>
    </row>
    <row r="116" spans="1:7">
      <c r="A116" t="s">
        <v>417</v>
      </c>
      <c r="B116" t="s">
        <v>400</v>
      </c>
      <c r="D116">
        <v>0</v>
      </c>
      <c r="G116">
        <v>0</v>
      </c>
    </row>
    <row r="117" spans="1:7">
      <c r="A117" t="s">
        <v>417</v>
      </c>
      <c r="B117" t="s">
        <v>401</v>
      </c>
      <c r="D117">
        <v>0</v>
      </c>
      <c r="G117">
        <v>0</v>
      </c>
    </row>
    <row r="118" spans="1:7">
      <c r="A118" t="s">
        <v>417</v>
      </c>
      <c r="B118" t="s">
        <v>402</v>
      </c>
      <c r="D118">
        <v>18.79</v>
      </c>
      <c r="G118">
        <v>11.74</v>
      </c>
    </row>
    <row r="119" spans="1:7">
      <c r="A119" t="s">
        <v>417</v>
      </c>
      <c r="B119" t="s">
        <v>403</v>
      </c>
      <c r="D119">
        <v>0.38</v>
      </c>
      <c r="G119">
        <v>0.49</v>
      </c>
    </row>
    <row r="120" spans="1:7">
      <c r="A120" t="s">
        <v>417</v>
      </c>
      <c r="B120" t="s">
        <v>404</v>
      </c>
      <c r="G120">
        <v>0</v>
      </c>
    </row>
    <row r="121" spans="1:7">
      <c r="A121" t="s">
        <v>417</v>
      </c>
      <c r="B121" t="s">
        <v>405</v>
      </c>
      <c r="E121">
        <v>0.21</v>
      </c>
      <c r="F121">
        <v>0.15</v>
      </c>
      <c r="G121">
        <v>0.53</v>
      </c>
    </row>
    <row r="122" spans="1:7">
      <c r="A122" t="s">
        <v>417</v>
      </c>
      <c r="B122" t="s">
        <v>406</v>
      </c>
      <c r="D122">
        <v>0</v>
      </c>
      <c r="E122">
        <v>0</v>
      </c>
      <c r="G122">
        <v>0</v>
      </c>
    </row>
    <row r="123" spans="1:7">
      <c r="A123" t="s">
        <v>417</v>
      </c>
      <c r="B123" t="s">
        <v>407</v>
      </c>
      <c r="C123">
        <v>0</v>
      </c>
      <c r="D123">
        <v>0</v>
      </c>
      <c r="G123">
        <v>0</v>
      </c>
    </row>
    <row r="124" spans="1:7">
      <c r="A124" t="s">
        <v>417</v>
      </c>
      <c r="B124" t="s">
        <v>408</v>
      </c>
      <c r="C124">
        <v>0.02</v>
      </c>
      <c r="D124">
        <v>0.16</v>
      </c>
      <c r="E124">
        <v>21.04</v>
      </c>
      <c r="F124">
        <v>14.4</v>
      </c>
      <c r="G124">
        <v>50.36</v>
      </c>
    </row>
    <row r="125" spans="1:7">
      <c r="A125" t="s">
        <v>417</v>
      </c>
      <c r="B125" t="s">
        <v>409</v>
      </c>
      <c r="C125">
        <v>0</v>
      </c>
      <c r="D125">
        <v>0</v>
      </c>
      <c r="E125">
        <v>0</v>
      </c>
      <c r="F125">
        <v>0</v>
      </c>
      <c r="G125">
        <v>2.12</v>
      </c>
    </row>
    <row r="126" spans="1:7">
      <c r="A126" t="s">
        <v>418</v>
      </c>
      <c r="B126" t="s">
        <v>180</v>
      </c>
      <c r="D126">
        <v>5.2</v>
      </c>
      <c r="G126">
        <v>0.14000000000000001</v>
      </c>
    </row>
    <row r="127" spans="1:7">
      <c r="A127" t="s">
        <v>418</v>
      </c>
      <c r="B127" t="s">
        <v>181</v>
      </c>
      <c r="G127">
        <v>0.14000000000000001</v>
      </c>
    </row>
    <row r="128" spans="1:7">
      <c r="A128" t="s">
        <v>418</v>
      </c>
      <c r="B128" t="s">
        <v>399</v>
      </c>
      <c r="G128">
        <v>0.01</v>
      </c>
    </row>
    <row r="129" spans="1:7">
      <c r="A129" t="s">
        <v>418</v>
      </c>
      <c r="B129" t="s">
        <v>402</v>
      </c>
      <c r="D129">
        <v>7.0000000000000007E-2</v>
      </c>
      <c r="G129">
        <v>0.87</v>
      </c>
    </row>
    <row r="130" spans="1:7">
      <c r="A130" t="s">
        <v>418</v>
      </c>
      <c r="B130" t="s">
        <v>403</v>
      </c>
      <c r="D130">
        <v>0</v>
      </c>
      <c r="G130">
        <v>0.04</v>
      </c>
    </row>
    <row r="131" spans="1:7">
      <c r="A131" t="s">
        <v>418</v>
      </c>
      <c r="B131" t="s">
        <v>405</v>
      </c>
      <c r="E131">
        <v>7.0000000000000007E-2</v>
      </c>
      <c r="F131">
        <v>0.05</v>
      </c>
      <c r="G131">
        <v>0.18</v>
      </c>
    </row>
    <row r="132" spans="1:7">
      <c r="A132" t="s">
        <v>418</v>
      </c>
      <c r="B132" t="s">
        <v>408</v>
      </c>
      <c r="C132">
        <v>0</v>
      </c>
      <c r="D132">
        <v>0.01</v>
      </c>
      <c r="E132">
        <v>7.12</v>
      </c>
      <c r="F132">
        <v>4.88</v>
      </c>
      <c r="G132">
        <v>17.04</v>
      </c>
    </row>
    <row r="133" spans="1:7">
      <c r="A133" t="s">
        <v>418</v>
      </c>
      <c r="B133" t="s">
        <v>409</v>
      </c>
      <c r="C133">
        <v>0</v>
      </c>
      <c r="D133">
        <v>0</v>
      </c>
      <c r="G133">
        <v>0.72</v>
      </c>
    </row>
    <row r="134" spans="1:7">
      <c r="A134" t="s">
        <v>419</v>
      </c>
      <c r="B134" t="s">
        <v>180</v>
      </c>
      <c r="D134">
        <v>5.72</v>
      </c>
      <c r="G134">
        <v>0.67</v>
      </c>
    </row>
    <row r="135" spans="1:7">
      <c r="A135" t="s">
        <v>419</v>
      </c>
      <c r="B135" t="s">
        <v>181</v>
      </c>
      <c r="D135">
        <v>0</v>
      </c>
      <c r="G135">
        <v>0.67</v>
      </c>
    </row>
    <row r="136" spans="1:7">
      <c r="A136" t="s">
        <v>419</v>
      </c>
      <c r="B136" t="s">
        <v>396</v>
      </c>
      <c r="G136">
        <v>0</v>
      </c>
    </row>
    <row r="137" spans="1:7">
      <c r="A137" t="s">
        <v>419</v>
      </c>
      <c r="B137" t="s">
        <v>397</v>
      </c>
      <c r="D137">
        <v>0</v>
      </c>
      <c r="G137">
        <v>0</v>
      </c>
    </row>
    <row r="138" spans="1:7">
      <c r="A138" t="s">
        <v>419</v>
      </c>
      <c r="B138" t="s">
        <v>398</v>
      </c>
      <c r="D138">
        <v>0</v>
      </c>
      <c r="G138">
        <v>0</v>
      </c>
    </row>
    <row r="139" spans="1:7">
      <c r="A139" t="s">
        <v>419</v>
      </c>
      <c r="B139" t="s">
        <v>399</v>
      </c>
      <c r="G139">
        <v>0.01</v>
      </c>
    </row>
    <row r="140" spans="1:7">
      <c r="A140" t="s">
        <v>419</v>
      </c>
      <c r="B140" t="s">
        <v>400</v>
      </c>
      <c r="D140">
        <v>0</v>
      </c>
      <c r="G140">
        <v>0</v>
      </c>
    </row>
    <row r="141" spans="1:7">
      <c r="A141" t="s">
        <v>419</v>
      </c>
      <c r="B141" t="s">
        <v>401</v>
      </c>
      <c r="D141">
        <v>0</v>
      </c>
      <c r="G141">
        <v>0</v>
      </c>
    </row>
    <row r="142" spans="1:7">
      <c r="A142" t="s">
        <v>419</v>
      </c>
      <c r="B142" t="s">
        <v>402</v>
      </c>
      <c r="D142">
        <v>0.55000000000000004</v>
      </c>
      <c r="G142">
        <v>0.73</v>
      </c>
    </row>
    <row r="143" spans="1:7">
      <c r="A143" t="s">
        <v>419</v>
      </c>
      <c r="B143" t="s">
        <v>403</v>
      </c>
      <c r="D143">
        <v>0.01</v>
      </c>
      <c r="G143">
        <v>0.03</v>
      </c>
    </row>
    <row r="144" spans="1:7">
      <c r="A144" t="s">
        <v>419</v>
      </c>
      <c r="B144" t="s">
        <v>404</v>
      </c>
      <c r="G144">
        <v>0</v>
      </c>
    </row>
    <row r="145" spans="1:7">
      <c r="A145" t="s">
        <v>419</v>
      </c>
      <c r="B145" t="s">
        <v>405</v>
      </c>
      <c r="E145">
        <v>0.11</v>
      </c>
      <c r="F145">
        <v>0.08</v>
      </c>
      <c r="G145">
        <v>0.27</v>
      </c>
    </row>
    <row r="146" spans="1:7">
      <c r="A146" t="s">
        <v>419</v>
      </c>
      <c r="B146" t="s">
        <v>406</v>
      </c>
      <c r="D146">
        <v>0</v>
      </c>
      <c r="E146">
        <v>0</v>
      </c>
      <c r="G146">
        <v>0</v>
      </c>
    </row>
    <row r="147" spans="1:7">
      <c r="A147" t="s">
        <v>419</v>
      </c>
      <c r="B147" t="s">
        <v>407</v>
      </c>
      <c r="C147">
        <v>0</v>
      </c>
      <c r="D147">
        <v>0</v>
      </c>
      <c r="G147">
        <v>0</v>
      </c>
    </row>
    <row r="148" spans="1:7">
      <c r="A148" t="s">
        <v>419</v>
      </c>
      <c r="B148" t="s">
        <v>408</v>
      </c>
      <c r="C148">
        <v>0</v>
      </c>
      <c r="D148">
        <v>0.02</v>
      </c>
      <c r="E148">
        <v>10.86</v>
      </c>
      <c r="F148">
        <v>7.43</v>
      </c>
      <c r="G148">
        <v>25.98</v>
      </c>
    </row>
    <row r="149" spans="1:7">
      <c r="A149" t="s">
        <v>419</v>
      </c>
      <c r="B149" t="s">
        <v>409</v>
      </c>
      <c r="C149">
        <v>0</v>
      </c>
      <c r="D149">
        <v>0</v>
      </c>
      <c r="E149">
        <v>0</v>
      </c>
      <c r="F149">
        <v>0</v>
      </c>
      <c r="G149">
        <v>1.0900000000000001</v>
      </c>
    </row>
    <row r="150" spans="1:7">
      <c r="A150" t="s">
        <v>420</v>
      </c>
      <c r="B150" t="s">
        <v>180</v>
      </c>
      <c r="D150">
        <v>2.42</v>
      </c>
      <c r="G150">
        <v>1.56</v>
      </c>
    </row>
    <row r="151" spans="1:7">
      <c r="A151" t="s">
        <v>420</v>
      </c>
      <c r="B151" t="s">
        <v>181</v>
      </c>
      <c r="D151">
        <v>0</v>
      </c>
      <c r="G151">
        <v>1.56</v>
      </c>
    </row>
    <row r="152" spans="1:7">
      <c r="A152" t="s">
        <v>420</v>
      </c>
      <c r="B152" t="s">
        <v>396</v>
      </c>
      <c r="G152">
        <v>0</v>
      </c>
    </row>
    <row r="153" spans="1:7">
      <c r="A153" t="s">
        <v>420</v>
      </c>
      <c r="B153" t="s">
        <v>397</v>
      </c>
      <c r="D153">
        <v>0</v>
      </c>
      <c r="G153">
        <v>0</v>
      </c>
    </row>
    <row r="154" spans="1:7">
      <c r="A154" t="s">
        <v>420</v>
      </c>
      <c r="B154" t="s">
        <v>398</v>
      </c>
      <c r="D154">
        <v>0</v>
      </c>
      <c r="G154">
        <v>0</v>
      </c>
    </row>
    <row r="155" spans="1:7">
      <c r="A155" t="s">
        <v>420</v>
      </c>
      <c r="B155" t="s">
        <v>399</v>
      </c>
      <c r="G155">
        <v>0.01</v>
      </c>
    </row>
    <row r="156" spans="1:7">
      <c r="A156" t="s">
        <v>420</v>
      </c>
      <c r="B156" t="s">
        <v>400</v>
      </c>
      <c r="D156">
        <v>0</v>
      </c>
      <c r="G156">
        <v>0</v>
      </c>
    </row>
    <row r="157" spans="1:7">
      <c r="A157" t="s">
        <v>420</v>
      </c>
      <c r="B157" t="s">
        <v>401</v>
      </c>
      <c r="D157">
        <v>0</v>
      </c>
      <c r="G157">
        <v>0</v>
      </c>
    </row>
    <row r="158" spans="1:7">
      <c r="A158" t="s">
        <v>420</v>
      </c>
      <c r="B158" t="s">
        <v>402</v>
      </c>
      <c r="D158">
        <v>0.17</v>
      </c>
      <c r="G158">
        <v>1.1100000000000001</v>
      </c>
    </row>
    <row r="159" spans="1:7">
      <c r="A159" t="s">
        <v>420</v>
      </c>
      <c r="B159" t="s">
        <v>403</v>
      </c>
      <c r="D159">
        <v>0</v>
      </c>
      <c r="G159">
        <v>0.05</v>
      </c>
    </row>
    <row r="160" spans="1:7">
      <c r="A160" t="s">
        <v>420</v>
      </c>
      <c r="B160" t="s">
        <v>404</v>
      </c>
      <c r="G160">
        <v>0</v>
      </c>
    </row>
    <row r="161" spans="1:7">
      <c r="A161" t="s">
        <v>420</v>
      </c>
      <c r="B161" t="s">
        <v>405</v>
      </c>
      <c r="E161">
        <v>0.35</v>
      </c>
      <c r="F161">
        <v>0.24</v>
      </c>
      <c r="G161">
        <v>0.88</v>
      </c>
    </row>
    <row r="162" spans="1:7">
      <c r="A162" t="s">
        <v>420</v>
      </c>
      <c r="B162" t="s">
        <v>406</v>
      </c>
      <c r="D162">
        <v>0</v>
      </c>
      <c r="E162">
        <v>0</v>
      </c>
      <c r="G162">
        <v>0</v>
      </c>
    </row>
    <row r="163" spans="1:7">
      <c r="A163" t="s">
        <v>420</v>
      </c>
      <c r="B163" t="s">
        <v>407</v>
      </c>
      <c r="C163">
        <v>0</v>
      </c>
      <c r="D163">
        <v>0</v>
      </c>
      <c r="G163">
        <v>0</v>
      </c>
    </row>
    <row r="164" spans="1:7">
      <c r="A164" t="s">
        <v>420</v>
      </c>
      <c r="B164" t="s">
        <v>408</v>
      </c>
      <c r="C164">
        <v>3.58</v>
      </c>
      <c r="D164">
        <v>34.799999999999997</v>
      </c>
      <c r="E164">
        <v>34.880000000000003</v>
      </c>
      <c r="F164">
        <v>23.88</v>
      </c>
      <c r="G164">
        <v>83.47</v>
      </c>
    </row>
    <row r="165" spans="1:7">
      <c r="A165" t="s">
        <v>420</v>
      </c>
      <c r="B165" t="s">
        <v>409</v>
      </c>
      <c r="C165">
        <v>7.0000000000000007E-2</v>
      </c>
      <c r="D165">
        <v>0.71</v>
      </c>
      <c r="E165">
        <v>0</v>
      </c>
      <c r="F165">
        <v>0</v>
      </c>
      <c r="G165">
        <v>3.51</v>
      </c>
    </row>
    <row r="166" spans="1:7">
      <c r="A166" t="s">
        <v>421</v>
      </c>
      <c r="B166" t="s">
        <v>180</v>
      </c>
      <c r="D166">
        <v>51.11</v>
      </c>
      <c r="G166">
        <v>4.63</v>
      </c>
    </row>
    <row r="167" spans="1:7">
      <c r="A167" t="s">
        <v>421</v>
      </c>
      <c r="B167" t="s">
        <v>181</v>
      </c>
      <c r="D167">
        <v>0</v>
      </c>
      <c r="G167">
        <v>4.63</v>
      </c>
    </row>
    <row r="168" spans="1:7">
      <c r="A168" t="s">
        <v>421</v>
      </c>
      <c r="B168" t="s">
        <v>396</v>
      </c>
      <c r="G168">
        <v>0</v>
      </c>
    </row>
    <row r="169" spans="1:7">
      <c r="A169" t="s">
        <v>421</v>
      </c>
      <c r="B169" t="s">
        <v>397</v>
      </c>
      <c r="D169">
        <v>0</v>
      </c>
      <c r="G169">
        <v>0</v>
      </c>
    </row>
    <row r="170" spans="1:7">
      <c r="A170" t="s">
        <v>421</v>
      </c>
      <c r="B170" t="s">
        <v>398</v>
      </c>
      <c r="D170">
        <v>0</v>
      </c>
      <c r="G170">
        <v>0</v>
      </c>
    </row>
    <row r="171" spans="1:7">
      <c r="A171" t="s">
        <v>421</v>
      </c>
      <c r="B171" t="s">
        <v>399</v>
      </c>
      <c r="G171">
        <v>0.31</v>
      </c>
    </row>
    <row r="172" spans="1:7">
      <c r="A172" t="s">
        <v>421</v>
      </c>
      <c r="B172" t="s">
        <v>400</v>
      </c>
      <c r="D172">
        <v>0</v>
      </c>
      <c r="G172">
        <v>0</v>
      </c>
    </row>
    <row r="173" spans="1:7">
      <c r="A173" t="s">
        <v>421</v>
      </c>
      <c r="B173" t="s">
        <v>401</v>
      </c>
      <c r="D173">
        <v>0</v>
      </c>
      <c r="G173">
        <v>0</v>
      </c>
    </row>
    <row r="174" spans="1:7">
      <c r="A174" t="s">
        <v>421</v>
      </c>
      <c r="B174" t="s">
        <v>402</v>
      </c>
      <c r="D174">
        <v>30.8</v>
      </c>
      <c r="G174">
        <v>29.19</v>
      </c>
    </row>
    <row r="175" spans="1:7">
      <c r="A175" t="s">
        <v>421</v>
      </c>
      <c r="B175" t="s">
        <v>403</v>
      </c>
      <c r="D175">
        <v>0.63</v>
      </c>
      <c r="G175">
        <v>1.23</v>
      </c>
    </row>
    <row r="176" spans="1:7">
      <c r="A176" t="s">
        <v>421</v>
      </c>
      <c r="B176" t="s">
        <v>404</v>
      </c>
      <c r="G176">
        <v>0</v>
      </c>
    </row>
    <row r="177" spans="1:7">
      <c r="A177" t="s">
        <v>421</v>
      </c>
      <c r="B177" t="s">
        <v>405</v>
      </c>
      <c r="E177">
        <v>0.66</v>
      </c>
      <c r="F177">
        <v>0.45</v>
      </c>
      <c r="G177">
        <v>1.65</v>
      </c>
    </row>
    <row r="178" spans="1:7">
      <c r="A178" t="s">
        <v>421</v>
      </c>
      <c r="B178" t="s">
        <v>406</v>
      </c>
      <c r="D178">
        <v>0</v>
      </c>
      <c r="E178">
        <v>0</v>
      </c>
      <c r="G178">
        <v>0</v>
      </c>
    </row>
    <row r="179" spans="1:7">
      <c r="A179" t="s">
        <v>421</v>
      </c>
      <c r="B179" t="s">
        <v>407</v>
      </c>
      <c r="C179">
        <v>0</v>
      </c>
      <c r="D179">
        <v>0</v>
      </c>
      <c r="G179">
        <v>0</v>
      </c>
    </row>
    <row r="180" spans="1:7">
      <c r="A180" t="s">
        <v>421</v>
      </c>
      <c r="B180" t="s">
        <v>408</v>
      </c>
      <c r="C180">
        <v>0.03</v>
      </c>
      <c r="D180">
        <v>0.33</v>
      </c>
      <c r="E180">
        <v>65.569999999999993</v>
      </c>
      <c r="F180">
        <v>44.88</v>
      </c>
      <c r="G180">
        <v>156.9</v>
      </c>
    </row>
    <row r="181" spans="1:7">
      <c r="A181" t="s">
        <v>421</v>
      </c>
      <c r="B181" t="s">
        <v>409</v>
      </c>
      <c r="C181">
        <v>0</v>
      </c>
      <c r="D181">
        <v>0.01</v>
      </c>
      <c r="E181">
        <v>0</v>
      </c>
      <c r="F181">
        <v>0</v>
      </c>
      <c r="G181">
        <v>6.61</v>
      </c>
    </row>
    <row r="182" spans="1:7">
      <c r="A182" t="s">
        <v>422</v>
      </c>
      <c r="B182" t="s">
        <v>180</v>
      </c>
      <c r="D182">
        <v>7.77</v>
      </c>
      <c r="G182">
        <v>3.13</v>
      </c>
    </row>
    <row r="183" spans="1:7">
      <c r="A183" t="s">
        <v>422</v>
      </c>
      <c r="B183" t="s">
        <v>181</v>
      </c>
      <c r="D183">
        <v>0</v>
      </c>
      <c r="G183">
        <v>3.13</v>
      </c>
    </row>
    <row r="184" spans="1:7">
      <c r="A184" t="s">
        <v>422</v>
      </c>
      <c r="B184" t="s">
        <v>396</v>
      </c>
      <c r="G184">
        <v>0</v>
      </c>
    </row>
    <row r="185" spans="1:7">
      <c r="A185" t="s">
        <v>422</v>
      </c>
      <c r="B185" t="s">
        <v>397</v>
      </c>
      <c r="D185">
        <v>0</v>
      </c>
      <c r="G185">
        <v>0</v>
      </c>
    </row>
    <row r="186" spans="1:7">
      <c r="A186" t="s">
        <v>422</v>
      </c>
      <c r="B186" t="s">
        <v>398</v>
      </c>
      <c r="D186">
        <v>0</v>
      </c>
      <c r="G186">
        <v>0</v>
      </c>
    </row>
    <row r="187" spans="1:7">
      <c r="A187" t="s">
        <v>422</v>
      </c>
      <c r="B187" t="s">
        <v>399</v>
      </c>
      <c r="G187">
        <v>0</v>
      </c>
    </row>
    <row r="188" spans="1:7">
      <c r="A188" t="s">
        <v>422</v>
      </c>
      <c r="B188" t="s">
        <v>400</v>
      </c>
      <c r="D188">
        <v>0</v>
      </c>
      <c r="G188">
        <v>0</v>
      </c>
    </row>
    <row r="189" spans="1:7">
      <c r="A189" t="s">
        <v>422</v>
      </c>
      <c r="B189" t="s">
        <v>401</v>
      </c>
      <c r="D189">
        <v>0</v>
      </c>
      <c r="G189">
        <v>0</v>
      </c>
    </row>
    <row r="190" spans="1:7">
      <c r="A190" t="s">
        <v>422</v>
      </c>
      <c r="B190" t="s">
        <v>402</v>
      </c>
      <c r="D190">
        <v>0.67</v>
      </c>
      <c r="G190">
        <v>0.23</v>
      </c>
    </row>
    <row r="191" spans="1:7">
      <c r="A191" t="s">
        <v>422</v>
      </c>
      <c r="B191" t="s">
        <v>403</v>
      </c>
      <c r="D191">
        <v>0.01</v>
      </c>
      <c r="G191">
        <v>0.01</v>
      </c>
    </row>
    <row r="192" spans="1:7">
      <c r="A192" t="s">
        <v>422</v>
      </c>
      <c r="B192" t="s">
        <v>404</v>
      </c>
      <c r="G192">
        <v>0</v>
      </c>
    </row>
    <row r="193" spans="1:7">
      <c r="A193" t="s">
        <v>422</v>
      </c>
      <c r="B193" t="s">
        <v>405</v>
      </c>
      <c r="E193">
        <v>0.4</v>
      </c>
      <c r="F193">
        <v>0.27</v>
      </c>
      <c r="G193">
        <v>1</v>
      </c>
    </row>
    <row r="194" spans="1:7">
      <c r="A194" t="s">
        <v>422</v>
      </c>
      <c r="B194" t="s">
        <v>406</v>
      </c>
      <c r="D194">
        <v>0</v>
      </c>
      <c r="E194">
        <v>0</v>
      </c>
      <c r="G194">
        <v>0</v>
      </c>
    </row>
    <row r="195" spans="1:7">
      <c r="A195" t="s">
        <v>422</v>
      </c>
      <c r="B195" t="s">
        <v>407</v>
      </c>
      <c r="C195">
        <v>0</v>
      </c>
      <c r="D195">
        <v>0</v>
      </c>
      <c r="G195">
        <v>0</v>
      </c>
    </row>
    <row r="196" spans="1:7">
      <c r="A196" t="s">
        <v>422</v>
      </c>
      <c r="B196" t="s">
        <v>408</v>
      </c>
      <c r="C196">
        <v>0.01</v>
      </c>
      <c r="D196">
        <v>0.13</v>
      </c>
      <c r="E196">
        <v>39.76</v>
      </c>
      <c r="F196">
        <v>27.21</v>
      </c>
      <c r="G196">
        <v>95.14</v>
      </c>
    </row>
    <row r="197" spans="1:7">
      <c r="A197" t="s">
        <v>422</v>
      </c>
      <c r="B197" t="s">
        <v>409</v>
      </c>
      <c r="C197">
        <v>0</v>
      </c>
      <c r="D197">
        <v>0</v>
      </c>
      <c r="E197">
        <v>0</v>
      </c>
      <c r="F197">
        <v>0</v>
      </c>
      <c r="G197">
        <v>4.01</v>
      </c>
    </row>
    <row r="198" spans="1:7">
      <c r="A198" t="s">
        <v>423</v>
      </c>
      <c r="B198" t="s">
        <v>180</v>
      </c>
      <c r="D198">
        <v>7</v>
      </c>
      <c r="G198">
        <v>3.94</v>
      </c>
    </row>
    <row r="199" spans="1:7">
      <c r="A199" t="s">
        <v>423</v>
      </c>
      <c r="B199" t="s">
        <v>181</v>
      </c>
      <c r="D199">
        <v>0</v>
      </c>
      <c r="G199">
        <v>3.94</v>
      </c>
    </row>
    <row r="200" spans="1:7">
      <c r="A200" t="s">
        <v>423</v>
      </c>
      <c r="B200" t="s">
        <v>396</v>
      </c>
      <c r="G200">
        <v>0</v>
      </c>
    </row>
    <row r="201" spans="1:7">
      <c r="A201" t="s">
        <v>423</v>
      </c>
      <c r="B201" t="s">
        <v>397</v>
      </c>
      <c r="D201">
        <v>0</v>
      </c>
      <c r="G201">
        <v>0</v>
      </c>
    </row>
    <row r="202" spans="1:7">
      <c r="A202" t="s">
        <v>423</v>
      </c>
      <c r="B202" t="s">
        <v>398</v>
      </c>
      <c r="D202">
        <v>0</v>
      </c>
      <c r="G202">
        <v>0</v>
      </c>
    </row>
    <row r="203" spans="1:7">
      <c r="A203" t="s">
        <v>423</v>
      </c>
      <c r="B203" t="s">
        <v>399</v>
      </c>
      <c r="G203">
        <v>0.19</v>
      </c>
    </row>
    <row r="204" spans="1:7">
      <c r="A204" t="s">
        <v>423</v>
      </c>
      <c r="B204" t="s">
        <v>400</v>
      </c>
      <c r="D204">
        <v>0</v>
      </c>
      <c r="G204">
        <v>0</v>
      </c>
    </row>
    <row r="205" spans="1:7">
      <c r="A205" t="s">
        <v>423</v>
      </c>
      <c r="B205" t="s">
        <v>401</v>
      </c>
      <c r="D205">
        <v>0</v>
      </c>
      <c r="G205">
        <v>0</v>
      </c>
    </row>
    <row r="206" spans="1:7">
      <c r="A206" t="s">
        <v>423</v>
      </c>
      <c r="B206" t="s">
        <v>402</v>
      </c>
      <c r="D206">
        <v>19.72</v>
      </c>
      <c r="G206">
        <v>17.600000000000001</v>
      </c>
    </row>
    <row r="207" spans="1:7">
      <c r="A207" t="s">
        <v>423</v>
      </c>
      <c r="B207" t="s">
        <v>403</v>
      </c>
      <c r="D207">
        <v>0.4</v>
      </c>
      <c r="G207">
        <v>0.74</v>
      </c>
    </row>
    <row r="208" spans="1:7">
      <c r="A208" t="s">
        <v>423</v>
      </c>
      <c r="B208" t="s">
        <v>404</v>
      </c>
      <c r="G208">
        <v>0</v>
      </c>
    </row>
    <row r="209" spans="1:7">
      <c r="A209" t="s">
        <v>423</v>
      </c>
      <c r="B209" t="s">
        <v>405</v>
      </c>
      <c r="E209">
        <v>0.99</v>
      </c>
      <c r="F209">
        <v>0.68</v>
      </c>
      <c r="G209">
        <v>2.4700000000000002</v>
      </c>
    </row>
    <row r="210" spans="1:7">
      <c r="A210" t="s">
        <v>423</v>
      </c>
      <c r="B210" t="s">
        <v>406</v>
      </c>
      <c r="D210">
        <v>0</v>
      </c>
      <c r="E210">
        <v>0</v>
      </c>
      <c r="G210">
        <v>0</v>
      </c>
    </row>
    <row r="211" spans="1:7">
      <c r="A211" t="s">
        <v>423</v>
      </c>
      <c r="B211" t="s">
        <v>407</v>
      </c>
      <c r="C211">
        <v>0</v>
      </c>
      <c r="D211">
        <v>0</v>
      </c>
      <c r="G211">
        <v>0</v>
      </c>
    </row>
    <row r="212" spans="1:7">
      <c r="A212" t="s">
        <v>423</v>
      </c>
      <c r="B212" t="s">
        <v>408</v>
      </c>
      <c r="C212">
        <v>0.11</v>
      </c>
      <c r="D212">
        <v>1.04</v>
      </c>
      <c r="E212">
        <v>97.91</v>
      </c>
      <c r="F212">
        <v>67.010000000000005</v>
      </c>
      <c r="G212">
        <v>234.28</v>
      </c>
    </row>
    <row r="213" spans="1:7">
      <c r="A213" t="s">
        <v>423</v>
      </c>
      <c r="B213" t="s">
        <v>409</v>
      </c>
      <c r="C213">
        <v>0</v>
      </c>
      <c r="D213">
        <v>0.02</v>
      </c>
      <c r="E213">
        <v>0</v>
      </c>
      <c r="F213">
        <v>0</v>
      </c>
      <c r="G213">
        <v>9.86</v>
      </c>
    </row>
    <row r="214" spans="1:7">
      <c r="A214" t="s">
        <v>424</v>
      </c>
      <c r="B214" t="s">
        <v>180</v>
      </c>
      <c r="D214">
        <v>57.06</v>
      </c>
      <c r="G214">
        <v>10.050000000000001</v>
      </c>
    </row>
    <row r="215" spans="1:7">
      <c r="A215" t="s">
        <v>424</v>
      </c>
      <c r="B215" t="s">
        <v>181</v>
      </c>
      <c r="D215">
        <v>0</v>
      </c>
      <c r="G215">
        <v>10.050000000000001</v>
      </c>
    </row>
    <row r="216" spans="1:7">
      <c r="A216" t="s">
        <v>424</v>
      </c>
      <c r="B216" t="s">
        <v>396</v>
      </c>
      <c r="G216">
        <v>0</v>
      </c>
    </row>
    <row r="217" spans="1:7">
      <c r="A217" t="s">
        <v>424</v>
      </c>
      <c r="B217" t="s">
        <v>397</v>
      </c>
      <c r="D217">
        <v>0</v>
      </c>
      <c r="G217">
        <v>0</v>
      </c>
    </row>
    <row r="218" spans="1:7">
      <c r="A218" t="s">
        <v>424</v>
      </c>
      <c r="B218" t="s">
        <v>398</v>
      </c>
      <c r="D218">
        <v>0</v>
      </c>
      <c r="G218">
        <v>0</v>
      </c>
    </row>
    <row r="219" spans="1:7">
      <c r="A219" t="s">
        <v>424</v>
      </c>
      <c r="B219" t="s">
        <v>399</v>
      </c>
      <c r="G219">
        <v>0.56000000000000005</v>
      </c>
    </row>
    <row r="220" spans="1:7">
      <c r="A220" t="s">
        <v>424</v>
      </c>
      <c r="B220" t="s">
        <v>400</v>
      </c>
      <c r="D220">
        <v>0</v>
      </c>
      <c r="G220">
        <v>0</v>
      </c>
    </row>
    <row r="221" spans="1:7">
      <c r="A221" t="s">
        <v>424</v>
      </c>
      <c r="B221" t="s">
        <v>401</v>
      </c>
      <c r="D221">
        <v>0</v>
      </c>
      <c r="G221">
        <v>0</v>
      </c>
    </row>
    <row r="222" spans="1:7">
      <c r="A222" t="s">
        <v>424</v>
      </c>
      <c r="B222" t="s">
        <v>402</v>
      </c>
      <c r="D222">
        <v>13.73</v>
      </c>
      <c r="G222">
        <v>52.99</v>
      </c>
    </row>
    <row r="223" spans="1:7">
      <c r="A223" t="s">
        <v>424</v>
      </c>
      <c r="B223" t="s">
        <v>403</v>
      </c>
      <c r="D223">
        <v>0.28000000000000003</v>
      </c>
      <c r="G223">
        <v>2.23</v>
      </c>
    </row>
    <row r="224" spans="1:7">
      <c r="A224" t="s">
        <v>424</v>
      </c>
      <c r="B224" t="s">
        <v>404</v>
      </c>
      <c r="G224">
        <v>0</v>
      </c>
    </row>
    <row r="225" spans="1:7">
      <c r="A225" t="s">
        <v>424</v>
      </c>
      <c r="B225" t="s">
        <v>405</v>
      </c>
      <c r="E225">
        <v>0.96</v>
      </c>
      <c r="F225">
        <v>0.66</v>
      </c>
      <c r="G225">
        <v>2.39</v>
      </c>
    </row>
    <row r="226" spans="1:7">
      <c r="A226" t="s">
        <v>424</v>
      </c>
      <c r="B226" t="s">
        <v>406</v>
      </c>
      <c r="D226">
        <v>0</v>
      </c>
      <c r="E226">
        <v>0</v>
      </c>
      <c r="G226">
        <v>0</v>
      </c>
    </row>
    <row r="227" spans="1:7">
      <c r="A227" t="s">
        <v>424</v>
      </c>
      <c r="B227" t="s">
        <v>407</v>
      </c>
      <c r="C227">
        <v>0</v>
      </c>
      <c r="D227">
        <v>0</v>
      </c>
      <c r="G227">
        <v>0</v>
      </c>
    </row>
    <row r="228" spans="1:7">
      <c r="A228" t="s">
        <v>424</v>
      </c>
      <c r="B228" t="s">
        <v>408</v>
      </c>
      <c r="C228">
        <v>0.17</v>
      </c>
      <c r="D228">
        <v>1.64</v>
      </c>
      <c r="E228">
        <v>94.84</v>
      </c>
      <c r="F228">
        <v>64.92</v>
      </c>
      <c r="G228">
        <v>226.95</v>
      </c>
    </row>
    <row r="229" spans="1:7">
      <c r="A229" t="s">
        <v>424</v>
      </c>
      <c r="B229" t="s">
        <v>409</v>
      </c>
      <c r="C229">
        <v>0</v>
      </c>
      <c r="D229">
        <v>0.03</v>
      </c>
      <c r="E229">
        <v>0</v>
      </c>
      <c r="F229">
        <v>0</v>
      </c>
      <c r="G229">
        <v>9.56</v>
      </c>
    </row>
    <row r="230" spans="1:7">
      <c r="A230" t="s">
        <v>425</v>
      </c>
      <c r="B230" t="s">
        <v>180</v>
      </c>
      <c r="D230">
        <v>1.79</v>
      </c>
      <c r="G230">
        <v>0.78</v>
      </c>
    </row>
    <row r="231" spans="1:7">
      <c r="A231" t="s">
        <v>425</v>
      </c>
      <c r="B231" t="s">
        <v>181</v>
      </c>
      <c r="D231">
        <v>0</v>
      </c>
      <c r="G231">
        <v>0.78</v>
      </c>
    </row>
    <row r="232" spans="1:7">
      <c r="A232" t="s">
        <v>425</v>
      </c>
      <c r="B232" t="s">
        <v>396</v>
      </c>
      <c r="G232">
        <v>0</v>
      </c>
    </row>
    <row r="233" spans="1:7">
      <c r="A233" t="s">
        <v>425</v>
      </c>
      <c r="B233" t="s">
        <v>397</v>
      </c>
      <c r="D233">
        <v>0</v>
      </c>
      <c r="G233">
        <v>0</v>
      </c>
    </row>
    <row r="234" spans="1:7">
      <c r="A234" t="s">
        <v>425</v>
      </c>
      <c r="B234" t="s">
        <v>398</v>
      </c>
      <c r="D234">
        <v>0</v>
      </c>
      <c r="G234">
        <v>0</v>
      </c>
    </row>
    <row r="235" spans="1:7">
      <c r="A235" t="s">
        <v>425</v>
      </c>
      <c r="B235" t="s">
        <v>399</v>
      </c>
      <c r="G235">
        <v>0.02</v>
      </c>
    </row>
    <row r="236" spans="1:7">
      <c r="A236" t="s">
        <v>425</v>
      </c>
      <c r="B236" t="s">
        <v>400</v>
      </c>
      <c r="D236">
        <v>0</v>
      </c>
      <c r="G236">
        <v>0</v>
      </c>
    </row>
    <row r="237" spans="1:7">
      <c r="A237" t="s">
        <v>425</v>
      </c>
      <c r="B237" t="s">
        <v>401</v>
      </c>
      <c r="D237">
        <v>0</v>
      </c>
      <c r="G237">
        <v>0</v>
      </c>
    </row>
    <row r="238" spans="1:7">
      <c r="A238" t="s">
        <v>425</v>
      </c>
      <c r="B238" t="s">
        <v>402</v>
      </c>
      <c r="D238">
        <v>0.02</v>
      </c>
      <c r="G238">
        <v>2.14</v>
      </c>
    </row>
    <row r="239" spans="1:7">
      <c r="A239" t="s">
        <v>425</v>
      </c>
      <c r="B239" t="s">
        <v>403</v>
      </c>
      <c r="D239">
        <v>0</v>
      </c>
      <c r="G239">
        <v>0.09</v>
      </c>
    </row>
    <row r="240" spans="1:7">
      <c r="A240" t="s">
        <v>425</v>
      </c>
      <c r="B240" t="s">
        <v>404</v>
      </c>
      <c r="G240">
        <v>0</v>
      </c>
    </row>
    <row r="241" spans="1:7">
      <c r="A241" t="s">
        <v>425</v>
      </c>
      <c r="B241" t="s">
        <v>405</v>
      </c>
      <c r="E241">
        <v>0.18</v>
      </c>
      <c r="F241">
        <v>0.12</v>
      </c>
      <c r="G241">
        <v>0.44</v>
      </c>
    </row>
    <row r="242" spans="1:7">
      <c r="A242" t="s">
        <v>425</v>
      </c>
      <c r="B242" t="s">
        <v>406</v>
      </c>
      <c r="D242">
        <v>0</v>
      </c>
      <c r="E242">
        <v>0</v>
      </c>
      <c r="G242">
        <v>0</v>
      </c>
    </row>
    <row r="243" spans="1:7">
      <c r="A243" t="s">
        <v>425</v>
      </c>
      <c r="B243" t="s">
        <v>407</v>
      </c>
      <c r="C243">
        <v>0</v>
      </c>
      <c r="D243">
        <v>0</v>
      </c>
      <c r="G243">
        <v>0</v>
      </c>
    </row>
    <row r="244" spans="1:7">
      <c r="A244" t="s">
        <v>425</v>
      </c>
      <c r="B244" t="s">
        <v>408</v>
      </c>
      <c r="C244">
        <v>0.08</v>
      </c>
      <c r="D244">
        <v>0.78</v>
      </c>
      <c r="E244">
        <v>17.41</v>
      </c>
      <c r="F244">
        <v>11.92</v>
      </c>
      <c r="G244">
        <v>41.67</v>
      </c>
    </row>
    <row r="245" spans="1:7">
      <c r="A245" t="s">
        <v>425</v>
      </c>
      <c r="B245" t="s">
        <v>409</v>
      </c>
      <c r="C245">
        <v>0</v>
      </c>
      <c r="D245">
        <v>0.02</v>
      </c>
      <c r="E245">
        <v>0</v>
      </c>
      <c r="F245">
        <v>0</v>
      </c>
      <c r="G245">
        <v>1.75</v>
      </c>
    </row>
    <row r="246" spans="1:7">
      <c r="A246" t="s">
        <v>426</v>
      </c>
      <c r="B246" t="s">
        <v>180</v>
      </c>
      <c r="D246">
        <v>2.97</v>
      </c>
      <c r="G246">
        <v>1.37</v>
      </c>
    </row>
    <row r="247" spans="1:7">
      <c r="A247" t="s">
        <v>426</v>
      </c>
      <c r="B247" t="s">
        <v>181</v>
      </c>
      <c r="D247">
        <v>0</v>
      </c>
      <c r="G247">
        <v>1.37</v>
      </c>
    </row>
    <row r="248" spans="1:7">
      <c r="A248" t="s">
        <v>426</v>
      </c>
      <c r="B248" t="s">
        <v>396</v>
      </c>
      <c r="G248">
        <v>0</v>
      </c>
    </row>
    <row r="249" spans="1:7">
      <c r="A249" t="s">
        <v>426</v>
      </c>
      <c r="B249" t="s">
        <v>397</v>
      </c>
      <c r="D249">
        <v>0</v>
      </c>
      <c r="G249">
        <v>0</v>
      </c>
    </row>
    <row r="250" spans="1:7">
      <c r="A250" t="s">
        <v>426</v>
      </c>
      <c r="B250" t="s">
        <v>398</v>
      </c>
      <c r="D250">
        <v>0</v>
      </c>
      <c r="G250">
        <v>0</v>
      </c>
    </row>
    <row r="251" spans="1:7">
      <c r="A251" t="s">
        <v>426</v>
      </c>
      <c r="B251" t="s">
        <v>399</v>
      </c>
      <c r="G251">
        <v>0.05</v>
      </c>
    </row>
    <row r="252" spans="1:7">
      <c r="A252" t="s">
        <v>426</v>
      </c>
      <c r="B252" t="s">
        <v>400</v>
      </c>
      <c r="D252">
        <v>0</v>
      </c>
      <c r="G252">
        <v>0</v>
      </c>
    </row>
    <row r="253" spans="1:7">
      <c r="A253" t="s">
        <v>426</v>
      </c>
      <c r="B253" t="s">
        <v>401</v>
      </c>
      <c r="D253">
        <v>0</v>
      </c>
      <c r="G253">
        <v>0</v>
      </c>
    </row>
    <row r="254" spans="1:7">
      <c r="A254" t="s">
        <v>426</v>
      </c>
      <c r="B254" t="s">
        <v>402</v>
      </c>
      <c r="D254">
        <v>0.41</v>
      </c>
      <c r="G254">
        <v>4.3</v>
      </c>
    </row>
    <row r="255" spans="1:7">
      <c r="A255" t="s">
        <v>426</v>
      </c>
      <c r="B255" t="s">
        <v>403</v>
      </c>
      <c r="D255">
        <v>0.01</v>
      </c>
      <c r="G255">
        <v>0.18</v>
      </c>
    </row>
    <row r="256" spans="1:7">
      <c r="A256" t="s">
        <v>426</v>
      </c>
      <c r="B256" t="s">
        <v>404</v>
      </c>
      <c r="G256">
        <v>0</v>
      </c>
    </row>
    <row r="257" spans="1:7">
      <c r="A257" t="s">
        <v>426</v>
      </c>
      <c r="B257" t="s">
        <v>405</v>
      </c>
      <c r="E257">
        <v>0.68</v>
      </c>
      <c r="F257">
        <v>0.46</v>
      </c>
      <c r="G257">
        <v>1.69</v>
      </c>
    </row>
    <row r="258" spans="1:7">
      <c r="A258" t="s">
        <v>426</v>
      </c>
      <c r="B258" t="s">
        <v>406</v>
      </c>
      <c r="D258">
        <v>0</v>
      </c>
      <c r="E258">
        <v>0</v>
      </c>
      <c r="G258">
        <v>0</v>
      </c>
    </row>
    <row r="259" spans="1:7">
      <c r="A259" t="s">
        <v>426</v>
      </c>
      <c r="B259" t="s">
        <v>407</v>
      </c>
      <c r="C259">
        <v>0</v>
      </c>
      <c r="D259">
        <v>0</v>
      </c>
      <c r="G259">
        <v>0</v>
      </c>
    </row>
    <row r="260" spans="1:7">
      <c r="A260" t="s">
        <v>426</v>
      </c>
      <c r="B260" t="s">
        <v>408</v>
      </c>
      <c r="C260">
        <v>0.49</v>
      </c>
      <c r="D260">
        <v>4.75</v>
      </c>
      <c r="E260">
        <v>67.08</v>
      </c>
      <c r="F260">
        <v>45.91</v>
      </c>
      <c r="G260">
        <v>160.51</v>
      </c>
    </row>
    <row r="261" spans="1:7">
      <c r="A261" t="s">
        <v>426</v>
      </c>
      <c r="B261" t="s">
        <v>409</v>
      </c>
      <c r="C261">
        <v>0.01</v>
      </c>
      <c r="D261">
        <v>0.1</v>
      </c>
      <c r="E261">
        <v>0</v>
      </c>
      <c r="F261">
        <v>0</v>
      </c>
      <c r="G261">
        <v>6.76</v>
      </c>
    </row>
    <row r="262" spans="1:7">
      <c r="A262" t="s">
        <v>427</v>
      </c>
      <c r="B262" t="s">
        <v>180</v>
      </c>
      <c r="D262">
        <v>15.85</v>
      </c>
      <c r="G262">
        <v>2.2400000000000002</v>
      </c>
    </row>
    <row r="263" spans="1:7">
      <c r="A263" t="s">
        <v>427</v>
      </c>
      <c r="B263" t="s">
        <v>181</v>
      </c>
      <c r="D263">
        <v>0</v>
      </c>
      <c r="G263">
        <v>2.2400000000000002</v>
      </c>
    </row>
    <row r="264" spans="1:7">
      <c r="A264" t="s">
        <v>427</v>
      </c>
      <c r="B264" t="s">
        <v>396</v>
      </c>
      <c r="G264">
        <v>0</v>
      </c>
    </row>
    <row r="265" spans="1:7">
      <c r="A265" t="s">
        <v>427</v>
      </c>
      <c r="B265" t="s">
        <v>397</v>
      </c>
      <c r="D265">
        <v>0</v>
      </c>
      <c r="G265">
        <v>0</v>
      </c>
    </row>
    <row r="266" spans="1:7">
      <c r="A266" t="s">
        <v>427</v>
      </c>
      <c r="B266" t="s">
        <v>398</v>
      </c>
      <c r="D266">
        <v>0</v>
      </c>
      <c r="G266">
        <v>0</v>
      </c>
    </row>
    <row r="267" spans="1:7">
      <c r="A267" t="s">
        <v>427</v>
      </c>
      <c r="B267" t="s">
        <v>399</v>
      </c>
      <c r="G267">
        <v>0.15</v>
      </c>
    </row>
    <row r="268" spans="1:7">
      <c r="A268" t="s">
        <v>427</v>
      </c>
      <c r="B268" t="s">
        <v>400</v>
      </c>
      <c r="D268">
        <v>0</v>
      </c>
      <c r="G268">
        <v>0</v>
      </c>
    </row>
    <row r="269" spans="1:7">
      <c r="A269" t="s">
        <v>427</v>
      </c>
      <c r="B269" t="s">
        <v>401</v>
      </c>
      <c r="D269">
        <v>0</v>
      </c>
      <c r="G269">
        <v>0</v>
      </c>
    </row>
    <row r="270" spans="1:7">
      <c r="A270" t="s">
        <v>427</v>
      </c>
      <c r="B270" t="s">
        <v>402</v>
      </c>
      <c r="D270">
        <v>23.84</v>
      </c>
      <c r="G270">
        <v>14.69</v>
      </c>
    </row>
    <row r="271" spans="1:7">
      <c r="A271" t="s">
        <v>427</v>
      </c>
      <c r="B271" t="s">
        <v>403</v>
      </c>
      <c r="D271">
        <v>0.49</v>
      </c>
      <c r="G271">
        <v>0.62</v>
      </c>
    </row>
    <row r="272" spans="1:7">
      <c r="A272" t="s">
        <v>427</v>
      </c>
      <c r="B272" t="s">
        <v>404</v>
      </c>
      <c r="G272">
        <v>0</v>
      </c>
    </row>
    <row r="273" spans="1:7">
      <c r="A273" t="s">
        <v>427</v>
      </c>
      <c r="B273" t="s">
        <v>405</v>
      </c>
      <c r="E273">
        <v>0.18</v>
      </c>
      <c r="F273">
        <v>0.12</v>
      </c>
      <c r="G273">
        <v>0.45</v>
      </c>
    </row>
    <row r="274" spans="1:7">
      <c r="A274" t="s">
        <v>427</v>
      </c>
      <c r="B274" t="s">
        <v>406</v>
      </c>
      <c r="D274">
        <v>0</v>
      </c>
      <c r="E274">
        <v>0</v>
      </c>
      <c r="G274">
        <v>0</v>
      </c>
    </row>
    <row r="275" spans="1:7">
      <c r="A275" t="s">
        <v>427</v>
      </c>
      <c r="B275" t="s">
        <v>407</v>
      </c>
      <c r="C275">
        <v>0</v>
      </c>
      <c r="D275">
        <v>0</v>
      </c>
      <c r="G275">
        <v>0</v>
      </c>
    </row>
    <row r="276" spans="1:7">
      <c r="A276" t="s">
        <v>427</v>
      </c>
      <c r="B276" t="s">
        <v>408</v>
      </c>
      <c r="C276">
        <v>0.03</v>
      </c>
      <c r="D276">
        <v>0.33</v>
      </c>
      <c r="E276">
        <v>17.98</v>
      </c>
      <c r="F276">
        <v>12.31</v>
      </c>
      <c r="G276">
        <v>43.02</v>
      </c>
    </row>
    <row r="277" spans="1:7">
      <c r="A277" t="s">
        <v>427</v>
      </c>
      <c r="B277" t="s">
        <v>409</v>
      </c>
      <c r="C277">
        <v>0</v>
      </c>
      <c r="D277">
        <v>0.01</v>
      </c>
      <c r="E277">
        <v>0</v>
      </c>
      <c r="F277">
        <v>0</v>
      </c>
      <c r="G277">
        <v>1.81</v>
      </c>
    </row>
    <row r="278" spans="1:7">
      <c r="A278" t="s">
        <v>428</v>
      </c>
      <c r="B278" t="s">
        <v>180</v>
      </c>
      <c r="D278">
        <v>25.5</v>
      </c>
      <c r="G278">
        <v>3.35</v>
      </c>
    </row>
    <row r="279" spans="1:7">
      <c r="A279" t="s">
        <v>428</v>
      </c>
      <c r="B279" t="s">
        <v>181</v>
      </c>
      <c r="D279">
        <v>0</v>
      </c>
      <c r="G279">
        <v>3.35</v>
      </c>
    </row>
    <row r="280" spans="1:7">
      <c r="A280" t="s">
        <v>428</v>
      </c>
      <c r="B280" t="s">
        <v>396</v>
      </c>
      <c r="G280">
        <v>0</v>
      </c>
    </row>
    <row r="281" spans="1:7">
      <c r="A281" t="s">
        <v>428</v>
      </c>
      <c r="B281" t="s">
        <v>397</v>
      </c>
      <c r="D281">
        <v>0</v>
      </c>
      <c r="G281">
        <v>0</v>
      </c>
    </row>
    <row r="282" spans="1:7">
      <c r="A282" t="s">
        <v>428</v>
      </c>
      <c r="B282" t="s">
        <v>398</v>
      </c>
      <c r="D282">
        <v>0</v>
      </c>
      <c r="G282">
        <v>0</v>
      </c>
    </row>
    <row r="283" spans="1:7">
      <c r="A283" t="s">
        <v>428</v>
      </c>
      <c r="B283" t="s">
        <v>399</v>
      </c>
      <c r="G283">
        <v>0.2</v>
      </c>
    </row>
    <row r="284" spans="1:7">
      <c r="A284" t="s">
        <v>428</v>
      </c>
      <c r="B284" t="s">
        <v>400</v>
      </c>
      <c r="D284">
        <v>0</v>
      </c>
      <c r="G284">
        <v>0</v>
      </c>
    </row>
    <row r="285" spans="1:7">
      <c r="A285" t="s">
        <v>428</v>
      </c>
      <c r="B285" t="s">
        <v>401</v>
      </c>
      <c r="D285">
        <v>0</v>
      </c>
      <c r="G285">
        <v>0</v>
      </c>
    </row>
    <row r="286" spans="1:7">
      <c r="A286" t="s">
        <v>428</v>
      </c>
      <c r="B286" t="s">
        <v>402</v>
      </c>
      <c r="D286">
        <v>22.83</v>
      </c>
      <c r="G286">
        <v>19.22</v>
      </c>
    </row>
    <row r="287" spans="1:7">
      <c r="A287" t="s">
        <v>428</v>
      </c>
      <c r="B287" t="s">
        <v>403</v>
      </c>
      <c r="D287">
        <v>0.47</v>
      </c>
      <c r="G287">
        <v>0.81</v>
      </c>
    </row>
    <row r="288" spans="1:7">
      <c r="A288" t="s">
        <v>428</v>
      </c>
      <c r="B288" t="s">
        <v>404</v>
      </c>
      <c r="G288">
        <v>0</v>
      </c>
    </row>
    <row r="289" spans="1:7">
      <c r="A289" t="s">
        <v>428</v>
      </c>
      <c r="B289" t="s">
        <v>405</v>
      </c>
      <c r="E289">
        <v>0.79</v>
      </c>
      <c r="F289">
        <v>0.54</v>
      </c>
      <c r="G289">
        <v>1.97</v>
      </c>
    </row>
    <row r="290" spans="1:7">
      <c r="A290" t="s">
        <v>428</v>
      </c>
      <c r="B290" t="s">
        <v>406</v>
      </c>
      <c r="D290">
        <v>0</v>
      </c>
      <c r="E290">
        <v>0</v>
      </c>
      <c r="G290">
        <v>0</v>
      </c>
    </row>
    <row r="291" spans="1:7">
      <c r="A291" t="s">
        <v>428</v>
      </c>
      <c r="B291" t="s">
        <v>407</v>
      </c>
      <c r="C291">
        <v>0</v>
      </c>
      <c r="D291">
        <v>0</v>
      </c>
      <c r="G291">
        <v>0</v>
      </c>
    </row>
    <row r="292" spans="1:7">
      <c r="A292" t="s">
        <v>428</v>
      </c>
      <c r="B292" t="s">
        <v>408</v>
      </c>
      <c r="C292">
        <v>0.04</v>
      </c>
      <c r="D292">
        <v>0.43</v>
      </c>
      <c r="E292">
        <v>78.23</v>
      </c>
      <c r="F292">
        <v>53.54</v>
      </c>
      <c r="G292">
        <v>187.19</v>
      </c>
    </row>
    <row r="293" spans="1:7">
      <c r="A293" t="s">
        <v>428</v>
      </c>
      <c r="B293" t="s">
        <v>409</v>
      </c>
      <c r="C293">
        <v>0</v>
      </c>
      <c r="D293">
        <v>0.01</v>
      </c>
      <c r="E293">
        <v>0</v>
      </c>
      <c r="F293">
        <v>0</v>
      </c>
      <c r="G293">
        <v>7.88</v>
      </c>
    </row>
    <row r="294" spans="1:7">
      <c r="A294" t="s">
        <v>429</v>
      </c>
      <c r="B294" t="s">
        <v>180</v>
      </c>
      <c r="D294">
        <v>24.79</v>
      </c>
      <c r="G294">
        <v>7.07</v>
      </c>
    </row>
    <row r="295" spans="1:7">
      <c r="A295" t="s">
        <v>429</v>
      </c>
      <c r="B295" t="s">
        <v>181</v>
      </c>
      <c r="D295">
        <v>0</v>
      </c>
      <c r="G295">
        <v>7.07</v>
      </c>
    </row>
    <row r="296" spans="1:7">
      <c r="A296" t="s">
        <v>429</v>
      </c>
      <c r="B296" t="s">
        <v>396</v>
      </c>
      <c r="G296">
        <v>0</v>
      </c>
    </row>
    <row r="297" spans="1:7">
      <c r="A297" t="s">
        <v>429</v>
      </c>
      <c r="B297" t="s">
        <v>397</v>
      </c>
      <c r="D297">
        <v>0</v>
      </c>
      <c r="G297">
        <v>0</v>
      </c>
    </row>
    <row r="298" spans="1:7">
      <c r="A298" t="s">
        <v>429</v>
      </c>
      <c r="B298" t="s">
        <v>398</v>
      </c>
      <c r="D298">
        <v>0</v>
      </c>
      <c r="G298">
        <v>0</v>
      </c>
    </row>
    <row r="299" spans="1:7">
      <c r="A299" t="s">
        <v>429</v>
      </c>
      <c r="B299" t="s">
        <v>399</v>
      </c>
      <c r="G299">
        <v>0.21</v>
      </c>
    </row>
    <row r="300" spans="1:7">
      <c r="A300" t="s">
        <v>429</v>
      </c>
      <c r="B300" t="s">
        <v>400</v>
      </c>
      <c r="D300">
        <v>0</v>
      </c>
      <c r="G300">
        <v>0</v>
      </c>
    </row>
    <row r="301" spans="1:7">
      <c r="A301" t="s">
        <v>429</v>
      </c>
      <c r="B301" t="s">
        <v>401</v>
      </c>
      <c r="D301">
        <v>0</v>
      </c>
      <c r="G301">
        <v>0</v>
      </c>
    </row>
    <row r="302" spans="1:7">
      <c r="A302" t="s">
        <v>429</v>
      </c>
      <c r="B302" t="s">
        <v>402</v>
      </c>
      <c r="D302">
        <v>28.36</v>
      </c>
      <c r="G302">
        <v>20.260000000000002</v>
      </c>
    </row>
    <row r="303" spans="1:7">
      <c r="A303" t="s">
        <v>429</v>
      </c>
      <c r="B303" t="s">
        <v>403</v>
      </c>
      <c r="D303">
        <v>0.57999999999999996</v>
      </c>
      <c r="G303">
        <v>0.85</v>
      </c>
    </row>
    <row r="304" spans="1:7">
      <c r="A304" t="s">
        <v>429</v>
      </c>
      <c r="B304" t="s">
        <v>404</v>
      </c>
      <c r="G304">
        <v>0</v>
      </c>
    </row>
    <row r="305" spans="1:7">
      <c r="A305" t="s">
        <v>429</v>
      </c>
      <c r="B305" t="s">
        <v>405</v>
      </c>
      <c r="E305">
        <v>0.69</v>
      </c>
      <c r="F305">
        <v>0.47</v>
      </c>
      <c r="G305">
        <v>1.71</v>
      </c>
    </row>
    <row r="306" spans="1:7">
      <c r="A306" t="s">
        <v>429</v>
      </c>
      <c r="B306" t="s">
        <v>406</v>
      </c>
      <c r="D306">
        <v>0</v>
      </c>
      <c r="E306">
        <v>0</v>
      </c>
      <c r="G306">
        <v>0</v>
      </c>
    </row>
    <row r="307" spans="1:7">
      <c r="A307" t="s">
        <v>429</v>
      </c>
      <c r="B307" t="s">
        <v>407</v>
      </c>
      <c r="C307">
        <v>0</v>
      </c>
      <c r="D307">
        <v>0</v>
      </c>
      <c r="G307">
        <v>0</v>
      </c>
    </row>
    <row r="308" spans="1:7">
      <c r="A308" t="s">
        <v>429</v>
      </c>
      <c r="B308" t="s">
        <v>408</v>
      </c>
      <c r="C308">
        <v>0.06</v>
      </c>
      <c r="D308">
        <v>0.57999999999999996</v>
      </c>
      <c r="E308">
        <v>67.97</v>
      </c>
      <c r="F308">
        <v>46.52</v>
      </c>
      <c r="G308">
        <v>162.63999999999999</v>
      </c>
    </row>
    <row r="309" spans="1:7">
      <c r="A309" t="s">
        <v>429</v>
      </c>
      <c r="B309" t="s">
        <v>409</v>
      </c>
      <c r="C309">
        <v>0</v>
      </c>
      <c r="D309">
        <v>0.01</v>
      </c>
      <c r="E309">
        <v>0</v>
      </c>
      <c r="F309">
        <v>0</v>
      </c>
      <c r="G309">
        <v>6.85</v>
      </c>
    </row>
    <row r="310" spans="1:7">
      <c r="A310" t="s">
        <v>430</v>
      </c>
      <c r="B310" t="s">
        <v>180</v>
      </c>
      <c r="D310">
        <v>24.17</v>
      </c>
      <c r="G310">
        <v>8.73</v>
      </c>
    </row>
    <row r="311" spans="1:7">
      <c r="A311" t="s">
        <v>430</v>
      </c>
      <c r="B311" t="s">
        <v>181</v>
      </c>
      <c r="D311">
        <v>0</v>
      </c>
      <c r="G311">
        <v>8.73</v>
      </c>
    </row>
    <row r="312" spans="1:7">
      <c r="A312" t="s">
        <v>430</v>
      </c>
      <c r="B312" t="s">
        <v>396</v>
      </c>
      <c r="G312">
        <v>0</v>
      </c>
    </row>
    <row r="313" spans="1:7">
      <c r="A313" t="s">
        <v>430</v>
      </c>
      <c r="B313" t="s">
        <v>397</v>
      </c>
      <c r="D313">
        <v>0</v>
      </c>
      <c r="G313">
        <v>0</v>
      </c>
    </row>
    <row r="314" spans="1:7">
      <c r="A314" t="s">
        <v>430</v>
      </c>
      <c r="B314" t="s">
        <v>398</v>
      </c>
      <c r="D314">
        <v>0</v>
      </c>
      <c r="G314">
        <v>0</v>
      </c>
    </row>
    <row r="315" spans="1:7">
      <c r="A315" t="s">
        <v>430</v>
      </c>
      <c r="B315" t="s">
        <v>399</v>
      </c>
      <c r="G315">
        <v>0.82</v>
      </c>
    </row>
    <row r="316" spans="1:7">
      <c r="A316" t="s">
        <v>430</v>
      </c>
      <c r="B316" t="s">
        <v>400</v>
      </c>
      <c r="D316">
        <v>0</v>
      </c>
      <c r="G316">
        <v>0</v>
      </c>
    </row>
    <row r="317" spans="1:7">
      <c r="A317" t="s">
        <v>430</v>
      </c>
      <c r="B317" t="s">
        <v>401</v>
      </c>
      <c r="D317">
        <v>0</v>
      </c>
      <c r="G317">
        <v>0</v>
      </c>
    </row>
    <row r="318" spans="1:7">
      <c r="A318" t="s">
        <v>430</v>
      </c>
      <c r="B318" t="s">
        <v>402</v>
      </c>
      <c r="D318">
        <v>15.97</v>
      </c>
      <c r="G318">
        <v>77.7</v>
      </c>
    </row>
    <row r="319" spans="1:7">
      <c r="A319" t="s">
        <v>430</v>
      </c>
      <c r="B319" t="s">
        <v>403</v>
      </c>
      <c r="D319">
        <v>0.33</v>
      </c>
      <c r="G319">
        <v>3.27</v>
      </c>
    </row>
    <row r="320" spans="1:7">
      <c r="A320" t="s">
        <v>430</v>
      </c>
      <c r="B320" t="s">
        <v>404</v>
      </c>
      <c r="G320">
        <v>0</v>
      </c>
    </row>
    <row r="321" spans="1:7">
      <c r="A321" t="s">
        <v>430</v>
      </c>
      <c r="B321" t="s">
        <v>405</v>
      </c>
      <c r="E321">
        <v>2.17</v>
      </c>
      <c r="F321">
        <v>1.49</v>
      </c>
      <c r="G321">
        <v>5.41</v>
      </c>
    </row>
    <row r="322" spans="1:7">
      <c r="A322" t="s">
        <v>430</v>
      </c>
      <c r="B322" t="s">
        <v>406</v>
      </c>
      <c r="D322">
        <v>0</v>
      </c>
      <c r="E322">
        <v>0</v>
      </c>
      <c r="G322">
        <v>0</v>
      </c>
    </row>
    <row r="323" spans="1:7">
      <c r="A323" t="s">
        <v>430</v>
      </c>
      <c r="B323" t="s">
        <v>407</v>
      </c>
      <c r="C323">
        <v>0</v>
      </c>
      <c r="D323">
        <v>0</v>
      </c>
      <c r="G323">
        <v>0</v>
      </c>
    </row>
    <row r="324" spans="1:7">
      <c r="A324" t="s">
        <v>430</v>
      </c>
      <c r="B324" t="s">
        <v>408</v>
      </c>
      <c r="C324">
        <v>0.26</v>
      </c>
      <c r="D324">
        <v>2.56</v>
      </c>
      <c r="E324">
        <v>214.9</v>
      </c>
      <c r="F324">
        <v>147.1</v>
      </c>
      <c r="G324">
        <v>514.24</v>
      </c>
    </row>
    <row r="325" spans="1:7">
      <c r="A325" t="s">
        <v>430</v>
      </c>
      <c r="B325" t="s">
        <v>409</v>
      </c>
      <c r="C325">
        <v>0.01</v>
      </c>
      <c r="D325">
        <v>0.05</v>
      </c>
      <c r="E325">
        <v>0</v>
      </c>
      <c r="F325">
        <v>0</v>
      </c>
      <c r="G325">
        <v>21.65</v>
      </c>
    </row>
    <row r="326" spans="1:7">
      <c r="A326" t="s">
        <v>431</v>
      </c>
      <c r="B326" t="s">
        <v>180</v>
      </c>
      <c r="D326">
        <v>4.54</v>
      </c>
      <c r="G326">
        <v>0.61</v>
      </c>
    </row>
    <row r="327" spans="1:7">
      <c r="A327" t="s">
        <v>431</v>
      </c>
      <c r="B327" t="s">
        <v>181</v>
      </c>
      <c r="D327">
        <v>0</v>
      </c>
      <c r="G327">
        <v>0.61</v>
      </c>
    </row>
    <row r="328" spans="1:7">
      <c r="A328" t="s">
        <v>431</v>
      </c>
      <c r="B328" t="s">
        <v>396</v>
      </c>
      <c r="G328">
        <v>0</v>
      </c>
    </row>
    <row r="329" spans="1:7">
      <c r="A329" t="s">
        <v>431</v>
      </c>
      <c r="B329" t="s">
        <v>397</v>
      </c>
      <c r="D329">
        <v>0</v>
      </c>
      <c r="G329">
        <v>0</v>
      </c>
    </row>
    <row r="330" spans="1:7">
      <c r="A330" t="s">
        <v>431</v>
      </c>
      <c r="B330" t="s">
        <v>398</v>
      </c>
      <c r="D330">
        <v>0</v>
      </c>
      <c r="G330">
        <v>0</v>
      </c>
    </row>
    <row r="331" spans="1:7">
      <c r="A331" t="s">
        <v>431</v>
      </c>
      <c r="B331" t="s">
        <v>399</v>
      </c>
      <c r="G331">
        <v>0.01</v>
      </c>
    </row>
    <row r="332" spans="1:7">
      <c r="A332" t="s">
        <v>431</v>
      </c>
      <c r="B332" t="s">
        <v>400</v>
      </c>
      <c r="D332">
        <v>0</v>
      </c>
      <c r="G332">
        <v>0</v>
      </c>
    </row>
    <row r="333" spans="1:7">
      <c r="A333" t="s">
        <v>431</v>
      </c>
      <c r="B333" t="s">
        <v>401</v>
      </c>
      <c r="D333">
        <v>0</v>
      </c>
      <c r="G333">
        <v>0</v>
      </c>
    </row>
    <row r="334" spans="1:7">
      <c r="A334" t="s">
        <v>431</v>
      </c>
      <c r="B334" t="s">
        <v>402</v>
      </c>
      <c r="D334">
        <v>0.84</v>
      </c>
      <c r="G334">
        <v>0.69</v>
      </c>
    </row>
    <row r="335" spans="1:7">
      <c r="A335" t="s">
        <v>431</v>
      </c>
      <c r="B335" t="s">
        <v>403</v>
      </c>
      <c r="D335">
        <v>0.02</v>
      </c>
      <c r="G335">
        <v>0.03</v>
      </c>
    </row>
    <row r="336" spans="1:7">
      <c r="A336" t="s">
        <v>431</v>
      </c>
      <c r="B336" t="s">
        <v>404</v>
      </c>
      <c r="G336">
        <v>0</v>
      </c>
    </row>
    <row r="337" spans="1:7">
      <c r="A337" t="s">
        <v>431</v>
      </c>
      <c r="B337" t="s">
        <v>405</v>
      </c>
      <c r="E337">
        <v>0.09</v>
      </c>
      <c r="F337">
        <v>0.06</v>
      </c>
      <c r="G337">
        <v>0.22</v>
      </c>
    </row>
    <row r="338" spans="1:7">
      <c r="A338" t="s">
        <v>431</v>
      </c>
      <c r="B338" t="s">
        <v>406</v>
      </c>
      <c r="D338">
        <v>0</v>
      </c>
      <c r="E338">
        <v>0</v>
      </c>
      <c r="G338">
        <v>0</v>
      </c>
    </row>
    <row r="339" spans="1:7">
      <c r="A339" t="s">
        <v>431</v>
      </c>
      <c r="B339" t="s">
        <v>407</v>
      </c>
      <c r="C339">
        <v>0</v>
      </c>
      <c r="D339">
        <v>0</v>
      </c>
      <c r="G339">
        <v>0</v>
      </c>
    </row>
    <row r="340" spans="1:7">
      <c r="A340" t="s">
        <v>431</v>
      </c>
      <c r="B340" t="s">
        <v>408</v>
      </c>
      <c r="C340">
        <v>0</v>
      </c>
      <c r="D340">
        <v>0.04</v>
      </c>
      <c r="E340">
        <v>8.7100000000000009</v>
      </c>
      <c r="F340">
        <v>5.96</v>
      </c>
      <c r="G340">
        <v>20.83</v>
      </c>
    </row>
    <row r="341" spans="1:7">
      <c r="A341" t="s">
        <v>431</v>
      </c>
      <c r="B341" t="s">
        <v>409</v>
      </c>
      <c r="C341">
        <v>0</v>
      </c>
      <c r="D341">
        <v>0</v>
      </c>
      <c r="E341">
        <v>0</v>
      </c>
      <c r="F341">
        <v>0</v>
      </c>
      <c r="G341">
        <v>0.88</v>
      </c>
    </row>
    <row r="342" spans="1:7">
      <c r="A342" t="s">
        <v>432</v>
      </c>
      <c r="B342" t="s">
        <v>180</v>
      </c>
      <c r="D342">
        <v>11.72</v>
      </c>
      <c r="G342">
        <v>5.72</v>
      </c>
    </row>
    <row r="343" spans="1:7">
      <c r="A343" t="s">
        <v>432</v>
      </c>
      <c r="B343" t="s">
        <v>181</v>
      </c>
      <c r="D343">
        <v>0</v>
      </c>
      <c r="G343">
        <v>5.72</v>
      </c>
    </row>
    <row r="344" spans="1:7">
      <c r="A344" t="s">
        <v>432</v>
      </c>
      <c r="B344" t="s">
        <v>396</v>
      </c>
      <c r="G344">
        <v>0</v>
      </c>
    </row>
    <row r="345" spans="1:7">
      <c r="A345" t="s">
        <v>432</v>
      </c>
      <c r="B345" t="s">
        <v>397</v>
      </c>
      <c r="D345">
        <v>0</v>
      </c>
      <c r="G345">
        <v>0</v>
      </c>
    </row>
    <row r="346" spans="1:7">
      <c r="A346" t="s">
        <v>432</v>
      </c>
      <c r="B346" t="s">
        <v>398</v>
      </c>
      <c r="D346">
        <v>0</v>
      </c>
      <c r="G346">
        <v>0</v>
      </c>
    </row>
    <row r="347" spans="1:7">
      <c r="A347" t="s">
        <v>432</v>
      </c>
      <c r="B347" t="s">
        <v>399</v>
      </c>
      <c r="G347">
        <v>0.09</v>
      </c>
    </row>
    <row r="348" spans="1:7">
      <c r="A348" t="s">
        <v>432</v>
      </c>
      <c r="B348" t="s">
        <v>400</v>
      </c>
      <c r="D348">
        <v>0</v>
      </c>
      <c r="G348">
        <v>0</v>
      </c>
    </row>
    <row r="349" spans="1:7">
      <c r="A349" t="s">
        <v>432</v>
      </c>
      <c r="B349" t="s">
        <v>401</v>
      </c>
      <c r="D349">
        <v>0</v>
      </c>
      <c r="G349">
        <v>0</v>
      </c>
    </row>
    <row r="350" spans="1:7">
      <c r="A350" t="s">
        <v>432</v>
      </c>
      <c r="B350" t="s">
        <v>402</v>
      </c>
      <c r="D350">
        <v>3.11</v>
      </c>
      <c r="G350">
        <v>8.44</v>
      </c>
    </row>
    <row r="351" spans="1:7">
      <c r="A351" t="s">
        <v>432</v>
      </c>
      <c r="B351" t="s">
        <v>403</v>
      </c>
      <c r="D351">
        <v>0.06</v>
      </c>
      <c r="G351">
        <v>0.36</v>
      </c>
    </row>
    <row r="352" spans="1:7">
      <c r="A352" t="s">
        <v>432</v>
      </c>
      <c r="B352" t="s">
        <v>404</v>
      </c>
      <c r="G352">
        <v>0</v>
      </c>
    </row>
    <row r="353" spans="1:7">
      <c r="A353" t="s">
        <v>432</v>
      </c>
      <c r="B353" t="s">
        <v>405</v>
      </c>
      <c r="E353">
        <v>1.1399999999999999</v>
      </c>
      <c r="F353">
        <v>0.78</v>
      </c>
      <c r="G353">
        <v>2.85</v>
      </c>
    </row>
    <row r="354" spans="1:7">
      <c r="A354" t="s">
        <v>432</v>
      </c>
      <c r="B354" t="s">
        <v>406</v>
      </c>
      <c r="D354">
        <v>0</v>
      </c>
      <c r="E354">
        <v>0</v>
      </c>
      <c r="G354">
        <v>0</v>
      </c>
    </row>
    <row r="355" spans="1:7">
      <c r="A355" t="s">
        <v>432</v>
      </c>
      <c r="B355" t="s">
        <v>407</v>
      </c>
      <c r="C355">
        <v>0</v>
      </c>
      <c r="D355">
        <v>0</v>
      </c>
      <c r="G355">
        <v>0</v>
      </c>
    </row>
    <row r="356" spans="1:7">
      <c r="A356" t="s">
        <v>432</v>
      </c>
      <c r="B356" t="s">
        <v>408</v>
      </c>
      <c r="C356">
        <v>5.0599999999999996</v>
      </c>
      <c r="D356">
        <v>49.21</v>
      </c>
      <c r="E356">
        <v>113.06</v>
      </c>
      <c r="F356">
        <v>77.39</v>
      </c>
      <c r="G356">
        <v>270.55</v>
      </c>
    </row>
    <row r="357" spans="1:7">
      <c r="A357" t="s">
        <v>432</v>
      </c>
      <c r="B357" t="s">
        <v>409</v>
      </c>
      <c r="C357">
        <v>0.1</v>
      </c>
      <c r="D357">
        <v>1</v>
      </c>
      <c r="E357">
        <v>0</v>
      </c>
      <c r="F357">
        <v>0</v>
      </c>
      <c r="G357">
        <v>11.39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40"/>
  <sheetViews>
    <sheetView topLeftCell="A31" workbookViewId="0">
      <selection activeCell="C43" sqref="C43"/>
    </sheetView>
  </sheetViews>
  <sheetFormatPr defaultRowHeight="14.5"/>
  <cols>
    <col min="1" max="1" width="50.6328125" customWidth="1"/>
    <col min="2" max="2" width="28.6328125" customWidth="1"/>
    <col min="3" max="3" width="21.7265625" customWidth="1"/>
    <col min="4" max="4" width="23.1796875" customWidth="1"/>
    <col min="5" max="5" width="11.1796875" customWidth="1"/>
    <col min="6" max="6" width="15.08984375" customWidth="1"/>
    <col min="7" max="7" width="35.7265625" customWidth="1"/>
    <col min="8" max="8" width="26.36328125" customWidth="1"/>
    <col min="9" max="9" width="14.7265625" customWidth="1"/>
    <col min="10" max="10" width="13.36328125" customWidth="1"/>
    <col min="11" max="11" width="26" customWidth="1"/>
    <col min="12" max="12" width="15.26953125" customWidth="1"/>
    <col min="13" max="13" width="12.08984375" customWidth="1"/>
    <col min="14" max="14" width="16.6328125" customWidth="1"/>
    <col min="15" max="15" width="18.08984375" customWidth="1"/>
    <col min="16" max="16" width="33.6328125" customWidth="1"/>
    <col min="17" max="17" width="28.36328125" customWidth="1"/>
    <col min="18" max="18" width="20" customWidth="1"/>
    <col min="19" max="19" width="35.6328125" customWidth="1"/>
    <col min="20" max="20" width="20" customWidth="1"/>
    <col min="21" max="21" width="13.26953125" bestFit="1" customWidth="1"/>
    <col min="22" max="22" width="15.6328125" bestFit="1" customWidth="1"/>
    <col min="23" max="23" width="11" bestFit="1" customWidth="1"/>
    <col min="24" max="24" width="34.36328125" bestFit="1" customWidth="1"/>
    <col min="25" max="25" width="16.26953125" bestFit="1" customWidth="1"/>
    <col min="26" max="26" width="42.7265625" bestFit="1" customWidth="1"/>
    <col min="27" max="27" width="18.6328125" bestFit="1" customWidth="1"/>
    <col min="28" max="28" width="24.6328125" bestFit="1" customWidth="1"/>
    <col min="29" max="29" width="24" bestFit="1" customWidth="1"/>
    <col min="30" max="30" width="19.7265625" bestFit="1" customWidth="1"/>
    <col min="31" max="31" width="12.36328125" bestFit="1" customWidth="1"/>
    <col min="32" max="32" width="12.81640625" bestFit="1" customWidth="1"/>
    <col min="33" max="33" width="14.6328125" bestFit="1" customWidth="1"/>
    <col min="34" max="34" width="16.36328125" bestFit="1" customWidth="1"/>
    <col min="35" max="35" width="29.08984375" bestFit="1" customWidth="1"/>
  </cols>
  <sheetData>
    <row r="1" spans="1:35" s="2" customFormat="1">
      <c r="A1" s="7">
        <v>2015</v>
      </c>
    </row>
    <row r="2" spans="1:35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12</v>
      </c>
      <c r="AI2" t="s">
        <v>119</v>
      </c>
    </row>
    <row r="3" spans="1:35">
      <c r="A3" s="51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</row>
    <row r="4" spans="1:35">
      <c r="A4" s="3" t="s">
        <v>180</v>
      </c>
      <c r="B4" s="50">
        <v>0</v>
      </c>
      <c r="C4" s="50">
        <v>0</v>
      </c>
      <c r="D4" s="50">
        <v>0</v>
      </c>
      <c r="E4" s="50">
        <v>274.2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63.84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0">
        <v>0</v>
      </c>
      <c r="AH4" s="50">
        <v>0</v>
      </c>
      <c r="AI4" s="50">
        <v>0</v>
      </c>
    </row>
    <row r="5" spans="1:35">
      <c r="A5" s="3" t="s">
        <v>181</v>
      </c>
      <c r="B5" s="50">
        <v>0</v>
      </c>
      <c r="C5" s="50">
        <v>0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63.84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</row>
    <row r="6" spans="1:35">
      <c r="A6" s="3" t="s">
        <v>182</v>
      </c>
      <c r="B6" s="50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</row>
    <row r="7" spans="1:35">
      <c r="A7" s="3" t="s">
        <v>183</v>
      </c>
      <c r="B7" s="50">
        <v>0</v>
      </c>
      <c r="C7" s="50">
        <v>0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</row>
    <row r="8" spans="1:35">
      <c r="A8" s="3" t="s">
        <v>184</v>
      </c>
      <c r="B8" s="50">
        <v>0</v>
      </c>
      <c r="C8" s="50">
        <v>0</v>
      </c>
      <c r="D8" s="50">
        <v>0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</row>
    <row r="9" spans="1:35">
      <c r="A9" s="3" t="s">
        <v>185</v>
      </c>
      <c r="B9" s="50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12.98</v>
      </c>
      <c r="I9" s="50">
        <v>0</v>
      </c>
      <c r="J9" s="50">
        <v>0</v>
      </c>
      <c r="K9" s="50">
        <v>0</v>
      </c>
      <c r="L9" s="50">
        <v>0</v>
      </c>
      <c r="M9" s="50">
        <v>8.8800000000000008</v>
      </c>
      <c r="N9" s="50">
        <v>35.409999999999997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</row>
    <row r="10" spans="1:35">
      <c r="A10" s="3" t="s">
        <v>186</v>
      </c>
      <c r="B10" s="50">
        <v>0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</row>
    <row r="11" spans="1:35">
      <c r="A11" s="3" t="s">
        <v>187</v>
      </c>
      <c r="B11" s="50">
        <v>0</v>
      </c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</row>
    <row r="12" spans="1:35">
      <c r="A12" s="3" t="s">
        <v>188</v>
      </c>
      <c r="B12" s="50">
        <v>11.4</v>
      </c>
      <c r="C12" s="50">
        <v>0</v>
      </c>
      <c r="D12" s="50">
        <v>0</v>
      </c>
      <c r="E12" s="50">
        <v>417.79000000000013</v>
      </c>
      <c r="F12" s="50">
        <v>0</v>
      </c>
      <c r="G12" s="50">
        <v>0</v>
      </c>
      <c r="H12" s="50">
        <v>1286.18</v>
      </c>
      <c r="I12" s="50">
        <v>0</v>
      </c>
      <c r="J12" s="50">
        <v>0</v>
      </c>
      <c r="K12" s="50">
        <v>0</v>
      </c>
      <c r="L12" s="50">
        <v>0</v>
      </c>
      <c r="M12" s="50">
        <v>880.34</v>
      </c>
      <c r="N12" s="50">
        <v>3365.1899999999991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</row>
    <row r="13" spans="1:35">
      <c r="A13" s="3" t="s">
        <v>189</v>
      </c>
      <c r="B13" s="50">
        <v>0.21000000000000002</v>
      </c>
      <c r="C13" s="50">
        <v>0</v>
      </c>
      <c r="D13" s="50">
        <v>0</v>
      </c>
      <c r="E13" s="50">
        <v>8.509999999999998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141.70000000000002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</row>
    <row r="14" spans="1:35">
      <c r="A14" s="3" t="s">
        <v>225</v>
      </c>
      <c r="B14" s="50">
        <v>11.610000000000001</v>
      </c>
      <c r="C14" s="50">
        <v>0</v>
      </c>
      <c r="D14" s="50">
        <v>0</v>
      </c>
      <c r="E14" s="50">
        <v>700.50000000000011</v>
      </c>
      <c r="F14" s="50">
        <v>0</v>
      </c>
      <c r="G14" s="50">
        <v>0</v>
      </c>
      <c r="H14" s="50">
        <v>1299.1600000000001</v>
      </c>
      <c r="I14" s="50">
        <v>0</v>
      </c>
      <c r="J14" s="50">
        <v>0</v>
      </c>
      <c r="K14" s="50">
        <v>0</v>
      </c>
      <c r="L14" s="50">
        <v>0</v>
      </c>
      <c r="M14" s="50">
        <v>889.22</v>
      </c>
      <c r="N14" s="50">
        <v>3669.9799999999991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</row>
    <row r="16" spans="1:35" s="2" customFormat="1">
      <c r="A16" s="7">
        <v>2020</v>
      </c>
    </row>
    <row r="17" spans="1:6">
      <c r="A17" s="51" t="s">
        <v>190</v>
      </c>
      <c r="B17" t="s">
        <v>191</v>
      </c>
      <c r="C17" t="s">
        <v>194</v>
      </c>
      <c r="D17" t="s">
        <v>197</v>
      </c>
      <c r="E17" t="s">
        <v>202</v>
      </c>
      <c r="F17" t="s">
        <v>203</v>
      </c>
    </row>
    <row r="18" spans="1:6">
      <c r="A18" s="3" t="s">
        <v>402</v>
      </c>
      <c r="B18" s="50"/>
      <c r="C18" s="50">
        <v>258.97000000000003</v>
      </c>
      <c r="D18" s="50"/>
      <c r="E18" s="50"/>
      <c r="F18" s="50">
        <v>310.02</v>
      </c>
    </row>
    <row r="19" spans="1:6">
      <c r="A19" s="3" t="s">
        <v>408</v>
      </c>
      <c r="B19" s="50">
        <v>11.4</v>
      </c>
      <c r="C19" s="50">
        <v>111.02</v>
      </c>
      <c r="D19" s="50">
        <v>1332.1200000000001</v>
      </c>
      <c r="E19" s="50">
        <v>911.80999999999983</v>
      </c>
      <c r="F19" s="50">
        <v>3187.6000000000004</v>
      </c>
    </row>
    <row r="20" spans="1:6">
      <c r="A20" s="3" t="s">
        <v>396</v>
      </c>
      <c r="B20" s="50"/>
      <c r="C20" s="50"/>
      <c r="D20" s="50"/>
      <c r="E20" s="50"/>
      <c r="F20" s="50">
        <v>0</v>
      </c>
    </row>
    <row r="21" spans="1:6">
      <c r="A21" s="3" t="s">
        <v>404</v>
      </c>
      <c r="B21" s="50"/>
      <c r="C21" s="50"/>
      <c r="D21" s="50"/>
      <c r="E21" s="50"/>
      <c r="F21" s="50">
        <v>0</v>
      </c>
    </row>
    <row r="22" spans="1:6">
      <c r="A22" s="3" t="s">
        <v>403</v>
      </c>
      <c r="B22" s="50"/>
      <c r="C22" s="50">
        <v>5.2799999999999985</v>
      </c>
      <c r="D22" s="50"/>
      <c r="E22" s="50"/>
      <c r="F22" s="50">
        <v>13.049999999999997</v>
      </c>
    </row>
    <row r="23" spans="1:6">
      <c r="A23" s="3" t="s">
        <v>409</v>
      </c>
      <c r="B23" s="50">
        <v>0.21000000000000002</v>
      </c>
      <c r="C23" s="50">
        <v>2.25</v>
      </c>
      <c r="D23" s="50">
        <v>0</v>
      </c>
      <c r="E23" s="50">
        <v>0</v>
      </c>
      <c r="F23" s="50">
        <v>134.20999999999998</v>
      </c>
    </row>
    <row r="24" spans="1:6">
      <c r="A24" s="3" t="s">
        <v>398</v>
      </c>
      <c r="B24" s="50"/>
      <c r="C24" s="50">
        <v>0</v>
      </c>
      <c r="D24" s="50"/>
      <c r="E24" s="50"/>
      <c r="F24" s="50">
        <v>0</v>
      </c>
    </row>
    <row r="25" spans="1:6">
      <c r="A25" s="3" t="s">
        <v>181</v>
      </c>
      <c r="B25" s="50"/>
      <c r="C25" s="50">
        <v>0</v>
      </c>
      <c r="D25" s="50"/>
      <c r="E25" s="50"/>
      <c r="F25" s="50">
        <v>74.06</v>
      </c>
    </row>
    <row r="26" spans="1:6">
      <c r="A26" s="3" t="s">
        <v>397</v>
      </c>
      <c r="B26" s="50"/>
      <c r="C26" s="50">
        <v>0</v>
      </c>
      <c r="D26" s="50"/>
      <c r="E26" s="50"/>
      <c r="F26" s="50">
        <v>0</v>
      </c>
    </row>
    <row r="27" spans="1:6">
      <c r="A27" s="3" t="s">
        <v>180</v>
      </c>
      <c r="B27" s="50"/>
      <c r="C27" s="50">
        <v>324.30000000000013</v>
      </c>
      <c r="D27" s="50"/>
      <c r="E27" s="50"/>
      <c r="F27" s="50">
        <v>74.06</v>
      </c>
    </row>
    <row r="28" spans="1:6">
      <c r="A28" s="3" t="s">
        <v>400</v>
      </c>
      <c r="B28" s="50"/>
      <c r="C28" s="50">
        <v>0</v>
      </c>
      <c r="D28" s="50"/>
      <c r="E28" s="50"/>
      <c r="F28" s="50">
        <v>0</v>
      </c>
    </row>
    <row r="29" spans="1:6">
      <c r="A29" s="3" t="s">
        <v>406</v>
      </c>
      <c r="B29" s="50"/>
      <c r="C29" s="50">
        <v>0</v>
      </c>
      <c r="D29" s="50">
        <v>0</v>
      </c>
      <c r="E29" s="50"/>
      <c r="F29" s="50">
        <v>0</v>
      </c>
    </row>
    <row r="30" spans="1:6">
      <c r="A30" s="3" t="s">
        <v>401</v>
      </c>
      <c r="B30" s="50"/>
      <c r="C30" s="50">
        <v>0</v>
      </c>
      <c r="D30" s="50"/>
      <c r="E30" s="50"/>
      <c r="F30" s="50">
        <v>0</v>
      </c>
    </row>
    <row r="31" spans="1:6">
      <c r="A31" s="3" t="s">
        <v>407</v>
      </c>
      <c r="B31" s="50">
        <v>0</v>
      </c>
      <c r="C31" s="50">
        <v>0</v>
      </c>
      <c r="D31" s="50"/>
      <c r="E31" s="50"/>
      <c r="F31" s="50">
        <v>0</v>
      </c>
    </row>
    <row r="32" spans="1:6">
      <c r="A32" s="3" t="s">
        <v>399</v>
      </c>
      <c r="B32" s="50"/>
      <c r="C32" s="50"/>
      <c r="D32" s="50"/>
      <c r="E32" s="50"/>
      <c r="F32" s="50">
        <v>3.2699999999999996</v>
      </c>
    </row>
    <row r="33" spans="1:6">
      <c r="A33" s="3" t="s">
        <v>405</v>
      </c>
      <c r="B33" s="50"/>
      <c r="C33" s="50"/>
      <c r="D33" s="50">
        <v>13.46</v>
      </c>
      <c r="E33" s="50">
        <v>9.2099999999999991</v>
      </c>
      <c r="F33" s="50">
        <v>33.549999999999997</v>
      </c>
    </row>
    <row r="34" spans="1:6">
      <c r="A34" s="3" t="s">
        <v>225</v>
      </c>
      <c r="B34" s="50">
        <v>11.610000000000001</v>
      </c>
      <c r="C34" s="50">
        <v>701.82000000000016</v>
      </c>
      <c r="D34" s="50">
        <v>1345.5800000000002</v>
      </c>
      <c r="E34" s="50">
        <v>921.01999999999987</v>
      </c>
      <c r="F34" s="50">
        <v>3829.8200000000006</v>
      </c>
    </row>
    <row r="36" spans="1:6" s="59" customFormat="1">
      <c r="B36" s="73" t="s">
        <v>434</v>
      </c>
    </row>
    <row r="37" spans="1:6">
      <c r="A37" s="3">
        <v>2015</v>
      </c>
      <c r="B37">
        <f>H14</f>
        <v>1299.1600000000001</v>
      </c>
    </row>
    <row r="38" spans="1:6">
      <c r="A38" s="3">
        <v>2020</v>
      </c>
      <c r="B38">
        <f>D34</f>
        <v>1345.5800000000002</v>
      </c>
    </row>
    <row r="40" spans="1:6">
      <c r="A40" s="3" t="s">
        <v>433</v>
      </c>
      <c r="B40">
        <f>TREND(B37:B38,$A$37:$A$38,2017)</f>
        <v>1317.7279999999992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70"/>
  <sheetViews>
    <sheetView tabSelected="1" topLeftCell="A148" workbookViewId="0">
      <selection activeCell="C168" sqref="C168"/>
    </sheetView>
  </sheetViews>
  <sheetFormatPr defaultRowHeight="14.5"/>
  <cols>
    <col min="1" max="1" width="23" customWidth="1"/>
    <col min="2" max="2" width="21.6328125" customWidth="1"/>
    <col min="3" max="3" width="20.08984375" customWidth="1"/>
    <col min="4" max="36" width="14.26953125" bestFit="1" customWidth="1"/>
  </cols>
  <sheetData>
    <row r="1" spans="1:15">
      <c r="A1" s="2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D2" t="s">
        <v>230</v>
      </c>
      <c r="F2">
        <v>2012</v>
      </c>
      <c r="G2">
        <v>2017</v>
      </c>
      <c r="H2">
        <v>2022</v>
      </c>
      <c r="I2">
        <v>2027</v>
      </c>
      <c r="J2">
        <v>2032</v>
      </c>
      <c r="K2">
        <v>2037</v>
      </c>
      <c r="L2">
        <v>2042</v>
      </c>
      <c r="M2">
        <v>2047</v>
      </c>
    </row>
    <row r="3" spans="1:15">
      <c r="A3" t="s">
        <v>311</v>
      </c>
      <c r="F3" s="75">
        <v>108.37651572687142</v>
      </c>
      <c r="G3" s="75">
        <v>144.04044041644536</v>
      </c>
      <c r="O3">
        <f>SUM(M5,M6,M15,M22,M28,M33,M34,-M108)</f>
        <v>1399.6306325869634</v>
      </c>
    </row>
    <row r="4" spans="1:15">
      <c r="A4" t="s">
        <v>312</v>
      </c>
      <c r="B4" t="s">
        <v>313</v>
      </c>
      <c r="F4" s="74">
        <v>199.62890721158971</v>
      </c>
      <c r="G4" s="74">
        <v>315.29931943138797</v>
      </c>
      <c r="H4" s="74">
        <v>553.14117840590211</v>
      </c>
      <c r="I4" s="74">
        <v>806.20204027842192</v>
      </c>
      <c r="J4" s="74">
        <v>1168.3170654204403</v>
      </c>
      <c r="K4" s="74">
        <v>1579.6988768050539</v>
      </c>
      <c r="L4" s="74">
        <v>1993.2064520046792</v>
      </c>
      <c r="M4" s="74">
        <v>2418.2700763675593</v>
      </c>
    </row>
    <row r="5" spans="1:15">
      <c r="B5" t="s">
        <v>314</v>
      </c>
      <c r="D5" t="s">
        <v>308</v>
      </c>
      <c r="F5" s="76">
        <v>31</v>
      </c>
      <c r="G5" s="76">
        <v>38.764088064481811</v>
      </c>
      <c r="H5" s="76">
        <v>51.836878505950331</v>
      </c>
      <c r="I5" s="76">
        <v>55.198939511369673</v>
      </c>
      <c r="J5" s="76">
        <v>56.358122007742381</v>
      </c>
      <c r="K5" s="76">
        <v>67.525146726273135</v>
      </c>
      <c r="L5" s="76">
        <v>77.476183844082314</v>
      </c>
      <c r="M5" s="76">
        <v>86.478957581464044</v>
      </c>
    </row>
    <row r="6" spans="1:15">
      <c r="B6" t="s">
        <v>315</v>
      </c>
      <c r="D6" t="s">
        <v>308</v>
      </c>
      <c r="F6" s="76">
        <v>39.349552081401946</v>
      </c>
      <c r="G6" s="76">
        <v>71.066698960443375</v>
      </c>
      <c r="H6" s="76">
        <v>138.74812269113559</v>
      </c>
      <c r="I6" s="76">
        <v>219.07601182239574</v>
      </c>
      <c r="J6" s="76">
        <v>334.14639997287406</v>
      </c>
      <c r="K6" s="76">
        <v>443.91576381987295</v>
      </c>
      <c r="L6" s="76">
        <v>545.61999926696922</v>
      </c>
      <c r="M6" s="76">
        <v>642.14252172352337</v>
      </c>
    </row>
    <row r="7" spans="1:15">
      <c r="A7" t="s">
        <v>316</v>
      </c>
      <c r="B7" t="s">
        <v>317</v>
      </c>
      <c r="E7" t="s">
        <v>318</v>
      </c>
    </row>
    <row r="11" spans="1:15">
      <c r="B11" t="s">
        <v>29</v>
      </c>
    </row>
    <row r="12" spans="1:15">
      <c r="B12" t="s">
        <v>301</v>
      </c>
      <c r="F12" s="78">
        <v>715820192.56572819</v>
      </c>
      <c r="G12" s="78">
        <v>1041372404.2760742</v>
      </c>
      <c r="H12" s="78">
        <v>1396026809.6539123</v>
      </c>
      <c r="I12" s="78">
        <v>1577180900.2774091</v>
      </c>
      <c r="J12" s="78">
        <v>1774439590.9590249</v>
      </c>
      <c r="K12" s="78">
        <v>1992483120.1272895</v>
      </c>
      <c r="L12" s="78">
        <v>2227445427.1854668</v>
      </c>
      <c r="M12" s="78">
        <v>2463198064.505991</v>
      </c>
    </row>
    <row r="13" spans="1:15">
      <c r="A13" t="s">
        <v>300</v>
      </c>
      <c r="B13" t="s">
        <v>302</v>
      </c>
      <c r="D13" t="s">
        <v>303</v>
      </c>
      <c r="F13" s="83">
        <v>1380</v>
      </c>
      <c r="G13" s="83">
        <v>1435</v>
      </c>
      <c r="H13" s="83">
        <v>1490</v>
      </c>
      <c r="I13" s="83">
        <v>1545</v>
      </c>
      <c r="J13" s="83">
        <v>1600</v>
      </c>
      <c r="K13" s="83">
        <v>1625</v>
      </c>
      <c r="L13" s="83">
        <v>1650</v>
      </c>
      <c r="M13" s="83">
        <v>1675</v>
      </c>
    </row>
    <row r="14" spans="1:15">
      <c r="A14" t="s">
        <v>300</v>
      </c>
      <c r="B14" t="s">
        <v>304</v>
      </c>
      <c r="D14" t="s">
        <v>305</v>
      </c>
      <c r="F14" s="84">
        <v>3.9196000000000009E-8</v>
      </c>
      <c r="G14" s="84">
        <v>3.5297000000000015E-8</v>
      </c>
      <c r="H14" s="84">
        <v>3.1398000000000008E-8</v>
      </c>
      <c r="I14" s="84">
        <v>2.7499000000000007E-8</v>
      </c>
      <c r="J14" s="84">
        <v>2.3600000000000003E-8</v>
      </c>
      <c r="K14" s="84">
        <v>2.1800000000000003E-8</v>
      </c>
      <c r="L14" s="84">
        <v>2.0000000000000004E-8</v>
      </c>
      <c r="M14" s="84">
        <v>1.8200000000000004E-8</v>
      </c>
    </row>
    <row r="15" spans="1:15">
      <c r="A15" t="s">
        <v>306</v>
      </c>
      <c r="B15" t="s">
        <v>307</v>
      </c>
      <c r="D15" t="s">
        <v>308</v>
      </c>
      <c r="F15" s="78">
        <v>38.745577712181984</v>
      </c>
      <c r="G15" s="78">
        <v>52.782884632165619</v>
      </c>
      <c r="H15" s="78">
        <v>65.355083273120798</v>
      </c>
      <c r="I15" s="78">
        <v>67.053932671631827</v>
      </c>
      <c r="J15" s="78">
        <v>67.048731310061143</v>
      </c>
      <c r="K15" s="78">
        <v>70.632059540461654</v>
      </c>
      <c r="L15" s="78">
        <v>73.556045466365035</v>
      </c>
      <c r="M15" s="78">
        <v>75.142024909476433</v>
      </c>
    </row>
    <row r="16" spans="1:15">
      <c r="F16" s="83"/>
      <c r="G16" s="83"/>
      <c r="H16" s="83"/>
      <c r="I16" s="83"/>
      <c r="J16" s="83"/>
      <c r="K16" s="83"/>
      <c r="L16" s="83"/>
      <c r="M16" s="83"/>
    </row>
    <row r="17" spans="1:13">
      <c r="F17" s="83"/>
      <c r="G17" s="83"/>
      <c r="H17" s="83"/>
      <c r="I17" s="83"/>
      <c r="J17" s="83"/>
      <c r="K17" s="83"/>
      <c r="L17" s="83"/>
      <c r="M17" s="83"/>
    </row>
    <row r="18" spans="1:13">
      <c r="B18" t="s">
        <v>319</v>
      </c>
      <c r="F18" s="79"/>
      <c r="G18" s="79"/>
      <c r="H18" s="79"/>
      <c r="I18" s="79"/>
      <c r="J18" s="79"/>
      <c r="K18" s="79"/>
      <c r="L18" s="79"/>
      <c r="M18" s="79"/>
    </row>
    <row r="19" spans="1:13">
      <c r="B19" t="s">
        <v>320</v>
      </c>
      <c r="F19" s="85">
        <v>121769426.68384881</v>
      </c>
      <c r="G19" s="85">
        <v>163255625.02389991</v>
      </c>
      <c r="H19" s="85">
        <v>213798910.18704677</v>
      </c>
      <c r="I19" s="85">
        <v>272475549.7375176</v>
      </c>
      <c r="J19" s="85">
        <v>341010155.64622468</v>
      </c>
      <c r="K19" s="85">
        <v>385522920.29030895</v>
      </c>
      <c r="L19" s="85">
        <v>432300010.24317634</v>
      </c>
      <c r="M19" s="85">
        <v>477768340.3804664</v>
      </c>
    </row>
    <row r="20" spans="1:13">
      <c r="A20" t="s">
        <v>300</v>
      </c>
      <c r="B20" t="s">
        <v>302</v>
      </c>
      <c r="D20" t="s">
        <v>303</v>
      </c>
      <c r="F20" s="86">
        <v>2190</v>
      </c>
      <c r="G20" s="86">
        <v>2190</v>
      </c>
      <c r="H20" s="86">
        <v>2190</v>
      </c>
      <c r="I20" s="86">
        <v>2190</v>
      </c>
      <c r="J20" s="86">
        <v>2190</v>
      </c>
      <c r="K20" s="86">
        <v>2190</v>
      </c>
      <c r="L20" s="86">
        <v>2190</v>
      </c>
      <c r="M20" s="86">
        <v>2190</v>
      </c>
    </row>
    <row r="21" spans="1:13">
      <c r="A21" t="s">
        <v>300</v>
      </c>
      <c r="B21" t="s">
        <v>321</v>
      </c>
      <c r="D21" t="s">
        <v>305</v>
      </c>
      <c r="F21" s="85">
        <v>7.9349999999999993E-8</v>
      </c>
      <c r="G21" s="85">
        <v>7.5519231848996416E-8</v>
      </c>
      <c r="H21" s="85">
        <v>7.1827819581745846E-8</v>
      </c>
      <c r="I21" s="85">
        <v>6.8272288078318615E-8</v>
      </c>
      <c r="J21" s="85">
        <v>6.4849241489069599E-8</v>
      </c>
      <c r="K21" s="85">
        <v>6.2373314802455628E-8</v>
      </c>
      <c r="L21" s="85">
        <v>5.9996982033219327E-8</v>
      </c>
      <c r="M21" s="85">
        <v>5.7717788082957712E-8</v>
      </c>
    </row>
    <row r="22" spans="1:13">
      <c r="A22" t="s">
        <v>306</v>
      </c>
      <c r="B22" t="s">
        <v>322</v>
      </c>
      <c r="D22" t="s">
        <v>308</v>
      </c>
      <c r="F22" s="78">
        <v>21.175158382136896</v>
      </c>
      <c r="G22" s="78">
        <v>27.018870688158902</v>
      </c>
      <c r="H22" s="78">
        <v>33.654228973760617</v>
      </c>
      <c r="I22" s="78">
        <v>40.767442798730855</v>
      </c>
      <c r="J22" s="78">
        <v>48.463378729763228</v>
      </c>
      <c r="K22" s="78">
        <v>52.697559524822736</v>
      </c>
      <c r="L22" s="78">
        <v>56.840269168990922</v>
      </c>
      <c r="M22" s="78">
        <v>60.432216289723549</v>
      </c>
    </row>
    <row r="23" spans="1:13">
      <c r="F23" s="85"/>
      <c r="G23" s="85"/>
      <c r="H23" s="85"/>
      <c r="I23" s="85"/>
      <c r="J23" s="87"/>
      <c r="K23" s="87"/>
      <c r="L23" s="87"/>
      <c r="M23" s="87"/>
    </row>
    <row r="24" spans="1:13">
      <c r="B24" t="s">
        <v>323</v>
      </c>
      <c r="F24" s="85"/>
      <c r="G24" s="85"/>
      <c r="H24" s="85"/>
      <c r="I24" s="85"/>
      <c r="J24" s="87"/>
      <c r="K24" s="87"/>
      <c r="L24" s="87"/>
      <c r="M24" s="87"/>
    </row>
    <row r="25" spans="1:13">
      <c r="B25" t="s">
        <v>320</v>
      </c>
      <c r="F25" s="85">
        <v>51871541.640845083</v>
      </c>
      <c r="G25" s="85">
        <v>75905251.594632313</v>
      </c>
      <c r="H25" s="85">
        <v>105163258.53061932</v>
      </c>
      <c r="I25" s="85">
        <v>139263840.31341004</v>
      </c>
      <c r="J25" s="85">
        <v>179032049.24210218</v>
      </c>
      <c r="K25" s="85">
        <v>214101267.54324248</v>
      </c>
      <c r="L25" s="85">
        <v>251765710.41400805</v>
      </c>
      <c r="M25" s="85">
        <v>289910089.69299376</v>
      </c>
    </row>
    <row r="26" spans="1:13">
      <c r="A26" t="s">
        <v>300</v>
      </c>
      <c r="B26" t="s">
        <v>302</v>
      </c>
      <c r="D26" t="s">
        <v>303</v>
      </c>
      <c r="F26" s="85">
        <v>1</v>
      </c>
      <c r="G26" s="85">
        <v>1</v>
      </c>
      <c r="H26" s="85">
        <v>1</v>
      </c>
      <c r="I26" s="85">
        <v>1</v>
      </c>
      <c r="J26" s="85">
        <v>1</v>
      </c>
      <c r="K26" s="85">
        <v>1</v>
      </c>
      <c r="L26" s="85">
        <v>1</v>
      </c>
      <c r="M26" s="85">
        <v>1</v>
      </c>
    </row>
    <row r="27" spans="1:13">
      <c r="A27" t="s">
        <v>300</v>
      </c>
      <c r="B27" t="s">
        <v>321</v>
      </c>
      <c r="D27" t="s">
        <v>305</v>
      </c>
      <c r="F27" s="86">
        <v>4.09492E-7</v>
      </c>
      <c r="G27" s="86">
        <v>3.7517454621541045E-7</v>
      </c>
      <c r="H27" s="86">
        <v>3.4347502258279938E-7</v>
      </c>
      <c r="I27" s="86">
        <v>3.1425184592350734E-7</v>
      </c>
      <c r="J27" s="86">
        <v>2.8737011293478931E-7</v>
      </c>
      <c r="K27" s="86">
        <v>2.6950188924089129E-7</v>
      </c>
      <c r="L27" s="86">
        <v>2.5295342578738561E-7</v>
      </c>
      <c r="M27" s="86">
        <v>2.3765665864550568E-7</v>
      </c>
    </row>
    <row r="28" spans="1:13">
      <c r="A28" t="s">
        <v>306</v>
      </c>
      <c r="B28" t="s">
        <v>324</v>
      </c>
      <c r="D28" t="s">
        <v>308</v>
      </c>
      <c r="F28" s="78">
        <v>21.240981329592934</v>
      </c>
      <c r="G28" s="78">
        <v>28.477718322382739</v>
      </c>
      <c r="H28" s="78">
        <v>36.120952598685243</v>
      </c>
      <c r="I28" s="78">
        <v>43.763918888885662</v>
      </c>
      <c r="J28" s="78">
        <v>51.448460209649667</v>
      </c>
      <c r="K28" s="78">
        <v>57.700696091773374</v>
      </c>
      <c r="L28" s="78">
        <v>63.684998945018201</v>
      </c>
      <c r="M28" s="78">
        <v>68.899063224055752</v>
      </c>
    </row>
    <row r="29" spans="1:13">
      <c r="F29" s="85"/>
      <c r="G29" s="85"/>
      <c r="H29" s="85"/>
      <c r="I29" s="85"/>
      <c r="J29" s="85"/>
      <c r="K29" s="85"/>
      <c r="L29" s="85"/>
      <c r="M29" s="85"/>
    </row>
    <row r="30" spans="1:13">
      <c r="F30" s="85"/>
      <c r="G30" s="85"/>
      <c r="H30" s="85"/>
      <c r="I30" s="85"/>
      <c r="J30" s="85"/>
      <c r="K30" s="85"/>
      <c r="L30" s="85"/>
      <c r="M30" s="85"/>
    </row>
    <row r="31" spans="1:13">
      <c r="B31" t="s">
        <v>325</v>
      </c>
      <c r="D31" t="s">
        <v>308</v>
      </c>
      <c r="F31" s="85">
        <v>151.51126950531378</v>
      </c>
      <c r="G31" s="85">
        <v>218.11026066763245</v>
      </c>
      <c r="H31" s="85">
        <v>325.71526604265262</v>
      </c>
      <c r="I31" s="85">
        <v>425.86024569301378</v>
      </c>
      <c r="J31" s="85">
        <v>557.46509223009048</v>
      </c>
      <c r="K31" s="85">
        <v>692.4712257032038</v>
      </c>
      <c r="L31" s="85">
        <v>817.17749669142563</v>
      </c>
      <c r="M31" s="85">
        <v>933.0947837282431</v>
      </c>
    </row>
    <row r="32" spans="1:13">
      <c r="B32" t="s">
        <v>326</v>
      </c>
      <c r="D32" t="s">
        <v>308</v>
      </c>
      <c r="F32" s="85">
        <v>39.068943708917395</v>
      </c>
      <c r="G32" s="85">
        <v>60.180343055024586</v>
      </c>
      <c r="H32" s="85">
        <v>95.922618802205136</v>
      </c>
      <c r="I32" s="85">
        <v>133.56208034050184</v>
      </c>
      <c r="J32" s="85">
        <v>185.82169741003011</v>
      </c>
      <c r="K32" s="85">
        <v>246.47280914859792</v>
      </c>
      <c r="L32" s="85">
        <v>309.96387805536824</v>
      </c>
      <c r="M32" s="85">
        <v>376.51193027630859</v>
      </c>
    </row>
    <row r="33" spans="2:13">
      <c r="B33" t="s">
        <v>327</v>
      </c>
      <c r="D33" t="s">
        <v>308</v>
      </c>
      <c r="F33" s="85">
        <v>22.853156125176621</v>
      </c>
      <c r="G33" s="85">
        <v>34.366123641846798</v>
      </c>
      <c r="H33" s="85">
        <v>52.959965326379645</v>
      </c>
      <c r="I33" s="85">
        <v>64.089970365857951</v>
      </c>
      <c r="J33" s="85">
        <v>75.684541326294848</v>
      </c>
      <c r="K33" s="85">
        <v>75.023777562614612</v>
      </c>
      <c r="L33" s="85">
        <v>72.789199515447947</v>
      </c>
      <c r="M33" s="85">
        <v>68.61931410190131</v>
      </c>
    </row>
    <row r="34" spans="2:13">
      <c r="B34" t="s">
        <v>328</v>
      </c>
      <c r="D34" t="s">
        <v>308</v>
      </c>
      <c r="F34" s="85">
        <v>16.215787583740774</v>
      </c>
      <c r="G34" s="85">
        <v>25.814219413177788</v>
      </c>
      <c r="H34" s="85">
        <v>42.962653475825491</v>
      </c>
      <c r="I34" s="85">
        <v>69.472109974643885</v>
      </c>
      <c r="J34" s="85">
        <v>110.13715608373526</v>
      </c>
      <c r="K34" s="85">
        <v>171.44903158598331</v>
      </c>
      <c r="L34" s="85">
        <v>237.17467853992031</v>
      </c>
      <c r="M34" s="85">
        <v>307.89261617440729</v>
      </c>
    </row>
    <row r="35" spans="2:13">
      <c r="B35" t="s">
        <v>329</v>
      </c>
      <c r="D35" t="s">
        <v>308</v>
      </c>
      <c r="F35" s="85">
        <v>190.58021321423118</v>
      </c>
      <c r="G35" s="85">
        <v>278.29060372265701</v>
      </c>
      <c r="H35" s="85">
        <v>421.63788484485775</v>
      </c>
      <c r="I35" s="85">
        <v>559.42232603351567</v>
      </c>
      <c r="J35" s="85">
        <v>743.28678964012056</v>
      </c>
      <c r="K35" s="85">
        <v>938.94403485180169</v>
      </c>
      <c r="L35" s="85">
        <v>1127.1413747467939</v>
      </c>
      <c r="M35" s="85">
        <v>1309.6067140045516</v>
      </c>
    </row>
    <row r="36" spans="2:13">
      <c r="F36" s="85"/>
      <c r="G36" s="85"/>
      <c r="H36" s="85"/>
      <c r="I36" s="85"/>
      <c r="J36" s="85"/>
      <c r="K36" s="85"/>
      <c r="L36" s="85"/>
      <c r="M36" s="85"/>
    </row>
    <row r="37" spans="2:13">
      <c r="F37" s="85"/>
      <c r="G37" s="85"/>
      <c r="H37" s="85"/>
      <c r="I37" s="85"/>
      <c r="J37" s="85"/>
      <c r="K37" s="85"/>
      <c r="L37" s="85"/>
      <c r="M37" s="85"/>
    </row>
    <row r="38" spans="2:13">
      <c r="B38" t="s">
        <v>307</v>
      </c>
      <c r="D38" t="s">
        <v>308</v>
      </c>
      <c r="F38" s="85">
        <v>38.745577712181984</v>
      </c>
      <c r="G38" s="85">
        <v>52.782884632165619</v>
      </c>
      <c r="H38" s="85">
        <v>65.355083273120798</v>
      </c>
      <c r="I38" s="85">
        <v>67.053932671631827</v>
      </c>
      <c r="J38" s="85">
        <v>67.048731310061143</v>
      </c>
      <c r="K38" s="85">
        <v>70.632059540461654</v>
      </c>
      <c r="L38" s="85">
        <v>73.556045466365035</v>
      </c>
      <c r="M38" s="85">
        <v>75.142024909476433</v>
      </c>
    </row>
    <row r="39" spans="2:13">
      <c r="B39" t="s">
        <v>330</v>
      </c>
      <c r="D39" t="s">
        <v>308</v>
      </c>
      <c r="F39" s="85">
        <v>39.349552081401946</v>
      </c>
      <c r="G39" s="85">
        <v>71.066698960443375</v>
      </c>
      <c r="H39" s="85">
        <v>138.74812269113559</v>
      </c>
      <c r="I39" s="85">
        <v>219.07601182239574</v>
      </c>
      <c r="J39" s="85">
        <v>334.14639997287406</v>
      </c>
      <c r="K39" s="85">
        <v>443.91576381987295</v>
      </c>
      <c r="L39" s="85">
        <v>545.61999926696922</v>
      </c>
      <c r="M39" s="85">
        <v>642.14252172352337</v>
      </c>
    </row>
    <row r="40" spans="2:13">
      <c r="B40" t="s">
        <v>331</v>
      </c>
      <c r="D40" t="s">
        <v>308</v>
      </c>
      <c r="F40" s="85">
        <v>31</v>
      </c>
      <c r="G40" s="85">
        <v>38.764088064481811</v>
      </c>
      <c r="H40" s="85">
        <v>51.836878505950331</v>
      </c>
      <c r="I40" s="85">
        <v>55.198939511369673</v>
      </c>
      <c r="J40" s="85">
        <v>56.358122007742381</v>
      </c>
      <c r="K40" s="85">
        <v>67.525146726273135</v>
      </c>
      <c r="L40" s="85">
        <v>77.476183844082314</v>
      </c>
      <c r="M40" s="85">
        <v>86.478957581464044</v>
      </c>
    </row>
    <row r="41" spans="2:13">
      <c r="F41" s="85"/>
      <c r="G41" s="85"/>
      <c r="H41" s="85"/>
      <c r="I41" s="85"/>
      <c r="J41" s="85"/>
      <c r="K41" s="85"/>
      <c r="L41" s="85"/>
      <c r="M41" s="85"/>
    </row>
    <row r="42" spans="2:13">
      <c r="F42" s="88"/>
      <c r="G42" s="88"/>
      <c r="H42" s="88"/>
      <c r="I42" s="88"/>
      <c r="J42" s="88"/>
      <c r="K42" s="88"/>
      <c r="L42" s="88"/>
      <c r="M42" s="88"/>
    </row>
    <row r="43" spans="2:13">
      <c r="F43" s="89"/>
      <c r="G43" s="89"/>
      <c r="H43" s="89"/>
      <c r="I43" s="89"/>
      <c r="J43" s="89"/>
      <c r="K43" s="89"/>
      <c r="L43" s="89"/>
      <c r="M43" s="89"/>
    </row>
    <row r="44" spans="2:13">
      <c r="B44" t="s">
        <v>332</v>
      </c>
      <c r="F44" s="89">
        <v>190.58021321423118</v>
      </c>
      <c r="G44" s="89">
        <v>278.29060372265701</v>
      </c>
      <c r="H44" s="89">
        <v>421.63788484485775</v>
      </c>
      <c r="I44" s="89">
        <v>559.42232603351567</v>
      </c>
      <c r="J44" s="89">
        <v>743.28678964012056</v>
      </c>
      <c r="K44" s="89">
        <v>938.94403485180169</v>
      </c>
      <c r="L44" s="89">
        <v>1127.1413747467939</v>
      </c>
      <c r="M44" s="89">
        <v>1309.6067140045516</v>
      </c>
    </row>
    <row r="45" spans="2:13">
      <c r="F45" s="82"/>
      <c r="G45" s="82"/>
      <c r="H45" s="82"/>
      <c r="I45" s="82"/>
      <c r="J45" s="82"/>
      <c r="K45" s="82"/>
      <c r="L45" s="82"/>
      <c r="M45" s="82"/>
    </row>
    <row r="46" spans="2:13">
      <c r="B46" t="s">
        <v>333</v>
      </c>
      <c r="F46" s="77"/>
      <c r="G46" s="77"/>
      <c r="H46" s="77"/>
      <c r="I46" s="77"/>
      <c r="J46" s="77"/>
      <c r="K46" s="77"/>
      <c r="L46" s="77"/>
      <c r="M46" s="77"/>
    </row>
    <row r="47" spans="2:13">
      <c r="B47" t="s">
        <v>21</v>
      </c>
      <c r="D47" t="s">
        <v>299</v>
      </c>
      <c r="F47" s="89">
        <v>0.59884185831638381</v>
      </c>
      <c r="G47" s="89">
        <v>0</v>
      </c>
      <c r="H47" s="89">
        <v>0</v>
      </c>
      <c r="I47" s="89">
        <v>0</v>
      </c>
      <c r="J47" s="89">
        <v>0</v>
      </c>
      <c r="K47" s="89">
        <v>0</v>
      </c>
      <c r="L47" s="89">
        <v>0</v>
      </c>
      <c r="M47" s="89">
        <v>0</v>
      </c>
    </row>
    <row r="48" spans="2:13">
      <c r="B48" t="s">
        <v>20</v>
      </c>
      <c r="D48" t="s">
        <v>299</v>
      </c>
      <c r="F48" s="89">
        <v>8.5560555921094359</v>
      </c>
      <c r="G48" s="89">
        <v>4.5000654616371119</v>
      </c>
      <c r="H48" s="89">
        <v>0</v>
      </c>
      <c r="I48" s="89">
        <v>0</v>
      </c>
      <c r="J48" s="89">
        <v>0</v>
      </c>
      <c r="K48" s="89">
        <v>0</v>
      </c>
      <c r="L48" s="89">
        <v>0</v>
      </c>
      <c r="M48" s="89">
        <v>0</v>
      </c>
    </row>
    <row r="49" spans="1:14">
      <c r="B49" t="s">
        <v>10</v>
      </c>
      <c r="D49" t="s">
        <v>299</v>
      </c>
      <c r="F49" s="82">
        <v>9.1548974504258194</v>
      </c>
      <c r="G49" s="82">
        <v>4.5000654616371119</v>
      </c>
      <c r="H49" s="82">
        <v>0</v>
      </c>
      <c r="I49" s="82">
        <v>0</v>
      </c>
      <c r="J49" s="82">
        <v>0</v>
      </c>
      <c r="K49" s="82">
        <v>0</v>
      </c>
      <c r="L49" s="82">
        <v>0</v>
      </c>
      <c r="M49" s="82">
        <v>0</v>
      </c>
    </row>
    <row r="50" spans="1:14">
      <c r="F50" s="82"/>
      <c r="G50" s="82"/>
      <c r="H50" s="82"/>
      <c r="I50" s="82"/>
      <c r="J50" s="82"/>
      <c r="K50" s="82"/>
      <c r="L50" s="82"/>
      <c r="M50" s="82"/>
    </row>
    <row r="51" spans="1:14">
      <c r="F51" s="82"/>
      <c r="G51" s="82"/>
      <c r="H51" s="82"/>
      <c r="I51" s="82"/>
      <c r="J51" s="82"/>
      <c r="K51" s="82"/>
      <c r="L51" s="82"/>
      <c r="M51" s="82"/>
    </row>
    <row r="52" spans="1:14">
      <c r="B52" t="s">
        <v>334</v>
      </c>
      <c r="F52" s="82"/>
      <c r="G52" s="82"/>
      <c r="H52" s="82"/>
      <c r="I52" s="82"/>
      <c r="J52" s="82"/>
      <c r="K52" s="82"/>
      <c r="L52" s="82"/>
      <c r="M52" s="82"/>
    </row>
    <row r="53" spans="1:14">
      <c r="B53" t="s">
        <v>29</v>
      </c>
      <c r="D53" t="s">
        <v>335</v>
      </c>
      <c r="F53" s="82">
        <v>2.0529397580032714E-2</v>
      </c>
      <c r="G53" s="82">
        <v>4.0539493177796704E-2</v>
      </c>
      <c r="H53" s="82">
        <v>6.5762468830575765E-2</v>
      </c>
      <c r="I53" s="82">
        <v>8.3443552628593043E-2</v>
      </c>
      <c r="J53" s="82">
        <v>9.9407485770459728E-2</v>
      </c>
      <c r="K53" s="82">
        <v>0.11615852663584848</v>
      </c>
      <c r="L53" s="82">
        <v>0.13287905247497306</v>
      </c>
      <c r="M53" s="82">
        <v>0.1479128243294954</v>
      </c>
      <c r="N53">
        <v>0</v>
      </c>
    </row>
    <row r="54" spans="1:14">
      <c r="B54" t="s">
        <v>309</v>
      </c>
      <c r="D54" t="s">
        <v>335</v>
      </c>
      <c r="F54" s="82">
        <v>2.7608043384666967E-2</v>
      </c>
      <c r="G54" s="82">
        <v>4.0088487049308723E-2</v>
      </c>
      <c r="H54" s="82">
        <v>6.105084163437334E-2</v>
      </c>
      <c r="I54" s="82">
        <v>7.2936167179910569E-2</v>
      </c>
      <c r="J54" s="82">
        <v>8.2559933474921299E-2</v>
      </c>
      <c r="K54" s="82">
        <v>0.10644785185140204</v>
      </c>
      <c r="L54" s="82">
        <v>0.13077356312232555</v>
      </c>
      <c r="M54" s="82">
        <v>0.15561206223686117</v>
      </c>
      <c r="N54">
        <v>0</v>
      </c>
    </row>
    <row r="55" spans="1:14">
      <c r="B55" t="s">
        <v>319</v>
      </c>
      <c r="D55" t="s">
        <v>335</v>
      </c>
      <c r="F55" s="82">
        <v>0.12478785514406097</v>
      </c>
      <c r="G55" s="82">
        <v>0.1766088643376568</v>
      </c>
      <c r="H55" s="82">
        <v>0.24163319747577344</v>
      </c>
      <c r="I55" s="82">
        <v>0.31893397005475355</v>
      </c>
      <c r="J55" s="82">
        <v>0.41032137000385605</v>
      </c>
      <c r="K55" s="82">
        <v>0.4711056619902968</v>
      </c>
      <c r="L55" s="82">
        <v>0.53503593829595364</v>
      </c>
      <c r="M55" s="82">
        <v>0.59744173218309948</v>
      </c>
      <c r="N55">
        <v>0</v>
      </c>
    </row>
    <row r="56" spans="1:14">
      <c r="B56" t="s">
        <v>293</v>
      </c>
      <c r="D56" t="s">
        <v>335</v>
      </c>
      <c r="F56" s="82">
        <v>9.1400120352845421E-2</v>
      </c>
      <c r="G56" s="82">
        <v>0.14311874546610123</v>
      </c>
      <c r="H56" s="82">
        <v>0.20763300957879216</v>
      </c>
      <c r="I56" s="82">
        <v>0.28319201736768163</v>
      </c>
      <c r="J56" s="82">
        <v>0.37009618698109475</v>
      </c>
      <c r="K56" s="82">
        <v>0.44402198707848534</v>
      </c>
      <c r="L56" s="82">
        <v>0.52202540359492278</v>
      </c>
      <c r="M56" s="82">
        <v>0.59933373107363663</v>
      </c>
      <c r="N56">
        <v>0</v>
      </c>
    </row>
    <row r="57" spans="1:14">
      <c r="B57" t="s">
        <v>310</v>
      </c>
      <c r="D57" t="s">
        <v>335</v>
      </c>
      <c r="F57" s="82">
        <v>6.9946198056674319E-2</v>
      </c>
      <c r="G57" s="82">
        <v>0.13696302168642113</v>
      </c>
      <c r="H57" s="82">
        <v>0.2881704273738192</v>
      </c>
      <c r="I57" s="82">
        <v>0.48779859534113318</v>
      </c>
      <c r="J57" s="82">
        <v>0.7940334116984552</v>
      </c>
      <c r="K57" s="82">
        <v>1.1093905937018862</v>
      </c>
      <c r="L57" s="82">
        <v>1.4305606595747227</v>
      </c>
      <c r="M57" s="82">
        <v>1.7624865743628004</v>
      </c>
      <c r="N57">
        <v>0</v>
      </c>
    </row>
    <row r="58" spans="1:14">
      <c r="F58" s="82"/>
      <c r="G58" s="82"/>
      <c r="H58" s="82"/>
      <c r="I58" s="82"/>
      <c r="J58" s="82"/>
      <c r="K58" s="82"/>
      <c r="L58" s="82"/>
      <c r="M58" s="82"/>
    </row>
    <row r="59" spans="1:14">
      <c r="F59" s="82"/>
      <c r="G59" s="82"/>
      <c r="H59" s="82"/>
      <c r="I59" s="82"/>
      <c r="J59" s="82"/>
      <c r="K59" s="82"/>
      <c r="L59" s="82"/>
      <c r="M59" s="82"/>
    </row>
    <row r="60" spans="1:14">
      <c r="F60" s="81"/>
      <c r="G60" s="81"/>
      <c r="H60" s="81"/>
      <c r="I60" s="81"/>
      <c r="J60" s="81"/>
      <c r="K60" s="81"/>
      <c r="L60" s="81"/>
      <c r="M60" s="81"/>
    </row>
    <row r="61" spans="1:14">
      <c r="A61" t="s">
        <v>336</v>
      </c>
      <c r="B61" t="s">
        <v>337</v>
      </c>
      <c r="D61" t="s">
        <v>299</v>
      </c>
      <c r="F61" s="80">
        <v>190.58021321423115</v>
      </c>
      <c r="G61" s="80">
        <v>278.29060372265701</v>
      </c>
      <c r="H61" s="80">
        <v>421.63788484485769</v>
      </c>
      <c r="I61" s="80">
        <v>559.42232603351567</v>
      </c>
      <c r="J61" s="80">
        <v>743.28678964012056</v>
      </c>
      <c r="K61" s="80">
        <v>938.94403485180169</v>
      </c>
      <c r="L61" s="80">
        <v>1127.1413747467941</v>
      </c>
      <c r="M61" s="80">
        <v>1309.6067140045516</v>
      </c>
    </row>
    <row r="62" spans="1:14">
      <c r="A62" t="s">
        <v>338</v>
      </c>
      <c r="B62" t="s">
        <v>339</v>
      </c>
      <c r="D62" t="s">
        <v>299</v>
      </c>
      <c r="F62" s="80">
        <v>9.1548974504258194</v>
      </c>
      <c r="G62" s="80">
        <v>4.5000654616371119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</row>
    <row r="63" spans="1:14">
      <c r="B63" s="60" t="s">
        <v>341</v>
      </c>
    </row>
    <row r="65" spans="1:40">
      <c r="A65" s="2" t="s">
        <v>343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40" s="5" customFormat="1">
      <c r="A66" s="12" t="s">
        <v>34</v>
      </c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</row>
    <row r="67" spans="1:40" s="5" customFormat="1">
      <c r="A67" s="12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9" t="s">
        <v>35</v>
      </c>
    </row>
    <row r="68" spans="1:40" s="5" customFormat="1">
      <c r="A68" s="15"/>
      <c r="B68" s="15" t="s">
        <v>36</v>
      </c>
      <c r="C68" s="15" t="s">
        <v>37</v>
      </c>
      <c r="D68" s="16">
        <v>2007</v>
      </c>
      <c r="E68" s="17">
        <v>2012</v>
      </c>
      <c r="F68" s="17">
        <v>2017</v>
      </c>
      <c r="G68" s="17">
        <v>2022</v>
      </c>
      <c r="H68" s="17">
        <v>2027</v>
      </c>
      <c r="I68" s="17">
        <v>2032</v>
      </c>
      <c r="J68" s="17">
        <v>2037</v>
      </c>
      <c r="K68" s="17">
        <v>2042</v>
      </c>
      <c r="L68" s="17">
        <v>2047</v>
      </c>
      <c r="M68" s="18">
        <v>2052</v>
      </c>
    </row>
    <row r="69" spans="1:40" s="5" customFormat="1">
      <c r="A69" s="19"/>
      <c r="B69" s="20" t="s">
        <v>21</v>
      </c>
      <c r="C69" s="19"/>
      <c r="D69" s="21"/>
      <c r="E69" s="94">
        <v>74.294156627517296</v>
      </c>
      <c r="F69" s="94">
        <v>89.814366073056092</v>
      </c>
      <c r="G69" s="94">
        <v>108.38208214753193</v>
      </c>
      <c r="H69" s="94">
        <v>127.71048206314187</v>
      </c>
      <c r="I69" s="94">
        <v>150.47635895767291</v>
      </c>
      <c r="J69" s="94">
        <v>173.71910873028148</v>
      </c>
      <c r="K69" s="94">
        <v>200.7989098147649</v>
      </c>
      <c r="L69" s="94">
        <v>228.11762992670504</v>
      </c>
      <c r="M69" s="22"/>
    </row>
    <row r="70" spans="1:40" s="5" customFormat="1">
      <c r="A70" s="23"/>
      <c r="B70" s="24" t="s">
        <v>20</v>
      </c>
      <c r="C70" s="25"/>
      <c r="D70" s="26"/>
      <c r="E70" s="95">
        <v>173.35303213087374</v>
      </c>
      <c r="F70" s="95">
        <v>182.35037960287141</v>
      </c>
      <c r="G70" s="95">
        <v>192.6792571511678</v>
      </c>
      <c r="H70" s="95">
        <v>199.7522924577346</v>
      </c>
      <c r="I70" s="95">
        <v>207.80068617964349</v>
      </c>
      <c r="J70" s="95">
        <v>212.32335511478828</v>
      </c>
      <c r="K70" s="95">
        <v>217.53215229932849</v>
      </c>
      <c r="L70" s="95">
        <v>219.17184051781467</v>
      </c>
      <c r="M70" s="27"/>
    </row>
    <row r="71" spans="1:40" s="5" customFormat="1"/>
    <row r="72" spans="1:40" s="5" customFormat="1">
      <c r="A72" s="93" t="s">
        <v>38</v>
      </c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</row>
    <row r="73" spans="1:40" s="5" customFormat="1">
      <c r="A73" s="92"/>
      <c r="B73" s="92">
        <v>2012</v>
      </c>
      <c r="C73" s="92">
        <v>2013</v>
      </c>
      <c r="D73" s="92">
        <v>2014</v>
      </c>
      <c r="E73" s="92">
        <v>2015</v>
      </c>
      <c r="F73" s="92">
        <v>2016</v>
      </c>
      <c r="G73" s="92">
        <v>2017</v>
      </c>
      <c r="H73" s="92">
        <v>2018</v>
      </c>
      <c r="I73" s="92">
        <v>2019</v>
      </c>
      <c r="J73" s="92">
        <v>2020</v>
      </c>
      <c r="K73" s="92">
        <v>2021</v>
      </c>
      <c r="L73" s="92">
        <v>2022</v>
      </c>
      <c r="M73" s="92">
        <v>2023</v>
      </c>
      <c r="N73" s="92">
        <v>2024</v>
      </c>
      <c r="O73" s="92">
        <v>2025</v>
      </c>
      <c r="P73" s="92">
        <v>2026</v>
      </c>
      <c r="Q73" s="92">
        <v>2027</v>
      </c>
      <c r="R73" s="92">
        <v>2028</v>
      </c>
      <c r="S73" s="92">
        <v>2029</v>
      </c>
      <c r="T73" s="92">
        <v>2030</v>
      </c>
      <c r="U73" s="92">
        <v>2031</v>
      </c>
      <c r="V73" s="92">
        <v>2032</v>
      </c>
      <c r="W73" s="92">
        <v>2033</v>
      </c>
      <c r="X73" s="92">
        <v>2034</v>
      </c>
      <c r="Y73" s="92">
        <v>2035</v>
      </c>
      <c r="Z73" s="92">
        <v>2036</v>
      </c>
      <c r="AA73" s="92">
        <v>2037</v>
      </c>
      <c r="AB73" s="92">
        <v>2038</v>
      </c>
      <c r="AC73" s="92">
        <v>2039</v>
      </c>
      <c r="AD73" s="92">
        <v>2040</v>
      </c>
      <c r="AE73" s="92">
        <v>2041</v>
      </c>
      <c r="AF73" s="92">
        <v>2042</v>
      </c>
      <c r="AG73" s="92">
        <v>2043</v>
      </c>
      <c r="AH73" s="92">
        <v>2044</v>
      </c>
      <c r="AI73" s="92">
        <v>2045</v>
      </c>
      <c r="AJ73" s="92">
        <v>2046</v>
      </c>
      <c r="AK73" s="92">
        <v>2047</v>
      </c>
      <c r="AL73" s="92">
        <v>2048</v>
      </c>
      <c r="AM73" s="92">
        <v>2049</v>
      </c>
      <c r="AN73" s="92">
        <v>2050</v>
      </c>
    </row>
    <row r="74" spans="1:40" s="5" customFormat="1">
      <c r="A74" s="92" t="s">
        <v>21</v>
      </c>
      <c r="B74" s="91">
        <f t="shared" ref="B74:G75" si="0">TREND($E69:$F69,$E$68:$F$68,B$73)</f>
        <v>74.294156627517623</v>
      </c>
      <c r="C74" s="91">
        <f t="shared" si="0"/>
        <v>77.398198516624689</v>
      </c>
      <c r="D74" s="91">
        <f t="shared" si="0"/>
        <v>80.502240405732664</v>
      </c>
      <c r="E74" s="91">
        <f t="shared" si="0"/>
        <v>83.606282294840639</v>
      </c>
      <c r="F74" s="91">
        <f t="shared" si="0"/>
        <v>86.710324183948615</v>
      </c>
      <c r="G74" s="91">
        <f t="shared" si="0"/>
        <v>89.81436607305568</v>
      </c>
      <c r="H74" s="91">
        <f t="shared" ref="H74:L75" si="1">TREND($F69:$G69,$F$68:$G$68,H$73)</f>
        <v>93.527909287950934</v>
      </c>
      <c r="I74" s="91">
        <f t="shared" si="1"/>
        <v>97.241452502846187</v>
      </c>
      <c r="J74" s="91">
        <f t="shared" si="1"/>
        <v>100.95499571774144</v>
      </c>
      <c r="K74" s="91">
        <f t="shared" si="1"/>
        <v>104.66853893263669</v>
      </c>
      <c r="L74" s="91">
        <f t="shared" si="1"/>
        <v>108.38208214753104</v>
      </c>
      <c r="M74" s="91">
        <f t="shared" ref="M74:Q75" si="2">TREND($G69:$H69,$G$68:$H$68,M$73)</f>
        <v>112.24776213065434</v>
      </c>
      <c r="N74" s="91">
        <f t="shared" si="2"/>
        <v>116.11344211377673</v>
      </c>
      <c r="O74" s="91">
        <f t="shared" si="2"/>
        <v>119.97912209689821</v>
      </c>
      <c r="P74" s="91">
        <f t="shared" si="2"/>
        <v>123.8448020800206</v>
      </c>
      <c r="Q74" s="91">
        <f t="shared" si="2"/>
        <v>127.71048206314208</v>
      </c>
      <c r="R74" s="91">
        <f t="shared" ref="R74:V75" si="3">TREND($H69:$I69,$H$68:$I$68,R$73)</f>
        <v>132.2636574420485</v>
      </c>
      <c r="S74" s="91">
        <f t="shared" si="3"/>
        <v>136.81683282095582</v>
      </c>
      <c r="T74" s="91">
        <f t="shared" si="3"/>
        <v>141.37000819986133</v>
      </c>
      <c r="U74" s="91">
        <f t="shared" si="3"/>
        <v>145.92318357876684</v>
      </c>
      <c r="V74" s="91">
        <f t="shared" si="3"/>
        <v>150.47635895767417</v>
      </c>
      <c r="W74" s="91">
        <f t="shared" ref="W74:AA75" si="4">TREND($I69:$J69,$I$68:$J$68,W$73)</f>
        <v>155.12490891219386</v>
      </c>
      <c r="X74" s="91">
        <f t="shared" si="4"/>
        <v>159.77345886671537</v>
      </c>
      <c r="Y74" s="91">
        <f t="shared" si="4"/>
        <v>164.42200882123871</v>
      </c>
      <c r="Z74" s="91">
        <f t="shared" si="4"/>
        <v>169.07055877576022</v>
      </c>
      <c r="AA74" s="91">
        <f t="shared" si="4"/>
        <v>173.71910873028173</v>
      </c>
      <c r="AB74" s="91">
        <f t="shared" ref="AB74:AF75" si="5">TREND($J69:$K69,$J$68:$K$68,AB$73)</f>
        <v>179.1350689471783</v>
      </c>
      <c r="AC74" s="91">
        <f t="shared" si="5"/>
        <v>184.55102916407486</v>
      </c>
      <c r="AD74" s="91">
        <f t="shared" si="5"/>
        <v>189.96698938097143</v>
      </c>
      <c r="AE74" s="91">
        <f t="shared" si="5"/>
        <v>195.38294959786981</v>
      </c>
      <c r="AF74" s="91">
        <f t="shared" si="5"/>
        <v>200.79890981476638</v>
      </c>
      <c r="AG74" s="91">
        <f t="shared" ref="AG74:AN75" si="6">TREND($K69:$L69,$K$68:$L$68,AG$73)</f>
        <v>206.26265383715327</v>
      </c>
      <c r="AH74" s="91">
        <f t="shared" si="6"/>
        <v>211.72639785954198</v>
      </c>
      <c r="AI74" s="91">
        <f t="shared" si="6"/>
        <v>217.19014188192887</v>
      </c>
      <c r="AJ74" s="91">
        <f t="shared" si="6"/>
        <v>222.65388590431758</v>
      </c>
      <c r="AK74" s="91">
        <f t="shared" si="6"/>
        <v>228.11762992670447</v>
      </c>
      <c r="AL74" s="91">
        <f t="shared" si="6"/>
        <v>233.58137394909318</v>
      </c>
      <c r="AM74" s="91">
        <f t="shared" si="6"/>
        <v>239.04511797148189</v>
      </c>
      <c r="AN74" s="91">
        <f t="shared" si="6"/>
        <v>244.50886199386878</v>
      </c>
    </row>
    <row r="75" spans="1:40" s="5" customFormat="1">
      <c r="A75" s="92" t="s">
        <v>20</v>
      </c>
      <c r="B75" s="91">
        <f t="shared" si="0"/>
        <v>173.353032130874</v>
      </c>
      <c r="C75" s="91">
        <f t="shared" si="0"/>
        <v>175.15250162527354</v>
      </c>
      <c r="D75" s="91">
        <f t="shared" si="0"/>
        <v>176.95197111967309</v>
      </c>
      <c r="E75" s="91">
        <f t="shared" si="0"/>
        <v>178.75144061407264</v>
      </c>
      <c r="F75" s="91">
        <f t="shared" si="0"/>
        <v>180.55091010847218</v>
      </c>
      <c r="G75" s="91">
        <f t="shared" si="0"/>
        <v>182.35037960287173</v>
      </c>
      <c r="H75" s="91">
        <f t="shared" si="1"/>
        <v>184.41615511253076</v>
      </c>
      <c r="I75" s="91">
        <f t="shared" si="1"/>
        <v>186.48193062218979</v>
      </c>
      <c r="J75" s="91">
        <f t="shared" si="1"/>
        <v>188.54770613184883</v>
      </c>
      <c r="K75" s="91">
        <f t="shared" si="1"/>
        <v>190.61348164150877</v>
      </c>
      <c r="L75" s="91">
        <f t="shared" si="1"/>
        <v>192.6792571511678</v>
      </c>
      <c r="M75" s="91">
        <f t="shared" si="2"/>
        <v>194.09386421248064</v>
      </c>
      <c r="N75" s="91">
        <f t="shared" si="2"/>
        <v>195.50847127379393</v>
      </c>
      <c r="O75" s="91">
        <f t="shared" si="2"/>
        <v>196.92307833510768</v>
      </c>
      <c r="P75" s="91">
        <f t="shared" si="2"/>
        <v>198.33768539642097</v>
      </c>
      <c r="Q75" s="91">
        <f t="shared" si="2"/>
        <v>199.75229245773426</v>
      </c>
      <c r="R75" s="91">
        <f t="shared" si="3"/>
        <v>201.36197120211682</v>
      </c>
      <c r="S75" s="91">
        <f t="shared" si="3"/>
        <v>202.97164994649847</v>
      </c>
      <c r="T75" s="91">
        <f t="shared" si="3"/>
        <v>204.58132869088013</v>
      </c>
      <c r="U75" s="91">
        <f t="shared" si="3"/>
        <v>206.19100743526178</v>
      </c>
      <c r="V75" s="91">
        <f t="shared" si="3"/>
        <v>207.80068617964389</v>
      </c>
      <c r="W75" s="91">
        <f t="shared" si="4"/>
        <v>208.7052199666723</v>
      </c>
      <c r="X75" s="91">
        <f t="shared" si="4"/>
        <v>209.60975375370117</v>
      </c>
      <c r="Y75" s="91">
        <f t="shared" si="4"/>
        <v>210.51428754073027</v>
      </c>
      <c r="Z75" s="91">
        <f t="shared" si="4"/>
        <v>211.41882132775913</v>
      </c>
      <c r="AA75" s="91">
        <f t="shared" si="4"/>
        <v>212.32335511478823</v>
      </c>
      <c r="AB75" s="91">
        <f t="shared" si="5"/>
        <v>213.36511455169648</v>
      </c>
      <c r="AC75" s="91">
        <f t="shared" si="5"/>
        <v>214.40687398860427</v>
      </c>
      <c r="AD75" s="91">
        <f t="shared" si="5"/>
        <v>215.44863342551253</v>
      </c>
      <c r="AE75" s="91">
        <f t="shared" si="5"/>
        <v>216.49039286242032</v>
      </c>
      <c r="AF75" s="91">
        <f t="shared" si="5"/>
        <v>217.53215229932857</v>
      </c>
      <c r="AG75" s="91">
        <f t="shared" si="6"/>
        <v>217.86008994302574</v>
      </c>
      <c r="AH75" s="91">
        <f t="shared" si="6"/>
        <v>218.18802758672302</v>
      </c>
      <c r="AI75" s="91">
        <f t="shared" si="6"/>
        <v>218.51596523042019</v>
      </c>
      <c r="AJ75" s="91">
        <f t="shared" si="6"/>
        <v>218.84390287411748</v>
      </c>
      <c r="AK75" s="91">
        <f t="shared" si="6"/>
        <v>219.17184051781464</v>
      </c>
      <c r="AL75" s="91">
        <f t="shared" si="6"/>
        <v>219.49977816151193</v>
      </c>
      <c r="AM75" s="91">
        <f t="shared" si="6"/>
        <v>219.82771580520921</v>
      </c>
      <c r="AN75" s="91">
        <f t="shared" si="6"/>
        <v>220.15565344890638</v>
      </c>
    </row>
    <row r="76" spans="1:40" s="5" customForma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</row>
    <row r="77" spans="1:40" s="5" customFormat="1">
      <c r="A77" s="92" t="s">
        <v>39</v>
      </c>
      <c r="B77" s="90">
        <f t="shared" ref="B77:AN77" si="7">B74/SUM(B74:B75)</f>
        <v>0.30000000000000054</v>
      </c>
      <c r="C77" s="90">
        <f t="shared" si="7"/>
        <v>0.30646598276361026</v>
      </c>
      <c r="D77" s="90">
        <f t="shared" si="7"/>
        <v>0.31268566137939696</v>
      </c>
      <c r="E77" s="90">
        <f t="shared" si="7"/>
        <v>0.31867284624919351</v>
      </c>
      <c r="F77" s="90">
        <f t="shared" si="7"/>
        <v>0.32444033424269647</v>
      </c>
      <c r="G77" s="90">
        <f t="shared" si="7"/>
        <v>0.32999999999999868</v>
      </c>
      <c r="H77" s="92">
        <f t="shared" si="7"/>
        <v>0.33649903439991879</v>
      </c>
      <c r="I77" s="92">
        <f t="shared" si="7"/>
        <v>0.34273330393777307</v>
      </c>
      <c r="J77" s="92">
        <f t="shared" si="7"/>
        <v>0.34871866505132693</v>
      </c>
      <c r="K77" s="92">
        <f t="shared" si="7"/>
        <v>0.35446973279686822</v>
      </c>
      <c r="L77" s="92">
        <f t="shared" si="7"/>
        <v>0.35999999999999821</v>
      </c>
      <c r="M77" s="92">
        <f t="shared" si="7"/>
        <v>0.36641367831913574</v>
      </c>
      <c r="N77" s="92">
        <f t="shared" si="7"/>
        <v>0.37261000310130316</v>
      </c>
      <c r="O77" s="92">
        <f t="shared" si="7"/>
        <v>0.37859983910916634</v>
      </c>
      <c r="P77" s="92">
        <f t="shared" si="7"/>
        <v>0.38439333884985388</v>
      </c>
      <c r="Q77" s="92">
        <f t="shared" si="7"/>
        <v>0.39000000000000096</v>
      </c>
      <c r="R77" s="92">
        <f t="shared" si="7"/>
        <v>0.39644333674112542</v>
      </c>
      <c r="S77" s="92">
        <f t="shared" si="7"/>
        <v>0.40265294369789173</v>
      </c>
      <c r="T77" s="92">
        <f t="shared" si="7"/>
        <v>0.40864131201351273</v>
      </c>
      <c r="U77" s="92">
        <f t="shared" si="7"/>
        <v>0.41442005832975104</v>
      </c>
      <c r="V77" s="92">
        <f t="shared" si="7"/>
        <v>0.42000000000000165</v>
      </c>
      <c r="W77" s="92">
        <f t="shared" si="7"/>
        <v>0.4263663083379256</v>
      </c>
      <c r="X77" s="92">
        <f t="shared" si="7"/>
        <v>0.43254120221998515</v>
      </c>
      <c r="Y77" s="92">
        <f t="shared" si="7"/>
        <v>0.4385331866149958</v>
      </c>
      <c r="Z77" s="92">
        <f t="shared" si="7"/>
        <v>0.44435026998588334</v>
      </c>
      <c r="AA77" s="92">
        <f t="shared" si="7"/>
        <v>0.45000000000000062</v>
      </c>
      <c r="AB77" s="92">
        <f t="shared" si="7"/>
        <v>0.45639486674964025</v>
      </c>
      <c r="AC77" s="92">
        <f t="shared" si="7"/>
        <v>0.46258271287697272</v>
      </c>
      <c r="AD77" s="92">
        <f t="shared" si="7"/>
        <v>0.46857343105311927</v>
      </c>
      <c r="AE77" s="92">
        <f t="shared" si="7"/>
        <v>0.47437629352452504</v>
      </c>
      <c r="AF77" s="92">
        <f t="shared" si="7"/>
        <v>0.48000000000000193</v>
      </c>
      <c r="AG77" s="92">
        <f t="shared" si="7"/>
        <v>0.4863277361613465</v>
      </c>
      <c r="AH77" s="92">
        <f t="shared" si="7"/>
        <v>0.49248498149314984</v>
      </c>
      <c r="AI77" s="92">
        <f t="shared" si="7"/>
        <v>0.49847853481182736</v>
      </c>
      <c r="AJ77" s="92">
        <f t="shared" si="7"/>
        <v>0.50431483817930534</v>
      </c>
      <c r="AK77" s="92">
        <f t="shared" si="7"/>
        <v>0.50999999999999934</v>
      </c>
      <c r="AL77" s="92">
        <f t="shared" si="7"/>
        <v>0.51553981634634816</v>
      </c>
      <c r="AM77" s="92">
        <f t="shared" si="7"/>
        <v>0.52093979066935214</v>
      </c>
      <c r="AN77" s="92">
        <f t="shared" si="7"/>
        <v>0.52620515203507245</v>
      </c>
    </row>
    <row r="78" spans="1:40" s="5" customFormat="1">
      <c r="A78" s="92" t="s">
        <v>40</v>
      </c>
      <c r="B78" s="90">
        <f t="shared" ref="B78:AN78" si="8">B75/SUM(B74:B75)</f>
        <v>0.6999999999999994</v>
      </c>
      <c r="C78" s="90">
        <f t="shared" si="8"/>
        <v>0.69353401723638974</v>
      </c>
      <c r="D78" s="90">
        <f t="shared" si="8"/>
        <v>0.68731433862060298</v>
      </c>
      <c r="E78" s="90">
        <f t="shared" si="8"/>
        <v>0.68132715375080644</v>
      </c>
      <c r="F78" s="90">
        <f t="shared" si="8"/>
        <v>0.67555966575730353</v>
      </c>
      <c r="G78" s="90">
        <f t="shared" si="8"/>
        <v>0.67000000000000137</v>
      </c>
      <c r="H78" s="92">
        <f t="shared" si="8"/>
        <v>0.66350096560008121</v>
      </c>
      <c r="I78" s="92">
        <f t="shared" si="8"/>
        <v>0.65726669606222698</v>
      </c>
      <c r="J78" s="92">
        <f t="shared" si="8"/>
        <v>0.65128133494867302</v>
      </c>
      <c r="K78" s="92">
        <f t="shared" si="8"/>
        <v>0.64553026720313178</v>
      </c>
      <c r="L78" s="92">
        <f t="shared" si="8"/>
        <v>0.64000000000000179</v>
      </c>
      <c r="M78" s="92">
        <f t="shared" si="8"/>
        <v>0.63358632168086426</v>
      </c>
      <c r="N78" s="92">
        <f t="shared" si="8"/>
        <v>0.62738999689869679</v>
      </c>
      <c r="O78" s="92">
        <f t="shared" si="8"/>
        <v>0.62140016089083372</v>
      </c>
      <c r="P78" s="92">
        <f t="shared" si="8"/>
        <v>0.61560666115014617</v>
      </c>
      <c r="Q78" s="92">
        <f t="shared" si="8"/>
        <v>0.6099999999999991</v>
      </c>
      <c r="R78" s="92">
        <f t="shared" si="8"/>
        <v>0.60355666325887458</v>
      </c>
      <c r="S78" s="92">
        <f t="shared" si="8"/>
        <v>0.59734705630210827</v>
      </c>
      <c r="T78" s="92">
        <f t="shared" si="8"/>
        <v>0.59135868798648727</v>
      </c>
      <c r="U78" s="92">
        <f t="shared" si="8"/>
        <v>0.58557994167024896</v>
      </c>
      <c r="V78" s="92">
        <f t="shared" si="8"/>
        <v>0.57999999999999841</v>
      </c>
      <c r="W78" s="92">
        <f t="shared" si="8"/>
        <v>0.57363369166207445</v>
      </c>
      <c r="X78" s="92">
        <f t="shared" si="8"/>
        <v>0.56745879778001485</v>
      </c>
      <c r="Y78" s="92">
        <f t="shared" si="8"/>
        <v>0.56146681338500426</v>
      </c>
      <c r="Z78" s="92">
        <f t="shared" si="8"/>
        <v>0.55564973001411666</v>
      </c>
      <c r="AA78" s="92">
        <f t="shared" si="8"/>
        <v>0.54999999999999938</v>
      </c>
      <c r="AB78" s="92">
        <f t="shared" si="8"/>
        <v>0.54360513325035975</v>
      </c>
      <c r="AC78" s="92">
        <f t="shared" si="8"/>
        <v>0.53741728712302728</v>
      </c>
      <c r="AD78" s="92">
        <f t="shared" si="8"/>
        <v>0.53142656894688067</v>
      </c>
      <c r="AE78" s="92">
        <f t="shared" si="8"/>
        <v>0.52562370647547496</v>
      </c>
      <c r="AF78" s="92">
        <f t="shared" si="8"/>
        <v>0.51999999999999813</v>
      </c>
      <c r="AG78" s="92">
        <f t="shared" si="8"/>
        <v>0.5136722638386535</v>
      </c>
      <c r="AH78" s="92">
        <f t="shared" si="8"/>
        <v>0.5075150185068501</v>
      </c>
      <c r="AI78" s="92">
        <f t="shared" si="8"/>
        <v>0.50152146518817264</v>
      </c>
      <c r="AJ78" s="92">
        <f t="shared" si="8"/>
        <v>0.49568516182069472</v>
      </c>
      <c r="AK78" s="92">
        <f t="shared" si="8"/>
        <v>0.4900000000000006</v>
      </c>
      <c r="AL78" s="92">
        <f t="shared" si="8"/>
        <v>0.48446018365365184</v>
      </c>
      <c r="AM78" s="92">
        <f t="shared" si="8"/>
        <v>0.47906020933064786</v>
      </c>
      <c r="AN78" s="92">
        <f t="shared" si="8"/>
        <v>0.47379484796492755</v>
      </c>
    </row>
    <row r="79" spans="1:40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</row>
    <row r="81" spans="1:14" s="2" customFormat="1">
      <c r="A81" s="2" t="s">
        <v>389</v>
      </c>
    </row>
    <row r="83" spans="1:14">
      <c r="A83" s="104"/>
      <c r="B83" s="104" t="s">
        <v>368</v>
      </c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 t="s">
        <v>299</v>
      </c>
    </row>
    <row r="84" spans="1:14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</row>
    <row r="85" spans="1:14">
      <c r="A85" s="104"/>
      <c r="B85" s="104" t="s">
        <v>367</v>
      </c>
      <c r="C85" s="104" t="s">
        <v>369</v>
      </c>
      <c r="D85" s="104" t="s">
        <v>37</v>
      </c>
      <c r="E85" s="104" t="s">
        <v>370</v>
      </c>
      <c r="F85" s="104" t="s">
        <v>371</v>
      </c>
      <c r="G85" s="104" t="s">
        <v>372</v>
      </c>
      <c r="H85" s="104" t="s">
        <v>373</v>
      </c>
      <c r="I85" s="104" t="s">
        <v>374</v>
      </c>
      <c r="J85" s="104" t="s">
        <v>375</v>
      </c>
      <c r="K85" s="104" t="s">
        <v>376</v>
      </c>
      <c r="L85" s="104" t="s">
        <v>377</v>
      </c>
      <c r="M85" s="104" t="s">
        <v>378</v>
      </c>
      <c r="N85" s="104" t="s">
        <v>379</v>
      </c>
    </row>
    <row r="86" spans="1:14">
      <c r="A86" s="104"/>
      <c r="B86" s="104" t="s">
        <v>380</v>
      </c>
      <c r="C86" s="104" t="s">
        <v>227</v>
      </c>
      <c r="D86" s="104"/>
      <c r="E86" s="105">
        <v>0</v>
      </c>
      <c r="F86" s="105">
        <v>880.85156949189275</v>
      </c>
      <c r="G86" s="105">
        <v>753.50567567480937</v>
      </c>
      <c r="H86" s="105">
        <v>586.03326327751063</v>
      </c>
      <c r="I86" s="105">
        <v>440.37542863513499</v>
      </c>
      <c r="J86" s="105">
        <v>358.13813811820717</v>
      </c>
      <c r="K86" s="105">
        <v>284.37606771061348</v>
      </c>
      <c r="L86" s="105">
        <v>271.77374591014086</v>
      </c>
      <c r="M86" s="105">
        <v>257.25575940614317</v>
      </c>
      <c r="N86" s="105">
        <v>0</v>
      </c>
    </row>
    <row r="87" spans="1:14">
      <c r="A87" s="104"/>
      <c r="B87" s="104" t="s">
        <v>336</v>
      </c>
      <c r="C87" s="104" t="s">
        <v>337</v>
      </c>
      <c r="D87" s="104"/>
      <c r="E87" s="105">
        <v>0</v>
      </c>
      <c r="F87" s="105">
        <v>-0.24343846030135471</v>
      </c>
      <c r="G87" s="105">
        <v>-7.2673285728981947</v>
      </c>
      <c r="H87" s="105">
        <v>-11.362688630997042</v>
      </c>
      <c r="I87" s="105">
        <v>-21.304243089627985</v>
      </c>
      <c r="J87" s="105">
        <v>-29.813066389394212</v>
      </c>
      <c r="K87" s="105">
        <v>-36.059976840318015</v>
      </c>
      <c r="L87" s="105">
        <v>-44.543882401598502</v>
      </c>
      <c r="M87" s="105">
        <v>-52.322295745434666</v>
      </c>
      <c r="N87" s="105">
        <v>0</v>
      </c>
    </row>
    <row r="88" spans="1:14">
      <c r="A88" s="104"/>
      <c r="B88" s="104" t="s">
        <v>381</v>
      </c>
      <c r="C88" s="104" t="s">
        <v>382</v>
      </c>
      <c r="D88" s="104"/>
      <c r="E88" s="105">
        <v>0</v>
      </c>
      <c r="F88" s="105">
        <v>-842.93973568618571</v>
      </c>
      <c r="G88" s="105">
        <v>-676.66412408513145</v>
      </c>
      <c r="H88" s="105">
        <v>-481.55165300382077</v>
      </c>
      <c r="I88" s="105">
        <v>-311.81159139514114</v>
      </c>
      <c r="J88" s="105">
        <v>-189.7604169197952</v>
      </c>
      <c r="K88" s="105">
        <v>-105.69219121028311</v>
      </c>
      <c r="L88" s="105">
        <v>-82.969761864294767</v>
      </c>
      <c r="M88" s="105">
        <v>-61.48987747860911</v>
      </c>
      <c r="N88" s="105">
        <v>0</v>
      </c>
    </row>
    <row r="89" spans="1:14">
      <c r="A89" s="104"/>
      <c r="B89" s="104" t="s">
        <v>338</v>
      </c>
      <c r="C89" s="104" t="s">
        <v>339</v>
      </c>
      <c r="D89" s="104"/>
      <c r="E89" s="105">
        <v>0</v>
      </c>
      <c r="F89" s="105">
        <v>-32.146941774090315</v>
      </c>
      <c r="G89" s="105">
        <v>-55.873452945783079</v>
      </c>
      <c r="H89" s="105">
        <v>-73.865215197159515</v>
      </c>
      <c r="I89" s="105">
        <v>-83.744990817401032</v>
      </c>
      <c r="J89" s="105">
        <v>-108.49612471546094</v>
      </c>
      <c r="K89" s="105">
        <v>-104.99313228817829</v>
      </c>
      <c r="L89" s="105">
        <v>-101.82585665115666</v>
      </c>
      <c r="M89" s="105">
        <v>-97.063493316553888</v>
      </c>
      <c r="N89" s="105">
        <v>0</v>
      </c>
    </row>
    <row r="90" spans="1:14">
      <c r="A90" s="104"/>
      <c r="B90" s="104" t="s">
        <v>383</v>
      </c>
      <c r="C90" s="104" t="s">
        <v>384</v>
      </c>
      <c r="D90" s="104"/>
      <c r="E90" s="105">
        <v>0</v>
      </c>
      <c r="F90" s="105">
        <v>-5.5214535713153712</v>
      </c>
      <c r="G90" s="105">
        <v>-13.700770070996615</v>
      </c>
      <c r="H90" s="105">
        <v>-19.25370644553324</v>
      </c>
      <c r="I90" s="105">
        <v>-23.514603332964825</v>
      </c>
      <c r="J90" s="105">
        <v>-30.068530093556866</v>
      </c>
      <c r="K90" s="105">
        <v>-37.630767371834018</v>
      </c>
      <c r="L90" s="105">
        <v>-42.434244993090942</v>
      </c>
      <c r="M90" s="105">
        <v>-46.380092865545457</v>
      </c>
      <c r="N90" s="105">
        <v>0</v>
      </c>
    </row>
    <row r="91" spans="1:14">
      <c r="A91" s="104"/>
      <c r="B91" s="104" t="s">
        <v>10</v>
      </c>
      <c r="C91" s="104"/>
      <c r="D91" s="104"/>
      <c r="E91" s="105">
        <v>0</v>
      </c>
      <c r="F91" s="105">
        <v>-3.0198066269804258E-14</v>
      </c>
      <c r="G91" s="105">
        <v>0</v>
      </c>
      <c r="H91" s="105">
        <v>8.5265128291212022E-14</v>
      </c>
      <c r="I91" s="105">
        <v>4.2632564145606011E-14</v>
      </c>
      <c r="J91" s="105">
        <v>-7.815970093361102E-14</v>
      </c>
      <c r="K91" s="105">
        <v>0</v>
      </c>
      <c r="L91" s="105">
        <v>0</v>
      </c>
      <c r="M91" s="105">
        <v>0</v>
      </c>
      <c r="N91" s="105">
        <v>0</v>
      </c>
    </row>
    <row r="92" spans="1:14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</row>
    <row r="93" spans="1:14">
      <c r="A93" s="104"/>
      <c r="B93" s="104" t="s">
        <v>385</v>
      </c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 t="s">
        <v>299</v>
      </c>
    </row>
    <row r="94" spans="1:14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</row>
    <row r="95" spans="1:14">
      <c r="A95" s="104"/>
      <c r="B95" s="104" t="s">
        <v>367</v>
      </c>
      <c r="C95" s="104" t="s">
        <v>369</v>
      </c>
      <c r="D95" s="104" t="s">
        <v>37</v>
      </c>
      <c r="E95" s="104" t="s">
        <v>370</v>
      </c>
      <c r="F95" s="104" t="s">
        <v>371</v>
      </c>
      <c r="G95" s="104" t="s">
        <v>372</v>
      </c>
      <c r="H95" s="104" t="s">
        <v>373</v>
      </c>
      <c r="I95" s="104" t="s">
        <v>374</v>
      </c>
      <c r="J95" s="104" t="s">
        <v>375</v>
      </c>
      <c r="K95" s="104" t="s">
        <v>376</v>
      </c>
      <c r="L95" s="104" t="s">
        <v>377</v>
      </c>
      <c r="M95" s="104" t="s">
        <v>378</v>
      </c>
      <c r="N95" s="104" t="s">
        <v>379</v>
      </c>
    </row>
    <row r="96" spans="1:14">
      <c r="A96" s="104"/>
      <c r="B96" s="104" t="s">
        <v>380</v>
      </c>
      <c r="C96" s="104" t="s">
        <v>227</v>
      </c>
      <c r="D96" s="104"/>
      <c r="E96" s="105">
        <v>0</v>
      </c>
      <c r="F96" s="105">
        <v>191.61074307927154</v>
      </c>
      <c r="G96" s="105">
        <v>195.75582792386518</v>
      </c>
      <c r="H96" s="105">
        <v>191.18731095536654</v>
      </c>
      <c r="I96" s="105">
        <v>184.52693081978157</v>
      </c>
      <c r="J96" s="105">
        <v>200.19466567427679</v>
      </c>
      <c r="K96" s="105">
        <v>217.14832395963126</v>
      </c>
      <c r="L96" s="105">
        <v>241.59818703049012</v>
      </c>
      <c r="M96" s="105">
        <v>264.41404816333375</v>
      </c>
      <c r="N96" s="105">
        <v>0</v>
      </c>
    </row>
    <row r="97" spans="1:14">
      <c r="A97" s="104"/>
      <c r="B97" s="104" t="s">
        <v>336</v>
      </c>
      <c r="C97" s="104" t="s">
        <v>337</v>
      </c>
      <c r="D97" s="104"/>
      <c r="E97" s="105">
        <v>0</v>
      </c>
      <c r="F97" s="105">
        <v>-6.0235397394040768E-2</v>
      </c>
      <c r="G97" s="105">
        <v>-3.5794304911289623</v>
      </c>
      <c r="H97" s="105">
        <v>-6.3915123549358377</v>
      </c>
      <c r="I97" s="105">
        <v>-11.144246385185435</v>
      </c>
      <c r="J97" s="105">
        <v>-15.831766289540381</v>
      </c>
      <c r="K97" s="105">
        <v>-19.669078276537114</v>
      </c>
      <c r="L97" s="105">
        <v>-28.034611301705375</v>
      </c>
      <c r="M97" s="105">
        <v>-37.701622836977251</v>
      </c>
      <c r="N97" s="105">
        <v>0</v>
      </c>
    </row>
    <row r="98" spans="1:14">
      <c r="A98" s="104"/>
      <c r="B98" s="104" t="s">
        <v>381</v>
      </c>
      <c r="C98" s="104" t="s">
        <v>382</v>
      </c>
      <c r="D98" s="104"/>
      <c r="E98" s="105">
        <v>0</v>
      </c>
      <c r="F98" s="105">
        <v>-102.86336757089364</v>
      </c>
      <c r="G98" s="105">
        <v>-88.996160983210387</v>
      </c>
      <c r="H98" s="105">
        <v>-58.689107709840684</v>
      </c>
      <c r="I98" s="105">
        <v>-23.922594225069858</v>
      </c>
      <c r="J98" s="105">
        <v>-11.778232774332119</v>
      </c>
      <c r="K98" s="105">
        <v>0</v>
      </c>
      <c r="L98" s="105">
        <v>0</v>
      </c>
      <c r="M98" s="105">
        <v>0</v>
      </c>
      <c r="N98" s="105">
        <v>0</v>
      </c>
    </row>
    <row r="99" spans="1:14">
      <c r="A99" s="104"/>
      <c r="B99" s="104" t="s">
        <v>338</v>
      </c>
      <c r="C99" s="104" t="s">
        <v>339</v>
      </c>
      <c r="D99" s="104"/>
      <c r="E99" s="105">
        <v>0</v>
      </c>
      <c r="F99" s="105">
        <v>-77.621903780750571</v>
      </c>
      <c r="G99" s="105">
        <v>-79.680577412637277</v>
      </c>
      <c r="H99" s="105">
        <v>-88.840293039798397</v>
      </c>
      <c r="I99" s="105">
        <v>-91.786078928673788</v>
      </c>
      <c r="J99" s="105">
        <v>-97.771220433243002</v>
      </c>
      <c r="K99" s="105">
        <v>-105.42698820672459</v>
      </c>
      <c r="L99" s="105">
        <v>-100.55075647842311</v>
      </c>
      <c r="M99" s="105">
        <v>-101.02526855396422</v>
      </c>
      <c r="N99" s="105">
        <v>0</v>
      </c>
    </row>
    <row r="100" spans="1:14">
      <c r="A100" s="104"/>
      <c r="B100" s="104" t="s">
        <v>383</v>
      </c>
      <c r="C100" s="104" t="s">
        <v>384</v>
      </c>
      <c r="D100" s="104"/>
      <c r="E100" s="105">
        <v>0</v>
      </c>
      <c r="F100" s="105">
        <v>-11.065236330233306</v>
      </c>
      <c r="G100" s="105">
        <v>-23.499659036888559</v>
      </c>
      <c r="H100" s="105">
        <v>-37.266397850791641</v>
      </c>
      <c r="I100" s="105">
        <v>-57.674011280852504</v>
      </c>
      <c r="J100" s="105">
        <v>-74.81344617716131</v>
      </c>
      <c r="K100" s="105">
        <v>-92.052257476369562</v>
      </c>
      <c r="L100" s="105">
        <v>-113.01281925036162</v>
      </c>
      <c r="M100" s="105">
        <v>-125.68715677239229</v>
      </c>
      <c r="N100" s="105">
        <v>0</v>
      </c>
    </row>
    <row r="101" spans="1:14">
      <c r="A101" s="104"/>
      <c r="B101" s="104" t="s">
        <v>10</v>
      </c>
      <c r="C101" s="104"/>
      <c r="D101" s="104"/>
      <c r="E101" s="105">
        <v>0</v>
      </c>
      <c r="F101" s="105">
        <v>-3.0198066269804258E-14</v>
      </c>
      <c r="G101" s="105">
        <v>0</v>
      </c>
      <c r="H101" s="105">
        <v>0</v>
      </c>
      <c r="I101" s="105">
        <v>0</v>
      </c>
      <c r="J101" s="105">
        <v>0</v>
      </c>
      <c r="K101" s="105">
        <v>0</v>
      </c>
      <c r="L101" s="105">
        <v>0</v>
      </c>
      <c r="M101" s="105">
        <v>0</v>
      </c>
      <c r="N101" s="105">
        <v>0</v>
      </c>
    </row>
    <row r="102" spans="1:14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</row>
    <row r="103" spans="1:14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</row>
    <row r="104" spans="1:14">
      <c r="A104" s="104"/>
      <c r="B104" s="104" t="s">
        <v>386</v>
      </c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 t="s">
        <v>299</v>
      </c>
    </row>
    <row r="105" spans="1:14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</row>
    <row r="106" spans="1:14">
      <c r="A106" s="104"/>
      <c r="B106" s="104" t="s">
        <v>367</v>
      </c>
      <c r="C106" s="104" t="s">
        <v>369</v>
      </c>
      <c r="D106" s="104" t="s">
        <v>37</v>
      </c>
      <c r="E106" s="104" t="s">
        <v>370</v>
      </c>
      <c r="F106" s="104" t="s">
        <v>371</v>
      </c>
      <c r="G106" s="104" t="s">
        <v>372</v>
      </c>
      <c r="H106" s="104" t="s">
        <v>373</v>
      </c>
      <c r="I106" s="104" t="s">
        <v>374</v>
      </c>
      <c r="J106" s="104" t="s">
        <v>375</v>
      </c>
      <c r="K106" s="104" t="s">
        <v>376</v>
      </c>
      <c r="L106" s="104" t="s">
        <v>377</v>
      </c>
      <c r="M106" s="104" t="s">
        <v>378</v>
      </c>
      <c r="N106" s="104" t="s">
        <v>379</v>
      </c>
    </row>
    <row r="107" spans="1:14">
      <c r="A107" s="104"/>
      <c r="B107" s="104" t="s">
        <v>380</v>
      </c>
      <c r="C107" s="104" t="s">
        <v>227</v>
      </c>
      <c r="D107" s="104"/>
      <c r="E107" s="105">
        <v>0</v>
      </c>
      <c r="F107" s="105">
        <v>1072.4623125711644</v>
      </c>
      <c r="G107" s="105">
        <v>949.26150359867461</v>
      </c>
      <c r="H107" s="105">
        <v>777.2205742328772</v>
      </c>
      <c r="I107" s="105">
        <v>624.90235945491656</v>
      </c>
      <c r="J107" s="105">
        <v>558.3328037924839</v>
      </c>
      <c r="K107" s="105">
        <v>501.52439167024477</v>
      </c>
      <c r="L107" s="105">
        <v>513.37193294063104</v>
      </c>
      <c r="M107" s="105">
        <v>521.66980756947692</v>
      </c>
      <c r="N107" s="105">
        <v>0</v>
      </c>
    </row>
    <row r="108" spans="1:14">
      <c r="A108" s="104"/>
      <c r="B108" s="104" t="s">
        <v>336</v>
      </c>
      <c r="C108" s="104" t="s">
        <v>337</v>
      </c>
      <c r="D108" s="104"/>
      <c r="E108" s="105">
        <v>0</v>
      </c>
      <c r="F108" s="105">
        <v>-0.30367385769539545</v>
      </c>
      <c r="G108" s="105">
        <v>-10.846759064027157</v>
      </c>
      <c r="H108" s="105">
        <v>-17.754200985932879</v>
      </c>
      <c r="I108" s="105">
        <v>-32.448489474813421</v>
      </c>
      <c r="J108" s="105">
        <v>-45.644832678934591</v>
      </c>
      <c r="K108" s="105">
        <v>-55.729055116855129</v>
      </c>
      <c r="L108" s="105">
        <v>-72.578493703303877</v>
      </c>
      <c r="M108" s="105">
        <v>-90.023918582411909</v>
      </c>
      <c r="N108" s="105">
        <v>0</v>
      </c>
    </row>
    <row r="109" spans="1:14">
      <c r="A109" s="104"/>
      <c r="B109" s="104" t="s">
        <v>381</v>
      </c>
      <c r="C109" s="104" t="s">
        <v>382</v>
      </c>
      <c r="D109" s="104"/>
      <c r="E109" s="105">
        <v>0</v>
      </c>
      <c r="F109" s="105">
        <v>-945.80310325707933</v>
      </c>
      <c r="G109" s="105">
        <v>-765.66028506834186</v>
      </c>
      <c r="H109" s="105">
        <v>-540.24076071366142</v>
      </c>
      <c r="I109" s="105">
        <v>-335.73418562021101</v>
      </c>
      <c r="J109" s="105">
        <v>-201.53864969412732</v>
      </c>
      <c r="K109" s="105">
        <v>-105.69219121028311</v>
      </c>
      <c r="L109" s="105">
        <v>-82.969761864294767</v>
      </c>
      <c r="M109" s="105">
        <v>-61.48987747860911</v>
      </c>
      <c r="N109" s="105">
        <v>0</v>
      </c>
    </row>
    <row r="110" spans="1:14">
      <c r="A110" s="104"/>
      <c r="B110" s="104" t="s">
        <v>338</v>
      </c>
      <c r="C110" s="104" t="s">
        <v>339</v>
      </c>
      <c r="D110" s="104"/>
      <c r="E110" s="105">
        <v>0</v>
      </c>
      <c r="F110" s="105">
        <v>-109.76884555484088</v>
      </c>
      <c r="G110" s="105">
        <v>-135.55403035842036</v>
      </c>
      <c r="H110" s="105">
        <v>-162.70550823695791</v>
      </c>
      <c r="I110" s="105">
        <v>-175.53106974607482</v>
      </c>
      <c r="J110" s="105">
        <v>-206.26734514870395</v>
      </c>
      <c r="K110" s="105">
        <v>-210.42012049490287</v>
      </c>
      <c r="L110" s="105">
        <v>-202.37661312957977</v>
      </c>
      <c r="M110" s="105">
        <v>-198.08876187051811</v>
      </c>
      <c r="N110" s="105">
        <v>0</v>
      </c>
    </row>
    <row r="111" spans="1:14">
      <c r="A111" s="104">
        <v>0</v>
      </c>
      <c r="B111" s="104" t="s">
        <v>383</v>
      </c>
      <c r="C111" s="104" t="s">
        <v>384</v>
      </c>
      <c r="D111" s="104"/>
      <c r="E111" s="105">
        <v>0</v>
      </c>
      <c r="F111" s="105">
        <v>-16.586689901548677</v>
      </c>
      <c r="G111" s="105">
        <v>-37.200429107885171</v>
      </c>
      <c r="H111" s="105">
        <v>-56.520104296324881</v>
      </c>
      <c r="I111" s="105">
        <v>-81.188614613817322</v>
      </c>
      <c r="J111" s="105">
        <v>-104.88197627071818</v>
      </c>
      <c r="K111" s="105">
        <v>-129.68302484820359</v>
      </c>
      <c r="L111" s="105">
        <v>-155.44706424345256</v>
      </c>
      <c r="M111" s="105">
        <v>-172.06724963793775</v>
      </c>
      <c r="N111" s="105">
        <v>0</v>
      </c>
    </row>
    <row r="112" spans="1:14">
      <c r="A112" s="104"/>
      <c r="B112" s="104" t="s">
        <v>10</v>
      </c>
      <c r="C112" s="104"/>
      <c r="D112" s="104"/>
      <c r="E112" s="105">
        <v>0</v>
      </c>
      <c r="F112" s="105">
        <v>3.1974423109204508E-14</v>
      </c>
      <c r="G112" s="105">
        <v>0</v>
      </c>
      <c r="H112" s="105">
        <v>6.3948846218409017E-14</v>
      </c>
      <c r="I112" s="105">
        <v>0</v>
      </c>
      <c r="J112" s="105">
        <v>-1.4210854715202004E-13</v>
      </c>
      <c r="K112" s="105">
        <v>0</v>
      </c>
      <c r="L112" s="105">
        <v>0</v>
      </c>
      <c r="M112" s="105">
        <v>0</v>
      </c>
      <c r="N112" s="105">
        <v>0</v>
      </c>
    </row>
    <row r="114" spans="1:37" s="2" customFormat="1">
      <c r="A114" s="2" t="s">
        <v>388</v>
      </c>
    </row>
    <row r="115" spans="1:37" s="1" customFormat="1">
      <c r="A115" s="1" t="s">
        <v>231</v>
      </c>
      <c r="B115" s="1" t="s">
        <v>342</v>
      </c>
      <c r="C115" s="1" t="s">
        <v>232</v>
      </c>
      <c r="D115" s="1">
        <v>2017</v>
      </c>
      <c r="E115" s="1">
        <v>2018</v>
      </c>
      <c r="F115" s="1">
        <v>2019</v>
      </c>
      <c r="G115" s="1">
        <v>2020</v>
      </c>
      <c r="H115" s="1">
        <v>2021</v>
      </c>
      <c r="I115" s="1">
        <v>2022</v>
      </c>
      <c r="J115" s="1">
        <v>2023</v>
      </c>
      <c r="K115" s="1">
        <v>2024</v>
      </c>
      <c r="L115" s="1">
        <v>2025</v>
      </c>
      <c r="M115" s="1">
        <v>2026</v>
      </c>
      <c r="N115" s="1">
        <v>2027</v>
      </c>
      <c r="O115" s="1">
        <v>2028</v>
      </c>
      <c r="P115" s="1">
        <v>2029</v>
      </c>
      <c r="Q115" s="1">
        <v>2030</v>
      </c>
      <c r="R115" s="1">
        <v>2031</v>
      </c>
      <c r="S115" s="1">
        <v>2032</v>
      </c>
      <c r="T115" s="1">
        <v>2033</v>
      </c>
      <c r="U115" s="1">
        <v>2034</v>
      </c>
      <c r="V115" s="1">
        <v>2035</v>
      </c>
      <c r="W115" s="1">
        <v>2036</v>
      </c>
      <c r="X115" s="1">
        <v>2037</v>
      </c>
      <c r="Y115" s="1">
        <v>2038</v>
      </c>
      <c r="Z115" s="1">
        <v>2039</v>
      </c>
      <c r="AA115" s="1">
        <v>2040</v>
      </c>
      <c r="AB115" s="1">
        <v>2041</v>
      </c>
      <c r="AC115" s="1">
        <v>2042</v>
      </c>
      <c r="AD115" s="1">
        <v>2043</v>
      </c>
      <c r="AE115" s="1">
        <v>2044</v>
      </c>
      <c r="AF115" s="1">
        <v>2045</v>
      </c>
      <c r="AG115" s="1">
        <v>2046</v>
      </c>
      <c r="AH115" s="1">
        <v>2047</v>
      </c>
      <c r="AI115" s="1">
        <v>2048</v>
      </c>
      <c r="AJ115" s="1">
        <v>2049</v>
      </c>
      <c r="AK115" s="1">
        <v>2050</v>
      </c>
    </row>
    <row r="116" spans="1:37" s="5" customFormat="1">
      <c r="A116" s="5" t="s">
        <v>12</v>
      </c>
      <c r="B116" s="5" t="s">
        <v>340</v>
      </c>
      <c r="C116" s="5" t="s">
        <v>228</v>
      </c>
      <c r="D116" s="5">
        <f>G6</f>
        <v>71.066698960443375</v>
      </c>
      <c r="E116" s="5">
        <f t="shared" ref="E116:H119" si="9">($I116-$D116)/5+D116</f>
        <v>84.602983706581824</v>
      </c>
      <c r="F116" s="5">
        <f t="shared" si="9"/>
        <v>98.139268452720273</v>
      </c>
      <c r="G116" s="5">
        <f t="shared" si="9"/>
        <v>111.67555319885872</v>
      </c>
      <c r="H116" s="5">
        <f t="shared" si="9"/>
        <v>125.21183794499717</v>
      </c>
      <c r="I116" s="5">
        <f>H6</f>
        <v>138.74812269113559</v>
      </c>
      <c r="J116" s="5">
        <f t="shared" ref="J116:M119" si="10">($N116-$I116)/5+I116</f>
        <v>154.81370051738762</v>
      </c>
      <c r="K116" s="5">
        <f t="shared" si="10"/>
        <v>170.87927834363964</v>
      </c>
      <c r="L116" s="5">
        <f t="shared" si="10"/>
        <v>186.94485616989166</v>
      </c>
      <c r="M116" s="5">
        <f t="shared" si="10"/>
        <v>203.01043399614369</v>
      </c>
      <c r="N116" s="5">
        <f>I6</f>
        <v>219.07601182239574</v>
      </c>
      <c r="O116" s="5">
        <f t="shared" ref="O116:R119" si="11">($S116-$N116)/5+N116</f>
        <v>242.09008945249141</v>
      </c>
      <c r="P116" s="5">
        <f t="shared" si="11"/>
        <v>265.10416708258708</v>
      </c>
      <c r="Q116" s="5">
        <f t="shared" si="11"/>
        <v>288.11824471268272</v>
      </c>
      <c r="R116" s="5">
        <f t="shared" si="11"/>
        <v>311.13232234277837</v>
      </c>
      <c r="S116" s="5">
        <f>J6</f>
        <v>334.14639997287406</v>
      </c>
      <c r="T116" s="5">
        <f t="shared" ref="T116:W119" si="12">($X116-$S116)/5+S116</f>
        <v>356.10027274227383</v>
      </c>
      <c r="U116" s="5">
        <f t="shared" si="12"/>
        <v>378.0541455116736</v>
      </c>
      <c r="V116" s="5">
        <f t="shared" si="12"/>
        <v>400.00801828107336</v>
      </c>
      <c r="W116" s="5">
        <f t="shared" si="12"/>
        <v>421.96189105047313</v>
      </c>
      <c r="X116" s="5">
        <f>K6</f>
        <v>443.91576381987295</v>
      </c>
      <c r="Y116" s="5">
        <f t="shared" ref="Y116:AB119" si="13">($AC116-$X116)/5+X116</f>
        <v>464.25661090929219</v>
      </c>
      <c r="Z116" s="5">
        <f t="shared" si="13"/>
        <v>484.59745799871143</v>
      </c>
      <c r="AA116" s="5">
        <f t="shared" si="13"/>
        <v>504.93830508813068</v>
      </c>
      <c r="AB116" s="5">
        <f t="shared" si="13"/>
        <v>525.27915217754992</v>
      </c>
      <c r="AC116" s="5">
        <f>L6</f>
        <v>545.61999926696922</v>
      </c>
      <c r="AD116" s="5">
        <f t="shared" ref="AD116:AG119" si="14">($AH116-$AC116)/5+AC116</f>
        <v>564.92450375828003</v>
      </c>
      <c r="AE116" s="5">
        <f t="shared" si="14"/>
        <v>584.22900824959083</v>
      </c>
      <c r="AF116" s="5">
        <f t="shared" si="14"/>
        <v>603.53351274090164</v>
      </c>
      <c r="AG116" s="5">
        <f t="shared" si="14"/>
        <v>622.83801723221245</v>
      </c>
      <c r="AH116" s="5">
        <f>M6</f>
        <v>642.14252172352337</v>
      </c>
      <c r="AI116" s="5">
        <f t="shared" ref="AI116:AK119" si="15">($AH116-$AC116)/5+AH116</f>
        <v>661.44702621483418</v>
      </c>
      <c r="AJ116" s="5">
        <f t="shared" si="15"/>
        <v>680.75153070614499</v>
      </c>
      <c r="AK116" s="5">
        <f t="shared" si="15"/>
        <v>700.0560351974558</v>
      </c>
    </row>
    <row r="117" spans="1:37" s="5" customFormat="1">
      <c r="A117" s="5" t="s">
        <v>12</v>
      </c>
      <c r="B117" s="5" t="s">
        <v>29</v>
      </c>
      <c r="C117" s="5" t="s">
        <v>228</v>
      </c>
      <c r="D117" s="5">
        <f>G15</f>
        <v>52.782884632165619</v>
      </c>
      <c r="E117" s="5">
        <f>($I117-$D117)/5+D117</f>
        <v>55.297324360356654</v>
      </c>
      <c r="F117" s="5">
        <f t="shared" si="9"/>
        <v>57.81176408854769</v>
      </c>
      <c r="G117" s="5">
        <f t="shared" si="9"/>
        <v>60.326203816738726</v>
      </c>
      <c r="H117" s="5">
        <f t="shared" si="9"/>
        <v>62.840643544929762</v>
      </c>
      <c r="I117" s="5">
        <f>H15</f>
        <v>65.355083273120798</v>
      </c>
      <c r="J117" s="5">
        <f t="shared" si="10"/>
        <v>65.694853152823001</v>
      </c>
      <c r="K117" s="5">
        <f t="shared" si="10"/>
        <v>66.034623032525204</v>
      </c>
      <c r="L117" s="5">
        <f t="shared" si="10"/>
        <v>66.374392912227407</v>
      </c>
      <c r="M117" s="5">
        <f t="shared" si="10"/>
        <v>66.71416279192961</v>
      </c>
      <c r="N117" s="5">
        <f>I15</f>
        <v>67.053932671631827</v>
      </c>
      <c r="O117" s="5">
        <f t="shared" si="11"/>
        <v>67.052892399317685</v>
      </c>
      <c r="P117" s="5">
        <f t="shared" si="11"/>
        <v>67.051852127003542</v>
      </c>
      <c r="Q117" s="5">
        <f t="shared" si="11"/>
        <v>67.0508118546894</v>
      </c>
      <c r="R117" s="5">
        <f t="shared" si="11"/>
        <v>67.049771582375257</v>
      </c>
      <c r="S117" s="5">
        <f>J15</f>
        <v>67.048731310061143</v>
      </c>
      <c r="T117" s="5">
        <f t="shared" si="12"/>
        <v>67.765396956141245</v>
      </c>
      <c r="U117" s="5">
        <f t="shared" si="12"/>
        <v>68.482062602221347</v>
      </c>
      <c r="V117" s="5">
        <f t="shared" si="12"/>
        <v>69.19872824830145</v>
      </c>
      <c r="W117" s="5">
        <f t="shared" si="12"/>
        <v>69.915393894381552</v>
      </c>
      <c r="X117" s="5">
        <f>K15</f>
        <v>70.632059540461654</v>
      </c>
      <c r="Y117" s="5">
        <f t="shared" si="13"/>
        <v>71.21685672564233</v>
      </c>
      <c r="Z117" s="5">
        <f t="shared" si="13"/>
        <v>71.801653910823006</v>
      </c>
      <c r="AA117" s="5">
        <f t="shared" si="13"/>
        <v>72.386451096003682</v>
      </c>
      <c r="AB117" s="5">
        <f t="shared" si="13"/>
        <v>72.971248281184359</v>
      </c>
      <c r="AC117" s="5">
        <f>L15</f>
        <v>73.556045466365035</v>
      </c>
      <c r="AD117" s="5">
        <f t="shared" si="14"/>
        <v>73.873241354987314</v>
      </c>
      <c r="AE117" s="5">
        <f t="shared" si="14"/>
        <v>74.190437243609594</v>
      </c>
      <c r="AF117" s="5">
        <f t="shared" si="14"/>
        <v>74.507633132231874</v>
      </c>
      <c r="AG117" s="5">
        <f t="shared" si="14"/>
        <v>74.824829020854153</v>
      </c>
      <c r="AH117" s="5">
        <f>M15</f>
        <v>75.142024909476433</v>
      </c>
      <c r="AI117" s="5">
        <f t="shared" si="15"/>
        <v>75.459220798098713</v>
      </c>
      <c r="AJ117" s="5">
        <f t="shared" si="15"/>
        <v>75.776416686720992</v>
      </c>
      <c r="AK117" s="5">
        <f t="shared" si="15"/>
        <v>76.093612575343272</v>
      </c>
    </row>
    <row r="118" spans="1:37" s="5" customFormat="1">
      <c r="A118" s="5" t="s">
        <v>12</v>
      </c>
      <c r="B118" s="5" t="s">
        <v>297</v>
      </c>
      <c r="C118" s="5" t="s">
        <v>228</v>
      </c>
      <c r="D118" s="5">
        <f>SUM(G5,G22,G28,G33,-G108)</f>
        <v>139.47355978089743</v>
      </c>
      <c r="E118" s="5">
        <f t="shared" si="9"/>
        <v>150.04409310285968</v>
      </c>
      <c r="F118" s="5">
        <f t="shared" si="9"/>
        <v>160.61462642482192</v>
      </c>
      <c r="G118" s="5">
        <f t="shared" si="9"/>
        <v>171.18515974678417</v>
      </c>
      <c r="H118" s="5">
        <f t="shared" si="9"/>
        <v>181.75569306874641</v>
      </c>
      <c r="I118" s="5">
        <f>SUM(H5,H22,H28,H33,-H108)</f>
        <v>192.32622639070871</v>
      </c>
      <c r="J118" s="5">
        <f t="shared" si="10"/>
        <v>201.11473332049849</v>
      </c>
      <c r="K118" s="5">
        <f t="shared" si="10"/>
        <v>209.90324025028826</v>
      </c>
      <c r="L118" s="5">
        <f t="shared" si="10"/>
        <v>218.69174718007804</v>
      </c>
      <c r="M118" s="5">
        <f t="shared" si="10"/>
        <v>227.48025410986781</v>
      </c>
      <c r="N118" s="5">
        <f>SUM(I5,I22,I28,I33,-I108)</f>
        <v>236.26876103965753</v>
      </c>
      <c r="O118" s="5">
        <f t="shared" si="11"/>
        <v>244.53487582220296</v>
      </c>
      <c r="P118" s="5">
        <f t="shared" si="11"/>
        <v>252.80099060474839</v>
      </c>
      <c r="Q118" s="5">
        <f t="shared" si="11"/>
        <v>261.06710538729379</v>
      </c>
      <c r="R118" s="5">
        <f t="shared" si="11"/>
        <v>269.33322016983919</v>
      </c>
      <c r="S118" s="5">
        <f>SUM(J5,J22,J28,J33,-J108)</f>
        <v>277.59933495238465</v>
      </c>
      <c r="T118" s="5">
        <f t="shared" si="12"/>
        <v>283.8147149663755</v>
      </c>
      <c r="U118" s="5">
        <f t="shared" si="12"/>
        <v>290.03009498036636</v>
      </c>
      <c r="V118" s="5">
        <f t="shared" si="12"/>
        <v>296.24547499435721</v>
      </c>
      <c r="W118" s="5">
        <f t="shared" si="12"/>
        <v>302.46085500834806</v>
      </c>
      <c r="X118" s="5">
        <f>SUM(K5,K22,K28,K33,-K108)</f>
        <v>308.67623502233897</v>
      </c>
      <c r="Y118" s="5">
        <f t="shared" si="13"/>
        <v>315.61481705323985</v>
      </c>
      <c r="Z118" s="5">
        <f t="shared" si="13"/>
        <v>322.55339908414072</v>
      </c>
      <c r="AA118" s="5">
        <f t="shared" si="13"/>
        <v>329.4919811150416</v>
      </c>
      <c r="AB118" s="5">
        <f t="shared" si="13"/>
        <v>336.43056314594247</v>
      </c>
      <c r="AC118" s="5">
        <f>SUM(L5,L22,L28,L33,-L108)</f>
        <v>343.36914517684329</v>
      </c>
      <c r="AD118" s="5">
        <f t="shared" si="14"/>
        <v>349.58601009738595</v>
      </c>
      <c r="AE118" s="5">
        <f t="shared" si="14"/>
        <v>355.80287501792861</v>
      </c>
      <c r="AF118" s="5">
        <f t="shared" si="14"/>
        <v>362.01973993847128</v>
      </c>
      <c r="AG118" s="5">
        <f t="shared" si="14"/>
        <v>368.23660485901394</v>
      </c>
      <c r="AH118" s="5">
        <f>SUM(M5,M22,M28,M33,-M108)</f>
        <v>374.45346977955654</v>
      </c>
      <c r="AI118" s="5">
        <f t="shared" si="15"/>
        <v>380.6703347000992</v>
      </c>
      <c r="AJ118" s="5">
        <f t="shared" si="15"/>
        <v>386.88719962064187</v>
      </c>
      <c r="AK118" s="5">
        <f t="shared" si="15"/>
        <v>393.10406454118453</v>
      </c>
    </row>
    <row r="119" spans="1:37" s="5" customFormat="1">
      <c r="A119" s="5" t="s">
        <v>12</v>
      </c>
      <c r="B119" s="5" t="s">
        <v>30</v>
      </c>
      <c r="C119" s="5" t="s">
        <v>228</v>
      </c>
      <c r="D119" s="5">
        <f>G34</f>
        <v>25.814219413177788</v>
      </c>
      <c r="E119" s="5">
        <f t="shared" si="9"/>
        <v>29.243906225707327</v>
      </c>
      <c r="F119" s="5">
        <f t="shared" si="9"/>
        <v>32.673593038236866</v>
      </c>
      <c r="G119" s="5">
        <f t="shared" si="9"/>
        <v>36.103279850766405</v>
      </c>
      <c r="H119" s="5">
        <f t="shared" si="9"/>
        <v>39.532966663295944</v>
      </c>
      <c r="I119" s="5">
        <f>H34</f>
        <v>42.962653475825491</v>
      </c>
      <c r="J119" s="5">
        <f t="shared" si="10"/>
        <v>48.264544775589172</v>
      </c>
      <c r="K119" s="5">
        <f t="shared" si="10"/>
        <v>53.566436075352854</v>
      </c>
      <c r="L119" s="5">
        <f t="shared" si="10"/>
        <v>58.868327375116536</v>
      </c>
      <c r="M119" s="5">
        <f t="shared" si="10"/>
        <v>64.170218674880218</v>
      </c>
      <c r="N119" s="5">
        <f>I34</f>
        <v>69.472109974643885</v>
      </c>
      <c r="O119" s="5">
        <f t="shared" si="11"/>
        <v>77.605119196462155</v>
      </c>
      <c r="P119" s="5">
        <f t="shared" si="11"/>
        <v>85.738128418280425</v>
      </c>
      <c r="Q119" s="5">
        <f t="shared" si="11"/>
        <v>93.871137640098695</v>
      </c>
      <c r="R119" s="5">
        <f t="shared" si="11"/>
        <v>102.00414686191696</v>
      </c>
      <c r="S119" s="5">
        <f>J34</f>
        <v>110.13715608373526</v>
      </c>
      <c r="T119" s="5">
        <f t="shared" si="12"/>
        <v>122.39953118418487</v>
      </c>
      <c r="U119" s="5">
        <f t="shared" si="12"/>
        <v>134.66190628463448</v>
      </c>
      <c r="V119" s="5">
        <f t="shared" si="12"/>
        <v>146.9242813850841</v>
      </c>
      <c r="W119" s="5">
        <f t="shared" si="12"/>
        <v>159.18665648553372</v>
      </c>
      <c r="X119" s="5">
        <f>K34</f>
        <v>171.44903158598331</v>
      </c>
      <c r="Y119" s="5">
        <f t="shared" si="13"/>
        <v>184.5941609767707</v>
      </c>
      <c r="Z119" s="5">
        <f t="shared" si="13"/>
        <v>197.73929036755808</v>
      </c>
      <c r="AA119" s="5">
        <f t="shared" si="13"/>
        <v>210.88441975834547</v>
      </c>
      <c r="AB119" s="5">
        <f t="shared" si="13"/>
        <v>224.02954914913286</v>
      </c>
      <c r="AC119" s="5">
        <f>L34</f>
        <v>237.17467853992031</v>
      </c>
      <c r="AD119" s="5">
        <f t="shared" si="14"/>
        <v>251.3182660668177</v>
      </c>
      <c r="AE119" s="5">
        <f t="shared" si="14"/>
        <v>265.46185359371509</v>
      </c>
      <c r="AF119" s="5">
        <f t="shared" si="14"/>
        <v>279.60544112061251</v>
      </c>
      <c r="AG119" s="5">
        <f t="shared" si="14"/>
        <v>293.74902864750993</v>
      </c>
      <c r="AH119" s="5">
        <f>M34</f>
        <v>307.89261617440729</v>
      </c>
      <c r="AI119" s="5">
        <f t="shared" si="15"/>
        <v>322.03620370130471</v>
      </c>
      <c r="AJ119" s="5">
        <f t="shared" si="15"/>
        <v>336.17979122820213</v>
      </c>
      <c r="AK119" s="5">
        <f t="shared" si="15"/>
        <v>350.32337875509955</v>
      </c>
    </row>
    <row r="120" spans="1:37" s="5" customFormat="1">
      <c r="AH120" s="5">
        <f>SUM(AH116:AH119)</f>
        <v>1399.6306325869637</v>
      </c>
    </row>
    <row r="121" spans="1:37" s="2" customFormat="1">
      <c r="A121" s="2" t="s">
        <v>389</v>
      </c>
    </row>
    <row r="122" spans="1:37" s="5" customFormat="1">
      <c r="A122" s="5" t="s">
        <v>339</v>
      </c>
      <c r="B122" s="5" t="s">
        <v>387</v>
      </c>
      <c r="C122" s="5" t="s">
        <v>233</v>
      </c>
      <c r="D122" s="5">
        <f>-G99</f>
        <v>79.680577412637277</v>
      </c>
      <c r="E122" s="5">
        <f t="shared" ref="E122:H122" si="16">($I122-$D122)/5+D122</f>
        <v>81.512520538069495</v>
      </c>
      <c r="F122" s="5">
        <f t="shared" si="16"/>
        <v>83.344463663501713</v>
      </c>
      <c r="G122" s="5">
        <f t="shared" si="16"/>
        <v>85.176406788933932</v>
      </c>
      <c r="H122" s="5">
        <f t="shared" si="16"/>
        <v>87.00834991436615</v>
      </c>
      <c r="I122" s="5">
        <f>-H99</f>
        <v>88.840293039798397</v>
      </c>
      <c r="J122" s="5">
        <f t="shared" ref="J122:M122" si="17">($N122-$I122)/5+I122</f>
        <v>89.429450217573475</v>
      </c>
      <c r="K122" s="5">
        <f t="shared" si="17"/>
        <v>90.018607395348553</v>
      </c>
      <c r="L122" s="5">
        <f t="shared" si="17"/>
        <v>90.607764573123632</v>
      </c>
      <c r="M122" s="5">
        <f t="shared" si="17"/>
        <v>91.19692175089871</v>
      </c>
      <c r="N122" s="5">
        <f>-I99</f>
        <v>91.786078928673788</v>
      </c>
      <c r="O122" s="5">
        <f t="shared" ref="O122:R122" si="18">($S122-$N122)/5+N122</f>
        <v>92.983107229587631</v>
      </c>
      <c r="P122" s="5">
        <f t="shared" si="18"/>
        <v>94.180135530501474</v>
      </c>
      <c r="Q122" s="5">
        <f t="shared" si="18"/>
        <v>95.377163831415317</v>
      </c>
      <c r="R122" s="5">
        <f t="shared" si="18"/>
        <v>96.574192132329159</v>
      </c>
      <c r="S122" s="5">
        <f>-J99</f>
        <v>97.771220433243002</v>
      </c>
      <c r="T122" s="5">
        <f t="shared" ref="T122:W122" si="19">($X122-$S122)/5+S122</f>
        <v>99.302373987939319</v>
      </c>
      <c r="U122" s="5">
        <f t="shared" si="19"/>
        <v>100.83352754263564</v>
      </c>
      <c r="V122" s="5">
        <f t="shared" si="19"/>
        <v>102.36468109733195</v>
      </c>
      <c r="W122" s="5">
        <f t="shared" si="19"/>
        <v>103.89583465202827</v>
      </c>
      <c r="X122" s="5">
        <f>-K99</f>
        <v>105.42698820672459</v>
      </c>
      <c r="Y122" s="5">
        <f t="shared" ref="Y122:AB122" si="20">($AC122-$X122)/5+X122</f>
        <v>104.45174186106429</v>
      </c>
      <c r="Z122" s="5">
        <f t="shared" si="20"/>
        <v>103.476495515404</v>
      </c>
      <c r="AA122" s="5">
        <f t="shared" si="20"/>
        <v>102.5012491697437</v>
      </c>
      <c r="AB122" s="5">
        <f t="shared" si="20"/>
        <v>101.52600282408341</v>
      </c>
      <c r="AC122" s="5">
        <f>-L99</f>
        <v>100.55075647842311</v>
      </c>
      <c r="AD122" s="5">
        <f t="shared" ref="AD122:AG122" si="21">($AH122-$AC122)/5+AC122</f>
        <v>100.64565889353133</v>
      </c>
      <c r="AE122" s="5">
        <f t="shared" si="21"/>
        <v>100.74056130863956</v>
      </c>
      <c r="AF122" s="5">
        <f t="shared" si="21"/>
        <v>100.83546372374778</v>
      </c>
      <c r="AG122" s="5">
        <f t="shared" si="21"/>
        <v>100.930366138856</v>
      </c>
      <c r="AH122" s="5">
        <f>-M99</f>
        <v>101.02526855396422</v>
      </c>
      <c r="AI122" s="5">
        <f t="shared" ref="AI122:AK122" si="22">($AH122-$AC122)/5+AH122</f>
        <v>101.12017096907245</v>
      </c>
      <c r="AJ122" s="5">
        <f t="shared" si="22"/>
        <v>101.21507338418067</v>
      </c>
      <c r="AK122" s="5">
        <f t="shared" si="22"/>
        <v>101.30997579928889</v>
      </c>
    </row>
    <row r="123" spans="1:37" s="5" customFormat="1">
      <c r="A123" s="5" t="s">
        <v>382</v>
      </c>
      <c r="B123" s="5" t="s">
        <v>387</v>
      </c>
      <c r="C123" s="5" t="s">
        <v>233</v>
      </c>
      <c r="D123" s="5">
        <f>-G98</f>
        <v>88.996160983210387</v>
      </c>
      <c r="E123" s="5">
        <f t="shared" ref="E123:H123" si="23">($I123-$D123)/5+D123</f>
        <v>82.934750328536452</v>
      </c>
      <c r="F123" s="5">
        <f t="shared" si="23"/>
        <v>76.873339673862517</v>
      </c>
      <c r="G123" s="5">
        <f t="shared" si="23"/>
        <v>70.811929019188582</v>
      </c>
      <c r="H123" s="5">
        <f t="shared" si="23"/>
        <v>64.750518364514647</v>
      </c>
      <c r="I123" s="5">
        <f>-H98</f>
        <v>58.689107709840684</v>
      </c>
      <c r="J123" s="5">
        <f t="shared" ref="J123:M123" si="24">($N123-$I123)/5+I123</f>
        <v>51.735805012886516</v>
      </c>
      <c r="K123" s="5">
        <f t="shared" si="24"/>
        <v>44.782502315932348</v>
      </c>
      <c r="L123" s="5">
        <f t="shared" si="24"/>
        <v>37.82919961897818</v>
      </c>
      <c r="M123" s="5">
        <f t="shared" si="24"/>
        <v>30.875896922024015</v>
      </c>
      <c r="N123" s="5">
        <f>-I98</f>
        <v>23.922594225069858</v>
      </c>
      <c r="O123" s="5">
        <f t="shared" ref="O123:R123" si="25">($S123-$N123)/5+N123</f>
        <v>21.493721934922309</v>
      </c>
      <c r="P123" s="5">
        <f t="shared" si="25"/>
        <v>19.06484964477476</v>
      </c>
      <c r="Q123" s="5">
        <f t="shared" si="25"/>
        <v>16.635977354627212</v>
      </c>
      <c r="R123" s="5">
        <f t="shared" si="25"/>
        <v>14.207105064479663</v>
      </c>
      <c r="S123" s="5">
        <f>-J98</f>
        <v>11.778232774332119</v>
      </c>
      <c r="T123" s="5">
        <f t="shared" ref="T123:W123" si="26">($X123-$S123)/5+S123</f>
        <v>9.4225862194656962</v>
      </c>
      <c r="U123" s="5">
        <f t="shared" si="26"/>
        <v>7.0669396645992721</v>
      </c>
      <c r="V123" s="5">
        <f t="shared" si="26"/>
        <v>4.7112931097328481</v>
      </c>
      <c r="W123" s="5">
        <f t="shared" si="26"/>
        <v>2.355646554866424</v>
      </c>
      <c r="X123" s="5">
        <f>-K98</f>
        <v>0</v>
      </c>
      <c r="Y123" s="5">
        <f t="shared" ref="Y123:AB123" si="27">($AC123-$X123)/5+X123</f>
        <v>0</v>
      </c>
      <c r="Z123" s="5">
        <f t="shared" si="27"/>
        <v>0</v>
      </c>
      <c r="AA123" s="5">
        <f t="shared" si="27"/>
        <v>0</v>
      </c>
      <c r="AB123" s="5">
        <f t="shared" si="27"/>
        <v>0</v>
      </c>
      <c r="AC123" s="5">
        <f>-L98</f>
        <v>0</v>
      </c>
      <c r="AD123" s="5">
        <f t="shared" ref="AD123:AG123" si="28">($AH123-$AC123)/5+AC123</f>
        <v>0</v>
      </c>
      <c r="AE123" s="5">
        <f t="shared" si="28"/>
        <v>0</v>
      </c>
      <c r="AF123" s="5">
        <f t="shared" si="28"/>
        <v>0</v>
      </c>
      <c r="AG123" s="5">
        <f t="shared" si="28"/>
        <v>0</v>
      </c>
      <c r="AH123" s="5">
        <f>-M98</f>
        <v>0</v>
      </c>
      <c r="AI123" s="5">
        <f t="shared" ref="AI123:AK123" si="29">($AH123-$AC123)/5+AH123</f>
        <v>0</v>
      </c>
      <c r="AJ123" s="5">
        <f t="shared" si="29"/>
        <v>0</v>
      </c>
      <c r="AK123" s="5">
        <f t="shared" si="29"/>
        <v>0</v>
      </c>
    </row>
    <row r="124" spans="1:37" s="5" customFormat="1">
      <c r="A124" s="5" t="s">
        <v>384</v>
      </c>
      <c r="B124" s="5" t="s">
        <v>387</v>
      </c>
      <c r="C124" s="5" t="s">
        <v>233</v>
      </c>
      <c r="D124" s="5">
        <f>-G100</f>
        <v>23.499659036888559</v>
      </c>
      <c r="E124" s="5">
        <f t="shared" ref="E124:H124" si="30">($I124-$D124)/5+D124</f>
        <v>26.253006799669176</v>
      </c>
      <c r="F124" s="5">
        <f t="shared" si="30"/>
        <v>29.006354562449793</v>
      </c>
      <c r="G124" s="5">
        <f t="shared" si="30"/>
        <v>31.75970232523041</v>
      </c>
      <c r="H124" s="5">
        <f t="shared" si="30"/>
        <v>34.513050088011028</v>
      </c>
      <c r="I124" s="5">
        <f>-H100</f>
        <v>37.266397850791641</v>
      </c>
      <c r="J124" s="5">
        <f t="shared" ref="J124:M124" si="31">($N124-$I124)/5+I124</f>
        <v>41.347920536803812</v>
      </c>
      <c r="K124" s="5">
        <f t="shared" si="31"/>
        <v>45.429443222815983</v>
      </c>
      <c r="L124" s="5">
        <f t="shared" si="31"/>
        <v>49.510965908828155</v>
      </c>
      <c r="M124" s="5">
        <f t="shared" si="31"/>
        <v>53.592488594840326</v>
      </c>
      <c r="N124" s="5">
        <f>-I100</f>
        <v>57.674011280852504</v>
      </c>
      <c r="O124" s="5">
        <f t="shared" ref="O124:R124" si="32">($S124-$N124)/5+N124</f>
        <v>61.101898260114268</v>
      </c>
      <c r="P124" s="5">
        <f t="shared" si="32"/>
        <v>64.529785239376025</v>
      </c>
      <c r="Q124" s="5">
        <f t="shared" si="32"/>
        <v>67.957672218637782</v>
      </c>
      <c r="R124" s="5">
        <f t="shared" si="32"/>
        <v>71.385559197899539</v>
      </c>
      <c r="S124" s="5">
        <f>-J100</f>
        <v>74.81344617716131</v>
      </c>
      <c r="T124" s="5">
        <f t="shared" ref="T124:W124" si="33">($X124-$S124)/5+S124</f>
        <v>78.261208437002963</v>
      </c>
      <c r="U124" s="5">
        <f t="shared" si="33"/>
        <v>81.708970696844617</v>
      </c>
      <c r="V124" s="5">
        <f t="shared" si="33"/>
        <v>85.15673295668627</v>
      </c>
      <c r="W124" s="5">
        <f t="shared" si="33"/>
        <v>88.604495216527923</v>
      </c>
      <c r="X124" s="5">
        <f>-K100</f>
        <v>92.052257476369562</v>
      </c>
      <c r="Y124" s="5">
        <f t="shared" ref="Y124:AB124" si="34">($AC124-$X124)/5+X124</f>
        <v>96.244369831167973</v>
      </c>
      <c r="Z124" s="5">
        <f t="shared" si="34"/>
        <v>100.43648218596638</v>
      </c>
      <c r="AA124" s="5">
        <f t="shared" si="34"/>
        <v>104.62859454076479</v>
      </c>
      <c r="AB124" s="5">
        <f t="shared" si="34"/>
        <v>108.82070689556321</v>
      </c>
      <c r="AC124" s="5">
        <f>-L100</f>
        <v>113.01281925036162</v>
      </c>
      <c r="AD124" s="5">
        <f t="shared" ref="AD124:AG124" si="35">($AH124-$AC124)/5+AC124</f>
        <v>115.54768675476775</v>
      </c>
      <c r="AE124" s="5">
        <f t="shared" si="35"/>
        <v>118.08255425917389</v>
      </c>
      <c r="AF124" s="5">
        <f t="shared" si="35"/>
        <v>120.61742176358003</v>
      </c>
      <c r="AG124" s="5">
        <f t="shared" si="35"/>
        <v>123.15228926798616</v>
      </c>
      <c r="AH124" s="5">
        <f>-M100</f>
        <v>125.68715677239229</v>
      </c>
      <c r="AI124" s="5">
        <f t="shared" ref="AI124:AK124" si="36">($AH124-$AC124)/5+AH124</f>
        <v>128.22202427679841</v>
      </c>
      <c r="AJ124" s="5">
        <f t="shared" si="36"/>
        <v>130.75689178120453</v>
      </c>
      <c r="AK124" s="5">
        <f t="shared" si="36"/>
        <v>133.29175928561065</v>
      </c>
    </row>
    <row r="125" spans="1:37" s="5" customFormat="1">
      <c r="A125" s="5" t="s">
        <v>339</v>
      </c>
      <c r="B125" s="5" t="s">
        <v>387</v>
      </c>
      <c r="C125" s="5" t="s">
        <v>234</v>
      </c>
      <c r="D125" s="5">
        <f>-G89</f>
        <v>55.873452945783079</v>
      </c>
      <c r="E125" s="5">
        <f>($I125-$D125)/5+D125</f>
        <v>59.471805396058365</v>
      </c>
      <c r="F125" s="5">
        <f>($I125-$D125)/5+E125</f>
        <v>63.07015784633365</v>
      </c>
      <c r="G125" s="5">
        <f>($I125-$D125)/5+F125</f>
        <v>66.668510296608943</v>
      </c>
      <c r="H125" s="5">
        <f t="shared" ref="H125" si="37">($I125-$D125)/5+G125</f>
        <v>70.266862746884229</v>
      </c>
      <c r="I125" s="5">
        <f>-H89</f>
        <v>73.865215197159515</v>
      </c>
      <c r="J125" s="5">
        <f t="shared" ref="J125:M125" si="38">($N125-$I125)/5+I125</f>
        <v>75.841170321207812</v>
      </c>
      <c r="K125" s="5">
        <f t="shared" si="38"/>
        <v>77.81712544525611</v>
      </c>
      <c r="L125" s="5">
        <f>($N125-$I125)/5+K125</f>
        <v>79.793080569304408</v>
      </c>
      <c r="M125" s="5">
        <f t="shared" si="38"/>
        <v>81.769035693352706</v>
      </c>
      <c r="N125" s="5">
        <f>-I89</f>
        <v>83.744990817401032</v>
      </c>
      <c r="O125" s="5">
        <f t="shared" ref="O125:R125" si="39">($S125-$N125)/5+N125</f>
        <v>88.695217597013013</v>
      </c>
      <c r="P125" s="5">
        <f t="shared" si="39"/>
        <v>93.645444376624994</v>
      </c>
      <c r="Q125" s="5">
        <f t="shared" si="39"/>
        <v>98.595671156236975</v>
      </c>
      <c r="R125" s="5">
        <f t="shared" si="39"/>
        <v>103.54589793584896</v>
      </c>
      <c r="S125" s="5">
        <f>-J89</f>
        <v>108.49612471546094</v>
      </c>
      <c r="T125" s="5">
        <f t="shared" ref="T125:W125" si="40">($X125-$S125)/5+S125</f>
        <v>107.79552623000441</v>
      </c>
      <c r="U125" s="5">
        <f t="shared" si="40"/>
        <v>107.09492774454789</v>
      </c>
      <c r="V125" s="5">
        <f t="shared" si="40"/>
        <v>106.39432925909136</v>
      </c>
      <c r="W125" s="5">
        <f t="shared" si="40"/>
        <v>105.69373077363484</v>
      </c>
      <c r="X125" s="5">
        <f>-K89</f>
        <v>104.99313228817829</v>
      </c>
      <c r="Y125" s="5">
        <f t="shared" ref="Y125:AB125" si="41">($AC125-$X125)/5+X125</f>
        <v>104.35967716077396</v>
      </c>
      <c r="Z125" s="5">
        <f t="shared" si="41"/>
        <v>103.72622203336962</v>
      </c>
      <c r="AA125" s="5">
        <f t="shared" si="41"/>
        <v>103.09276690596529</v>
      </c>
      <c r="AB125" s="5">
        <f t="shared" si="41"/>
        <v>102.45931177856096</v>
      </c>
      <c r="AC125" s="5">
        <f>-L89</f>
        <v>101.82585665115666</v>
      </c>
      <c r="AD125" s="5">
        <f t="shared" ref="AD125:AG125" si="42">($AH125-$AC125)/5+AC125</f>
        <v>100.8733839842361</v>
      </c>
      <c r="AE125" s="5">
        <f t="shared" si="42"/>
        <v>99.920911317315543</v>
      </c>
      <c r="AF125" s="5">
        <f t="shared" si="42"/>
        <v>98.968438650394987</v>
      </c>
      <c r="AG125" s="5">
        <f t="shared" si="42"/>
        <v>98.01596598347443</v>
      </c>
      <c r="AH125" s="5">
        <f>-M89</f>
        <v>97.063493316553888</v>
      </c>
      <c r="AI125" s="5">
        <f t="shared" ref="AI125:AK125" si="43">($AH125-$AC125)/5+AH125</f>
        <v>96.111020649633332</v>
      </c>
      <c r="AJ125" s="5">
        <f t="shared" si="43"/>
        <v>95.158547982712776</v>
      </c>
      <c r="AK125" s="5">
        <f t="shared" si="43"/>
        <v>94.206075315792219</v>
      </c>
    </row>
    <row r="126" spans="1:37" s="5" customFormat="1">
      <c r="A126" s="5" t="s">
        <v>382</v>
      </c>
      <c r="B126" s="5" t="s">
        <v>387</v>
      </c>
      <c r="C126" s="5" t="s">
        <v>234</v>
      </c>
      <c r="D126" s="5">
        <f>-G88</f>
        <v>676.66412408513145</v>
      </c>
      <c r="E126" s="5">
        <f t="shared" ref="E126:H126" si="44">($I126-$D126)/5+D126</f>
        <v>637.64162986886936</v>
      </c>
      <c r="F126" s="5">
        <f t="shared" si="44"/>
        <v>598.61913565260727</v>
      </c>
      <c r="G126" s="5">
        <f t="shared" si="44"/>
        <v>559.59664143634518</v>
      </c>
      <c r="H126" s="5">
        <f t="shared" si="44"/>
        <v>520.57414722008309</v>
      </c>
      <c r="I126" s="5">
        <f>-H88</f>
        <v>481.55165300382077</v>
      </c>
      <c r="J126" s="5">
        <f t="shared" ref="J126:M126" si="45">($N126-$I126)/5+I126</f>
        <v>447.60364068208486</v>
      </c>
      <c r="K126" s="5">
        <f t="shared" si="45"/>
        <v>413.65562836034894</v>
      </c>
      <c r="L126" s="5">
        <f t="shared" si="45"/>
        <v>379.70761603861303</v>
      </c>
      <c r="M126" s="5">
        <f t="shared" si="45"/>
        <v>345.75960371687711</v>
      </c>
      <c r="N126" s="5">
        <f>-I88</f>
        <v>311.81159139514114</v>
      </c>
      <c r="O126" s="5">
        <f t="shared" ref="O126:R126" si="46">($S126-$N126)/5+N126</f>
        <v>287.40135650007193</v>
      </c>
      <c r="P126" s="5">
        <f t="shared" si="46"/>
        <v>262.99112160500272</v>
      </c>
      <c r="Q126" s="5">
        <f t="shared" si="46"/>
        <v>238.58088670993354</v>
      </c>
      <c r="R126" s="5">
        <f t="shared" si="46"/>
        <v>214.17065181486436</v>
      </c>
      <c r="S126" s="5">
        <f>-J88</f>
        <v>189.7604169197952</v>
      </c>
      <c r="T126" s="5">
        <f t="shared" ref="T126:W126" si="47">($X126-$S126)/5+S126</f>
        <v>172.94677177789279</v>
      </c>
      <c r="U126" s="5">
        <f t="shared" si="47"/>
        <v>156.13312663599038</v>
      </c>
      <c r="V126" s="5">
        <f t="shared" si="47"/>
        <v>139.31948149408797</v>
      </c>
      <c r="W126" s="5">
        <f t="shared" si="47"/>
        <v>122.50583635218555</v>
      </c>
      <c r="X126" s="5">
        <f>-K88</f>
        <v>105.69219121028311</v>
      </c>
      <c r="Y126" s="5">
        <f t="shared" ref="Y126:AB126" si="48">($AC126-$X126)/5+X126</f>
        <v>101.14770534108544</v>
      </c>
      <c r="Z126" s="5">
        <f t="shared" si="48"/>
        <v>96.603219471887769</v>
      </c>
      <c r="AA126" s="5">
        <f t="shared" si="48"/>
        <v>92.058733602690097</v>
      </c>
      <c r="AB126" s="5">
        <f t="shared" si="48"/>
        <v>87.514247733492425</v>
      </c>
      <c r="AC126" s="5">
        <f>-L88</f>
        <v>82.969761864294767</v>
      </c>
      <c r="AD126" s="5">
        <f t="shared" ref="AD126:AG126" si="49">($AH126-$AC126)/5+AC126</f>
        <v>78.673784987157632</v>
      </c>
      <c r="AE126" s="5">
        <f t="shared" si="49"/>
        <v>74.377808110020496</v>
      </c>
      <c r="AF126" s="5">
        <f t="shared" si="49"/>
        <v>70.08183123288336</v>
      </c>
      <c r="AG126" s="5">
        <f t="shared" si="49"/>
        <v>65.785854355746224</v>
      </c>
      <c r="AH126" s="5">
        <f>-M88</f>
        <v>61.48987747860911</v>
      </c>
      <c r="AI126" s="5">
        <f t="shared" ref="AI126:AK126" si="50">($AH126-$AC126)/5+AH126</f>
        <v>57.193900601471981</v>
      </c>
      <c r="AJ126" s="5">
        <f t="shared" si="50"/>
        <v>52.897923724334852</v>
      </c>
      <c r="AK126" s="5">
        <f t="shared" si="50"/>
        <v>48.601946847197723</v>
      </c>
    </row>
    <row r="127" spans="1:37" s="5" customFormat="1">
      <c r="A127" s="5" t="s">
        <v>384</v>
      </c>
      <c r="B127" s="5" t="s">
        <v>387</v>
      </c>
      <c r="C127" s="5" t="s">
        <v>234</v>
      </c>
      <c r="D127" s="5">
        <f>-G90</f>
        <v>13.700770070996615</v>
      </c>
      <c r="E127" s="5">
        <f t="shared" ref="E127:H127" si="51">($I127-$D127)/5+D127</f>
        <v>14.811357345903939</v>
      </c>
      <c r="F127" s="5">
        <f t="shared" si="51"/>
        <v>15.921944620811264</v>
      </c>
      <c r="G127" s="5">
        <f t="shared" si="51"/>
        <v>17.032531895718588</v>
      </c>
      <c r="H127" s="5">
        <f t="shared" si="51"/>
        <v>18.143119170625912</v>
      </c>
      <c r="I127" s="5">
        <f>-H90</f>
        <v>19.25370644553324</v>
      </c>
      <c r="J127" s="5">
        <f t="shared" ref="J127:M127" si="52">($N127-$I127)/5+I127</f>
        <v>20.105885823019555</v>
      </c>
      <c r="K127" s="5">
        <f t="shared" si="52"/>
        <v>20.958065200505871</v>
      </c>
      <c r="L127" s="5">
        <f t="shared" si="52"/>
        <v>21.810244577992187</v>
      </c>
      <c r="M127" s="5">
        <f t="shared" si="52"/>
        <v>22.662423955478502</v>
      </c>
      <c r="N127" s="5">
        <f>-I90</f>
        <v>23.514603332964825</v>
      </c>
      <c r="O127" s="5">
        <f t="shared" ref="O127:R127" si="53">($S127-$N127)/5+N127</f>
        <v>24.825388685083233</v>
      </c>
      <c r="P127" s="5">
        <f t="shared" si="53"/>
        <v>26.136174037201641</v>
      </c>
      <c r="Q127" s="5">
        <f t="shared" si="53"/>
        <v>27.44695938932005</v>
      </c>
      <c r="R127" s="5">
        <f t="shared" si="53"/>
        <v>28.757744741438458</v>
      </c>
      <c r="S127" s="5">
        <f>-J90</f>
        <v>30.068530093556866</v>
      </c>
      <c r="T127" s="5">
        <f t="shared" ref="T127:W127" si="54">($X127-$S127)/5+S127</f>
        <v>31.580977549212296</v>
      </c>
      <c r="U127" s="5">
        <f t="shared" si="54"/>
        <v>33.093425004867726</v>
      </c>
      <c r="V127" s="5">
        <f t="shared" si="54"/>
        <v>34.605872460523159</v>
      </c>
      <c r="W127" s="5">
        <f t="shared" si="54"/>
        <v>36.118319916178592</v>
      </c>
      <c r="X127" s="5">
        <f>-K90</f>
        <v>37.630767371834018</v>
      </c>
      <c r="Y127" s="5">
        <f t="shared" ref="Y127:AB127" si="55">($AC127-$X127)/5+X127</f>
        <v>38.591462896085403</v>
      </c>
      <c r="Z127" s="5">
        <f t="shared" si="55"/>
        <v>39.552158420336788</v>
      </c>
      <c r="AA127" s="5">
        <f t="shared" si="55"/>
        <v>40.512853944588173</v>
      </c>
      <c r="AB127" s="5">
        <f t="shared" si="55"/>
        <v>41.473549468839558</v>
      </c>
      <c r="AC127" s="5">
        <f>-L90</f>
        <v>42.434244993090942</v>
      </c>
      <c r="AD127" s="5">
        <f t="shared" ref="AD127:AG127" si="56">($AH127-$AC127)/5+AC127</f>
        <v>43.223414567581848</v>
      </c>
      <c r="AE127" s="5">
        <f t="shared" si="56"/>
        <v>44.012584142072754</v>
      </c>
      <c r="AF127" s="5">
        <f t="shared" si="56"/>
        <v>44.80175371656366</v>
      </c>
      <c r="AG127" s="5">
        <f t="shared" si="56"/>
        <v>45.590923291054565</v>
      </c>
      <c r="AH127" s="5">
        <f>-M90</f>
        <v>46.380092865545457</v>
      </c>
      <c r="AI127" s="5">
        <f t="shared" ref="AI127:AK127" si="57">($AH127-$AC127)/5+AH127</f>
        <v>47.169262440036363</v>
      </c>
      <c r="AJ127" s="5">
        <f t="shared" si="57"/>
        <v>47.958432014527268</v>
      </c>
      <c r="AK127" s="5">
        <f t="shared" si="57"/>
        <v>48.747601589018174</v>
      </c>
    </row>
    <row r="128" spans="1:37" s="5" customFormat="1"/>
    <row r="129" spans="1:40" s="5" customFormat="1">
      <c r="A129" s="5" t="s">
        <v>395</v>
      </c>
      <c r="B129" s="5" t="s">
        <v>387</v>
      </c>
      <c r="C129" s="5" t="s">
        <v>7</v>
      </c>
      <c r="D129" s="5">
        <f>SUM(D122,D125)</f>
        <v>135.55403035842036</v>
      </c>
      <c r="E129" s="5">
        <f t="shared" ref="E129:AK129" si="58">SUM(E122,E125)</f>
        <v>140.98432593412787</v>
      </c>
      <c r="F129" s="5">
        <f t="shared" si="58"/>
        <v>146.41462150983537</v>
      </c>
      <c r="G129" s="5">
        <f t="shared" si="58"/>
        <v>151.84491708554287</v>
      </c>
      <c r="H129" s="5">
        <f t="shared" si="58"/>
        <v>157.27521266125038</v>
      </c>
      <c r="I129" s="5">
        <f t="shared" si="58"/>
        <v>162.70550823695791</v>
      </c>
      <c r="J129" s="5">
        <f t="shared" si="58"/>
        <v>165.27062053878129</v>
      </c>
      <c r="K129" s="5">
        <f t="shared" si="58"/>
        <v>167.83573284060466</v>
      </c>
      <c r="L129" s="5">
        <f t="shared" si="58"/>
        <v>170.40084514242804</v>
      </c>
      <c r="M129" s="5">
        <f t="shared" si="58"/>
        <v>172.96595744425142</v>
      </c>
      <c r="N129" s="5">
        <f t="shared" si="58"/>
        <v>175.53106974607482</v>
      </c>
      <c r="O129" s="5">
        <f t="shared" si="58"/>
        <v>181.67832482660066</v>
      </c>
      <c r="P129" s="5">
        <f t="shared" si="58"/>
        <v>187.82557990712647</v>
      </c>
      <c r="Q129" s="5">
        <f t="shared" si="58"/>
        <v>193.97283498765228</v>
      </c>
      <c r="R129" s="5">
        <f t="shared" si="58"/>
        <v>200.12009006817811</v>
      </c>
      <c r="S129" s="5">
        <f t="shared" si="58"/>
        <v>206.26734514870395</v>
      </c>
      <c r="T129" s="5">
        <f t="shared" si="58"/>
        <v>207.09790021794373</v>
      </c>
      <c r="U129" s="5">
        <f t="shared" si="58"/>
        <v>207.92845528718351</v>
      </c>
      <c r="V129" s="5">
        <f t="shared" si="58"/>
        <v>208.75901035642332</v>
      </c>
      <c r="W129" s="5">
        <f t="shared" si="58"/>
        <v>209.58956542566312</v>
      </c>
      <c r="X129" s="5">
        <f t="shared" si="58"/>
        <v>210.42012049490287</v>
      </c>
      <c r="Y129" s="5">
        <f t="shared" si="58"/>
        <v>208.81141902183825</v>
      </c>
      <c r="Z129" s="5">
        <f t="shared" si="58"/>
        <v>207.20271754877362</v>
      </c>
      <c r="AA129" s="5">
        <f t="shared" si="58"/>
        <v>205.59401607570899</v>
      </c>
      <c r="AB129" s="5">
        <f t="shared" si="58"/>
        <v>203.98531460264437</v>
      </c>
      <c r="AC129" s="5">
        <f t="shared" si="58"/>
        <v>202.37661312957977</v>
      </c>
      <c r="AD129" s="5">
        <f t="shared" si="58"/>
        <v>201.51904287776745</v>
      </c>
      <c r="AE129" s="5">
        <f t="shared" si="58"/>
        <v>200.6614726259551</v>
      </c>
      <c r="AF129" s="5">
        <f t="shared" si="58"/>
        <v>199.80390237414275</v>
      </c>
      <c r="AG129" s="5">
        <f t="shared" si="58"/>
        <v>198.94633212233043</v>
      </c>
      <c r="AH129" s="5">
        <f t="shared" si="58"/>
        <v>198.08876187051811</v>
      </c>
      <c r="AI129" s="5">
        <f t="shared" si="58"/>
        <v>197.23119161870579</v>
      </c>
      <c r="AJ129" s="5">
        <f t="shared" si="58"/>
        <v>196.37362136689345</v>
      </c>
      <c r="AK129" s="5">
        <f t="shared" si="58"/>
        <v>195.5160511150811</v>
      </c>
    </row>
    <row r="130" spans="1:40" s="5" customFormat="1"/>
    <row r="131" spans="1:40" s="68" customFormat="1">
      <c r="A131" s="2" t="s">
        <v>345</v>
      </c>
    </row>
    <row r="132" spans="1:40" s="1" customFormat="1">
      <c r="A132" s="1" t="s">
        <v>342</v>
      </c>
      <c r="B132" s="1" t="s">
        <v>232</v>
      </c>
      <c r="C132" s="1">
        <v>2017</v>
      </c>
    </row>
    <row r="133" spans="1:40" s="5" customFormat="1">
      <c r="A133" s="5" t="s">
        <v>340</v>
      </c>
      <c r="B133" s="5" t="s">
        <v>228</v>
      </c>
      <c r="C133" s="5">
        <f>G6/($G$61-G108)</f>
        <v>0.24578870843777462</v>
      </c>
    </row>
    <row r="134" spans="1:40" s="5" customFormat="1">
      <c r="A134" s="5" t="s">
        <v>29</v>
      </c>
      <c r="B134" s="5" t="s">
        <v>228</v>
      </c>
      <c r="C134" s="5">
        <f>G15/($G$61-G108)</f>
        <v>0.18255297109805577</v>
      </c>
    </row>
    <row r="135" spans="1:40" s="5" customFormat="1">
      <c r="A135" s="5" t="s">
        <v>297</v>
      </c>
      <c r="B135" s="5" t="s">
        <v>228</v>
      </c>
      <c r="C135" s="5">
        <f>SUM(G5,G22,G28,G33,-G108)/($G$61-G108)</f>
        <v>0.48237819711939595</v>
      </c>
    </row>
    <row r="136" spans="1:40" s="5" customFormat="1">
      <c r="A136" s="5" t="s">
        <v>30</v>
      </c>
      <c r="B136" s="5" t="s">
        <v>228</v>
      </c>
      <c r="C136" s="5">
        <f>G34/($G$61-G108)</f>
        <v>8.9280123344773865E-2</v>
      </c>
    </row>
    <row r="137" spans="1:40" s="1" customFormat="1"/>
    <row r="138" spans="1:40">
      <c r="A138" s="2" t="s">
        <v>346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40" s="63" customFormat="1">
      <c r="A139" s="69"/>
      <c r="B139" s="69" t="s">
        <v>347</v>
      </c>
      <c r="C139" s="69"/>
      <c r="D139" s="69"/>
      <c r="E139" s="69">
        <v>2012</v>
      </c>
      <c r="F139" s="69">
        <v>2017</v>
      </c>
      <c r="G139" s="69">
        <v>2022</v>
      </c>
      <c r="H139" s="69">
        <v>2027</v>
      </c>
      <c r="I139" s="69">
        <v>2032</v>
      </c>
      <c r="J139" s="69">
        <v>2037</v>
      </c>
      <c r="K139" s="69">
        <v>2042</v>
      </c>
      <c r="L139" s="69">
        <v>2047</v>
      </c>
      <c r="M139" s="64"/>
    </row>
    <row r="140" spans="1:40" s="63" customFormat="1">
      <c r="A140" s="69"/>
      <c r="B140" s="69" t="s">
        <v>29</v>
      </c>
      <c r="C140" s="69"/>
      <c r="D140" s="69"/>
      <c r="E140" s="106">
        <v>11.198952863173743</v>
      </c>
      <c r="F140" s="106">
        <v>11.414805700982207</v>
      </c>
      <c r="G140" s="106">
        <v>11.617707491871055</v>
      </c>
      <c r="H140" s="106">
        <v>11.808099933190753</v>
      </c>
      <c r="I140" s="106">
        <v>11.986411932563199</v>
      </c>
      <c r="J140" s="106">
        <v>12.153059949678164</v>
      </c>
      <c r="K140" s="106">
        <v>12.490775168195167</v>
      </c>
      <c r="L140" s="106">
        <v>12.810372471280358</v>
      </c>
      <c r="M140" s="107">
        <v>13.112454543156975</v>
      </c>
      <c r="N140" s="108">
        <v>13.397606808442655</v>
      </c>
      <c r="O140" s="108">
        <v>13.666397890563484</v>
      </c>
      <c r="P140" s="108">
        <v>14.157985181054334</v>
      </c>
      <c r="Q140" s="108">
        <v>14.624835181822242</v>
      </c>
      <c r="R140" s="108">
        <v>15.067757637977623</v>
      </c>
      <c r="S140" s="108">
        <v>15.487539274446705</v>
      </c>
      <c r="T140" s="108">
        <v>15.884944404871201</v>
      </c>
      <c r="U140" s="108">
        <v>16.615822146165172</v>
      </c>
      <c r="V140" s="108">
        <v>17.311738842175217</v>
      </c>
      <c r="W140" s="108">
        <v>17.97382327965159</v>
      </c>
      <c r="X140" s="108">
        <v>18.603172359420519</v>
      </c>
      <c r="Y140" s="108">
        <v>19.200851936742779</v>
      </c>
      <c r="Z140" s="108">
        <v>20.662455932774794</v>
      </c>
      <c r="AA140" s="108">
        <v>22.124059928806812</v>
      </c>
      <c r="AB140" s="108">
        <v>23.58566392483883</v>
      </c>
      <c r="AC140" s="108">
        <v>25.047267920870844</v>
      </c>
      <c r="AD140" s="108">
        <v>26.508871916902862</v>
      </c>
      <c r="AE140" s="108">
        <v>28.345823164859279</v>
      </c>
      <c r="AF140" s="108">
        <v>30.182774412815704</v>
      </c>
      <c r="AG140" s="108">
        <v>32.019725660772124</v>
      </c>
      <c r="AH140" s="108">
        <v>33.856676908728552</v>
      </c>
      <c r="AI140" s="108">
        <v>35.693628156684994</v>
      </c>
      <c r="AJ140" s="108">
        <v>38.073155422934342</v>
      </c>
      <c r="AK140" s="108">
        <v>40.452682689183703</v>
      </c>
      <c r="AL140" s="108">
        <v>42.832209955433065</v>
      </c>
      <c r="AM140" s="108">
        <v>45.211737221682412</v>
      </c>
      <c r="AN140" s="108">
        <v>47.591264487931788</v>
      </c>
    </row>
    <row r="141" spans="1:40" s="63" customFormat="1">
      <c r="A141" s="69"/>
      <c r="B141" s="69" t="s">
        <v>348</v>
      </c>
      <c r="C141" s="69"/>
      <c r="D141" s="69"/>
      <c r="E141" s="106">
        <v>44.207005213441704</v>
      </c>
      <c r="F141" s="106">
        <v>45.982307697473516</v>
      </c>
      <c r="G141" s="106">
        <v>47.754037336929052</v>
      </c>
      <c r="H141" s="106">
        <v>49.52149794358337</v>
      </c>
      <c r="I141" s="106">
        <v>51.283945208869881</v>
      </c>
      <c r="J141" s="106">
        <v>53.040583723255835</v>
      </c>
      <c r="K141" s="106">
        <v>55.60218442306067</v>
      </c>
      <c r="L141" s="106">
        <v>58.155486562904798</v>
      </c>
      <c r="M141" s="107">
        <v>60.699232084083903</v>
      </c>
      <c r="N141" s="108">
        <v>63.232076262775806</v>
      </c>
      <c r="O141" s="108">
        <v>65.752582309533182</v>
      </c>
      <c r="P141" s="108">
        <v>69.429310750768138</v>
      </c>
      <c r="Q141" s="108">
        <v>73.087905375759092</v>
      </c>
      <c r="R141" s="108">
        <v>76.726067542066829</v>
      </c>
      <c r="S141" s="108">
        <v>80.341340954613003</v>
      </c>
      <c r="T141" s="108">
        <v>83.931101800330822</v>
      </c>
      <c r="U141" s="108">
        <v>89.403238078989418</v>
      </c>
      <c r="V141" s="108">
        <v>94.836389058874119</v>
      </c>
      <c r="W141" s="108">
        <v>100.2261811799021</v>
      </c>
      <c r="X141" s="108">
        <v>105.56794170155885</v>
      </c>
      <c r="Y141" s="108">
        <v>110.85667990574912</v>
      </c>
      <c r="Z141" s="108">
        <v>118.72973794365259</v>
      </c>
      <c r="AA141" s="108">
        <v>126.49428814058578</v>
      </c>
      <c r="AB141" s="108">
        <v>134.14325321244161</v>
      </c>
      <c r="AC141" s="108">
        <v>141.66913007680739</v>
      </c>
      <c r="AD141" s="108">
        <v>149.06396545093614</v>
      </c>
      <c r="AE141" s="108">
        <v>158.41704309727925</v>
      </c>
      <c r="AF141" s="108">
        <v>167.59464192741245</v>
      </c>
      <c r="AG141" s="108">
        <v>176.58538656092929</v>
      </c>
      <c r="AH141" s="108">
        <v>185.37721960464938</v>
      </c>
      <c r="AI141" s="108">
        <v>193.957362654695</v>
      </c>
      <c r="AJ141" s="108">
        <v>205.23708446569231</v>
      </c>
      <c r="AK141" s="108">
        <v>216.22797343047057</v>
      </c>
      <c r="AL141" s="108">
        <v>226.91135512354867</v>
      </c>
      <c r="AM141" s="108">
        <v>237.26743716877468</v>
      </c>
      <c r="AN141" s="108">
        <v>247.27524537615597</v>
      </c>
    </row>
    <row r="142" spans="1:40" s="63" customFormat="1">
      <c r="A142" s="69"/>
      <c r="B142" s="69" t="s">
        <v>9</v>
      </c>
      <c r="C142" s="69"/>
      <c r="D142" s="69"/>
      <c r="E142" s="106">
        <v>8.9124178504941227</v>
      </c>
      <c r="F142" s="106">
        <v>9.0850009219478913</v>
      </c>
      <c r="G142" s="106">
        <v>9.247357265474097</v>
      </c>
      <c r="H142" s="106">
        <v>9.3998392007312592</v>
      </c>
      <c r="I142" s="106">
        <v>9.542788734616483</v>
      </c>
      <c r="J142" s="106">
        <v>9.6765378393452437</v>
      </c>
      <c r="K142" s="106">
        <v>9.9465984191730321</v>
      </c>
      <c r="L142" s="106">
        <v>10.202354574026394</v>
      </c>
      <c r="M142" s="107">
        <v>10.444286728948191</v>
      </c>
      <c r="N142" s="108">
        <v>10.672861401245857</v>
      </c>
      <c r="O142" s="108">
        <v>10.888531573223194</v>
      </c>
      <c r="P142" s="108">
        <v>11.281870902430878</v>
      </c>
      <c r="Q142" s="108">
        <v>11.655688252112645</v>
      </c>
      <c r="R142" s="108">
        <v>12.010628582638127</v>
      </c>
      <c r="S142" s="108">
        <v>12.34731831901297</v>
      </c>
      <c r="T142" s="108">
        <v>12.666365845636019</v>
      </c>
      <c r="U142" s="108">
        <v>13.251569157238933</v>
      </c>
      <c r="V142" s="108">
        <v>13.809196064699837</v>
      </c>
      <c r="W142" s="108">
        <v>14.340144871266876</v>
      </c>
      <c r="X142" s="108">
        <v>14.845288226918056</v>
      </c>
      <c r="Y142" s="108">
        <v>15.325473810713934</v>
      </c>
      <c r="Z142" s="108">
        <v>16.492076930024453</v>
      </c>
      <c r="AA142" s="108">
        <v>17.658680049334972</v>
      </c>
      <c r="AB142" s="108">
        <v>18.825283168645488</v>
      </c>
      <c r="AC142" s="108">
        <v>19.991886287956</v>
      </c>
      <c r="AD142" s="108">
        <v>21.158489407266519</v>
      </c>
      <c r="AE142" s="108">
        <v>22.624682070741123</v>
      </c>
      <c r="AF142" s="108">
        <v>24.090874734215731</v>
      </c>
      <c r="AG142" s="108">
        <v>25.557067397690339</v>
      </c>
      <c r="AH142" s="108">
        <v>27.02326006116494</v>
      </c>
      <c r="AI142" s="108">
        <v>28.489452724639552</v>
      </c>
      <c r="AJ142" s="108">
        <v>30.388711305504934</v>
      </c>
      <c r="AK142" s="108">
        <v>32.287969886370306</v>
      </c>
      <c r="AL142" s="108">
        <v>34.187228467235677</v>
      </c>
      <c r="AM142" s="108">
        <v>36.086487048101056</v>
      </c>
      <c r="AN142" s="108">
        <v>37.98574562896642</v>
      </c>
    </row>
    <row r="143" spans="1:40" s="63" customFormat="1">
      <c r="A143" s="69"/>
      <c r="B143" s="69" t="s">
        <v>10</v>
      </c>
      <c r="C143" s="71"/>
      <c r="D143" s="69"/>
      <c r="E143" s="106">
        <v>64.318375927109571</v>
      </c>
      <c r="F143" s="106">
        <v>66.48211432040361</v>
      </c>
      <c r="G143" s="106">
        <v>68.619102094274197</v>
      </c>
      <c r="H143" s="106">
        <v>70.729437077505381</v>
      </c>
      <c r="I143" s="106">
        <v>72.81314587604956</v>
      </c>
      <c r="J143" s="106">
        <v>74.870181512279245</v>
      </c>
      <c r="K143" s="106">
        <v>78.039558010428863</v>
      </c>
      <c r="L143" s="106">
        <v>81.168213608211545</v>
      </c>
      <c r="M143" s="107">
        <v>84.25597335618906</v>
      </c>
      <c r="N143" s="108">
        <v>87.302544472464319</v>
      </c>
      <c r="O143" s="108">
        <v>90.30751177331986</v>
      </c>
      <c r="P143" s="108">
        <v>94.869166834253349</v>
      </c>
      <c r="Q143" s="108">
        <v>99.368428809693967</v>
      </c>
      <c r="R143" s="108">
        <v>103.80445376268258</v>
      </c>
      <c r="S143" s="108">
        <v>108.17619854807268</v>
      </c>
      <c r="T143" s="108">
        <v>112.48241205083805</v>
      </c>
      <c r="U143" s="108">
        <v>119.27062938239352</v>
      </c>
      <c r="V143" s="108">
        <v>125.95732396574917</v>
      </c>
      <c r="W143" s="108">
        <v>132.54014933082058</v>
      </c>
      <c r="X143" s="108">
        <v>139.01640228789742</v>
      </c>
      <c r="Y143" s="108">
        <v>145.38300565320583</v>
      </c>
      <c r="Z143" s="108">
        <v>155.88427080645187</v>
      </c>
      <c r="AA143" s="108">
        <v>166.27702811872757</v>
      </c>
      <c r="AB143" s="108">
        <v>176.55420030592592</v>
      </c>
      <c r="AC143" s="108">
        <v>186.70828428563422</v>
      </c>
      <c r="AD143" s="108">
        <v>196.73132677510552</v>
      </c>
      <c r="AE143" s="108">
        <v>209.38754833287965</v>
      </c>
      <c r="AF143" s="108">
        <v>221.8682910744439</v>
      </c>
      <c r="AG143" s="108">
        <v>234.16217961939174</v>
      </c>
      <c r="AH143" s="108">
        <v>246.25715657454288</v>
      </c>
      <c r="AI143" s="108">
        <v>258.14044353601952</v>
      </c>
      <c r="AJ143" s="108">
        <v>273.69895119413161</v>
      </c>
      <c r="AK143" s="108">
        <v>288.96862600602458</v>
      </c>
      <c r="AL143" s="108">
        <v>303.93079354621744</v>
      </c>
      <c r="AM143" s="108">
        <v>318.56566143855815</v>
      </c>
      <c r="AN143" s="108">
        <v>332.85225549305414</v>
      </c>
    </row>
    <row r="144" spans="1:40" s="63" customFormat="1">
      <c r="A144" s="69"/>
      <c r="B144" s="69"/>
      <c r="C144" s="69"/>
      <c r="D144" s="69"/>
      <c r="E144" s="69">
        <v>20.179150093644758</v>
      </c>
      <c r="F144" s="69">
        <v>20.986605960460405</v>
      </c>
      <c r="G144" s="69">
        <v>21.79406182727606</v>
      </c>
      <c r="H144" s="69">
        <v>22.601517694091701</v>
      </c>
      <c r="I144" s="69">
        <v>23.408973560907349</v>
      </c>
      <c r="J144" s="69">
        <v>24.216429427723003</v>
      </c>
      <c r="K144" s="69">
        <v>25.394567754126804</v>
      </c>
      <c r="L144" s="69">
        <v>26.572706080530605</v>
      </c>
      <c r="M144" s="64">
        <v>27.750844406934416</v>
      </c>
      <c r="N144" s="63">
        <v>28.928982733338216</v>
      </c>
      <c r="O144" s="63">
        <v>30.107121059742013</v>
      </c>
      <c r="P144" s="63">
        <v>31.821549301161937</v>
      </c>
      <c r="Q144" s="63">
        <v>33.535977542581882</v>
      </c>
      <c r="R144" s="63">
        <v>35.250405784001799</v>
      </c>
      <c r="S144" s="63">
        <v>36.964834025421723</v>
      </c>
      <c r="T144" s="63">
        <v>38.679262266841654</v>
      </c>
      <c r="U144" s="63">
        <v>41.275820628943571</v>
      </c>
      <c r="V144" s="63">
        <v>43.872378991045487</v>
      </c>
      <c r="W144" s="63">
        <v>46.46893735314741</v>
      </c>
      <c r="X144" s="63">
        <v>49.065495715249313</v>
      </c>
      <c r="Y144" s="63">
        <v>51.662054077351236</v>
      </c>
      <c r="Z144" s="63">
        <v>55.594664199623146</v>
      </c>
      <c r="AA144" s="63">
        <v>59.527274321895057</v>
      </c>
      <c r="AB144" s="63">
        <v>63.45988444416696</v>
      </c>
      <c r="AC144" s="63">
        <v>67.392494566438884</v>
      </c>
      <c r="AD144" s="63">
        <v>71.325104688710766</v>
      </c>
      <c r="AE144" s="63">
        <v>76.267628854931772</v>
      </c>
      <c r="AF144" s="63">
        <v>81.210153021152763</v>
      </c>
      <c r="AG144" s="63">
        <v>86.152677187373769</v>
      </c>
      <c r="AH144" s="63">
        <v>91.095201353594788</v>
      </c>
      <c r="AI144" s="63">
        <v>96.037725519815837</v>
      </c>
      <c r="AJ144" s="63">
        <v>102.44011155521174</v>
      </c>
      <c r="AK144" s="63">
        <v>108.84249759060761</v>
      </c>
      <c r="AL144" s="63">
        <v>115.24488362600353</v>
      </c>
      <c r="AM144" s="63">
        <v>121.64726966139938</v>
      </c>
      <c r="AN144" s="63">
        <v>128.04965569679527</v>
      </c>
    </row>
    <row r="145" spans="1:36" s="63" customFormat="1">
      <c r="A145" s="69" t="s">
        <v>349</v>
      </c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1:36" s="63" customFormat="1">
      <c r="A146" s="69"/>
      <c r="B146" s="69"/>
      <c r="C146" s="69"/>
      <c r="D146" s="69"/>
      <c r="E146" s="69"/>
      <c r="F146" s="69"/>
      <c r="G146" s="69">
        <v>2012</v>
      </c>
      <c r="H146" s="69">
        <v>2017</v>
      </c>
      <c r="I146" s="69">
        <v>2022</v>
      </c>
      <c r="J146" s="69">
        <v>2027</v>
      </c>
      <c r="K146" s="69">
        <v>2032</v>
      </c>
      <c r="L146" s="69">
        <v>2037</v>
      </c>
      <c r="M146" s="69">
        <v>2042</v>
      </c>
      <c r="N146" s="69">
        <v>2047</v>
      </c>
      <c r="O146" s="69"/>
      <c r="P146" s="69"/>
      <c r="Q146" s="69"/>
      <c r="R146" s="69"/>
    </row>
    <row r="147" spans="1:36" s="63" customFormat="1">
      <c r="A147" s="69" t="s">
        <v>350</v>
      </c>
      <c r="B147" s="69"/>
      <c r="C147" s="69"/>
      <c r="D147" s="69" t="s">
        <v>351</v>
      </c>
      <c r="E147" s="69"/>
      <c r="F147" s="69"/>
      <c r="G147" s="109">
        <v>4</v>
      </c>
      <c r="H147" s="109">
        <v>4</v>
      </c>
      <c r="I147" s="109">
        <v>4</v>
      </c>
      <c r="J147" s="109">
        <v>4</v>
      </c>
      <c r="K147" s="109">
        <v>4</v>
      </c>
      <c r="L147" s="109">
        <v>4</v>
      </c>
      <c r="M147" s="109">
        <v>4</v>
      </c>
      <c r="N147" s="109">
        <v>4</v>
      </c>
      <c r="O147" s="69"/>
      <c r="P147" s="69"/>
      <c r="Q147" s="69"/>
      <c r="R147" s="69"/>
    </row>
    <row r="148" spans="1:36" s="63" customFormat="1">
      <c r="A148" s="69" t="s">
        <v>352</v>
      </c>
      <c r="B148" s="69"/>
      <c r="C148" s="69"/>
      <c r="D148" s="69" t="s">
        <v>353</v>
      </c>
      <c r="E148" s="69"/>
      <c r="F148" s="69"/>
      <c r="G148" s="109">
        <v>1.1666666666666667E-12</v>
      </c>
      <c r="H148" s="109">
        <v>1.1666666666666667E-12</v>
      </c>
      <c r="I148" s="109">
        <v>1.1666666666666667E-12</v>
      </c>
      <c r="J148" s="109">
        <v>1.1666666666666667E-12</v>
      </c>
      <c r="K148" s="109">
        <v>1.1666666666666667E-12</v>
      </c>
      <c r="L148" s="109">
        <v>1.1666666666666667E-12</v>
      </c>
      <c r="M148" s="109">
        <v>1.1666666666666667E-12</v>
      </c>
      <c r="N148" s="109">
        <v>1.1666666666666667E-12</v>
      </c>
      <c r="O148" s="69"/>
      <c r="P148" s="69"/>
      <c r="Q148" s="69"/>
      <c r="R148" s="69"/>
    </row>
    <row r="149" spans="1:36" s="63" customFormat="1">
      <c r="A149" s="69" t="s">
        <v>354</v>
      </c>
      <c r="B149" s="69"/>
      <c r="C149" s="69"/>
      <c r="D149" s="69" t="s">
        <v>355</v>
      </c>
      <c r="E149" s="69"/>
      <c r="F149" s="69"/>
      <c r="G149" s="109">
        <v>31</v>
      </c>
      <c r="H149" s="109">
        <v>31</v>
      </c>
      <c r="I149" s="109">
        <v>31</v>
      </c>
      <c r="J149" s="109">
        <v>31</v>
      </c>
      <c r="K149" s="109">
        <v>31</v>
      </c>
      <c r="L149" s="109">
        <v>31</v>
      </c>
      <c r="M149" s="109">
        <v>31</v>
      </c>
      <c r="N149" s="109">
        <v>31</v>
      </c>
      <c r="O149" s="69"/>
      <c r="P149" s="69"/>
      <c r="Q149" s="69"/>
      <c r="R149" s="69"/>
    </row>
    <row r="150" spans="1:36" s="63" customFormat="1">
      <c r="A150" s="69" t="s">
        <v>356</v>
      </c>
      <c r="B150" s="69"/>
      <c r="C150" s="69"/>
      <c r="D150" s="69" t="s">
        <v>357</v>
      </c>
      <c r="E150" s="69"/>
      <c r="F150" s="69"/>
      <c r="G150" s="109">
        <v>300</v>
      </c>
      <c r="H150" s="109">
        <v>300</v>
      </c>
      <c r="I150" s="109">
        <v>300</v>
      </c>
      <c r="J150" s="109">
        <v>300</v>
      </c>
      <c r="K150" s="109">
        <v>300</v>
      </c>
      <c r="L150" s="109">
        <v>300</v>
      </c>
      <c r="M150" s="109">
        <v>300</v>
      </c>
      <c r="N150" s="109">
        <v>300</v>
      </c>
      <c r="O150" s="69"/>
      <c r="P150" s="69"/>
      <c r="Q150" s="69"/>
      <c r="R150" s="69"/>
    </row>
    <row r="151" spans="1:36" s="63" customFormat="1">
      <c r="A151" s="69" t="s">
        <v>358</v>
      </c>
      <c r="B151" s="69"/>
      <c r="C151" s="69"/>
      <c r="D151" s="69"/>
      <c r="E151" s="69"/>
      <c r="F151" s="69"/>
      <c r="G151" s="109">
        <v>364784309.04110998</v>
      </c>
      <c r="H151" s="109">
        <v>426874851.32151085</v>
      </c>
      <c r="I151" s="109">
        <v>498093083.24087167</v>
      </c>
      <c r="J151" s="109">
        <v>566852096.81454527</v>
      </c>
      <c r="K151" s="109">
        <v>644253782.56592238</v>
      </c>
      <c r="L151" s="109">
        <v>716467238.43474627</v>
      </c>
      <c r="M151" s="109">
        <v>796597960.79371703</v>
      </c>
      <c r="N151" s="109">
        <v>869128170.02074623</v>
      </c>
      <c r="O151" s="69"/>
      <c r="P151" s="69"/>
      <c r="Q151" s="69"/>
      <c r="R151" s="69"/>
    </row>
    <row r="152" spans="1:36" s="63" customFormat="1">
      <c r="A152" s="69" t="s">
        <v>359</v>
      </c>
      <c r="B152" s="69"/>
      <c r="C152" s="69"/>
      <c r="D152" s="69" t="s">
        <v>308</v>
      </c>
      <c r="E152" s="69"/>
      <c r="F152" s="69"/>
      <c r="G152" s="109">
        <v>15.831639012384173</v>
      </c>
      <c r="H152" s="109">
        <v>18.52636854735357</v>
      </c>
      <c r="I152" s="109">
        <v>21.617239812653828</v>
      </c>
      <c r="J152" s="109">
        <v>24.601381001751264</v>
      </c>
      <c r="K152" s="109">
        <v>27.960614163361029</v>
      </c>
      <c r="L152" s="109">
        <v>31.094678148067988</v>
      </c>
      <c r="M152" s="109">
        <v>34.572351498447318</v>
      </c>
      <c r="N152" s="109">
        <v>37.720162578900386</v>
      </c>
      <c r="O152" s="69"/>
      <c r="P152" s="69" t="s">
        <v>360</v>
      </c>
      <c r="Q152" s="69"/>
      <c r="R152" s="69"/>
    </row>
    <row r="153" spans="1:36" s="63" customFormat="1">
      <c r="A153" s="69" t="s">
        <v>361</v>
      </c>
      <c r="B153" s="69"/>
      <c r="C153" s="69"/>
      <c r="D153" s="69" t="s">
        <v>308</v>
      </c>
      <c r="E153" s="69"/>
      <c r="F153" s="69"/>
      <c r="G153" s="109">
        <v>9.6387429599999977E-2</v>
      </c>
      <c r="H153" s="109">
        <v>0.24549842492524407</v>
      </c>
      <c r="I153" s="109">
        <v>0.38083585947069509</v>
      </c>
      <c r="J153" s="109">
        <v>0.54446425711584445</v>
      </c>
      <c r="K153" s="109">
        <v>0.81044319810973564</v>
      </c>
      <c r="L153" s="109">
        <v>1.1772517634494035</v>
      </c>
      <c r="M153" s="109">
        <v>1.741892871605518</v>
      </c>
      <c r="N153" s="109">
        <v>2.3713813508285555</v>
      </c>
      <c r="O153" s="69"/>
      <c r="P153" s="69"/>
      <c r="Q153" s="69"/>
      <c r="R153" s="69"/>
    </row>
    <row r="154" spans="1:36" s="63" customFormat="1">
      <c r="A154" s="69" t="s">
        <v>362</v>
      </c>
      <c r="B154" s="69"/>
      <c r="C154" s="69"/>
      <c r="D154" s="69" t="s">
        <v>308</v>
      </c>
      <c r="E154" s="69"/>
      <c r="F154" s="69"/>
      <c r="G154" s="109">
        <v>15.735251582784173</v>
      </c>
      <c r="H154" s="109">
        <v>18.280870122428325</v>
      </c>
      <c r="I154" s="109">
        <v>21.236403953183132</v>
      </c>
      <c r="J154" s="109">
        <v>24.056916744635419</v>
      </c>
      <c r="K154" s="109">
        <v>27.150170965251295</v>
      </c>
      <c r="L154" s="109">
        <v>29.917426384618583</v>
      </c>
      <c r="M154" s="109">
        <v>32.830458626841803</v>
      </c>
      <c r="N154" s="109">
        <v>35.348781228071829</v>
      </c>
      <c r="O154" s="69"/>
      <c r="P154" s="69"/>
      <c r="Q154" s="69"/>
      <c r="R154" s="69"/>
    </row>
    <row r="155" spans="1:36" s="63" customFormat="1">
      <c r="A155" s="69" t="s">
        <v>363</v>
      </c>
      <c r="B155" s="69"/>
      <c r="C155" s="69"/>
      <c r="D155" s="69"/>
      <c r="E155" s="69"/>
      <c r="F155" s="69"/>
      <c r="G155" s="109">
        <v>0.5435424164524405</v>
      </c>
      <c r="H155" s="109">
        <v>0.5435424164524405</v>
      </c>
      <c r="I155" s="109">
        <v>0.5435424164524405</v>
      </c>
      <c r="J155" s="109">
        <v>0.5435424164524405</v>
      </c>
      <c r="K155" s="109">
        <v>0.5435424164524405</v>
      </c>
      <c r="L155" s="109">
        <v>0.5435424164524405</v>
      </c>
      <c r="M155" s="109">
        <v>0.5435424164524405</v>
      </c>
      <c r="N155" s="109">
        <v>0.5435424164524405</v>
      </c>
      <c r="O155" s="69"/>
      <c r="P155" s="69"/>
      <c r="Q155" s="69"/>
      <c r="R155" s="69"/>
    </row>
    <row r="156" spans="1:36" s="63" customFormat="1">
      <c r="A156" s="69" t="s">
        <v>364</v>
      </c>
      <c r="B156" s="69"/>
      <c r="C156" s="69"/>
      <c r="D156" s="69"/>
      <c r="E156" s="69"/>
      <c r="F156" s="69"/>
      <c r="G156" s="109">
        <v>28.949445538186428</v>
      </c>
      <c r="H156" s="109">
        <v>33.632830794959467</v>
      </c>
      <c r="I156" s="109">
        <v>39.070371162176443</v>
      </c>
      <c r="J156" s="109">
        <v>44.259502140879157</v>
      </c>
      <c r="K156" s="109">
        <v>49.95041811539452</v>
      </c>
      <c r="L156" s="109">
        <v>55.041567095870491</v>
      </c>
      <c r="M156" s="109">
        <v>60.400913770663273</v>
      </c>
      <c r="N156" s="109">
        <v>65.034080428872684</v>
      </c>
      <c r="O156" s="69"/>
      <c r="P156" s="69"/>
      <c r="Q156" s="69"/>
      <c r="R156" s="69"/>
    </row>
    <row r="157" spans="1:36" s="63" customForma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4"/>
    </row>
    <row r="158" spans="1:36" s="2" customFormat="1">
      <c r="A158" s="2" t="s">
        <v>365</v>
      </c>
    </row>
    <row r="159" spans="1:36" s="1" customFormat="1">
      <c r="A159" s="1" t="s">
        <v>342</v>
      </c>
      <c r="B159" s="1" t="s">
        <v>232</v>
      </c>
      <c r="C159" s="1">
        <v>2017</v>
      </c>
      <c r="D159" s="1">
        <v>2018</v>
      </c>
      <c r="E159" s="1">
        <v>2019</v>
      </c>
      <c r="F159" s="1">
        <v>2020</v>
      </c>
      <c r="G159" s="1">
        <v>2021</v>
      </c>
      <c r="H159" s="1">
        <v>2022</v>
      </c>
      <c r="I159" s="1">
        <v>2023</v>
      </c>
      <c r="J159" s="1">
        <v>2024</v>
      </c>
      <c r="K159" s="1">
        <v>2025</v>
      </c>
      <c r="L159" s="1">
        <v>2026</v>
      </c>
      <c r="M159" s="1">
        <v>2027</v>
      </c>
      <c r="N159" s="1">
        <v>2028</v>
      </c>
      <c r="O159" s="1">
        <v>2029</v>
      </c>
      <c r="P159" s="1">
        <v>2030</v>
      </c>
      <c r="Q159" s="1">
        <v>2031</v>
      </c>
      <c r="R159" s="1">
        <v>2032</v>
      </c>
      <c r="S159" s="1">
        <v>2033</v>
      </c>
      <c r="T159" s="1">
        <v>2034</v>
      </c>
      <c r="U159" s="1">
        <v>2035</v>
      </c>
      <c r="V159" s="1">
        <v>2036</v>
      </c>
      <c r="W159" s="1">
        <v>2037</v>
      </c>
      <c r="X159" s="1">
        <v>2038</v>
      </c>
      <c r="Y159" s="1">
        <v>2039</v>
      </c>
      <c r="Z159" s="1">
        <v>2040</v>
      </c>
      <c r="AA159" s="1">
        <v>2041</v>
      </c>
      <c r="AB159" s="1">
        <v>2042</v>
      </c>
      <c r="AC159" s="1">
        <v>2043</v>
      </c>
      <c r="AD159" s="1">
        <v>2044</v>
      </c>
      <c r="AE159" s="1">
        <v>2045</v>
      </c>
      <c r="AF159" s="1">
        <v>2046</v>
      </c>
      <c r="AG159" s="1">
        <v>2047</v>
      </c>
      <c r="AH159" s="1">
        <v>2048</v>
      </c>
      <c r="AI159" s="1">
        <v>2049</v>
      </c>
      <c r="AJ159" s="1">
        <v>2050</v>
      </c>
    </row>
    <row r="160" spans="1:36" s="5" customFormat="1">
      <c r="A160" s="5" t="s">
        <v>340</v>
      </c>
      <c r="B160" s="5" t="s">
        <v>228</v>
      </c>
      <c r="C160" s="5">
        <v>1</v>
      </c>
      <c r="D160" s="5">
        <f t="shared" ref="D160:G163" si="59">($H160-$C160)/5+C160</f>
        <v>1.0077061362431485</v>
      </c>
      <c r="E160" s="5">
        <f t="shared" si="59"/>
        <v>1.0154122724862971</v>
      </c>
      <c r="F160" s="5">
        <f t="shared" si="59"/>
        <v>1.0231184087294456</v>
      </c>
      <c r="G160" s="5">
        <f t="shared" si="59"/>
        <v>1.0308245449725941</v>
      </c>
      <c r="H160" s="5">
        <f>G141/F141</f>
        <v>1.0385306812157424</v>
      </c>
      <c r="I160" s="5">
        <f t="shared" ref="I160:L163" si="60">($M160-$H160)/5+H160</f>
        <v>1.0462182493051162</v>
      </c>
      <c r="J160" s="5">
        <f t="shared" si="60"/>
        <v>1.05390581739449</v>
      </c>
      <c r="K160" s="5">
        <f t="shared" si="60"/>
        <v>1.0615933854838637</v>
      </c>
      <c r="L160" s="5">
        <f t="shared" si="60"/>
        <v>1.0692809535732375</v>
      </c>
      <c r="M160" s="5">
        <f>H141/F141</f>
        <v>1.0769685216626115</v>
      </c>
      <c r="N160" s="5">
        <f t="shared" ref="N160:Q163" si="61">($R160-$M160)/5+M160</f>
        <v>1.0846342842288663</v>
      </c>
      <c r="O160" s="5">
        <f t="shared" si="61"/>
        <v>1.0923000467951212</v>
      </c>
      <c r="P160" s="5">
        <f t="shared" si="61"/>
        <v>1.099965809361376</v>
      </c>
      <c r="Q160" s="5">
        <f t="shared" si="61"/>
        <v>1.1076315719276308</v>
      </c>
      <c r="R160" s="5">
        <f>I141/F141</f>
        <v>1.1152973344938855</v>
      </c>
      <c r="S160" s="5">
        <f t="shared" ref="S160:V163" si="62">($W160-$R160)/5+R160</f>
        <v>1.1229378319040773</v>
      </c>
      <c r="T160" s="5">
        <f t="shared" si="62"/>
        <v>1.130578329314269</v>
      </c>
      <c r="U160" s="5">
        <f t="shared" si="62"/>
        <v>1.1382188267244608</v>
      </c>
      <c r="V160" s="5">
        <f t="shared" si="62"/>
        <v>1.1458593241346526</v>
      </c>
      <c r="W160" s="5">
        <f>J141/F141</f>
        <v>1.1534998215448447</v>
      </c>
      <c r="X160" s="5">
        <f t="shared" ref="X160:AA163" si="63">($AB160-$W160)/5+W160</f>
        <v>1.1646415011519584</v>
      </c>
      <c r="Y160" s="5">
        <f t="shared" si="63"/>
        <v>1.1757831807590722</v>
      </c>
      <c r="Z160" s="5">
        <f t="shared" si="63"/>
        <v>1.1869248603661859</v>
      </c>
      <c r="AA160" s="5">
        <f t="shared" si="63"/>
        <v>1.1980665399732997</v>
      </c>
      <c r="AB160" s="5">
        <f>K141/F141</f>
        <v>1.209208219580413</v>
      </c>
      <c r="AC160" s="5">
        <f t="shared" ref="AC160:AF163" si="64">($AG160-$AB160)/5+AB160</f>
        <v>1.2203138046095194</v>
      </c>
      <c r="AD160" s="5">
        <f t="shared" si="64"/>
        <v>1.2314193896386258</v>
      </c>
      <c r="AE160" s="5">
        <f t="shared" si="64"/>
        <v>1.2425249746677323</v>
      </c>
      <c r="AF160" s="5">
        <f t="shared" si="64"/>
        <v>1.2536305596968387</v>
      </c>
      <c r="AG160" s="5">
        <f>L141/F141</f>
        <v>1.2647361447259449</v>
      </c>
      <c r="AH160" s="5">
        <f t="shared" ref="AH160:AJ163" si="65">($AG160-$AB160)/5+AG160</f>
        <v>1.2758417297550513</v>
      </c>
      <c r="AI160" s="5">
        <f t="shared" si="65"/>
        <v>1.2869473147841577</v>
      </c>
      <c r="AJ160" s="5">
        <f t="shared" si="65"/>
        <v>1.2980528998132641</v>
      </c>
    </row>
    <row r="161" spans="1:36" s="5" customFormat="1">
      <c r="A161" s="5" t="s">
        <v>29</v>
      </c>
      <c r="B161" s="5" t="s">
        <v>228</v>
      </c>
      <c r="C161" s="5">
        <v>1</v>
      </c>
      <c r="D161" s="5">
        <f t="shared" si="59"/>
        <v>1.0035550634185808</v>
      </c>
      <c r="E161" s="5">
        <f t="shared" si="59"/>
        <v>1.0071101268371616</v>
      </c>
      <c r="F161" s="5">
        <f t="shared" si="59"/>
        <v>1.0106651902557424</v>
      </c>
      <c r="G161" s="5">
        <f t="shared" si="59"/>
        <v>1.0142202536743232</v>
      </c>
      <c r="H161" s="5">
        <f>G140/F140</f>
        <v>1.017775317092904</v>
      </c>
      <c r="I161" s="5">
        <f t="shared" si="60"/>
        <v>1.0211112028943297</v>
      </c>
      <c r="J161" s="5">
        <f t="shared" si="60"/>
        <v>1.0244470886957553</v>
      </c>
      <c r="K161" s="5">
        <f t="shared" si="60"/>
        <v>1.0277829744971809</v>
      </c>
      <c r="L161" s="5">
        <f t="shared" si="60"/>
        <v>1.0311188602986066</v>
      </c>
      <c r="M161" s="5">
        <f>H140/F140</f>
        <v>1.0344547461000326</v>
      </c>
      <c r="N161" s="5">
        <f t="shared" si="61"/>
        <v>1.0375789692194346</v>
      </c>
      <c r="O161" s="5">
        <f t="shared" si="61"/>
        <v>1.0407031923388366</v>
      </c>
      <c r="P161" s="5">
        <f t="shared" si="61"/>
        <v>1.0438274154582385</v>
      </c>
      <c r="Q161" s="5">
        <f t="shared" si="61"/>
        <v>1.0469516385776405</v>
      </c>
      <c r="R161" s="5">
        <f>I140/F140</f>
        <v>1.050075861697042</v>
      </c>
      <c r="S161" s="5">
        <f t="shared" si="62"/>
        <v>1.0529957189680357</v>
      </c>
      <c r="T161" s="5">
        <f t="shared" si="62"/>
        <v>1.0559155762390293</v>
      </c>
      <c r="U161" s="5">
        <f t="shared" si="62"/>
        <v>1.058835433510023</v>
      </c>
      <c r="V161" s="5">
        <f t="shared" si="62"/>
        <v>1.0617552907810166</v>
      </c>
      <c r="W161" s="5">
        <f>J140/F140</f>
        <v>1.0646751480520105</v>
      </c>
      <c r="X161" s="5">
        <f t="shared" si="63"/>
        <v>1.0705922915823283</v>
      </c>
      <c r="Y161" s="5">
        <f t="shared" si="63"/>
        <v>1.0765094351126461</v>
      </c>
      <c r="Z161" s="5">
        <f t="shared" si="63"/>
        <v>1.0824265786429639</v>
      </c>
      <c r="AA161" s="5">
        <f t="shared" si="63"/>
        <v>1.0883437221732817</v>
      </c>
      <c r="AB161" s="5">
        <f>K140/F140</f>
        <v>1.094260865703599</v>
      </c>
      <c r="AC161" s="5">
        <f t="shared" si="64"/>
        <v>1.0998605633499232</v>
      </c>
      <c r="AD161" s="5">
        <f t="shared" si="64"/>
        <v>1.1054602609962474</v>
      </c>
      <c r="AE161" s="5">
        <f t="shared" si="64"/>
        <v>1.1110599586425716</v>
      </c>
      <c r="AF161" s="5">
        <f t="shared" si="64"/>
        <v>1.1166596562888957</v>
      </c>
      <c r="AG161" s="5">
        <f>L140/F140</f>
        <v>1.1222593539352201</v>
      </c>
      <c r="AH161" s="5">
        <f t="shared" si="65"/>
        <v>1.1278590515815443</v>
      </c>
      <c r="AI161" s="5">
        <f t="shared" si="65"/>
        <v>1.1334587492278685</v>
      </c>
      <c r="AJ161" s="5">
        <f t="shared" si="65"/>
        <v>1.1390584468741927</v>
      </c>
    </row>
    <row r="162" spans="1:36" s="5" customFormat="1">
      <c r="A162" s="5" t="s">
        <v>297</v>
      </c>
      <c r="B162" s="5" t="s">
        <v>228</v>
      </c>
      <c r="C162" s="5">
        <v>1</v>
      </c>
      <c r="D162" s="5">
        <f t="shared" si="59"/>
        <v>1.033367265229556</v>
      </c>
      <c r="E162" s="5">
        <f t="shared" si="59"/>
        <v>1.066734530459112</v>
      </c>
      <c r="F162" s="5">
        <f t="shared" si="59"/>
        <v>1.1001017956886681</v>
      </c>
      <c r="G162" s="5">
        <f t="shared" si="59"/>
        <v>1.1334690609182241</v>
      </c>
      <c r="H162" s="5">
        <f>I152/H152</f>
        <v>1.1668363261477803</v>
      </c>
      <c r="I162" s="5">
        <f t="shared" si="60"/>
        <v>1.1990513949721961</v>
      </c>
      <c r="J162" s="5">
        <f t="shared" si="60"/>
        <v>1.231266463796612</v>
      </c>
      <c r="K162" s="5">
        <f t="shared" si="60"/>
        <v>1.2634815326210278</v>
      </c>
      <c r="L162" s="5">
        <f t="shared" si="60"/>
        <v>1.2956966014454436</v>
      </c>
      <c r="M162" s="5">
        <f>J152/H152</f>
        <v>1.3279116702698592</v>
      </c>
      <c r="N162" s="5">
        <f t="shared" si="61"/>
        <v>1.3641760159026639</v>
      </c>
      <c r="O162" s="5">
        <f t="shared" si="61"/>
        <v>1.4004403615354686</v>
      </c>
      <c r="P162" s="5">
        <f t="shared" si="61"/>
        <v>1.4367047071682733</v>
      </c>
      <c r="Q162" s="5">
        <f t="shared" si="61"/>
        <v>1.4729690528010779</v>
      </c>
      <c r="R162" s="5">
        <f>K152/H152</f>
        <v>1.509233398433883</v>
      </c>
      <c r="S162" s="5">
        <f t="shared" si="62"/>
        <v>1.5430669473746403</v>
      </c>
      <c r="T162" s="5">
        <f t="shared" si="62"/>
        <v>1.5769004963153976</v>
      </c>
      <c r="U162" s="5">
        <f t="shared" si="62"/>
        <v>1.6107340452561549</v>
      </c>
      <c r="V162" s="5">
        <f t="shared" si="62"/>
        <v>1.6445675941969122</v>
      </c>
      <c r="W162" s="5">
        <f>L152/H152</f>
        <v>1.6784011431376691</v>
      </c>
      <c r="X162" s="5">
        <f t="shared" si="63"/>
        <v>1.7159441008035534</v>
      </c>
      <c r="Y162" s="5">
        <f t="shared" si="63"/>
        <v>1.7534870584694378</v>
      </c>
      <c r="Z162" s="5">
        <f t="shared" si="63"/>
        <v>1.7910300161353221</v>
      </c>
      <c r="AA162" s="5">
        <f t="shared" si="63"/>
        <v>1.8285729738012064</v>
      </c>
      <c r="AB162" s="5">
        <f>M152/H152</f>
        <v>1.8661159314670905</v>
      </c>
      <c r="AC162" s="5">
        <f t="shared" si="64"/>
        <v>1.900097886132488</v>
      </c>
      <c r="AD162" s="5">
        <f t="shared" si="64"/>
        <v>1.9340798407978854</v>
      </c>
      <c r="AE162" s="5">
        <f t="shared" si="64"/>
        <v>1.9680617954632829</v>
      </c>
      <c r="AF162" s="5">
        <f t="shared" si="64"/>
        <v>2.0020437501286805</v>
      </c>
      <c r="AG162" s="5">
        <f>N152/H152</f>
        <v>2.0360257047940777</v>
      </c>
      <c r="AH162" s="5">
        <f t="shared" si="65"/>
        <v>2.070007659459475</v>
      </c>
      <c r="AI162" s="5">
        <f t="shared" si="65"/>
        <v>2.1039896141248722</v>
      </c>
      <c r="AJ162" s="5">
        <f t="shared" si="65"/>
        <v>2.1379715687902694</v>
      </c>
    </row>
    <row r="163" spans="1:36" s="5" customFormat="1">
      <c r="A163" s="5" t="s">
        <v>30</v>
      </c>
      <c r="B163" s="5" t="s">
        <v>228</v>
      </c>
      <c r="C163" s="5">
        <v>1</v>
      </c>
      <c r="D163" s="5">
        <f t="shared" si="59"/>
        <v>1.0032978489070918</v>
      </c>
      <c r="E163" s="5">
        <f t="shared" si="59"/>
        <v>1.0065956978141837</v>
      </c>
      <c r="F163" s="5">
        <f t="shared" si="59"/>
        <v>1.0098935467212755</v>
      </c>
      <c r="G163" s="5">
        <f t="shared" si="59"/>
        <v>1.0131913956283674</v>
      </c>
      <c r="H163" s="5">
        <f>H142/G142</f>
        <v>1.0164892445354596</v>
      </c>
      <c r="I163" s="5">
        <f t="shared" si="60"/>
        <v>1.0201223421739596</v>
      </c>
      <c r="J163" s="5">
        <f t="shared" si="60"/>
        <v>1.0237554398124595</v>
      </c>
      <c r="K163" s="5">
        <f t="shared" si="60"/>
        <v>1.0273885374509595</v>
      </c>
      <c r="L163" s="5">
        <f t="shared" si="60"/>
        <v>1.0310216350894594</v>
      </c>
      <c r="M163" s="5">
        <f>H142/F142</f>
        <v>1.0346547327279594</v>
      </c>
      <c r="N163" s="5">
        <f t="shared" si="61"/>
        <v>1.0378016676619972</v>
      </c>
      <c r="O163" s="5">
        <f t="shared" si="61"/>
        <v>1.0409486025960351</v>
      </c>
      <c r="P163" s="5">
        <f t="shared" si="61"/>
        <v>1.0440955375300729</v>
      </c>
      <c r="Q163" s="5">
        <f t="shared" si="61"/>
        <v>1.0472424724641107</v>
      </c>
      <c r="R163" s="5">
        <f>I142/F142</f>
        <v>1.050389407398149</v>
      </c>
      <c r="S163" s="5">
        <f t="shared" si="62"/>
        <v>1.0533338012595881</v>
      </c>
      <c r="T163" s="5">
        <f t="shared" si="62"/>
        <v>1.0562781951210272</v>
      </c>
      <c r="U163" s="5">
        <f t="shared" si="62"/>
        <v>1.0592225889824662</v>
      </c>
      <c r="V163" s="5">
        <f t="shared" si="62"/>
        <v>1.0621669828439053</v>
      </c>
      <c r="W163" s="5">
        <f>J142/F142</f>
        <v>1.0651113767053446</v>
      </c>
      <c r="X163" s="5">
        <f t="shared" si="63"/>
        <v>1.0868576817807329</v>
      </c>
      <c r="Y163" s="5">
        <f t="shared" si="63"/>
        <v>1.1086039868561213</v>
      </c>
      <c r="Z163" s="5">
        <f t="shared" si="63"/>
        <v>1.1303502919315096</v>
      </c>
      <c r="AA163" s="5">
        <f t="shared" si="63"/>
        <v>1.1520965970068979</v>
      </c>
      <c r="AB163" s="5">
        <f>K143/F143</f>
        <v>1.1738429020822858</v>
      </c>
      <c r="AC163" s="5">
        <f t="shared" si="64"/>
        <v>1.1636720880651508</v>
      </c>
      <c r="AD163" s="5">
        <f t="shared" si="64"/>
        <v>1.1535012740480157</v>
      </c>
      <c r="AE163" s="5">
        <f t="shared" si="64"/>
        <v>1.1433304600308807</v>
      </c>
      <c r="AF163" s="5">
        <f t="shared" si="64"/>
        <v>1.1331596460137456</v>
      </c>
      <c r="AG163" s="5">
        <f>L142/F142</f>
        <v>1.1229888319966108</v>
      </c>
      <c r="AH163" s="5">
        <f t="shared" si="65"/>
        <v>1.1128180179794758</v>
      </c>
      <c r="AI163" s="5">
        <f t="shared" si="65"/>
        <v>1.1026472039623407</v>
      </c>
      <c r="AJ163" s="5">
        <f t="shared" si="65"/>
        <v>1.0924763899452057</v>
      </c>
    </row>
    <row r="164" spans="1:36" s="1" customFormat="1"/>
    <row r="165" spans="1:36" s="68" customFormat="1">
      <c r="A165" s="2" t="s">
        <v>366</v>
      </c>
    </row>
    <row r="166" spans="1:36" s="1" customFormat="1">
      <c r="A166" s="1" t="s">
        <v>342</v>
      </c>
      <c r="B166" s="1" t="s">
        <v>232</v>
      </c>
      <c r="C166" s="1">
        <v>2017</v>
      </c>
    </row>
    <row r="167" spans="1:36" s="5" customFormat="1">
      <c r="A167" s="5" t="s">
        <v>340</v>
      </c>
      <c r="B167" s="5" t="s">
        <v>228</v>
      </c>
      <c r="C167" s="5">
        <f>F141/($F$143+$H$152)</f>
        <v>0.54091434344270739</v>
      </c>
    </row>
    <row r="168" spans="1:36" s="5" customFormat="1">
      <c r="A168" s="5" t="s">
        <v>29</v>
      </c>
      <c r="B168" s="5" t="s">
        <v>228</v>
      </c>
      <c r="C168" s="5">
        <f>F140/($F$143+$H$152)</f>
        <v>0.13427843099775777</v>
      </c>
    </row>
    <row r="169" spans="1:36" s="5" customFormat="1">
      <c r="A169" s="5" t="s">
        <v>297</v>
      </c>
      <c r="B169" s="5" t="s">
        <v>228</v>
      </c>
      <c r="C169" s="5">
        <f>H152/($F$143+$H$152)</f>
        <v>0.21793552740111807</v>
      </c>
    </row>
    <row r="170" spans="1:36" s="5" customFormat="1">
      <c r="A170" s="5" t="s">
        <v>30</v>
      </c>
      <c r="B170" s="5" t="s">
        <v>228</v>
      </c>
      <c r="C170" s="5">
        <f>F142/($F$143+$H$152)</f>
        <v>0.10687169815841681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"/>
  <sheetViews>
    <sheetView workbookViewId="0"/>
  </sheetViews>
  <sheetFormatPr defaultRowHeight="14.5"/>
  <cols>
    <col min="1" max="1" width="26.08984375" customWidth="1"/>
    <col min="2" max="2" width="12" bestFit="1" customWidth="1"/>
    <col min="6" max="6" width="19.81640625" customWidth="1"/>
    <col min="7" max="7" width="11.6328125" customWidth="1"/>
    <col min="8" max="8" width="12.08984375" customWidth="1"/>
    <col min="9" max="9" width="13" customWidth="1"/>
  </cols>
  <sheetData>
    <row r="1" spans="1:9">
      <c r="A1" s="1" t="s">
        <v>49</v>
      </c>
      <c r="F1" s="2" t="s">
        <v>267</v>
      </c>
      <c r="G1" s="11"/>
      <c r="H1" s="11"/>
      <c r="I1" s="11"/>
    </row>
    <row r="2" spans="1:9">
      <c r="A2" t="s">
        <v>48</v>
      </c>
      <c r="F2" s="54" t="s">
        <v>268</v>
      </c>
      <c r="G2" s="55" t="s">
        <v>269</v>
      </c>
      <c r="H2" s="55" t="s">
        <v>270</v>
      </c>
      <c r="I2" s="55" t="s">
        <v>271</v>
      </c>
    </row>
    <row r="3" spans="1:9">
      <c r="A3" s="6">
        <f>3.41214*10^9</f>
        <v>3412140000</v>
      </c>
      <c r="F3" s="54"/>
      <c r="G3" s="55" t="s">
        <v>272</v>
      </c>
      <c r="H3" s="55" t="s">
        <v>273</v>
      </c>
      <c r="I3" s="55" t="s">
        <v>274</v>
      </c>
    </row>
    <row r="4" spans="1:9">
      <c r="F4" s="56" t="s">
        <v>108</v>
      </c>
      <c r="G4" s="55">
        <v>1</v>
      </c>
      <c r="H4" s="55">
        <v>1.8440000000000001</v>
      </c>
      <c r="I4" s="55">
        <v>11.6</v>
      </c>
    </row>
    <row r="5" spans="1:9">
      <c r="A5" s="1" t="s">
        <v>229</v>
      </c>
      <c r="F5" s="56" t="s">
        <v>275</v>
      </c>
      <c r="G5" s="55">
        <v>1</v>
      </c>
      <c r="H5" s="55">
        <v>1.411</v>
      </c>
      <c r="I5" s="55">
        <v>8.8800000000000008</v>
      </c>
    </row>
    <row r="6" spans="1:9">
      <c r="A6">
        <v>947817120000</v>
      </c>
      <c r="F6" s="56" t="s">
        <v>276</v>
      </c>
      <c r="G6" s="55">
        <v>1</v>
      </c>
      <c r="H6" s="55">
        <v>1.21</v>
      </c>
      <c r="I6" s="55">
        <v>7.61</v>
      </c>
    </row>
    <row r="7" spans="1:9">
      <c r="F7" s="56" t="s">
        <v>277</v>
      </c>
      <c r="G7" s="55">
        <v>1</v>
      </c>
      <c r="H7" s="55">
        <v>1.2849999999999999</v>
      </c>
      <c r="I7" s="55">
        <v>8.08</v>
      </c>
    </row>
    <row r="8" spans="1:9">
      <c r="F8" s="56" t="s">
        <v>278</v>
      </c>
      <c r="G8" s="55">
        <v>1</v>
      </c>
      <c r="H8" s="55">
        <v>1.288</v>
      </c>
      <c r="I8" s="55">
        <v>8.1</v>
      </c>
    </row>
    <row r="9" spans="1:9">
      <c r="A9" s="1" t="s">
        <v>55</v>
      </c>
      <c r="F9" s="56" t="s">
        <v>279</v>
      </c>
      <c r="G9" s="55">
        <v>1</v>
      </c>
      <c r="H9" s="55">
        <v>1.1719999999999999</v>
      </c>
      <c r="I9" s="55">
        <v>7.37</v>
      </c>
    </row>
    <row r="10" spans="1:9">
      <c r="A10">
        <v>11300</v>
      </c>
      <c r="B10" t="s">
        <v>56</v>
      </c>
      <c r="F10" s="56" t="s">
        <v>280</v>
      </c>
      <c r="G10" s="55">
        <v>1</v>
      </c>
      <c r="H10" s="55">
        <v>1.071</v>
      </c>
      <c r="I10" s="55">
        <v>6.74</v>
      </c>
    </row>
    <row r="11" spans="1:9">
      <c r="A11">
        <f>A10*1000</f>
        <v>11300000</v>
      </c>
      <c r="B11" t="s">
        <v>57</v>
      </c>
      <c r="F11" s="56" t="s">
        <v>281</v>
      </c>
      <c r="G11" s="55">
        <v>1</v>
      </c>
      <c r="H11" s="55">
        <v>1.17</v>
      </c>
      <c r="I11" s="55">
        <v>7.33</v>
      </c>
    </row>
    <row r="12" spans="1:9">
      <c r="A12">
        <v>3.9656699999999998</v>
      </c>
      <c r="B12" t="s">
        <v>58</v>
      </c>
      <c r="F12" s="57" t="s">
        <v>282</v>
      </c>
    </row>
    <row r="13" spans="1:9">
      <c r="A13" s="6">
        <f>A11*A12</f>
        <v>44812071</v>
      </c>
      <c r="B13" t="s">
        <v>59</v>
      </c>
    </row>
    <row r="14" spans="1:9">
      <c r="A14" s="6">
        <f>A13*1000</f>
        <v>44812071000</v>
      </c>
      <c r="B14" t="s">
        <v>60</v>
      </c>
    </row>
    <row r="16" spans="1:9">
      <c r="A16" s="1" t="s">
        <v>61</v>
      </c>
    </row>
    <row r="17" spans="1:3">
      <c r="A17">
        <v>10450</v>
      </c>
      <c r="B17" t="s">
        <v>56</v>
      </c>
    </row>
    <row r="18" spans="1:3">
      <c r="A18">
        <f>A17*1000</f>
        <v>10450000</v>
      </c>
      <c r="B18" t="s">
        <v>57</v>
      </c>
    </row>
    <row r="19" spans="1:3">
      <c r="A19">
        <v>3.9656699999999998</v>
      </c>
      <c r="B19" t="s">
        <v>58</v>
      </c>
    </row>
    <row r="20" spans="1:3">
      <c r="A20" s="6">
        <f>A18*A19</f>
        <v>41441251.5</v>
      </c>
      <c r="B20" t="s">
        <v>59</v>
      </c>
    </row>
    <row r="21" spans="1:3">
      <c r="A21" s="6">
        <f>A20*1000</f>
        <v>41441251500</v>
      </c>
      <c r="B21" t="s">
        <v>60</v>
      </c>
    </row>
    <row r="23" spans="1:3">
      <c r="A23" s="1" t="s">
        <v>66</v>
      </c>
    </row>
    <row r="24" spans="1:3">
      <c r="A24" t="s">
        <v>67</v>
      </c>
      <c r="B24">
        <f>AVERAGE(2500,3850)</f>
        <v>3175</v>
      </c>
      <c r="C24" t="s">
        <v>56</v>
      </c>
    </row>
    <row r="25" spans="1:3">
      <c r="A25" t="s">
        <v>68</v>
      </c>
      <c r="B25">
        <f>AVERAGE(3140,3290)</f>
        <v>3215</v>
      </c>
      <c r="C25" t="s">
        <v>56</v>
      </c>
    </row>
    <row r="26" spans="1:3">
      <c r="A26" t="s">
        <v>69</v>
      </c>
      <c r="B26">
        <f>AVERAGE(B24:B25)</f>
        <v>3195</v>
      </c>
      <c r="C26" t="s">
        <v>56</v>
      </c>
    </row>
    <row r="27" spans="1:3">
      <c r="B27" s="10">
        <v>3.9656699999999998</v>
      </c>
      <c r="C27" t="s">
        <v>58</v>
      </c>
    </row>
    <row r="28" spans="1:3">
      <c r="B28" s="29">
        <f>B26*B27</f>
        <v>12670.315649999999</v>
      </c>
      <c r="C28" t="s">
        <v>70</v>
      </c>
    </row>
    <row r="30" spans="1:3">
      <c r="A30" s="1" t="s">
        <v>265</v>
      </c>
      <c r="B30" s="1"/>
      <c r="C30" s="1"/>
    </row>
    <row r="31" spans="1:3">
      <c r="B31">
        <v>5.8170000000000002</v>
      </c>
      <c r="C31" t="s">
        <v>266</v>
      </c>
    </row>
    <row r="32" spans="1:3">
      <c r="B32">
        <v>7.61</v>
      </c>
      <c r="C32" t="s">
        <v>283</v>
      </c>
    </row>
    <row r="33" spans="2:3">
      <c r="B33" s="10">
        <f>B32*B31</f>
        <v>44.26737</v>
      </c>
      <c r="C33" t="s">
        <v>284</v>
      </c>
    </row>
    <row r="34" spans="2:3">
      <c r="B34">
        <f>B33*1000</f>
        <v>44267.37</v>
      </c>
      <c r="C34" t="s">
        <v>285</v>
      </c>
    </row>
    <row r="35" spans="2:3">
      <c r="B35" s="6">
        <f>B34*10^6</f>
        <v>44267370000</v>
      </c>
      <c r="C35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L151"/>
  <sheetViews>
    <sheetView zoomScale="85" zoomScaleNormal="85" workbookViewId="0">
      <pane ySplit="1" topLeftCell="A78" activePane="bottomLeft" state="frozen"/>
      <selection pane="bottomLeft" activeCell="D85" sqref="D85"/>
    </sheetView>
  </sheetViews>
  <sheetFormatPr defaultRowHeight="14.5"/>
  <cols>
    <col min="1" max="1" width="16.81640625" bestFit="1" customWidth="1"/>
    <col min="2" max="2" width="28.7265625" bestFit="1" customWidth="1"/>
    <col min="3" max="3" width="22.26953125" bestFit="1" customWidth="1"/>
    <col min="4" max="4" width="12" bestFit="1" customWidth="1"/>
    <col min="5" max="5" width="12.6328125" bestFit="1" customWidth="1"/>
    <col min="38" max="38" width="16" bestFit="1" customWidth="1"/>
  </cols>
  <sheetData>
    <row r="1" spans="1:38">
      <c r="A1" t="s">
        <v>232</v>
      </c>
      <c r="B1" t="s">
        <v>294</v>
      </c>
      <c r="C1" t="s">
        <v>295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8">
      <c r="A2" t="s">
        <v>233</v>
      </c>
      <c r="B2" s="5" t="s">
        <v>23</v>
      </c>
      <c r="C2" t="s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>
      <c r="A3" t="s">
        <v>233</v>
      </c>
      <c r="B3" s="5" t="s">
        <v>23</v>
      </c>
      <c r="C3" t="s">
        <v>296</v>
      </c>
      <c r="D3" s="6">
        <f>('Elec Use'!$D$17*BTU_per_GWh)*'IESS Demand'!$C133*'IESS Demand'!G$77*'IESS Demand'!D116/'IESS Demand'!$D116</f>
        <v>75707591203597.641</v>
      </c>
      <c r="E3" s="6">
        <f>('Elec Use'!$D$17*BTU_per_GWh)*'IESS Demand'!$C133*'IESS Demand'!H$77*'IESS Demand'!E116/'IESS Demand'!$D116</f>
        <v>91902822070463.688</v>
      </c>
      <c r="F3" s="6">
        <f>('Elec Use'!$D$17*BTU_per_GWh)*'IESS Demand'!$C133*'IESS Demand'!I$77*'IESS Demand'!F116/'IESS Demand'!$D116</f>
        <v>108582158183514.91</v>
      </c>
      <c r="G3" s="6">
        <f>('Elec Use'!$D$17*BTU_per_GWh)*'IESS Demand'!$C133*'IESS Demand'!J$77*'IESS Demand'!G116/'IESS Demand'!$D116</f>
        <v>125716607082618.22</v>
      </c>
      <c r="H3" s="6">
        <f>('Elec Use'!$D$17*BTU_per_GWh)*'IESS Demand'!$C133*'IESS Demand'!K$77*'IESS Demand'!H116/'IESS Demand'!$D116</f>
        <v>143279446092537.81</v>
      </c>
      <c r="I3" s="6">
        <f>('Elec Use'!$D$17*BTU_per_GWh)*'IESS Demand'!$C133*'IESS Demand'!L$77*'IESS Demand'!I116/'IESS Demand'!$D116</f>
        <v>161246004463505.91</v>
      </c>
      <c r="J3" s="6">
        <f>('Elec Use'!$D$17*BTU_per_GWh)*'IESS Demand'!$C133*'IESS Demand'!M$77*'IESS Demand'!J116/'IESS Demand'!$D116</f>
        <v>183121954451344.78</v>
      </c>
      <c r="K3" s="6">
        <f>('Elec Use'!$D$17*BTU_per_GWh)*'IESS Demand'!$C133*'IESS Demand'!N$77*'IESS Demand'!K116/'IESS Demand'!$D116</f>
        <v>205543267694666.69</v>
      </c>
      <c r="L3" s="6">
        <f>('Elec Use'!$D$17*BTU_per_GWh)*'IESS Demand'!$C133*'IESS Demand'!O$77*'IESS Demand'!L116/'IESS Demand'!$D116</f>
        <v>228482683342692.94</v>
      </c>
      <c r="M3" s="6">
        <f>('Elec Use'!$D$17*BTU_per_GWh)*'IESS Demand'!$C133*'IESS Demand'!P$77*'IESS Demand'!M116/'IESS Demand'!$D116</f>
        <v>251914727669929.66</v>
      </c>
      <c r="N3" s="6">
        <f>('Elec Use'!$D$17*BTU_per_GWh)*'IESS Demand'!$C133*'IESS Demand'!Q$77*'IESS Demand'!N116/'IESS Demand'!$D116</f>
        <v>275815569990553.44</v>
      </c>
      <c r="O3" s="6">
        <f>('Elec Use'!$D$17*BTU_per_GWh)*'IESS Demand'!$C133*'IESS Demand'!R$77*'IESS Demand'!O116/'IESS Demand'!$D116</f>
        <v>309825728299365.69</v>
      </c>
      <c r="P3" s="6">
        <f>('Elec Use'!$D$17*BTU_per_GWh)*'IESS Demand'!$C133*'IESS Demand'!S$77*'IESS Demand'!P116/'IESS Demand'!$D116</f>
        <v>344593259699620.38</v>
      </c>
      <c r="Q3" s="6">
        <f>('Elec Use'!$D$17*BTU_per_GWh)*'IESS Demand'!$C133*'IESS Demand'!T$77*'IESS Demand'!Q116/'IESS Demand'!$D116</f>
        <v>380077688152791.69</v>
      </c>
      <c r="R3" s="6">
        <f>('Elec Use'!$D$17*BTU_per_GWh)*'IESS Demand'!$C133*'IESS Demand'!U$77*'IESS Demand'!R116/'IESS Demand'!$D116</f>
        <v>416241371336550.63</v>
      </c>
      <c r="S3" s="6">
        <f>('Elec Use'!$D$17*BTU_per_GWh)*'IESS Demand'!$C133*'IESS Demand'!V$77*'IESS Demand'!S116/'IESS Demand'!$D116</f>
        <v>453049256925829.44</v>
      </c>
      <c r="T3" s="6">
        <f>('Elec Use'!$D$17*BTU_per_GWh)*'IESS Demand'!$C133*'IESS Demand'!W$77*'IESS Demand'!T116/'IESS Demand'!$D116</f>
        <v>490133662602444.44</v>
      </c>
      <c r="U3" s="6">
        <f>('Elec Use'!$D$17*BTU_per_GWh)*'IESS Demand'!$C133*'IESS Demand'!X$77*'IESS Demand'!U116/'IESS Demand'!$D116</f>
        <v>527886837360879.56</v>
      </c>
      <c r="V3" s="6">
        <f>('Elec Use'!$D$17*BTU_per_GWh)*'IESS Demand'!$C133*'IESS Demand'!Y$77*'IESS Demand'!V116/'IESS Demand'!$D116</f>
        <v>566279066307556.63</v>
      </c>
      <c r="W3" s="6">
        <f>('Elec Use'!$D$17*BTU_per_GWh)*'IESS Demand'!$C133*'IESS Demand'!Z$77*'IESS Demand'!W116/'IESS Demand'!$D116</f>
        <v>605282369254782.38</v>
      </c>
      <c r="X3" s="6">
        <f>('Elec Use'!$D$17*BTU_per_GWh)*'IESS Demand'!$C133*'IESS Demand'!AA$77*'IESS Demand'!X116/'IESS Demand'!$D116</f>
        <v>644870375955125</v>
      </c>
      <c r="Y3" s="6">
        <f>('Elec Use'!$D$17*BTU_per_GWh)*'IESS Demand'!$C133*'IESS Demand'!AB$77*'IESS Demand'!Y116/'IESS Demand'!$D116</f>
        <v>684003294265019.75</v>
      </c>
      <c r="Z3" s="6">
        <f>('Elec Use'!$D$17*BTU_per_GWh)*'IESS Demand'!$C133*'IESS Demand'!AC$77*'IESS Demand'!Z116/'IESS Demand'!$D116</f>
        <v>723652182062420.13</v>
      </c>
      <c r="AA3" s="6">
        <f>('Elec Use'!$D$17*BTU_per_GWh)*'IESS Demand'!$C133*'IESS Demand'!AD$77*'IESS Demand'!AA116/'IESS Demand'!$D116</f>
        <v>763792383270108.5</v>
      </c>
      <c r="AB3" s="6">
        <f>('Elec Use'!$D$17*BTU_per_GWh)*'IESS Demand'!$C133*'IESS Demand'!AE$77*'IESS Demand'!AB116/'IESS Demand'!$D116</f>
        <v>804400788131239.63</v>
      </c>
      <c r="AC3" s="6">
        <f>('Elec Use'!$D$17*BTU_per_GWh)*'IESS Demand'!$C133*'IESS Demand'!AF$77*'IESS Demand'!AC116/'IESS Demand'!$D116</f>
        <v>845455713857635.38</v>
      </c>
      <c r="AD3" s="6">
        <f>('Elec Use'!$D$17*BTU_per_GWh)*'IESS Demand'!$C133*'IESS Demand'!AG$77*'IESS Demand'!AD116/'IESS Demand'!$D116</f>
        <v>886908459339735.88</v>
      </c>
      <c r="AE3" s="6">
        <f>('Elec Use'!$D$17*BTU_per_GWh)*'IESS Demand'!$C133*'IESS Demand'!AH$77*'IESS Demand'!AE116/'IESS Demand'!$D116</f>
        <v>928828330435435</v>
      </c>
      <c r="AF3" s="6">
        <f>('Elec Use'!$D$17*BTU_per_GWh)*'IESS Demand'!$C133*'IESS Demand'!AI$77*'IESS Demand'!AF116/'IESS Demand'!$D116</f>
        <v>971196699155758.88</v>
      </c>
      <c r="AG3" s="6">
        <f>('Elec Use'!$D$17*BTU_per_GWh)*'IESS Demand'!$C133*'IESS Demand'!AJ$77*'IESS Demand'!AG116/'IESS Demand'!$D116</f>
        <v>1013995914978769.8</v>
      </c>
      <c r="AH3" s="6">
        <f>('Elec Use'!$D$17*BTU_per_GWh)*'IESS Demand'!$C133*'IESS Demand'!AK$77*'IESS Demand'!AH116/'IESS Demand'!$D116</f>
        <v>1057209241566381.3</v>
      </c>
      <c r="AI3" s="6">
        <f>('Elec Use'!$D$17*BTU_per_GWh)*'IESS Demand'!$C133*'IESS Demand'!AL$77*'IESS Demand'!AI116/'IESS Demand'!$D116</f>
        <v>1100820798334877.9</v>
      </c>
      <c r="AJ3" s="6">
        <f>('Elec Use'!$D$17*BTU_per_GWh)*'IESS Demand'!$C133*'IESS Demand'!AM$77*'IESS Demand'!AJ116/'IESS Demand'!$D116</f>
        <v>1144815506450202</v>
      </c>
      <c r="AK3" s="6">
        <f>('Elec Use'!$D$17*BTU_per_GWh)*'IESS Demand'!$C133*'IESS Demand'!AN$77*'IESS Demand'!AK116/'IESS Demand'!$D116</f>
        <v>1189179038862035.3</v>
      </c>
    </row>
    <row r="4" spans="1:38">
      <c r="A4" t="s">
        <v>233</v>
      </c>
      <c r="B4" s="5" t="s">
        <v>23</v>
      </c>
      <c r="C4" t="s">
        <v>29</v>
      </c>
      <c r="D4" s="6">
        <f>('Elec Use'!$D$17*BTU_per_GWh)*'IESS Demand'!$C134*'IESS Demand'!G$77*'IESS Demand'!D117/'IESS Demand'!$D117</f>
        <v>56229782876265.461</v>
      </c>
      <c r="E4" s="6">
        <f>('Elec Use'!$D$17*BTU_per_GWh)*'IESS Demand'!$C134*'IESS Demand'!H$77*'IESS Demand'!E117/'IESS Demand'!$D117</f>
        <v>60068568967824.883</v>
      </c>
      <c r="F4" s="6">
        <f>('Elec Use'!$D$17*BTU_per_GWh)*'IESS Demand'!$C134*'IESS Demand'!I$77*'IESS Demand'!F117/'IESS Demand'!$D117</f>
        <v>63963449209476.297</v>
      </c>
      <c r="G4" s="6">
        <f>('Elec Use'!$D$17*BTU_per_GWh)*'IESS Demand'!$C134*'IESS Demand'!J$77*'IESS Demand'!G117/'IESS Demand'!$D117</f>
        <v>67911064192448.445</v>
      </c>
      <c r="H4" s="6">
        <f>('Elec Use'!$D$17*BTU_per_GWh)*'IESS Demand'!$C134*'IESS Demand'!K$77*'IESS Demand'!H117/'IESS Demand'!$D117</f>
        <v>71908317512049.531</v>
      </c>
      <c r="I4" s="6">
        <f>('Elec Use'!$D$17*BTU_per_GWh)*'IESS Demand'!$C134*'IESS Demand'!L$77*'IESS Demand'!I117/'IESS Demand'!$D117</f>
        <v>75952350523901.609</v>
      </c>
      <c r="J4" s="6">
        <f>('Elec Use'!$D$17*BTU_per_GWh)*'IESS Demand'!$C134*'IESS Demand'!M$77*'IESS Demand'!J117/'IESS Demand'!$D117</f>
        <v>77707398418448.703</v>
      </c>
      <c r="K4" s="6">
        <f>('Elec Use'!$D$17*BTU_per_GWh)*'IESS Demand'!$C134*'IESS Demand'!N$77*'IESS Demand'!K117/'IESS Demand'!$D117</f>
        <v>79430182118368.797</v>
      </c>
      <c r="L4" s="6">
        <f>('Elec Use'!$D$17*BTU_per_GWh)*'IESS Demand'!$C134*'IESS Demand'!O$77*'IESS Demand'!L117/'IESS Demand'!$D117</f>
        <v>81122314400808.828</v>
      </c>
      <c r="M4" s="6">
        <f>('Elec Use'!$D$17*BTU_per_GWh)*'IESS Demand'!$C134*'IESS Demand'!P$77*'IESS Demand'!M117/'IESS Demand'!$D117</f>
        <v>82785302314931.984</v>
      </c>
      <c r="N4" s="6">
        <f>('Elec Use'!$D$17*BTU_per_GWh)*'IESS Demand'!$C134*'IESS Demand'!Q$77*'IESS Demand'!N117/'IESS Demand'!$D117</f>
        <v>84420555706152.703</v>
      </c>
      <c r="O4" s="6">
        <f>('Elec Use'!$D$17*BTU_per_GWh)*'IESS Demand'!$C134*'IESS Demand'!R$77*'IESS Demand'!O117/'IESS Demand'!$D117</f>
        <v>85813968135504.797</v>
      </c>
      <c r="P4" s="6">
        <f>('Elec Use'!$D$17*BTU_per_GWh)*'IESS Demand'!$C134*'IESS Demand'!S$77*'IESS Demand'!P117/'IESS Demand'!$D117</f>
        <v>87156745016924.047</v>
      </c>
      <c r="Q4" s="6">
        <f>('Elec Use'!$D$17*BTU_per_GWh)*'IESS Demand'!$C134*'IESS Demand'!T$77*'IESS Demand'!Q117/'IESS Demand'!$D117</f>
        <v>88451592449175.922</v>
      </c>
      <c r="R4" s="6">
        <f>('Elec Use'!$D$17*BTU_per_GWh)*'IESS Demand'!$C134*'IESS Demand'!U$77*'IESS Demand'!R117/'IESS Demand'!$D117</f>
        <v>89701027077806.453</v>
      </c>
      <c r="S4" s="6">
        <f>('Elec Use'!$D$17*BTU_per_GWh)*'IESS Demand'!$C134*'IESS Demand'!V$77*'IESS Demand'!S117/'IESS Demand'!$D117</f>
        <v>90907392389409.984</v>
      </c>
      <c r="T4" s="6">
        <f>('Elec Use'!$D$17*BTU_per_GWh)*'IESS Demand'!$C134*'IESS Demand'!W$77*'IESS Demand'!T117/'IESS Demand'!$D117</f>
        <v>93271768516337.609</v>
      </c>
      <c r="U4" s="6">
        <f>('Elec Use'!$D$17*BTU_per_GWh)*'IESS Demand'!$C134*'IESS Demand'!X$77*'IESS Demand'!U117/'IESS Demand'!$D117</f>
        <v>95623285373867.5</v>
      </c>
      <c r="V4" s="6">
        <f>('Elec Use'!$D$17*BTU_per_GWh)*'IESS Demand'!$C134*'IESS Demand'!Y$77*'IESS Demand'!V117/'IESS Demand'!$D117</f>
        <v>97962514327859.875</v>
      </c>
      <c r="W4" s="6">
        <f>('Elec Use'!$D$17*BTU_per_GWh)*'IESS Demand'!$C134*'IESS Demand'!Z$77*'IESS Demand'!W117/'IESS Demand'!$D117</f>
        <v>100289993388788.42</v>
      </c>
      <c r="X4" s="6">
        <f>('Elec Use'!$D$17*BTU_per_GWh)*'IESS Demand'!$C134*'IESS Demand'!AA$77*'IESS Demand'!X117/'IESS Demand'!$D117</f>
        <v>102606229610770.09</v>
      </c>
      <c r="Y4" s="6">
        <f>('Elec Use'!$D$17*BTU_per_GWh)*'IESS Demand'!$C134*'IESS Demand'!AB$77*'IESS Demand'!Y117/'IESS Demand'!$D117</f>
        <v>104925947122499.64</v>
      </c>
      <c r="Z4" s="6">
        <f>('Elec Use'!$D$17*BTU_per_GWh)*'IESS Demand'!$C134*'IESS Demand'!AC$77*'IESS Demand'!Z117/'IESS Demand'!$D117</f>
        <v>107221824362925.03</v>
      </c>
      <c r="AA4" s="6">
        <f>('Elec Use'!$D$17*BTU_per_GWh)*'IESS Demand'!$C134*'IESS Demand'!AD$77*'IESS Demand'!AA117/'IESS Demand'!$D117</f>
        <v>109495000561369.42</v>
      </c>
      <c r="AB4" s="6">
        <f>('Elec Use'!$D$17*BTU_per_GWh)*'IESS Demand'!$C134*'IESS Demand'!AE$77*'IESS Demand'!AB117/'IESS Demand'!$D117</f>
        <v>111746543499720.84</v>
      </c>
      <c r="AC4" s="6">
        <f>('Elec Use'!$D$17*BTU_per_GWh)*'IESS Demand'!$C134*'IESS Demand'!AF$77*'IESS Demand'!AC117/'IESS Demand'!$D117</f>
        <v>113977455027050.52</v>
      </c>
      <c r="AD4" s="6">
        <f>('Elec Use'!$D$17*BTU_per_GWh)*'IESS Demand'!$C134*'IESS Demand'!AG$77*'IESS Demand'!AD117/'IESS Demand'!$D117</f>
        <v>115977979784389.83</v>
      </c>
      <c r="AE4" s="6">
        <f>('Elec Use'!$D$17*BTU_per_GWh)*'IESS Demand'!$C134*'IESS Demand'!AH$77*'IESS Demand'!AE117/'IESS Demand'!$D117</f>
        <v>117950630636638</v>
      </c>
      <c r="AF4" s="6">
        <f>('Elec Use'!$D$17*BTU_per_GWh)*'IESS Demand'!$C134*'IESS Demand'!AI$77*'IESS Demand'!AF117/'IESS Demand'!$D117</f>
        <v>119896519136621.41</v>
      </c>
      <c r="AG4" s="6">
        <f>('Elec Use'!$D$17*BTU_per_GWh)*'IESS Demand'!$C134*'IESS Demand'!AJ$77*'IESS Demand'!AG117/'IESS Demand'!$D117</f>
        <v>121816698510623.61</v>
      </c>
      <c r="AH4" s="6">
        <f>('Elec Use'!$D$17*BTU_per_GWh)*'IESS Demand'!$C134*'IESS Demand'!AK$77*'IESS Demand'!AH117/'IESS Demand'!$D117</f>
        <v>123712167434557.83</v>
      </c>
      <c r="AI4" s="6">
        <f>('Elec Use'!$D$17*BTU_per_GWh)*'IESS Demand'!$C134*'IESS Demand'!AL$77*'IESS Demand'!AI117/'IESS Demand'!$D117</f>
        <v>125583873520524.59</v>
      </c>
      <c r="AJ4" s="6">
        <f>('Elec Use'!$D$17*BTU_per_GWh)*'IESS Demand'!$C134*'IESS Demand'!AM$77*'IESS Demand'!AJ117/'IESS Demand'!$D117</f>
        <v>127432716539328.33</v>
      </c>
      <c r="AK4" s="6">
        <f>('Elec Use'!$D$17*BTU_per_GWh)*'IESS Demand'!$C134*'IESS Demand'!AN$77*'IESS Demand'!AK117/'IESS Demand'!$D117</f>
        <v>129259551402001.31</v>
      </c>
      <c r="AL4" s="6"/>
    </row>
    <row r="5" spans="1:38" ht="16.5">
      <c r="A5" t="s">
        <v>233</v>
      </c>
      <c r="B5" s="5" t="s">
        <v>23</v>
      </c>
      <c r="C5" t="s">
        <v>297</v>
      </c>
      <c r="D5" s="6">
        <f>('Elec Use'!$D$17*BTU_per_GWh)*'IESS Demand'!$C135*'IESS Demand'!G$77*'IESS Demand'!D118/'IESS Demand'!$D118</f>
        <v>148581647973829.63</v>
      </c>
      <c r="E5" s="6">
        <f>('Elec Use'!$D$17*BTU_per_GWh)*'IESS Demand'!$C135*'IESS Demand'!H$77*'IESS Demand'!E118/'IESS Demand'!$D118</f>
        <v>162990416968987.22</v>
      </c>
      <c r="F5" s="6">
        <f>('Elec Use'!$D$17*BTU_per_GWh)*'IESS Demand'!$C135*'IESS Demand'!I$77*'IESS Demand'!F118/'IESS Demand'!$D118</f>
        <v>177705449082780.09</v>
      </c>
      <c r="G5" s="6">
        <f>('Elec Use'!$D$17*BTU_per_GWh)*'IESS Demand'!$C135*'IESS Demand'!J$77*'IESS Demand'!G118/'IESS Demand'!$D118</f>
        <v>192708402598552.16</v>
      </c>
      <c r="H5" s="6">
        <f>('Elec Use'!$D$17*BTU_per_GWh)*'IESS Demand'!$C135*'IESS Demand'!K$77*'IESS Demand'!H118/'IESS Demand'!$D118</f>
        <v>207982371750624.06</v>
      </c>
      <c r="I5" s="6">
        <f>('Elec Use'!$D$17*BTU_per_GWh)*'IESS Demand'!$C135*'IESS Demand'!L$77*'IESS Demand'!I118/'IESS Demand'!$D118</f>
        <v>223511748898255.66</v>
      </c>
      <c r="J5" s="6">
        <f>('Elec Use'!$D$17*BTU_per_GWh)*'IESS Demand'!$C135*'IESS Demand'!M$77*'IESS Demand'!J118/'IESS Demand'!$D118</f>
        <v>237889301215136.03</v>
      </c>
      <c r="K5" s="6">
        <f>('Elec Use'!$D$17*BTU_per_GWh)*'IESS Demand'!$C135*'IESS Demand'!N$77*'IESS Demand'!K118/'IESS Demand'!$D118</f>
        <v>252483497817562.19</v>
      </c>
      <c r="L5" s="6">
        <f>('Elec Use'!$D$17*BTU_per_GWh)*'IESS Demand'!$C135*'IESS Demand'!O$77*'IESS Demand'!L118/'IESS Demand'!$D118</f>
        <v>267283509395930.06</v>
      </c>
      <c r="M5" s="6">
        <f>('Elec Use'!$D$17*BTU_per_GWh)*'IESS Demand'!$C135*'IESS Demand'!P$77*'IESS Demand'!M118/'IESS Demand'!$D118</f>
        <v>282279216572002.88</v>
      </c>
      <c r="N5" s="6">
        <f>('Elec Use'!$D$17*BTU_per_GWh)*'IESS Demand'!$C135*'IESS Demand'!Q$77*'IESS Demand'!N118/'IESS Demand'!$D118</f>
        <v>297461152661229.69</v>
      </c>
      <c r="O5" s="6">
        <f>('Elec Use'!$D$17*BTU_per_GWh)*'IESS Demand'!$C135*'IESS Demand'!R$77*'IESS Demand'!O118/'IESS Demand'!$D118</f>
        <v>312954554098246.19</v>
      </c>
      <c r="P5" s="6">
        <f>('Elec Use'!$D$17*BTU_per_GWh)*'IESS Demand'!$C135*'IESS Demand'!S$77*'IESS Demand'!P118/'IESS Demand'!$D118</f>
        <v>328601086759398.81</v>
      </c>
      <c r="Q5" s="6">
        <f>('Elec Use'!$D$17*BTU_per_GWh)*'IESS Demand'!$C135*'IESS Demand'!T$77*'IESS Demand'!Q118/'IESS Demand'!$D118</f>
        <v>344392566903542.69</v>
      </c>
      <c r="R5" s="6">
        <f>('Elec Use'!$D$17*BTU_per_GWh)*'IESS Demand'!$C135*'IESS Demand'!U$77*'IESS Demand'!R118/'IESS Demand'!$D118</f>
        <v>360321383730979.38</v>
      </c>
      <c r="S5" s="6">
        <f>('Elec Use'!$D$17*BTU_per_GWh)*'IESS Demand'!$C135*'IESS Demand'!V$77*'IESS Demand'!S118/'IESS Demand'!$D118</f>
        <v>376380450106575.94</v>
      </c>
      <c r="T5" s="6">
        <f>('Elec Use'!$D$17*BTU_per_GWh)*'IESS Demand'!$C135*'IESS Demand'!W$77*'IESS Demand'!T118/'IESS Demand'!$D118</f>
        <v>390640379676475.81</v>
      </c>
      <c r="U5" s="6">
        <f>('Elec Use'!$D$17*BTU_per_GWh)*'IESS Demand'!$C135*'IESS Demand'!X$77*'IESS Demand'!U118/'IESS Demand'!$D118</f>
        <v>404976565913449.5</v>
      </c>
      <c r="V5" s="6">
        <f>('Elec Use'!$D$17*BTU_per_GWh)*'IESS Demand'!$C135*'IESS Demand'!Y$77*'IESS Demand'!V118/'IESS Demand'!$D118</f>
        <v>419385620564648.44</v>
      </c>
      <c r="W5" s="6">
        <f>('Elec Use'!$D$17*BTU_per_GWh)*'IESS Demand'!$C135*'IESS Demand'!Z$77*'IESS Demand'!W118/'IESS Demand'!$D118</f>
        <v>433864353177765.19</v>
      </c>
      <c r="X5" s="6">
        <f>('Elec Use'!$D$17*BTU_per_GWh)*'IESS Demand'!$C135*'IESS Demand'!AA$77*'IESS Demand'!X118/'IESS Demand'!$D118</f>
        <v>448409756874592.5</v>
      </c>
      <c r="Y5" s="6">
        <f>('Elec Use'!$D$17*BTU_per_GWh)*'IESS Demand'!$C135*'IESS Demand'!AB$77*'IESS Demand'!Y118/'IESS Demand'!$D118</f>
        <v>465004847557135</v>
      </c>
      <c r="Z5" s="6">
        <f>('Elec Use'!$D$17*BTU_per_GWh)*'IESS Demand'!$C135*'IESS Demand'!AC$77*'IESS Demand'!Z118/'IESS Demand'!$D118</f>
        <v>481670853253856.31</v>
      </c>
      <c r="AA5" s="6">
        <f>('Elec Use'!$D$17*BTU_per_GWh)*'IESS Demand'!$C135*'IESS Demand'!AD$77*'IESS Demand'!AA118/'IESS Demand'!$D118</f>
        <v>498404385225483.06</v>
      </c>
      <c r="AB5" s="6">
        <f>('Elec Use'!$D$17*BTU_per_GWh)*'IESS Demand'!$C135*'IESS Demand'!AE$77*'IESS Demand'!AB118/'IESS Demand'!$D118</f>
        <v>515202267259521.5</v>
      </c>
      <c r="AC5" s="6">
        <f>('Elec Use'!$D$17*BTU_per_GWh)*'IESS Demand'!$C135*'IESS Demand'!AF$77*'IESS Demand'!AC118/'IESS Demand'!$D118</f>
        <v>532061519266507</v>
      </c>
      <c r="AD5" s="6">
        <f>('Elec Use'!$D$17*BTU_per_GWh)*'IESS Demand'!$C135*'IESS Demand'!AG$77*'IESS Demand'!AD118/'IESS Demand'!$D118</f>
        <v>548835795862136.13</v>
      </c>
      <c r="AE5" s="6">
        <f>('Elec Use'!$D$17*BTU_per_GWh)*'IESS Demand'!$C135*'IESS Demand'!AH$77*'IESS Demand'!AE118/'IESS Demand'!$D118</f>
        <v>565668232320714.88</v>
      </c>
      <c r="AF5" s="6">
        <f>('Elec Use'!$D$17*BTU_per_GWh)*'IESS Demand'!$C135*'IESS Demand'!AI$77*'IESS Demand'!AF118/'IESS Demand'!$D118</f>
        <v>582556509348982.88</v>
      </c>
      <c r="AG5" s="6">
        <f>('Elec Use'!$D$17*BTU_per_GWh)*'IESS Demand'!$C135*'IESS Demand'!AJ$77*'IESS Demand'!AG118/'IESS Demand'!$D118</f>
        <v>599498429354033.13</v>
      </c>
      <c r="AH5" s="6">
        <f>('Elec Use'!$D$17*BTU_per_GWh)*'IESS Demand'!$C135*'IESS Demand'!AK$77*'IESS Demand'!AH118/'IESS Demand'!$D118</f>
        <v>616491908564171.38</v>
      </c>
      <c r="AI5" s="6">
        <f>('Elec Use'!$D$17*BTU_per_GWh)*'IESS Demand'!$C135*'IESS Demand'!AL$77*'IESS Demand'!AI118/'IESS Demand'!$D118</f>
        <v>633534969754121.25</v>
      </c>
      <c r="AJ5" s="6">
        <f>('Elec Use'!$D$17*BTU_per_GWh)*'IESS Demand'!$C135*'IESS Demand'!AM$77*'IESS Demand'!AJ118/'IESS Demand'!$D118</f>
        <v>650625735521107.88</v>
      </c>
      <c r="AK5" s="6">
        <f>('Elec Use'!$D$17*BTU_per_GWh)*'IESS Demand'!$C135*'IESS Demand'!AN$77*'IESS Demand'!AK118/'IESS Demand'!$D118</f>
        <v>667762422063816.13</v>
      </c>
      <c r="AL5" s="70"/>
    </row>
    <row r="6" spans="1:38">
      <c r="A6" t="s">
        <v>233</v>
      </c>
      <c r="B6" s="5" t="s">
        <v>23</v>
      </c>
      <c r="C6" t="s">
        <v>30</v>
      </c>
      <c r="D6" s="6">
        <f>('Elec Use'!$D$17*BTU_per_GWh)*'IESS Demand'!$C136*'IESS Demand'!G$77*'IESS Demand'!D119/'IESS Demand'!$D119</f>
        <v>27499973956306.098</v>
      </c>
      <c r="E6" s="6">
        <f>('Elec Use'!$D$17*BTU_per_GWh)*'IESS Demand'!$C136*'IESS Demand'!H$77*'IESS Demand'!E119/'IESS Demand'!$D119</f>
        <v>31767171709068.465</v>
      </c>
      <c r="F6" s="6">
        <f>('Elec Use'!$D$17*BTU_per_GWh)*'IESS Demand'!$C136*'IESS Demand'!I$77*'IESS Demand'!F119/'IESS Demand'!$D119</f>
        <v>36150353509215.398</v>
      </c>
      <c r="G6" s="6">
        <f>('Elec Use'!$D$17*BTU_per_GWh)*'IESS Demand'!$C136*'IESS Demand'!J$77*'IESS Demand'!G119/'IESS Demand'!$D119</f>
        <v>40642573216632.992</v>
      </c>
      <c r="H6" s="6">
        <f>('Elec Use'!$D$17*BTU_per_GWh)*'IESS Demand'!$C136*'IESS Demand'!K$77*'IESS Demand'!H119/'IESS Demand'!$D119</f>
        <v>45237428496177.758</v>
      </c>
      <c r="I6" s="6">
        <f>('Elec Use'!$D$17*BTU_per_GWh)*'IESS Demand'!$C136*'IESS Demand'!L$77*'IESS Demand'!I119/'IESS Demand'!$D119</f>
        <v>49929008621963.914</v>
      </c>
      <c r="J6" s="6">
        <f>('Elec Use'!$D$17*BTU_per_GWh)*'IESS Demand'!$C136*'IESS Demand'!M$77*'IESS Demand'!J119/'IESS Demand'!$D119</f>
        <v>57089894114491.992</v>
      </c>
      <c r="K6" s="6">
        <f>('Elec Use'!$D$17*BTU_per_GWh)*'IESS Demand'!$C136*'IESS Demand'!N$77*'IESS Demand'!K119/'IESS Demand'!$D119</f>
        <v>64432741151585.742</v>
      </c>
      <c r="L6" s="6">
        <f>('Elec Use'!$D$17*BTU_per_GWh)*'IESS Demand'!$C136*'IESS Demand'!O$77*'IESS Demand'!L119/'IESS Demand'!$D119</f>
        <v>71948454095678.859</v>
      </c>
      <c r="M6" s="6">
        <f>('Elec Use'!$D$17*BTU_per_GWh)*'IESS Demand'!$C136*'IESS Demand'!P$77*'IESS Demand'!M119/'IESS Demand'!$D119</f>
        <v>79628533587142.406</v>
      </c>
      <c r="N6" s="6">
        <f>('Elec Use'!$D$17*BTU_per_GWh)*'IESS Demand'!$C136*'IESS Demand'!Q$77*'IESS Demand'!N119/'IESS Demand'!$D119</f>
        <v>87465028469830.75</v>
      </c>
      <c r="O6" s="6">
        <f>('Elec Use'!$D$17*BTU_per_GWh)*'IESS Demand'!$C136*'IESS Demand'!R$77*'IESS Demand'!O119/'IESS Demand'!$D119</f>
        <v>99318657071757.016</v>
      </c>
      <c r="P6" s="6">
        <f>('Elec Use'!$D$17*BTU_per_GWh)*'IESS Demand'!$C136*'IESS Demand'!S$77*'IESS Demand'!P119/'IESS Demand'!$D119</f>
        <v>111445932658598.75</v>
      </c>
      <c r="Q6" s="6">
        <f>('Elec Use'!$D$17*BTU_per_GWh)*'IESS Demand'!$C136*'IESS Demand'!T$77*'IESS Demand'!Q119/'IESS Demand'!$D119</f>
        <v>123832230805447.11</v>
      </c>
      <c r="R6" s="6">
        <f>('Elec Use'!$D$17*BTU_per_GWh)*'IESS Demand'!$C136*'IESS Demand'!U$77*'IESS Demand'!R119/'IESS Demand'!$D119</f>
        <v>136463950939312.41</v>
      </c>
      <c r="S6" s="6">
        <f>('Elec Use'!$D$17*BTU_per_GWh)*'IESS Demand'!$C136*'IESS Demand'!V$77*'IESS Demand'!S119/'IESS Demand'!$D119</f>
        <v>149328428280870.41</v>
      </c>
      <c r="T6" s="6">
        <f>('Elec Use'!$D$17*BTU_per_GWh)*'IESS Demand'!$C136*'IESS Demand'!W$77*'IESS Demand'!T119/'IESS Demand'!$D119</f>
        <v>168469768523726.25</v>
      </c>
      <c r="U6" s="6">
        <f>('Elec Use'!$D$17*BTU_per_GWh)*'IESS Demand'!$C136*'IESS Demand'!X$77*'IESS Demand'!U119/'IESS Demand'!$D119</f>
        <v>188031922584453.81</v>
      </c>
      <c r="V6" s="6">
        <f>('Elec Use'!$D$17*BTU_per_GWh)*'IESS Demand'!$C136*'IESS Demand'!Y$77*'IESS Demand'!V119/'IESS Demand'!$D119</f>
        <v>207996192771795.81</v>
      </c>
      <c r="W6" s="6">
        <f>('Elec Use'!$D$17*BTU_per_GWh)*'IESS Demand'!$C136*'IESS Demand'!Z$77*'IESS Demand'!W119/'IESS Demand'!$D119</f>
        <v>228344972934500.72</v>
      </c>
      <c r="X6" s="6">
        <f>('Elec Use'!$D$17*BTU_per_GWh)*'IESS Demand'!$C136*'IESS Demand'!AA$77*'IESS Demand'!X119/'IESS Demand'!$D119</f>
        <v>249061669954252.66</v>
      </c>
      <c r="Y6" s="6">
        <f>('Elec Use'!$D$17*BTU_per_GWh)*'IESS Demand'!$C136*'IESS Demand'!AB$77*'IESS Demand'!Y119/'IESS Demand'!$D119</f>
        <v>271968155634660.75</v>
      </c>
      <c r="Z6" s="6">
        <f>('Elec Use'!$D$17*BTU_per_GWh)*'IESS Demand'!$C136*'IESS Demand'!AC$77*'IESS Demand'!Z119/'IESS Demand'!$D119</f>
        <v>295285224039162.13</v>
      </c>
      <c r="AA6" s="6">
        <f>('Elec Use'!$D$17*BTU_per_GWh)*'IESS Demand'!$C136*'IESS Demand'!AD$77*'IESS Demand'!AA119/'IESS Demand'!$D119</f>
        <v>318993255094100.19</v>
      </c>
      <c r="AB6" s="6">
        <f>('Elec Use'!$D$17*BTU_per_GWh)*'IESS Demand'!$C136*'IESS Demand'!AE$77*'IESS Demand'!AB119/'IESS Demand'!$D119</f>
        <v>343073859210266.31</v>
      </c>
      <c r="AC6" s="6">
        <f>('Elec Use'!$D$17*BTU_per_GWh)*'IESS Demand'!$C136*'IESS Demand'!AF$77*'IESS Demand'!AC119/'IESS Demand'!$D119</f>
        <v>367509782308785.44</v>
      </c>
      <c r="AD6" s="6">
        <f>('Elec Use'!$D$17*BTU_per_GWh)*'IESS Demand'!$C136*'IESS Demand'!AG$77*'IESS Demand'!AD119/'IESS Demand'!$D119</f>
        <v>394559440559561.94</v>
      </c>
      <c r="AE6" s="6">
        <f>('Elec Use'!$D$17*BTU_per_GWh)*'IESS Demand'!$C136*'IESS Demand'!AH$77*'IESS Demand'!AE119/'IESS Demand'!$D119</f>
        <v>422040820955622.31</v>
      </c>
      <c r="AF6" s="6">
        <f>('Elec Use'!$D$17*BTU_per_GWh)*'IESS Demand'!$C136*'IESS Demand'!AI$77*'IESS Demand'!AF119/'IESS Demand'!$D119</f>
        <v>449936707324000.25</v>
      </c>
      <c r="AG6" s="6">
        <f>('Elec Use'!$D$17*BTU_per_GWh)*'IESS Demand'!$C136*'IESS Demand'!AJ$77*'IESS Demand'!AG119/'IESS Demand'!$D119</f>
        <v>478230786876494.75</v>
      </c>
      <c r="AH6" s="6">
        <f>('Elec Use'!$D$17*BTU_per_GWh)*'IESS Demand'!$C136*'IESS Demand'!AK$77*'IESS Demand'!AH119/'IESS Demand'!$D119</f>
        <v>506907591722733.13</v>
      </c>
      <c r="AI6" s="6">
        <f>('Elec Use'!$D$17*BTU_per_GWh)*'IESS Demand'!$C136*'IESS Demand'!AL$77*'IESS Demand'!AI119/'IESS Demand'!$D119</f>
        <v>535952444869051.06</v>
      </c>
      <c r="AJ6" s="6">
        <f>('Elec Use'!$D$17*BTU_per_GWh)*'IESS Demand'!$C136*'IESS Demand'!AM$77*'IESS Demand'!AJ119/'IESS Demand'!$D119</f>
        <v>565351410306808.25</v>
      </c>
      <c r="AK6" s="6">
        <f>('Elec Use'!$D$17*BTU_per_GWh)*'IESS Demand'!$C136*'IESS Demand'!AN$77*'IESS Demand'!AK119/'IESS Demand'!$D119</f>
        <v>595091246833385.13</v>
      </c>
    </row>
    <row r="7" spans="1:38">
      <c r="A7" t="s">
        <v>234</v>
      </c>
      <c r="B7" s="5" t="s">
        <v>23</v>
      </c>
      <c r="C7" t="s">
        <v>226</v>
      </c>
      <c r="D7" s="6">
        <v>0</v>
      </c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  <c r="AG7" s="6">
        <v>29</v>
      </c>
      <c r="AH7" s="6">
        <v>30</v>
      </c>
      <c r="AI7" s="6">
        <v>31</v>
      </c>
      <c r="AJ7" s="6">
        <v>32</v>
      </c>
      <c r="AK7" s="6">
        <v>33</v>
      </c>
    </row>
    <row r="8" spans="1:38">
      <c r="A8" t="s">
        <v>234</v>
      </c>
      <c r="B8" s="5" t="s">
        <v>23</v>
      </c>
      <c r="C8" t="s">
        <v>296</v>
      </c>
      <c r="D8" s="6">
        <f>('Elec Use'!$D$17*BTU_per_GWh)*'IESS Demand'!$C133*'IESS Demand'!G$78*'IESS Demand'!D116/'IESS Demand'!$D116</f>
        <v>153709351837608.28</v>
      </c>
      <c r="E8" s="6">
        <f>('Elec Use'!$D$17*BTU_per_GWh)*'IESS Demand'!$C133*'IESS Demand'!H$78*'IESS Demand'!E116/'IESS Demand'!$D116</f>
        <v>181211845953338.09</v>
      </c>
      <c r="F8" s="6">
        <f>('Elec Use'!$D$17*BTU_per_GWh)*'IESS Demand'!$C133*'IESS Demand'!I$78*'IESS Demand'!F116/'IESS Demand'!$D116</f>
        <v>208230234822882.81</v>
      </c>
      <c r="G8" s="6">
        <f>('Elec Use'!$D$17*BTU_per_GWh)*'IESS Demand'!$C133*'IESS Demand'!J$78*'IESS Demand'!G116/'IESS Demand'!$D116</f>
        <v>234793510906375.34</v>
      </c>
      <c r="H8" s="6">
        <f>('Elec Use'!$D$17*BTU_per_GWh)*'IESS Demand'!$C133*'IESS Demand'!K$78*'IESS Demand'!H116/'IESS Demand'!$D116</f>
        <v>260928396879051.69</v>
      </c>
      <c r="I8" s="6">
        <f>('Elec Use'!$D$17*BTU_per_GWh)*'IESS Demand'!$C133*'IESS Demand'!L$78*'IESS Demand'!I116/'IESS Demand'!$D116</f>
        <v>286659563490679.44</v>
      </c>
      <c r="J8" s="6">
        <f>('Elec Use'!$D$17*BTU_per_GWh)*'IESS Demand'!$C133*'IESS Demand'!M$78*'IESS Demand'!J116/'IESS Demand'!$D116</f>
        <v>316646381958440.81</v>
      </c>
      <c r="K8" s="6">
        <f>('Elec Use'!$D$17*BTU_per_GWh)*'IESS Demand'!$C133*'IESS Demand'!N$78*'IESS Demand'!K116/'IESS Demand'!$D116</f>
        <v>346087837170719.06</v>
      </c>
      <c r="L8" s="6">
        <f>('Elec Use'!$D$17*BTU_per_GWh)*'IESS Demand'!$C133*'IESS Demand'!O$78*'IESS Demand'!L116/'IESS Demand'!$D116</f>
        <v>375011189978293.19</v>
      </c>
      <c r="M8" s="6">
        <f>('Elec Use'!$D$17*BTU_per_GWh)*'IESS Demand'!$C133*'IESS Demand'!P$78*'IESS Demand'!M116/'IESS Demand'!$D116</f>
        <v>403441914106656.69</v>
      </c>
      <c r="N8" s="6">
        <f>('Elec Use'!$D$17*BTU_per_GWh)*'IESS Demand'!$C133*'IESS Demand'!Q$78*'IESS Demand'!N116/'IESS Demand'!$D116</f>
        <v>431403840241633.25</v>
      </c>
      <c r="O8" s="6">
        <f>('Elec Use'!$D$17*BTU_per_GWh)*'IESS Demand'!$C133*'IESS Demand'!R$78*'IESS Demand'!O116/'IESS Demand'!$D116</f>
        <v>471687541279634.88</v>
      </c>
      <c r="P8" s="6">
        <f>('Elec Use'!$D$17*BTU_per_GWh)*'IESS Demand'!$C133*'IESS Demand'!S$78*'IESS Demand'!P116/'IESS Demand'!$D116</f>
        <v>511213869226194.19</v>
      </c>
      <c r="Q8" s="6">
        <f>('Elec Use'!$D$17*BTU_per_GWh)*'IESS Demand'!$C133*'IESS Demand'!T$78*'IESS Demand'!Q116/'IESS Demand'!$D116</f>
        <v>550023300119836.69</v>
      </c>
      <c r="R8" s="6">
        <f>('Elec Use'!$D$17*BTU_per_GWh)*'IESS Demand'!$C133*'IESS Demand'!U$78*'IESS Demand'!R116/'IESS Demand'!$D116</f>
        <v>588153476282891.63</v>
      </c>
      <c r="S8" s="6">
        <f>('Elec Use'!$D$17*BTU_per_GWh)*'IESS Demand'!$C133*'IESS Demand'!V$78*'IESS Demand'!S116/'IESS Demand'!$D116</f>
        <v>625639450040427</v>
      </c>
      <c r="T8" s="6">
        <f>('Elec Use'!$D$17*BTU_per_GWh)*'IESS Demand'!$C133*'IESS Demand'!W$78*'IESS Demand'!T116/'IESS Demand'!$D116</f>
        <v>659426358950615.75</v>
      </c>
      <c r="U8" s="6">
        <f>('Elec Use'!$D$17*BTU_per_GWh)*'IESS Demand'!$C133*'IESS Demand'!X$78*'IESS Demand'!U116/'IESS Demand'!$D116</f>
        <v>692544498778984.38</v>
      </c>
      <c r="V8" s="6">
        <f>('Elec Use'!$D$17*BTU_per_GWh)*'IESS Demand'!$C133*'IESS Demand'!Y$78*'IESS Demand'!V116/'IESS Demand'!$D116</f>
        <v>725023584419111.38</v>
      </c>
      <c r="W8" s="6">
        <f>('Elec Use'!$D$17*BTU_per_GWh)*'IESS Demand'!$C133*'IESS Demand'!Z$78*'IESS Demand'!W116/'IESS Demand'!$D116</f>
        <v>756891596058689.25</v>
      </c>
      <c r="X8" s="6">
        <f>('Elec Use'!$D$17*BTU_per_GWh)*'IESS Demand'!$C133*'IESS Demand'!AA$78*'IESS Demand'!X116/'IESS Demand'!$D116</f>
        <v>788174903945150.75</v>
      </c>
      <c r="Y8" s="6">
        <f>('Elec Use'!$D$17*BTU_per_GWh)*'IESS Demand'!$C133*'IESS Demand'!AB$78*'IESS Demand'!Y116/'IESS Demand'!$D116</f>
        <v>814706143762547.5</v>
      </c>
      <c r="Z8" s="6">
        <f>('Elec Use'!$D$17*BTU_per_GWh)*'IESS Demand'!$C133*'IESS Demand'!AC$78*'IESS Demand'!Z116/'IESS Demand'!$D116</f>
        <v>840721414092438.38</v>
      </c>
      <c r="AA8" s="6">
        <f>('Elec Use'!$D$17*BTU_per_GWh)*'IESS Demand'!$C133*'IESS Demand'!AD$78*'IESS Demand'!AA116/'IESS Demand'!$D116</f>
        <v>866245371012041.5</v>
      </c>
      <c r="AB8" s="6">
        <f>('Elec Use'!$D$17*BTU_per_GWh)*'IESS Demand'!$C133*'IESS Demand'!AE$78*'IESS Demand'!AB116/'IESS Demand'!$D116</f>
        <v>891301124278201.88</v>
      </c>
      <c r="AC8" s="6">
        <f>('Elec Use'!$D$17*BTU_per_GWh)*'IESS Demand'!$C133*'IESS Demand'!AF$78*'IESS Demand'!AC116/'IESS Demand'!$D116</f>
        <v>915910356679097.88</v>
      </c>
      <c r="AD8" s="6">
        <f>('Elec Use'!$D$17*BTU_per_GWh)*'IESS Demand'!$C133*'IESS Demand'!AG$78*'IESS Demand'!AD116/'IESS Demand'!$D116</f>
        <v>936776256527447.63</v>
      </c>
      <c r="AE8" s="6">
        <f>('Elec Use'!$D$17*BTU_per_GWh)*'IESS Demand'!$C133*'IESS Demand'!AH$78*'IESS Demand'!AE116/'IESS Demand'!$D116</f>
        <v>957175030762198.63</v>
      </c>
      <c r="AF8" s="6">
        <f>('Elec Use'!$D$17*BTU_per_GWh)*'IESS Demand'!$C133*'IESS Demand'!AI$78*'IESS Demand'!AF116/'IESS Demand'!$D116</f>
        <v>977125307372325.25</v>
      </c>
      <c r="AG8" s="6">
        <f>('Elec Use'!$D$17*BTU_per_GWh)*'IESS Demand'!$C133*'IESS Demand'!AJ$78*'IESS Demand'!AG116/'IESS Demand'!$D116</f>
        <v>996644736879764.88</v>
      </c>
      <c r="AH8" s="6">
        <f>('Elec Use'!$D$17*BTU_per_GWh)*'IESS Demand'!$C133*'IESS Demand'!AK$78*'IESS Demand'!AH116/'IESS Demand'!$D116</f>
        <v>1015750055622604</v>
      </c>
      <c r="AI8" s="6">
        <f>('Elec Use'!$D$17*BTU_per_GWh)*'IESS Demand'!$C133*'IESS Demand'!AL$78*'IESS Demand'!AI116/'IESS Demand'!$D116</f>
        <v>1034457144184557.6</v>
      </c>
      <c r="AJ8" s="6">
        <f>('Elec Use'!$D$17*BTU_per_GWh)*'IESS Demand'!$C133*'IESS Demand'!AM$78*'IESS Demand'!AJ116/'IESS Demand'!$D116</f>
        <v>1052781081399683.8</v>
      </c>
      <c r="AK8" s="6">
        <f>('Elec Use'!$D$17*BTU_per_GWh)*'IESS Demand'!$C133*'IESS Demand'!AN$78*'IESS Demand'!AK116/'IESS Demand'!$D116</f>
        <v>1070736194318301.4</v>
      </c>
      <c r="AL8" s="6"/>
    </row>
    <row r="9" spans="1:38">
      <c r="A9" t="s">
        <v>234</v>
      </c>
      <c r="B9" s="5" t="s">
        <v>23</v>
      </c>
      <c r="C9" t="s">
        <v>29</v>
      </c>
      <c r="D9" s="6">
        <f>('Elec Use'!$D$17*BTU_per_GWh)*'IESS Demand'!$C134*'IESS Demand'!G$78*'IESS Demand'!D117/'IESS Demand'!$D117</f>
        <v>114163498566963.89</v>
      </c>
      <c r="E9" s="6">
        <f>('Elec Use'!$D$17*BTU_per_GWh)*'IESS Demand'!$C134*'IESS Demand'!H$78*'IESS Demand'!E117/'IESS Demand'!$D117</f>
        <v>118441806477815.25</v>
      </c>
      <c r="F9" s="6">
        <f>('Elec Use'!$D$17*BTU_per_GWh)*'IESS Demand'!$C134*'IESS Demand'!I$78*'IESS Demand'!F117/'IESS Demand'!$D117</f>
        <v>122664020238574.63</v>
      </c>
      <c r="G9" s="6">
        <f>('Elec Use'!$D$17*BTU_per_GWh)*'IESS Demand'!$C134*'IESS Demand'!J$78*'IESS Demand'!G117/'IESS Demand'!$D117</f>
        <v>126833499258013.27</v>
      </c>
      <c r="H9" s="6">
        <f>('Elec Use'!$D$17*BTU_per_GWh)*'IESS Demand'!$C134*'IESS Demand'!K$78*'IESS Demand'!H117/'IESS Demand'!$D117</f>
        <v>130953339940822.98</v>
      </c>
      <c r="I9" s="6">
        <f>('Elec Use'!$D$17*BTU_per_GWh)*'IESS Demand'!$C134*'IESS Demand'!L$78*'IESS Demand'!I117/'IESS Demand'!$D117</f>
        <v>135026400931381.67</v>
      </c>
      <c r="J9" s="6">
        <f>('Elec Use'!$D$17*BTU_per_GWh)*'IESS Demand'!$C134*'IESS Demand'!M$78*'IESS Demand'!J117/'IESS Demand'!$D117</f>
        <v>134368195415599.73</v>
      </c>
      <c r="K9" s="6">
        <f>('Elec Use'!$D$17*BTU_per_GWh)*'IESS Demand'!$C134*'IESS Demand'!N$78*'IESS Demand'!K117/'IESS Demand'!$D117</f>
        <v>133742254094444.73</v>
      </c>
      <c r="L9" s="6">
        <f>('Elec Use'!$D$17*BTU_per_GWh)*'IESS Demand'!$C134*'IESS Demand'!O$78*'IESS Demand'!L117/'IESS Demand'!$D117</f>
        <v>133146964190769.88</v>
      </c>
      <c r="M9" s="6">
        <f>('Elec Use'!$D$17*BTU_per_GWh)*'IESS Demand'!$C134*'IESS Demand'!P$78*'IESS Demand'!M117/'IESS Demand'!$D117</f>
        <v>132580818655411.83</v>
      </c>
      <c r="N9" s="6">
        <f>('Elec Use'!$D$17*BTU_per_GWh)*'IESS Demand'!$C134*'IESS Demand'!Q$78*'IESS Demand'!N117/'IESS Demand'!$D117</f>
        <v>132042407642956.28</v>
      </c>
      <c r="O9" s="6">
        <f>('Elec Use'!$D$17*BTU_per_GWh)*'IESS Demand'!$C134*'IESS Demand'!R$78*'IESS Demand'!O117/'IESS Demand'!$D117</f>
        <v>130645637014929.8</v>
      </c>
      <c r="P9" s="6">
        <f>('Elec Use'!$D$17*BTU_per_GWh)*'IESS Demand'!$C134*'IESS Demand'!S$78*'IESS Demand'!P117/'IESS Demand'!$D117</f>
        <v>129299501934836.17</v>
      </c>
      <c r="Q9" s="6">
        <f>('Elec Use'!$D$17*BTU_per_GWh)*'IESS Demand'!$C134*'IESS Demand'!T$78*'IESS Demand'!Q117/'IESS Demand'!$D117</f>
        <v>128001296303909.94</v>
      </c>
      <c r="R9" s="6">
        <f>('Elec Use'!$D$17*BTU_per_GWh)*'IESS Demand'!$C134*'IESS Demand'!U$78*'IESS Demand'!R117/'IESS Demand'!$D117</f>
        <v>126748503476605.03</v>
      </c>
      <c r="S9" s="6">
        <f>('Elec Use'!$D$17*BTU_per_GWh)*'IESS Demand'!$C134*'IESS Demand'!V$78*'IESS Demand'!S117/'IESS Demand'!$D117</f>
        <v>125538779966327.23</v>
      </c>
      <c r="T9" s="6">
        <f>('Elec Use'!$D$17*BTU_per_GWh)*'IESS Demand'!$C134*'IESS Demand'!W$78*'IESS Demand'!T117/'IESS Demand'!$D117</f>
        <v>125487938084149.94</v>
      </c>
      <c r="U9" s="6">
        <f>('Elec Use'!$D$17*BTU_per_GWh)*'IESS Demand'!$C134*'IESS Demand'!X$78*'IESS Demand'!U117/'IESS Demand'!$D117</f>
        <v>125449955471370.34</v>
      </c>
      <c r="V9" s="6">
        <f>('Elec Use'!$D$17*BTU_per_GWh)*'IESS Demand'!$C134*'IESS Demand'!Y$78*'IESS Demand'!V117/'IESS Demand'!$D117</f>
        <v>125424260762128.3</v>
      </c>
      <c r="W9" s="6">
        <f>('Elec Use'!$D$17*BTU_per_GWh)*'IESS Demand'!$C134*'IESS Demand'!Z$78*'IESS Demand'!W117/'IESS Demand'!$D117</f>
        <v>125410315945950.06</v>
      </c>
      <c r="X9" s="6">
        <f>('Elec Use'!$D$17*BTU_per_GWh)*'IESS Demand'!$C134*'IESS Demand'!AA$78*'IESS Demand'!X117/'IESS Demand'!$D117</f>
        <v>125407613968718.7</v>
      </c>
      <c r="Y9" s="6">
        <f>('Elec Use'!$D$17*BTU_per_GWh)*'IESS Demand'!$C134*'IESS Demand'!AB$78*'IESS Demand'!Y117/'IESS Demand'!$D117</f>
        <v>124975734002362.28</v>
      </c>
      <c r="Z9" s="6">
        <f>('Elec Use'!$D$17*BTU_per_GWh)*'IESS Demand'!$C134*'IESS Demand'!AC$78*'IESS Demand'!Z117/'IESS Demand'!$D117</f>
        <v>124567694307309.98</v>
      </c>
      <c r="AA9" s="6">
        <f>('Elec Use'!$D$17*BTU_per_GWh)*'IESS Demand'!$C134*'IESS Demand'!AD$78*'IESS Demand'!AA117/'IESS Demand'!$D117</f>
        <v>124182355654238.66</v>
      </c>
      <c r="AB9" s="6">
        <f>('Elec Use'!$D$17*BTU_per_GWh)*'IESS Demand'!$C134*'IESS Demand'!AE$78*'IESS Demand'!AB117/'IESS Demand'!$D117</f>
        <v>123818650261260.36</v>
      </c>
      <c r="AC9" s="6">
        <f>('Elec Use'!$D$17*BTU_per_GWh)*'IESS Demand'!$C134*'IESS Demand'!AF$78*'IESS Demand'!AC117/'IESS Demand'!$D117</f>
        <v>123475576279303.8</v>
      </c>
      <c r="AD9" s="6">
        <f>('Elec Use'!$D$17*BTU_per_GWh)*'IESS Demand'!$C134*'IESS Demand'!AG$78*'IESS Demand'!AD117/'IESS Demand'!$D117</f>
        <v>122499020725226.17</v>
      </c>
      <c r="AE9" s="6">
        <f>('Elec Use'!$D$17*BTU_per_GWh)*'IESS Demand'!$C134*'IESS Demand'!AH$78*'IESS Demand'!AE117/'IESS Demand'!$D117</f>
        <v>121550339076239.66</v>
      </c>
      <c r="AF9" s="6">
        <f>('Elec Use'!$D$17*BTU_per_GWh)*'IESS Demand'!$C134*'IESS Demand'!AI$78*'IESS Demand'!AF117/'IESS Demand'!$D117</f>
        <v>120628419779517.92</v>
      </c>
      <c r="AG9" s="6">
        <f>('Elec Use'!$D$17*BTU_per_GWh)*'IESS Demand'!$C134*'IESS Demand'!AJ$78*'IESS Demand'!AG117/'IESS Demand'!$D117</f>
        <v>119732209608777.39</v>
      </c>
      <c r="AH9" s="6">
        <f>('Elec Use'!$D$17*BTU_per_GWh)*'IESS Demand'!$C134*'IESS Demand'!AK$78*'IESS Demand'!AH117/'IESS Demand'!$D117</f>
        <v>118860709888104.86</v>
      </c>
      <c r="AI9" s="6">
        <f>('Elec Use'!$D$17*BTU_per_GWh)*'IESS Demand'!$C134*'IESS Demand'!AL$78*'IESS Demand'!AI117/'IESS Demand'!$D117</f>
        <v>118012973005399.77</v>
      </c>
      <c r="AJ9" s="6">
        <f>('Elec Use'!$D$17*BTU_per_GWh)*'IESS Demand'!$C134*'IESS Demand'!AM$78*'IESS Demand'!AJ117/'IESS Demand'!$D117</f>
        <v>117188099189857.67</v>
      </c>
      <c r="AK9" s="6">
        <f>('Elec Use'!$D$17*BTU_per_GWh)*'IESS Demand'!$C134*'IESS Demand'!AN$78*'IESS Demand'!AK117/'IESS Demand'!$D117</f>
        <v>116385233530446.38</v>
      </c>
      <c r="AL9" s="6"/>
    </row>
    <row r="10" spans="1:38">
      <c r="A10" t="s">
        <v>234</v>
      </c>
      <c r="B10" s="5" t="s">
        <v>23</v>
      </c>
      <c r="C10" t="s">
        <v>297</v>
      </c>
      <c r="D10" s="6">
        <f>('Elec Use'!$D$17*BTU_per_GWh)*'IESS Demand'!$C135*'IESS Demand'!G$78*'IESS Demand'!D118/'IESS Demand'!$D118</f>
        <v>301665770128686.19</v>
      </c>
      <c r="E10" s="6">
        <f>('Elec Use'!$D$17*BTU_per_GWh)*'IESS Demand'!$C135*'IESS Demand'!H$78*'IESS Demand'!E118/'IESS Demand'!$D118</f>
        <v>321380711345390.31</v>
      </c>
      <c r="F10" s="6">
        <f>('Elec Use'!$D$17*BTU_per_GWh)*'IESS Demand'!$C135*'IESS Demand'!I$78*'IESS Demand'!F118/'IESS Demand'!$D118</f>
        <v>340789389443459.06</v>
      </c>
      <c r="G10" s="6">
        <f>('Elec Use'!$D$17*BTU_per_GWh)*'IESS Demand'!$C135*'IESS Demand'!J$78*'IESS Demand'!G118/'IESS Demand'!$D118</f>
        <v>359910146139548.63</v>
      </c>
      <c r="H10" s="6">
        <f>('Elec Use'!$D$17*BTU_per_GWh)*'IESS Demand'!$C135*'IESS Demand'!K$78*'IESS Demand'!H118/'IESS Demand'!$D118</f>
        <v>378759887199338.5</v>
      </c>
      <c r="I10" s="6">
        <f>('Elec Use'!$D$17*BTU_per_GWh)*'IESS Demand'!$C135*'IESS Demand'!L$78*'IESS Demand'!I118/'IESS Demand'!$D118</f>
        <v>397354220263568.75</v>
      </c>
      <c r="J10" s="6">
        <f>('Elec Use'!$D$17*BTU_per_GWh)*'IESS Demand'!$C135*'IESS Demand'!M$78*'IESS Demand'!J118/'IESS Demand'!$D118</f>
        <v>411347654966235.81</v>
      </c>
      <c r="K10" s="6">
        <f>('Elec Use'!$D$17*BTU_per_GWh)*'IESS Demand'!$C135*'IESS Demand'!N$78*'IESS Demand'!K118/'IESS Demand'!$D118</f>
        <v>425124445383357</v>
      </c>
      <c r="L10" s="6">
        <f>('Elec Use'!$D$17*BTU_per_GWh)*'IESS Demand'!$C135*'IESS Demand'!O$78*'IESS Demand'!L118/'IESS Demand'!$D118</f>
        <v>438695420824536.69</v>
      </c>
      <c r="M10" s="6">
        <f>('Elec Use'!$D$17*BTU_per_GWh)*'IESS Demand'!$C135*'IESS Demand'!P$78*'IESS Demand'!M118/'IESS Demand'!$D118</f>
        <v>452070700668011.31</v>
      </c>
      <c r="N10" s="6">
        <f>('Elec Use'!$D$17*BTU_per_GWh)*'IESS Demand'!$C135*'IESS Demand'!Q$78*'IESS Demand'!N118/'IESS Demand'!$D118</f>
        <v>465259751598331.75</v>
      </c>
      <c r="O10" s="6">
        <f>('Elec Use'!$D$17*BTU_per_GWh)*'IESS Demand'!$C135*'IESS Demand'!R$78*'IESS Demand'!O118/'IESS Demand'!$D118</f>
        <v>476450955074438.44</v>
      </c>
      <c r="P10" s="6">
        <f>('Elec Use'!$D$17*BTU_per_GWh)*'IESS Demand'!$C135*'IESS Demand'!S$78*'IESS Demand'!P118/'IESS Demand'!$D118</f>
        <v>487489027326409</v>
      </c>
      <c r="Q10" s="6">
        <f>('Elec Use'!$D$17*BTU_per_GWh)*'IESS Demand'!$C135*'IESS Demand'!T$78*'IESS Demand'!Q118/'IESS Demand'!$D118</f>
        <v>498382152095388.31</v>
      </c>
      <c r="R10" s="6">
        <f>('Elec Use'!$D$17*BTU_per_GWh)*'IESS Demand'!$C135*'IESS Demand'!U$78*'IESS Demand'!R118/'IESS Demand'!$D118</f>
        <v>509137940181074.69</v>
      </c>
      <c r="S10" s="6">
        <f>('Elec Use'!$D$17*BTU_per_GWh)*'IESS Demand'!$C135*'IESS Demand'!V$78*'IESS Demand'!S118/'IESS Demand'!$D118</f>
        <v>519763478718601.44</v>
      </c>
      <c r="T10" s="6">
        <f>('Elec Use'!$D$17*BTU_per_GWh)*'IESS Demand'!$C135*'IESS Demand'!W$78*'IESS Demand'!T118/'IESS Demand'!$D118</f>
        <v>525567988661262.56</v>
      </c>
      <c r="U10" s="6">
        <f>('Elec Use'!$D$17*BTU_per_GWh)*'IESS Demand'!$C135*'IESS Demand'!X$78*'IESS Demand'!U118/'IESS Demand'!$D118</f>
        <v>531296241936849.5</v>
      </c>
      <c r="V10" s="6">
        <f>('Elec Use'!$D$17*BTU_per_GWh)*'IESS Demand'!$C135*'IESS Demand'!Y$78*'IESS Demand'!V118/'IESS Demand'!$D118</f>
        <v>536951626798211.63</v>
      </c>
      <c r="W10" s="6">
        <f>('Elec Use'!$D$17*BTU_per_GWh)*'IESS Demand'!$C135*'IESS Demand'!Z$78*'IESS Demand'!W118/'IESS Demand'!$D118</f>
        <v>542537333697655.63</v>
      </c>
      <c r="X10" s="6">
        <f>('Elec Use'!$D$17*BTU_per_GWh)*'IESS Demand'!$C135*'IESS Demand'!AA$78*'IESS Demand'!X118/'IESS Demand'!$D118</f>
        <v>548056369513389.38</v>
      </c>
      <c r="Y10" s="6">
        <f>('Elec Use'!$D$17*BTU_per_GWh)*'IESS Demand'!$C135*'IESS Demand'!AB$78*'IESS Demand'!Y118/'IESS Demand'!$D118</f>
        <v>553860353247627.56</v>
      </c>
      <c r="Z10" s="6">
        <f>('Elec Use'!$D$17*BTU_per_GWh)*'IESS Demand'!$C135*'IESS Demand'!AC$78*'IESS Demand'!Z118/'IESS Demand'!$D118</f>
        <v>559593421967687</v>
      </c>
      <c r="AA10" s="6">
        <f>('Elec Use'!$D$17*BTU_per_GWh)*'IESS Demand'!$C135*'IESS Demand'!AD$78*'IESS Demand'!AA118/'IESS Demand'!$D118</f>
        <v>565258964412840.88</v>
      </c>
      <c r="AB10" s="6">
        <f>('Elec Use'!$D$17*BTU_per_GWh)*'IESS Demand'!$C135*'IESS Demand'!AE$78*'IESS Demand'!AB118/'IESS Demand'!$D118</f>
        <v>570860156795583.13</v>
      </c>
      <c r="AC10" s="6">
        <f>('Elec Use'!$D$17*BTU_per_GWh)*'IESS Demand'!$C135*'IESS Demand'!AF$78*'IESS Demand'!AC118/'IESS Demand'!$D118</f>
        <v>576399979205378.13</v>
      </c>
      <c r="AD10" s="6">
        <f>('Elec Use'!$D$17*BTU_per_GWh)*'IESS Demand'!$C135*'IESS Demand'!AG$78*'IESS Demand'!AD118/'IESS Demand'!$D118</f>
        <v>579694935685635.63</v>
      </c>
      <c r="AE10" s="6">
        <f>('Elec Use'!$D$17*BTU_per_GWh)*'IESS Demand'!$C135*'IESS Demand'!AH$78*'IESS Demand'!AE118/'IESS Demand'!$D118</f>
        <v>582931732302943.25</v>
      </c>
      <c r="AF10" s="6">
        <f>('Elec Use'!$D$17*BTU_per_GWh)*'IESS Demand'!$C135*'IESS Demand'!AI$78*'IESS Demand'!AF118/'IESS Demand'!$D118</f>
        <v>586112688350562</v>
      </c>
      <c r="AG10" s="6">
        <f>('Elec Use'!$D$17*BTU_per_GWh)*'IESS Demand'!$C135*'IESS Demand'!AJ$78*'IESS Demand'!AG118/'IESS Demand'!$D118</f>
        <v>589240001421398.5</v>
      </c>
      <c r="AH10" s="6">
        <f>('Elec Use'!$D$17*BTU_per_GWh)*'IESS Demand'!$C135*'IESS Demand'!AK$78*'IESS Demand'!AH118/'IESS Demand'!$D118</f>
        <v>592315755287146.5</v>
      </c>
      <c r="AI10" s="6">
        <f>('Elec Use'!$D$17*BTU_per_GWh)*'IESS Demand'!$C135*'IESS Demand'!AL$78*'IESS Demand'!AI118/'IESS Demand'!$D118</f>
        <v>595341927173083.38</v>
      </c>
      <c r="AJ10" s="6">
        <f>('Elec Use'!$D$17*BTU_per_GWh)*'IESS Demand'!$C135*'IESS Demand'!AM$78*'IESS Demand'!AJ118/'IESS Demand'!$D118</f>
        <v>598320394481983.38</v>
      </c>
      <c r="AK10" s="6">
        <f>('Elec Use'!$D$17*BTU_per_GWh)*'IESS Demand'!$C135*'IESS Demand'!AN$78*'IESS Demand'!AK118/'IESS Demand'!$D118</f>
        <v>601252941015161.63</v>
      </c>
      <c r="AL10" s="6"/>
    </row>
    <row r="11" spans="1:38">
      <c r="A11" t="s">
        <v>234</v>
      </c>
      <c r="B11" s="5" t="s">
        <v>23</v>
      </c>
      <c r="C11" t="s">
        <v>30</v>
      </c>
      <c r="D11" s="6">
        <f>('Elec Use'!$D$17*BTU_per_GWh)*'IESS Demand'!$C136*'IESS Demand'!G$78*'IESS Demand'!D119/'IESS Demand'!$D119</f>
        <v>55833280456743.031</v>
      </c>
      <c r="E11" s="6">
        <f>('Elec Use'!$D$17*BTU_per_GWh)*'IESS Demand'!$C136*'IESS Demand'!H$78*'IESS Demand'!E119/'IESS Demand'!$D119</f>
        <v>62637769944684.258</v>
      </c>
      <c r="F11" s="6">
        <f>('Elec Use'!$D$17*BTU_per_GWh)*'IESS Demand'!$C136*'IESS Demand'!I$78*'IESS Demand'!F119/'IESS Demand'!$D119</f>
        <v>69326275385240.938</v>
      </c>
      <c r="G11" s="6">
        <f>('Elec Use'!$D$17*BTU_per_GWh)*'IESS Demand'!$C136*'IESS Demand'!J$78*'IESS Demand'!G119/'IESS Demand'!$D119</f>
        <v>75905742918526.922</v>
      </c>
      <c r="H11" s="6">
        <f>('Elec Use'!$D$17*BTU_per_GWh)*'IESS Demand'!$C136*'IESS Demand'!K$78*'IESS Demand'!H119/'IESS Demand'!$D119</f>
        <v>82382574879685.75</v>
      </c>
      <c r="I11" s="6">
        <f>('Elec Use'!$D$17*BTU_per_GWh)*'IESS Demand'!$C136*'IESS Demand'!L$78*'IESS Demand'!I119/'IESS Demand'!$D119</f>
        <v>88762681994603.203</v>
      </c>
      <c r="J11" s="6">
        <f>('Elec Use'!$D$17*BTU_per_GWh)*'IESS Demand'!$C136*'IESS Demand'!M$78*'IESS Demand'!J119/'IESS Demand'!$D119</f>
        <v>98717319132520.969</v>
      </c>
      <c r="K11" s="6">
        <f>('Elec Use'!$D$17*BTU_per_GWh)*'IESS Demand'!$C136*'IESS Demand'!N$78*'IESS Demand'!K119/'IESS Demand'!$D119</f>
        <v>108489994725873.05</v>
      </c>
      <c r="L11" s="6">
        <f>('Elec Use'!$D$17*BTU_per_GWh)*'IESS Demand'!$C136*'IESS Demand'!O$78*'IESS Demand'!L119/'IESS Demand'!$D119</f>
        <v>118089804412225.78</v>
      </c>
      <c r="M11" s="6">
        <f>('Elec Use'!$D$17*BTU_per_GWh)*'IESS Demand'!$C136*'IESS Demand'!P$78*'IESS Demand'!M119/'IESS Demand'!$D119</f>
        <v>127525247551208.06</v>
      </c>
      <c r="N11" s="6">
        <f>('Elec Use'!$D$17*BTU_per_GWh)*'IESS Demand'!$C136*'IESS Demand'!Q$78*'IESS Demand'!N119/'IESS Demand'!$D119</f>
        <v>136804275298965.5</v>
      </c>
      <c r="O11" s="6">
        <f>('Elec Use'!$D$17*BTU_per_GWh)*'IESS Demand'!$C136*'IESS Demand'!R$78*'IESS Demand'!O119/'IESS Demand'!$D119</f>
        <v>151205561315122.72</v>
      </c>
      <c r="P11" s="6">
        <f>('Elec Use'!$D$17*BTU_per_GWh)*'IESS Demand'!$C136*'IESS Demand'!S$78*'IESS Demand'!P119/'IESS Demand'!$D119</f>
        <v>165333200346364.5</v>
      </c>
      <c r="Q11" s="6">
        <f>('Elec Use'!$D$17*BTU_per_GWh)*'IESS Demand'!$C136*'IESS Demand'!T$78*'IESS Demand'!Q119/'IESS Demand'!$D119</f>
        <v>179201816817599.66</v>
      </c>
      <c r="R11" s="6">
        <f>('Elec Use'!$D$17*BTU_per_GWh)*'IESS Demand'!$C136*'IESS Demand'!U$78*'IESS Demand'!R119/'IESS Demand'!$D119</f>
        <v>192825011301817.84</v>
      </c>
      <c r="S11" s="6">
        <f>('Elec Use'!$D$17*BTU_per_GWh)*'IESS Demand'!$C136*'IESS Demand'!V$78*'IESS Demand'!S119/'IESS Demand'!$D119</f>
        <v>206215448578343.47</v>
      </c>
      <c r="T11" s="6">
        <f>('Elec Use'!$D$17*BTU_per_GWh)*'IESS Demand'!$C136*'IESS Demand'!W$78*'IESS Demand'!T119/'IESS Demand'!$D119</f>
        <v>226659408498868.13</v>
      </c>
      <c r="U11" s="6">
        <f>('Elec Use'!$D$17*BTU_per_GWh)*'IESS Demand'!$C136*'IESS Demand'!X$78*'IESS Demand'!U119/'IESS Demand'!$D119</f>
        <v>246682554601521</v>
      </c>
      <c r="V11" s="6">
        <f>('Elec Use'!$D$17*BTU_per_GWh)*'IESS Demand'!$C136*'IESS Demand'!Y$78*'IESS Demand'!V119/'IESS Demand'!$D119</f>
        <v>266303584577559.59</v>
      </c>
      <c r="W11" s="6">
        <f>('Elec Use'!$D$17*BTU_per_GWh)*'IESS Demand'!$C136*'IESS Demand'!Z$78*'IESS Demand'!W119/'IESS Demand'!$D119</f>
        <v>285540104578235.06</v>
      </c>
      <c r="X11" s="6">
        <f>('Elec Use'!$D$17*BTU_per_GWh)*'IESS Demand'!$C136*'IESS Demand'!AA$78*'IESS Demand'!X119/'IESS Demand'!$D119</f>
        <v>304408707721863.63</v>
      </c>
      <c r="Y11" s="6">
        <f>('Elec Use'!$D$17*BTU_per_GWh)*'IESS Demand'!$C136*'IESS Demand'!AB$78*'IESS Demand'!Y119/'IESS Demand'!$D119</f>
        <v>323937222468225.56</v>
      </c>
      <c r="Z11" s="6">
        <f>('Elec Use'!$D$17*BTU_per_GWh)*'IESS Demand'!$C136*'IESS Demand'!AC$78*'IESS Demand'!Z119/'IESS Demand'!$D119</f>
        <v>343055154490494.19</v>
      </c>
      <c r="AA11" s="6">
        <f>('Elec Use'!$D$17*BTU_per_GWh)*'IESS Demand'!$C136*'IESS Demand'!AD$78*'IESS Demand'!AA119/'IESS Demand'!$D119</f>
        <v>361782123862326.13</v>
      </c>
      <c r="AB11" s="6">
        <f>('Elec Use'!$D$17*BTU_per_GWh)*'IESS Demand'!$C136*'IESS Demand'!AE$78*'IESS Demand'!AB119/'IESS Demand'!$D119</f>
        <v>380136520172930.06</v>
      </c>
      <c r="AC11" s="6">
        <f>('Elec Use'!$D$17*BTU_per_GWh)*'IESS Demand'!$C136*'IESS Demand'!AF$78*'IESS Demand'!AC119/'IESS Demand'!$D119</f>
        <v>398135597501181.19</v>
      </c>
      <c r="AD11" s="6">
        <f>('Elec Use'!$D$17*BTU_per_GWh)*'IESS Demand'!$C136*'IESS Demand'!AG$78*'IESS Demand'!AD119/'IESS Demand'!$D119</f>
        <v>416744154160071.63</v>
      </c>
      <c r="AE11" s="6">
        <f>('Elec Use'!$D$17*BTU_per_GWh)*'IESS Demand'!$C136*'IESS Demand'!AH$78*'IESS Demand'!AE119/'IESS Demand'!$D119</f>
        <v>434920988673678.19</v>
      </c>
      <c r="AF11" s="6">
        <f>('Elec Use'!$D$17*BTU_per_GWh)*'IESS Demand'!$C136*'IESS Demand'!AI$78*'IESS Demand'!AF119/'IESS Demand'!$D119</f>
        <v>452683317214967.38</v>
      </c>
      <c r="AG11" s="6">
        <f>('Elec Use'!$D$17*BTU_per_GWh)*'IESS Demand'!$C136*'IESS Demand'!AJ$78*'IESS Demand'!AG119/'IESS Demand'!$D119</f>
        <v>470047452572139.94</v>
      </c>
      <c r="AH11" s="6">
        <f>('Elec Use'!$D$17*BTU_per_GWh)*'IESS Demand'!$C136*'IESS Demand'!AK$78*'IESS Demand'!AH119/'IESS Demand'!$D119</f>
        <v>487028862635568.38</v>
      </c>
      <c r="AI11" s="6">
        <f>('Elec Use'!$D$17*BTU_per_GWh)*'IESS Demand'!$C136*'IESS Demand'!AL$78*'IESS Demand'!AI119/'IESS Demand'!$D119</f>
        <v>503642224398917.56</v>
      </c>
      <c r="AJ11" s="6">
        <f>('Elec Use'!$D$17*BTU_per_GWh)*'IESS Demand'!$C136*'IESS Demand'!AM$78*'IESS Demand'!AJ119/'IESS Demand'!$D119</f>
        <v>519901473870827.44</v>
      </c>
      <c r="AK11" s="6">
        <f>('Elec Use'!$D$17*BTU_per_GWh)*'IESS Demand'!$C136*'IESS Demand'!AN$78*'IESS Demand'!AK119/'IESS Demand'!$D119</f>
        <v>535819852253917.69</v>
      </c>
    </row>
    <row r="12" spans="1:38">
      <c r="A12" t="s">
        <v>7</v>
      </c>
      <c r="B12" s="5" t="s">
        <v>23</v>
      </c>
      <c r="C12" t="s">
        <v>226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>
      <c r="A13" t="s">
        <v>7</v>
      </c>
      <c r="B13" s="5" t="s">
        <v>23</v>
      </c>
      <c r="C13" t="s">
        <v>296</v>
      </c>
      <c r="D13" s="6">
        <f>('Elec Use'!$E$17*BTU_per_GWh)*'IESS Demand'!$C167*'IESS Demand'!C160/'IESS Demand'!$C160</f>
        <v>177445085153086.25</v>
      </c>
      <c r="E13" s="6">
        <f>('Elec Use'!$E$17*BTU_per_GWh)*'IESS Demand'!$C167*'IESS Demand'!D160/'IESS Demand'!$C160</f>
        <v>178812501154953.03</v>
      </c>
      <c r="F13" s="6">
        <f>('Elec Use'!$E$17*BTU_per_GWh)*'IESS Demand'!$C167*'IESS Demand'!E160/'IESS Demand'!$C160</f>
        <v>180179917156819.81</v>
      </c>
      <c r="G13" s="6">
        <f>('Elec Use'!$E$17*BTU_per_GWh)*'IESS Demand'!$C167*'IESS Demand'!F160/'IESS Demand'!$C160</f>
        <v>181547333158686.56</v>
      </c>
      <c r="H13" s="6">
        <f>('Elec Use'!$E$17*BTU_per_GWh)*'IESS Demand'!$C167*'IESS Demand'!G160/'IESS Demand'!$C160</f>
        <v>182914749160553.34</v>
      </c>
      <c r="I13" s="6">
        <f>('Elec Use'!$E$17*BTU_per_GWh)*'IESS Demand'!$C167*'IESS Demand'!H160/'IESS Demand'!$C160</f>
        <v>184282165162420.09</v>
      </c>
      <c r="J13" s="6">
        <f>('Elec Use'!$E$17*BTU_per_GWh)*'IESS Demand'!$C167*'IESS Demand'!I160/'IESS Demand'!$C160</f>
        <v>185646286336659.16</v>
      </c>
      <c r="K13" s="6">
        <f>('Elec Use'!$E$17*BTU_per_GWh)*'IESS Demand'!$C167*'IESS Demand'!J160/'IESS Demand'!$C160</f>
        <v>187010407510898.25</v>
      </c>
      <c r="L13" s="6">
        <f>('Elec Use'!$E$17*BTU_per_GWh)*'IESS Demand'!$C167*'IESS Demand'!K160/'IESS Demand'!$C160</f>
        <v>188374528685137.31</v>
      </c>
      <c r="M13" s="6">
        <f>('Elec Use'!$E$17*BTU_per_GWh)*'IESS Demand'!$C167*'IESS Demand'!L160/'IESS Demand'!$C160</f>
        <v>189738649859376.41</v>
      </c>
      <c r="N13" s="6">
        <f>('Elec Use'!$E$17*BTU_per_GWh)*'IESS Demand'!$C167*'IESS Demand'!M160/'IESS Demand'!$C160</f>
        <v>191102771033615.5</v>
      </c>
      <c r="O13" s="6">
        <f>('Elec Use'!$E$17*BTU_per_GWh)*'IESS Demand'!$C167*'IESS Demand'!N160/'IESS Demand'!$C160</f>
        <v>192463022924947.94</v>
      </c>
      <c r="P13" s="6">
        <f>('Elec Use'!$E$17*BTU_per_GWh)*'IESS Demand'!$C167*'IESS Demand'!O160/'IESS Demand'!$C160</f>
        <v>193823274816280.38</v>
      </c>
      <c r="Q13" s="6">
        <f>('Elec Use'!$E$17*BTU_per_GWh)*'IESS Demand'!$C167*'IESS Demand'!P160/'IESS Demand'!$C160</f>
        <v>195183526707612.81</v>
      </c>
      <c r="R13" s="6">
        <f>('Elec Use'!$E$17*BTU_per_GWh)*'IESS Demand'!$C167*'IESS Demand'!Q160/'IESS Demand'!$C160</f>
        <v>196543778598945.22</v>
      </c>
      <c r="S13" s="6">
        <f>('Elec Use'!$E$17*BTU_per_GWh)*'IESS Demand'!$C167*'IESS Demand'!R160/'IESS Demand'!$C160</f>
        <v>197904030490277.63</v>
      </c>
      <c r="T13" s="6">
        <f>('Elec Use'!$E$17*BTU_per_GWh)*'IESS Demand'!$C167*'IESS Demand'!S160/'IESS Demand'!$C160</f>
        <v>199259799203841.03</v>
      </c>
      <c r="U13" s="6">
        <f>('Elec Use'!$E$17*BTU_per_GWh)*'IESS Demand'!$C167*'IESS Demand'!T160/'IESS Demand'!$C160</f>
        <v>200615567917404.47</v>
      </c>
      <c r="V13" s="6">
        <f>('Elec Use'!$E$17*BTU_per_GWh)*'IESS Demand'!$C167*'IESS Demand'!U160/'IESS Demand'!$C160</f>
        <v>201971336630967.88</v>
      </c>
      <c r="W13" s="6">
        <f>('Elec Use'!$E$17*BTU_per_GWh)*'IESS Demand'!$C167*'IESS Demand'!V160/'IESS Demand'!$C160</f>
        <v>203327105344531.28</v>
      </c>
      <c r="X13" s="6">
        <f>('Elec Use'!$E$17*BTU_per_GWh)*'IESS Demand'!$C167*'IESS Demand'!W160/'IESS Demand'!$C160</f>
        <v>204682874058094.75</v>
      </c>
      <c r="Y13" s="6">
        <f>('Elec Use'!$E$17*BTU_per_GWh)*'IESS Demand'!$C167*'IESS Demand'!X160/'IESS Demand'!$C160</f>
        <v>206659910344727.47</v>
      </c>
      <c r="Z13" s="6">
        <f>('Elec Use'!$E$17*BTU_per_GWh)*'IESS Demand'!$C167*'IESS Demand'!Y160/'IESS Demand'!$C160</f>
        <v>208636946631360.16</v>
      </c>
      <c r="AA13" s="6">
        <f>('Elec Use'!$E$17*BTU_per_GWh)*'IESS Demand'!$C167*'IESS Demand'!Z160/'IESS Demand'!$C160</f>
        <v>210613982917992.88</v>
      </c>
      <c r="AB13" s="6">
        <f>('Elec Use'!$E$17*BTU_per_GWh)*'IESS Demand'!$C167*'IESS Demand'!AA160/'IESS Demand'!$C160</f>
        <v>212591019204625.56</v>
      </c>
      <c r="AC13" s="6">
        <f>('Elec Use'!$E$17*BTU_per_GWh)*'IESS Demand'!$C167*'IESS Demand'!AB160/'IESS Demand'!$C160</f>
        <v>214568055491258.22</v>
      </c>
      <c r="AD13" s="6">
        <f>('Elec Use'!$E$17*BTU_per_GWh)*'IESS Demand'!$C167*'IESS Demand'!AC160/'IESS Demand'!$C160</f>
        <v>216538686972422.84</v>
      </c>
      <c r="AE13" s="6">
        <f>('Elec Use'!$E$17*BTU_per_GWh)*'IESS Demand'!$C167*'IESS Demand'!AD160/'IESS Demand'!$C160</f>
        <v>218509318453587.47</v>
      </c>
      <c r="AF13" s="6">
        <f>('Elec Use'!$E$17*BTU_per_GWh)*'IESS Demand'!$C167*'IESS Demand'!AE160/'IESS Demand'!$C160</f>
        <v>220479949934752.09</v>
      </c>
      <c r="AG13" s="6">
        <f>('Elec Use'!$E$17*BTU_per_GWh)*'IESS Demand'!$C167*'IESS Demand'!AF160/'IESS Demand'!$C160</f>
        <v>222450581415916.72</v>
      </c>
      <c r="AH13" s="6">
        <f>('Elec Use'!$E$17*BTU_per_GWh)*'IESS Demand'!$C167*'IESS Demand'!AG160/'IESS Demand'!$C160</f>
        <v>224421212897081.31</v>
      </c>
      <c r="AI13" s="6">
        <f>('Elec Use'!$E$17*BTU_per_GWh)*'IESS Demand'!$C167*'IESS Demand'!AH160/'IESS Demand'!$C160</f>
        <v>226391844378245.94</v>
      </c>
      <c r="AJ13" s="6">
        <f>('Elec Use'!$E$17*BTU_per_GWh)*'IESS Demand'!$C167*'IESS Demand'!AI160/'IESS Demand'!$C160</f>
        <v>228362475859410.56</v>
      </c>
      <c r="AK13" s="6">
        <f>('Elec Use'!$E$17*BTU_per_GWh)*'IESS Demand'!$C167*'IESS Demand'!AJ160/'IESS Demand'!$C160</f>
        <v>230333107340575.19</v>
      </c>
      <c r="AL13" s="6"/>
    </row>
    <row r="14" spans="1:38">
      <c r="A14" t="s">
        <v>7</v>
      </c>
      <c r="B14" s="5" t="s">
        <v>23</v>
      </c>
      <c r="C14" t="s">
        <v>29</v>
      </c>
      <c r="D14" s="6">
        <f>('Elec Use'!$E$17*BTU_per_GWh)*'IESS Demand'!$C168*'IESS Demand'!C161/'IESS Demand'!$C161</f>
        <v>44049576261871.961</v>
      </c>
      <c r="E14" s="6">
        <f>('Elec Use'!$E$17*BTU_per_GWh)*'IESS Demand'!$C168*'IESS Demand'!D161/'IESS Demand'!$C161</f>
        <v>44206175299044.531</v>
      </c>
      <c r="F14" s="6">
        <f>('Elec Use'!$E$17*BTU_per_GWh)*'IESS Demand'!$C168*'IESS Demand'!E161/'IESS Demand'!$C161</f>
        <v>44362774336217.094</v>
      </c>
      <c r="G14" s="6">
        <f>('Elec Use'!$E$17*BTU_per_GWh)*'IESS Demand'!$C168*'IESS Demand'!F161/'IESS Demand'!$C161</f>
        <v>44519373373389.664</v>
      </c>
      <c r="H14" s="6">
        <f>('Elec Use'!$E$17*BTU_per_GWh)*'IESS Demand'!$C168*'IESS Demand'!G161/'IESS Demand'!$C161</f>
        <v>44675972410562.227</v>
      </c>
      <c r="I14" s="6">
        <f>('Elec Use'!$E$17*BTU_per_GWh)*'IESS Demand'!$C168*'IESS Demand'!H161/'IESS Demand'!$C161</f>
        <v>44832571447734.797</v>
      </c>
      <c r="J14" s="6">
        <f>('Elec Use'!$E$17*BTU_per_GWh)*'IESS Demand'!$C168*'IESS Demand'!I161/'IESS Demand'!$C161</f>
        <v>44979515803745.586</v>
      </c>
      <c r="K14" s="6">
        <f>('Elec Use'!$E$17*BTU_per_GWh)*'IESS Demand'!$C168*'IESS Demand'!J161/'IESS Demand'!$C161</f>
        <v>45126460159756.383</v>
      </c>
      <c r="L14" s="6">
        <f>('Elec Use'!$E$17*BTU_per_GWh)*'IESS Demand'!$C168*'IESS Demand'!K161/'IESS Demand'!$C161</f>
        <v>45273404515767.18</v>
      </c>
      <c r="M14" s="6">
        <f>('Elec Use'!$E$17*BTU_per_GWh)*'IESS Demand'!$C168*'IESS Demand'!L161/'IESS Demand'!$C161</f>
        <v>45420348871777.969</v>
      </c>
      <c r="N14" s="6">
        <f>('Elec Use'!$E$17*BTU_per_GWh)*'IESS Demand'!$C168*'IESS Demand'!M161/'IESS Demand'!$C161</f>
        <v>45567293227788.781</v>
      </c>
      <c r="O14" s="6">
        <f>('Elec Use'!$E$17*BTU_per_GWh)*'IESS Demand'!$C168*'IESS Demand'!N161/'IESS Demand'!$C161</f>
        <v>45704913932345.984</v>
      </c>
      <c r="P14" s="6">
        <f>('Elec Use'!$E$17*BTU_per_GWh)*'IESS Demand'!$C168*'IESS Demand'!O161/'IESS Demand'!$C161</f>
        <v>45842534636903.188</v>
      </c>
      <c r="Q14" s="6">
        <f>('Elec Use'!$E$17*BTU_per_GWh)*'IESS Demand'!$C168*'IESS Demand'!P161/'IESS Demand'!$C161</f>
        <v>45980155341460.383</v>
      </c>
      <c r="R14" s="6">
        <f>('Elec Use'!$E$17*BTU_per_GWh)*'IESS Demand'!$C168*'IESS Demand'!Q161/'IESS Demand'!$C161</f>
        <v>46117776046017.586</v>
      </c>
      <c r="S14" s="6">
        <f>('Elec Use'!$E$17*BTU_per_GWh)*'IESS Demand'!$C168*'IESS Demand'!R161/'IESS Demand'!$C161</f>
        <v>46255396750574.766</v>
      </c>
      <c r="T14" s="6">
        <f>('Elec Use'!$E$17*BTU_per_GWh)*'IESS Demand'!$C168*'IESS Demand'!S161/'IESS Demand'!$C161</f>
        <v>46384015226107.18</v>
      </c>
      <c r="U14" s="6">
        <f>('Elec Use'!$E$17*BTU_per_GWh)*'IESS Demand'!$C168*'IESS Demand'!T161/'IESS Demand'!$C161</f>
        <v>46512633701639.602</v>
      </c>
      <c r="V14" s="6">
        <f>('Elec Use'!$E$17*BTU_per_GWh)*'IESS Demand'!$C168*'IESS Demand'!U161/'IESS Demand'!$C161</f>
        <v>46641252177172.016</v>
      </c>
      <c r="W14" s="6">
        <f>('Elec Use'!$E$17*BTU_per_GWh)*'IESS Demand'!$C168*'IESS Demand'!V161/'IESS Demand'!$C161</f>
        <v>46769870652704.43</v>
      </c>
      <c r="X14" s="6">
        <f>('Elec Use'!$E$17*BTU_per_GWh)*'IESS Demand'!$C168*'IESS Demand'!W161/'IESS Demand'!$C161</f>
        <v>46898489128236.859</v>
      </c>
      <c r="Y14" s="6">
        <f>('Elec Use'!$E$17*BTU_per_GWh)*'IESS Demand'!$C168*'IESS Demand'!X161/'IESS Demand'!$C161</f>
        <v>47159136793428.031</v>
      </c>
      <c r="Z14" s="6">
        <f>('Elec Use'!$E$17*BTU_per_GWh)*'IESS Demand'!$C168*'IESS Demand'!Y161/'IESS Demand'!$C161</f>
        <v>47419784458619.211</v>
      </c>
      <c r="AA14" s="6">
        <f>('Elec Use'!$E$17*BTU_per_GWh)*'IESS Demand'!$C168*'IESS Demand'!Z161/'IESS Demand'!$C161</f>
        <v>47680432123810.383</v>
      </c>
      <c r="AB14" s="6">
        <f>('Elec Use'!$E$17*BTU_per_GWh)*'IESS Demand'!$C168*'IESS Demand'!AA161/'IESS Demand'!$C161</f>
        <v>47941079789001.563</v>
      </c>
      <c r="AC14" s="6">
        <f>('Elec Use'!$E$17*BTU_per_GWh)*'IESS Demand'!$C168*'IESS Demand'!AB161/'IESS Demand'!$C161</f>
        <v>48201727454192.719</v>
      </c>
      <c r="AD14" s="6">
        <f>('Elec Use'!$E$17*BTU_per_GWh)*'IESS Demand'!$C168*'IESS Demand'!AC161/'IESS Demand'!$C161</f>
        <v>48448391762707.898</v>
      </c>
      <c r="AE14" s="6">
        <f>('Elec Use'!$E$17*BTU_per_GWh)*'IESS Demand'!$C168*'IESS Demand'!AD161/'IESS Demand'!$C161</f>
        <v>48695056071223.078</v>
      </c>
      <c r="AF14" s="6">
        <f>('Elec Use'!$E$17*BTU_per_GWh)*'IESS Demand'!$C168*'IESS Demand'!AE161/'IESS Demand'!$C161</f>
        <v>48941720379738.266</v>
      </c>
      <c r="AG14" s="6">
        <f>('Elec Use'!$E$17*BTU_per_GWh)*'IESS Demand'!$C168*'IESS Demand'!AF161/'IESS Demand'!$C161</f>
        <v>49188384688253.445</v>
      </c>
      <c r="AH14" s="6">
        <f>('Elec Use'!$E$17*BTU_per_GWh)*'IESS Demand'!$C168*'IESS Demand'!AG161/'IESS Demand'!$C161</f>
        <v>49435048996768.633</v>
      </c>
      <c r="AI14" s="6">
        <f>('Elec Use'!$E$17*BTU_per_GWh)*'IESS Demand'!$C168*'IESS Demand'!AH161/'IESS Demand'!$C161</f>
        <v>49681713305283.82</v>
      </c>
      <c r="AJ14" s="6">
        <f>('Elec Use'!$E$17*BTU_per_GWh)*'IESS Demand'!$C168*'IESS Demand'!AI161/'IESS Demand'!$C161</f>
        <v>49928377613799</v>
      </c>
      <c r="AK14" s="6">
        <f>('Elec Use'!$E$17*BTU_per_GWh)*'IESS Demand'!$C168*'IESS Demand'!AJ161/'IESS Demand'!$C161</f>
        <v>50175041922314.18</v>
      </c>
      <c r="AL14" s="6"/>
    </row>
    <row r="15" spans="1:38">
      <c r="A15" t="s">
        <v>7</v>
      </c>
      <c r="B15" s="5" t="s">
        <v>23</v>
      </c>
      <c r="C15" t="s">
        <v>297</v>
      </c>
      <c r="D15" s="6">
        <f>('Elec Use'!$E$17*BTU_per_GWh)*'IESS Demand'!$C169*'IESS Demand'!C162/'IESS Demand'!$C162</f>
        <v>71492998265575.063</v>
      </c>
      <c r="E15" s="6">
        <f>('Elec Use'!$E$17*BTU_per_GWh)*'IESS Demand'!$C169*'IESS Demand'!D162/'IESS Demand'!$C162</f>
        <v>73878524100758.688</v>
      </c>
      <c r="F15" s="6">
        <f>('Elec Use'!$E$17*BTU_per_GWh)*'IESS Demand'!$C169*'IESS Demand'!E162/'IESS Demand'!$C162</f>
        <v>76264049935942.328</v>
      </c>
      <c r="G15" s="6">
        <f>('Elec Use'!$E$17*BTU_per_GWh)*'IESS Demand'!$C169*'IESS Demand'!F162/'IESS Demand'!$C162</f>
        <v>78649575771125.953</v>
      </c>
      <c r="H15" s="6">
        <f>('Elec Use'!$E$17*BTU_per_GWh)*'IESS Demand'!$C169*'IESS Demand'!G162/'IESS Demand'!$C162</f>
        <v>81035101606309.594</v>
      </c>
      <c r="I15" s="6">
        <f>('Elec Use'!$E$17*BTU_per_GWh)*'IESS Demand'!$C169*'IESS Demand'!H162/'IESS Demand'!$C162</f>
        <v>83420627441493.234</v>
      </c>
      <c r="J15" s="6">
        <f>('Elec Use'!$E$17*BTU_per_GWh)*'IESS Demand'!$C169*'IESS Demand'!I162/'IESS Demand'!$C162</f>
        <v>85723779301082.578</v>
      </c>
      <c r="K15" s="6">
        <f>('Elec Use'!$E$17*BTU_per_GWh)*'IESS Demand'!$C169*'IESS Demand'!J162/'IESS Demand'!$C162</f>
        <v>88026931160671.922</v>
      </c>
      <c r="L15" s="6">
        <f>('Elec Use'!$E$17*BTU_per_GWh)*'IESS Demand'!$C169*'IESS Demand'!K162/'IESS Demand'!$C162</f>
        <v>90330083020261.266</v>
      </c>
      <c r="M15" s="6">
        <f>('Elec Use'!$E$17*BTU_per_GWh)*'IESS Demand'!$C169*'IESS Demand'!L162/'IESS Demand'!$C162</f>
        <v>92633234879850.609</v>
      </c>
      <c r="N15" s="6">
        <f>('Elec Use'!$E$17*BTU_per_GWh)*'IESS Demand'!$C169*'IESS Demand'!M162/'IESS Demand'!$C162</f>
        <v>94936386739439.938</v>
      </c>
      <c r="O15" s="6">
        <f>('Elec Use'!$E$17*BTU_per_GWh)*'IESS Demand'!$C169*'IESS Demand'!N162/'IESS Demand'!$C162</f>
        <v>97529033538868.25</v>
      </c>
      <c r="P15" s="6">
        <f>('Elec Use'!$E$17*BTU_per_GWh)*'IESS Demand'!$C169*'IESS Demand'!O162/'IESS Demand'!$C162</f>
        <v>100121680338296.56</v>
      </c>
      <c r="Q15" s="6">
        <f>('Elec Use'!$E$17*BTU_per_GWh)*'IESS Demand'!$C169*'IESS Demand'!P162/'IESS Demand'!$C162</f>
        <v>102714327137724.89</v>
      </c>
      <c r="R15" s="6">
        <f>('Elec Use'!$E$17*BTU_per_GWh)*'IESS Demand'!$C169*'IESS Demand'!Q162/'IESS Demand'!$C162</f>
        <v>105306973937153.2</v>
      </c>
      <c r="S15" s="6">
        <f>('Elec Use'!$E$17*BTU_per_GWh)*'IESS Demand'!$C169*'IESS Demand'!R162/'IESS Demand'!$C162</f>
        <v>107899620736581.56</v>
      </c>
      <c r="T15" s="6">
        <f>('Elec Use'!$E$17*BTU_per_GWh)*'IESS Demand'!$C169*'IESS Demand'!S162/'IESS Demand'!$C162</f>
        <v>110318482592321.38</v>
      </c>
      <c r="U15" s="6">
        <f>('Elec Use'!$E$17*BTU_per_GWh)*'IESS Demand'!$C169*'IESS Demand'!T162/'IESS Demand'!$C162</f>
        <v>112737344448061.17</v>
      </c>
      <c r="V15" s="6">
        <f>('Elec Use'!$E$17*BTU_per_GWh)*'IESS Demand'!$C169*'IESS Demand'!U162/'IESS Demand'!$C162</f>
        <v>115156206303800.98</v>
      </c>
      <c r="W15" s="6">
        <f>('Elec Use'!$E$17*BTU_per_GWh)*'IESS Demand'!$C169*'IESS Demand'!V162/'IESS Demand'!$C162</f>
        <v>117575068159540.8</v>
      </c>
      <c r="X15" s="6">
        <f>('Elec Use'!$E$17*BTU_per_GWh)*'IESS Demand'!$C169*'IESS Demand'!W162/'IESS Demand'!$C162</f>
        <v>119993930015280.58</v>
      </c>
      <c r="Y15" s="6">
        <f>('Elec Use'!$E$17*BTU_per_GWh)*'IESS Demand'!$C169*'IESS Demand'!X162/'IESS Demand'!$C162</f>
        <v>122677988622572.2</v>
      </c>
      <c r="Z15" s="6">
        <f>('Elec Use'!$E$17*BTU_per_GWh)*'IESS Demand'!$C169*'IESS Demand'!Y162/'IESS Demand'!$C162</f>
        <v>125362047229863.83</v>
      </c>
      <c r="AA15" s="6">
        <f>('Elec Use'!$E$17*BTU_per_GWh)*'IESS Demand'!$C169*'IESS Demand'!Z162/'IESS Demand'!$C162</f>
        <v>128046105837155.45</v>
      </c>
      <c r="AB15" s="6">
        <f>('Elec Use'!$E$17*BTU_per_GWh)*'IESS Demand'!$C169*'IESS Demand'!AA162/'IESS Demand'!$C162</f>
        <v>130730164444447.08</v>
      </c>
      <c r="AC15" s="6">
        <f>('Elec Use'!$E$17*BTU_per_GWh)*'IESS Demand'!$C169*'IESS Demand'!AB162/'IESS Demand'!$C162</f>
        <v>133414223051738.7</v>
      </c>
      <c r="AD15" s="6">
        <f>('Elec Use'!$E$17*BTU_per_GWh)*'IESS Demand'!$C169*'IESS Demand'!AC162/'IESS Demand'!$C162</f>
        <v>135843694877692.81</v>
      </c>
      <c r="AE15" s="6">
        <f>('Elec Use'!$E$17*BTU_per_GWh)*'IESS Demand'!$C169*'IESS Demand'!AD162/'IESS Demand'!$C162</f>
        <v>138273166703646.92</v>
      </c>
      <c r="AF15" s="6">
        <f>('Elec Use'!$E$17*BTU_per_GWh)*'IESS Demand'!$C169*'IESS Demand'!AE162/'IESS Demand'!$C162</f>
        <v>140702638529601.03</v>
      </c>
      <c r="AG15" s="6">
        <f>('Elec Use'!$E$17*BTU_per_GWh)*'IESS Demand'!$C169*'IESS Demand'!AF162/'IESS Demand'!$C162</f>
        <v>143132110355555.16</v>
      </c>
      <c r="AH15" s="6">
        <f>('Elec Use'!$E$17*BTU_per_GWh)*'IESS Demand'!$C169*'IESS Demand'!AG162/'IESS Demand'!$C162</f>
        <v>145561582181509.25</v>
      </c>
      <c r="AI15" s="6">
        <f>('Elec Use'!$E$17*BTU_per_GWh)*'IESS Demand'!$C169*'IESS Demand'!AH162/'IESS Demand'!$C162</f>
        <v>147991054007463.34</v>
      </c>
      <c r="AJ15" s="6">
        <f>('Elec Use'!$E$17*BTU_per_GWh)*'IESS Demand'!$C169*'IESS Demand'!AI162/'IESS Demand'!$C162</f>
        <v>150420525833417.44</v>
      </c>
      <c r="AK15" s="6">
        <f>('Elec Use'!$E$17*BTU_per_GWh)*'IESS Demand'!$C169*'IESS Demand'!AJ162/'IESS Demand'!$C162</f>
        <v>152849997659371.53</v>
      </c>
    </row>
    <row r="16" spans="1:38" s="63" customFormat="1">
      <c r="A16" s="63" t="s">
        <v>7</v>
      </c>
      <c r="B16" s="69" t="s">
        <v>23</v>
      </c>
      <c r="C16" s="63" t="s">
        <v>30</v>
      </c>
      <c r="D16" s="72">
        <f>('Elec Use'!$E$17*BTU_per_GWh)*'IESS Demand'!$C170*'IESS Demand'!C163/'IESS Demand'!$C163</f>
        <v>35058892059466.742</v>
      </c>
      <c r="E16" s="72">
        <f>('Elec Use'!$E$17*BTU_per_GWh)*'IESS Demand'!$C170*'IESS Demand'!D163/'IESS Demand'!$C163</f>
        <v>35174510988328.906</v>
      </c>
      <c r="F16" s="72">
        <f>('Elec Use'!$E$17*BTU_per_GWh)*'IESS Demand'!$C170*'IESS Demand'!E163/'IESS Demand'!$C163</f>
        <v>35290129917191.07</v>
      </c>
      <c r="G16" s="72">
        <f>('Elec Use'!$E$17*BTU_per_GWh)*'IESS Demand'!$C170*'IESS Demand'!F163/'IESS Demand'!$C163</f>
        <v>35405748846053.234</v>
      </c>
      <c r="H16" s="72">
        <f>('Elec Use'!$E$17*BTU_per_GWh)*'IESS Demand'!$C170*'IESS Demand'!G163/'IESS Demand'!$C163</f>
        <v>35521367774915.398</v>
      </c>
      <c r="I16" s="72">
        <f>('Elec Use'!$E$17*BTU_per_GWh)*'IESS Demand'!$C170*'IESS Demand'!H163/'IESS Demand'!$C163</f>
        <v>35636986703777.57</v>
      </c>
      <c r="J16" s="72">
        <f>('Elec Use'!$E$17*BTU_per_GWh)*'IESS Demand'!$C170*'IESS Demand'!I163/'IESS Demand'!$C163</f>
        <v>35764359081727.25</v>
      </c>
      <c r="K16" s="72">
        <f>('Elec Use'!$E$17*BTU_per_GWh)*'IESS Demand'!$C170*'IESS Demand'!J163/'IESS Demand'!$C163</f>
        <v>35891731459676.922</v>
      </c>
      <c r="L16" s="72">
        <f>('Elec Use'!$E$17*BTU_per_GWh)*'IESS Demand'!$C170*'IESS Demand'!K163/'IESS Demand'!$C163</f>
        <v>36019103837626.594</v>
      </c>
      <c r="M16" s="72">
        <f>('Elec Use'!$E$17*BTU_per_GWh)*'IESS Demand'!$C170*'IESS Demand'!L163/'IESS Demand'!$C163</f>
        <v>36146476215576.266</v>
      </c>
      <c r="N16" s="72">
        <f>('Elec Use'!$E$17*BTU_per_GWh)*'IESS Demand'!$C170*'IESS Demand'!M163/'IESS Demand'!$C163</f>
        <v>36273848593525.938</v>
      </c>
      <c r="O16" s="72">
        <f>('Elec Use'!$E$17*BTU_per_GWh)*'IESS Demand'!$C170*'IESS Demand'!N163/'IESS Demand'!$C163</f>
        <v>36384176645696.539</v>
      </c>
      <c r="P16" s="72">
        <f>('Elec Use'!$E$17*BTU_per_GWh)*'IESS Demand'!$C170*'IESS Demand'!O163/'IESS Demand'!$C163</f>
        <v>36494504697867.133</v>
      </c>
      <c r="Q16" s="72">
        <f>('Elec Use'!$E$17*BTU_per_GWh)*'IESS Demand'!$C170*'IESS Demand'!P163/'IESS Demand'!$C163</f>
        <v>36604832750037.734</v>
      </c>
      <c r="R16" s="72">
        <f>('Elec Use'!$E$17*BTU_per_GWh)*'IESS Demand'!$C170*'IESS Demand'!Q163/'IESS Demand'!$C163</f>
        <v>36715160802208.328</v>
      </c>
      <c r="S16" s="72">
        <f>('Elec Use'!$E$17*BTU_per_GWh)*'IESS Demand'!$C170*'IESS Demand'!R163/'IESS Demand'!$C163</f>
        <v>36825488854378.945</v>
      </c>
      <c r="T16" s="72">
        <f>('Elec Use'!$E$17*BTU_per_GWh)*'IESS Demand'!$C170*'IESS Demand'!S163/'IESS Demand'!$C163</f>
        <v>36928716040947.695</v>
      </c>
      <c r="U16" s="72">
        <f>('Elec Use'!$E$17*BTU_per_GWh)*'IESS Demand'!$C170*'IESS Demand'!T163/'IESS Demand'!$C163</f>
        <v>37031943227516.438</v>
      </c>
      <c r="V16" s="72">
        <f>('Elec Use'!$E$17*BTU_per_GWh)*'IESS Demand'!$C170*'IESS Demand'!U163/'IESS Demand'!$C163</f>
        <v>37135170414085.188</v>
      </c>
      <c r="W16" s="72">
        <f>('Elec Use'!$E$17*BTU_per_GWh)*'IESS Demand'!$C170*'IESS Demand'!V163/'IESS Demand'!$C163</f>
        <v>37238397600653.938</v>
      </c>
      <c r="X16" s="72">
        <f>('Elec Use'!$E$17*BTU_per_GWh)*'IESS Demand'!$C170*'IESS Demand'!W163/'IESS Demand'!$C163</f>
        <v>37341624787222.695</v>
      </c>
      <c r="Y16" s="72">
        <f>('Elec Use'!$E$17*BTU_per_GWh)*'IESS Demand'!$C170*'IESS Demand'!X163/'IESS Demand'!$C163</f>
        <v>38104026149552.969</v>
      </c>
      <c r="Z16" s="72">
        <f>('Elec Use'!$E$17*BTU_per_GWh)*'IESS Demand'!$C170*'IESS Demand'!Y163/'IESS Demand'!$C163</f>
        <v>38866427511883.242</v>
      </c>
      <c r="AA16" s="72">
        <f>('Elec Use'!$E$17*BTU_per_GWh)*'IESS Demand'!$C170*'IESS Demand'!Z163/'IESS Demand'!$C163</f>
        <v>39628828874213.516</v>
      </c>
      <c r="AB16" s="72">
        <f>('Elec Use'!$E$17*BTU_per_GWh)*'IESS Demand'!$C170*'IESS Demand'!AA163/'IESS Demand'!$C163</f>
        <v>40391230236543.789</v>
      </c>
      <c r="AC16" s="72">
        <f>('Elec Use'!$E$17*BTU_per_GWh)*'IESS Demand'!$C170*'IESS Demand'!AB163/'IESS Demand'!$C163</f>
        <v>41153631598874.047</v>
      </c>
      <c r="AD16" s="72">
        <f>('Elec Use'!$E$17*BTU_per_GWh)*'IESS Demand'!$C170*'IESS Demand'!AC163/'IESS Demand'!$C163</f>
        <v>40797054128090.398</v>
      </c>
      <c r="AE16" s="72">
        <f>('Elec Use'!$E$17*BTU_per_GWh)*'IESS Demand'!$C170*'IESS Demand'!AD163/'IESS Demand'!$C163</f>
        <v>40440476657306.75</v>
      </c>
      <c r="AF16" s="72">
        <f>('Elec Use'!$E$17*BTU_per_GWh)*'IESS Demand'!$C170*'IESS Demand'!AE163/'IESS Demand'!$C163</f>
        <v>40083899186523.102</v>
      </c>
      <c r="AG16" s="72">
        <f>('Elec Use'!$E$17*BTU_per_GWh)*'IESS Demand'!$C170*'IESS Demand'!AF163/'IESS Demand'!$C163</f>
        <v>39727321715739.453</v>
      </c>
      <c r="AH16" s="72">
        <f>('Elec Use'!$E$17*BTU_per_GWh)*'IESS Demand'!$C170*'IESS Demand'!AG163/'IESS Demand'!$C163</f>
        <v>39370744244955.813</v>
      </c>
      <c r="AI16" s="72">
        <f>('Elec Use'!$E$17*BTU_per_GWh)*'IESS Demand'!$C170*'IESS Demand'!AH163/'IESS Demand'!$C163</f>
        <v>39014166774172.164</v>
      </c>
      <c r="AJ16" s="72">
        <f>('Elec Use'!$E$17*BTU_per_GWh)*'IESS Demand'!$C170*'IESS Demand'!AI163/'IESS Demand'!$C163</f>
        <v>38657589303388.516</v>
      </c>
      <c r="AK16" s="72">
        <f>('Elec Use'!$E$17*BTU_per_GWh)*'IESS Demand'!$C170*'IESS Demand'!AJ163/'IESS Demand'!$C163</f>
        <v>38301011832604.867</v>
      </c>
      <c r="AL16" s="72"/>
    </row>
    <row r="17" spans="1:37" s="63" customFormat="1">
      <c r="A17" s="63" t="s">
        <v>233</v>
      </c>
      <c r="B17" s="63" t="s">
        <v>24</v>
      </c>
      <c r="C17" s="63" t="s">
        <v>226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</row>
    <row r="18" spans="1:37" s="63" customFormat="1">
      <c r="A18" s="63" t="s">
        <v>233</v>
      </c>
      <c r="B18" s="63" t="s">
        <v>24</v>
      </c>
      <c r="C18" s="63" t="s">
        <v>296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v>0</v>
      </c>
      <c r="AF18" s="63">
        <v>0</v>
      </c>
      <c r="AG18" s="63">
        <v>0</v>
      </c>
      <c r="AH18" s="63">
        <v>0</v>
      </c>
      <c r="AI18" s="63">
        <v>0</v>
      </c>
      <c r="AJ18" s="63">
        <v>0</v>
      </c>
      <c r="AK18" s="63">
        <v>0</v>
      </c>
    </row>
    <row r="19" spans="1:37" s="63" customFormat="1">
      <c r="A19" s="63" t="s">
        <v>233</v>
      </c>
      <c r="B19" s="63" t="s">
        <v>24</v>
      </c>
      <c r="C19" s="63" t="s">
        <v>29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0</v>
      </c>
    </row>
    <row r="20" spans="1:37" s="63" customFormat="1">
      <c r="A20" s="63" t="s">
        <v>233</v>
      </c>
      <c r="B20" s="63" t="s">
        <v>24</v>
      </c>
      <c r="C20" s="63" t="s">
        <v>297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</row>
    <row r="21" spans="1:37" s="63" customFormat="1">
      <c r="A21" s="63" t="s">
        <v>233</v>
      </c>
      <c r="B21" s="63" t="s">
        <v>24</v>
      </c>
      <c r="C21" s="63" t="s">
        <v>30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3">
        <v>0</v>
      </c>
      <c r="AI21" s="63">
        <v>0</v>
      </c>
      <c r="AJ21" s="63">
        <v>0</v>
      </c>
      <c r="AK21" s="63">
        <v>0</v>
      </c>
    </row>
    <row r="22" spans="1:37" s="63" customFormat="1">
      <c r="A22" s="63" t="s">
        <v>234</v>
      </c>
      <c r="B22" s="63" t="s">
        <v>24</v>
      </c>
      <c r="C22" s="63" t="s">
        <v>226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</row>
    <row r="23" spans="1:37" s="63" customFormat="1">
      <c r="A23" s="63" t="s">
        <v>234</v>
      </c>
      <c r="B23" s="63" t="s">
        <v>24</v>
      </c>
      <c r="C23" s="63" t="s">
        <v>296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3">
        <v>0</v>
      </c>
      <c r="AI23" s="63">
        <v>0</v>
      </c>
      <c r="AJ23" s="63">
        <v>0</v>
      </c>
      <c r="AK23" s="63">
        <v>0</v>
      </c>
    </row>
    <row r="24" spans="1:37" s="63" customFormat="1">
      <c r="A24" s="63" t="s">
        <v>234</v>
      </c>
      <c r="B24" s="63" t="s">
        <v>24</v>
      </c>
      <c r="C24" s="63" t="s">
        <v>29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</row>
    <row r="25" spans="1:37" s="63" customFormat="1">
      <c r="A25" s="63" t="s">
        <v>234</v>
      </c>
      <c r="B25" s="63" t="s">
        <v>24</v>
      </c>
      <c r="C25" s="63" t="s">
        <v>297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</row>
    <row r="26" spans="1:37" s="63" customFormat="1">
      <c r="A26" s="63" t="s">
        <v>234</v>
      </c>
      <c r="B26" s="63" t="s">
        <v>24</v>
      </c>
      <c r="C26" s="63" t="s">
        <v>30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</row>
    <row r="27" spans="1:37" s="63" customFormat="1">
      <c r="A27" s="63" t="s">
        <v>7</v>
      </c>
      <c r="B27" s="63" t="s">
        <v>24</v>
      </c>
      <c r="C27" s="63" t="s">
        <v>226</v>
      </c>
      <c r="D27" s="63">
        <f>'Summed Activity Data'!$E$40*BTU_per_PJ*'IESS Demand'!D129/'IESS Demand'!$D$129</f>
        <v>0</v>
      </c>
      <c r="E27" s="63">
        <f>'Summed Activity Data'!$E$40*BTU_per_PJ*'IESS Demand'!E129/'IESS Demand'!$D$129</f>
        <v>0</v>
      </c>
      <c r="F27" s="63">
        <f>'Summed Activity Data'!$E$40*BTU_per_PJ*'IESS Demand'!F129/'IESS Demand'!$D$129</f>
        <v>0</v>
      </c>
      <c r="G27" s="63">
        <f>'Summed Activity Data'!$E$40*BTU_per_PJ*'IESS Demand'!G129/'IESS Demand'!$D$129</f>
        <v>0</v>
      </c>
      <c r="H27" s="63">
        <f>'Summed Activity Data'!$E$40*BTU_per_PJ*'IESS Demand'!H129/'IESS Demand'!$D$129</f>
        <v>0</v>
      </c>
      <c r="I27" s="63">
        <f>'Summed Activity Data'!$E$40*BTU_per_PJ*'IESS Demand'!I129/'IESS Demand'!$D$129</f>
        <v>0</v>
      </c>
      <c r="J27" s="63">
        <f>'Summed Activity Data'!$E$40*BTU_per_PJ*'IESS Demand'!J129/'IESS Demand'!$D$129</f>
        <v>0</v>
      </c>
      <c r="K27" s="63">
        <f>'Summed Activity Data'!$E$40*BTU_per_PJ*'IESS Demand'!K129/'IESS Demand'!$D$129</f>
        <v>0</v>
      </c>
      <c r="L27" s="63">
        <f>'Summed Activity Data'!$E$40*BTU_per_PJ*'IESS Demand'!L129/'IESS Demand'!$D$129</f>
        <v>0</v>
      </c>
      <c r="M27" s="63">
        <f>'Summed Activity Data'!$E$40*BTU_per_PJ*'IESS Demand'!M129/'IESS Demand'!$D$129</f>
        <v>0</v>
      </c>
      <c r="N27" s="63">
        <f>'Summed Activity Data'!$E$40*BTU_per_PJ*'IESS Demand'!N129/'IESS Demand'!$D$129</f>
        <v>0</v>
      </c>
      <c r="O27" s="63">
        <f>'Summed Activity Data'!$E$40*BTU_per_PJ*'IESS Demand'!O129/'IESS Demand'!$D$129</f>
        <v>0</v>
      </c>
      <c r="P27" s="63">
        <f>'Summed Activity Data'!$E$40*BTU_per_PJ*'IESS Demand'!P129/'IESS Demand'!$D$129</f>
        <v>0</v>
      </c>
      <c r="Q27" s="63">
        <f>'Summed Activity Data'!$E$40*BTU_per_PJ*'IESS Demand'!Q129/'IESS Demand'!$D$129</f>
        <v>0</v>
      </c>
      <c r="R27" s="63">
        <f>'Summed Activity Data'!$E$40*BTU_per_PJ*'IESS Demand'!R129/'IESS Demand'!$D$129</f>
        <v>0</v>
      </c>
      <c r="S27" s="63">
        <f>'Summed Activity Data'!$E$40*BTU_per_PJ*'IESS Demand'!S129/'IESS Demand'!$D$129</f>
        <v>0</v>
      </c>
      <c r="T27" s="63">
        <f>'Summed Activity Data'!$E$40*BTU_per_PJ*'IESS Demand'!T129/'IESS Demand'!$D$129</f>
        <v>0</v>
      </c>
      <c r="U27" s="63">
        <f>'Summed Activity Data'!$E$40*BTU_per_PJ*'IESS Demand'!U129/'IESS Demand'!$D$129</f>
        <v>0</v>
      </c>
      <c r="V27" s="63">
        <f>'Summed Activity Data'!$E$40*BTU_per_PJ*'IESS Demand'!V129/'IESS Demand'!$D$129</f>
        <v>0</v>
      </c>
      <c r="W27" s="63">
        <f>'Summed Activity Data'!$E$40*BTU_per_PJ*'IESS Demand'!W129/'IESS Demand'!$D$129</f>
        <v>0</v>
      </c>
      <c r="X27" s="63">
        <f>'Summed Activity Data'!$E$40*BTU_per_PJ*'IESS Demand'!X129/'IESS Demand'!$D$129</f>
        <v>0</v>
      </c>
      <c r="Y27" s="63">
        <f>'Summed Activity Data'!$E$40*BTU_per_PJ*'IESS Demand'!Y129/'IESS Demand'!$D$129</f>
        <v>0</v>
      </c>
      <c r="Z27" s="63">
        <f>'Summed Activity Data'!$E$40*BTU_per_PJ*'IESS Demand'!Z129/'IESS Demand'!$D$129</f>
        <v>0</v>
      </c>
      <c r="AA27" s="63">
        <f>'Summed Activity Data'!$E$40*BTU_per_PJ*'IESS Demand'!AA129/'IESS Demand'!$D$129</f>
        <v>0</v>
      </c>
      <c r="AB27" s="63">
        <f>'Summed Activity Data'!$E$40*BTU_per_PJ*'IESS Demand'!AB129/'IESS Demand'!$D$129</f>
        <v>0</v>
      </c>
      <c r="AC27" s="63">
        <f>'Summed Activity Data'!$E$40*BTU_per_PJ*'IESS Demand'!AC129/'IESS Demand'!$D$129</f>
        <v>0</v>
      </c>
      <c r="AD27" s="63">
        <f>'Summed Activity Data'!$E$40*BTU_per_PJ*'IESS Demand'!AD129/'IESS Demand'!$D$129</f>
        <v>0</v>
      </c>
      <c r="AE27" s="63">
        <f>'Summed Activity Data'!$E$40*BTU_per_PJ*'IESS Demand'!AE129/'IESS Demand'!$D$129</f>
        <v>0</v>
      </c>
      <c r="AF27" s="63">
        <f>'Summed Activity Data'!$E$40*BTU_per_PJ*'IESS Demand'!AF129/'IESS Demand'!$D$129</f>
        <v>0</v>
      </c>
      <c r="AG27" s="63">
        <f>'Summed Activity Data'!$E$40*BTU_per_PJ*'IESS Demand'!AG129/'IESS Demand'!$D$129</f>
        <v>0</v>
      </c>
      <c r="AH27" s="63">
        <f>'Summed Activity Data'!$E$40*BTU_per_PJ*'IESS Demand'!AH129/'IESS Demand'!$D$129</f>
        <v>0</v>
      </c>
      <c r="AI27" s="63">
        <f>'Summed Activity Data'!$E$40*BTU_per_PJ*'IESS Demand'!AI129/'IESS Demand'!$D$129</f>
        <v>0</v>
      </c>
      <c r="AJ27" s="63">
        <f>'Summed Activity Data'!$E$40*BTU_per_PJ*'IESS Demand'!AJ129/'IESS Demand'!$D$129</f>
        <v>0</v>
      </c>
      <c r="AK27" s="63">
        <f>'Summed Activity Data'!$E$40*BTU_per_PJ*'IESS Demand'!AK129/'IESS Demand'!$D$129</f>
        <v>0</v>
      </c>
    </row>
    <row r="28" spans="1:37" s="63" customFormat="1">
      <c r="A28" s="63" t="s">
        <v>7</v>
      </c>
      <c r="B28" s="63" t="s">
        <v>24</v>
      </c>
      <c r="C28" s="63" t="s">
        <v>296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3">
        <v>0</v>
      </c>
      <c r="AJ28" s="63">
        <v>0</v>
      </c>
      <c r="AK28" s="63">
        <v>0</v>
      </c>
    </row>
    <row r="29" spans="1:37" s="63" customFormat="1">
      <c r="A29" s="63" t="s">
        <v>7</v>
      </c>
      <c r="B29" s="63" t="s">
        <v>24</v>
      </c>
      <c r="C29" s="63" t="s">
        <v>29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</row>
    <row r="30" spans="1:37">
      <c r="A30" t="s">
        <v>7</v>
      </c>
      <c r="B30" t="s">
        <v>24</v>
      </c>
      <c r="C30" t="s">
        <v>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7</v>
      </c>
      <c r="B31" t="s">
        <v>24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233</v>
      </c>
      <c r="B32" t="s">
        <v>25</v>
      </c>
      <c r="C32" t="s">
        <v>226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233</v>
      </c>
      <c r="B33" t="s">
        <v>25</v>
      </c>
      <c r="C33" t="s">
        <v>296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233</v>
      </c>
      <c r="B34" t="s">
        <v>25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233</v>
      </c>
      <c r="B35" t="s">
        <v>25</v>
      </c>
      <c r="C35" t="s">
        <v>297</v>
      </c>
      <c r="D35">
        <f>BTU_per_GWh*1000*'IESS Demand'!D124</f>
        <v>80184126586128.922</v>
      </c>
      <c r="E35">
        <f>BTU_per_GWh*1000*'IESS Demand'!E124</f>
        <v>89578934621423.188</v>
      </c>
      <c r="F35">
        <f>BTU_per_GWh*1000*'IESS Demand'!F124</f>
        <v>98973742656717.438</v>
      </c>
      <c r="G35">
        <f>BTU_per_GWh*1000*'IESS Demand'!G124</f>
        <v>108368550692011.69</v>
      </c>
      <c r="H35">
        <f>BTU_per_GWh*1000*'IESS Demand'!H124</f>
        <v>117763358727305.95</v>
      </c>
      <c r="I35">
        <f>BTU_per_GWh*1000*'IESS Demand'!I124</f>
        <v>127158166762600.19</v>
      </c>
      <c r="J35">
        <f>BTU_per_GWh*1000*'IESS Demand'!J124</f>
        <v>141084893580449.75</v>
      </c>
      <c r="K35">
        <f>BTU_per_GWh*1000*'IESS Demand'!K124</f>
        <v>155011620398299.34</v>
      </c>
      <c r="L35">
        <f>BTU_per_GWh*1000*'IESS Demand'!L124</f>
        <v>168938347216148.91</v>
      </c>
      <c r="M35">
        <f>BTU_per_GWh*1000*'IESS Demand'!M124</f>
        <v>182865074033998.47</v>
      </c>
      <c r="N35">
        <f>BTU_per_GWh*1000*'IESS Demand'!N124</f>
        <v>196791800851848.06</v>
      </c>
      <c r="O35">
        <f>BTU_per_GWh*1000*'IESS Demand'!O124</f>
        <v>208488231129266.31</v>
      </c>
      <c r="P35">
        <f>BTU_per_GWh*1000*'IESS Demand'!P124</f>
        <v>220184661406684.5</v>
      </c>
      <c r="Q35">
        <f>BTU_per_GWh*1000*'IESS Demand'!Q124</f>
        <v>231881091684102.72</v>
      </c>
      <c r="R35">
        <f>BTU_per_GWh*1000*'IESS Demand'!R124</f>
        <v>243577521961520.94</v>
      </c>
      <c r="S35">
        <f>BTU_per_GWh*1000*'IESS Demand'!S124</f>
        <v>255273952238939.19</v>
      </c>
      <c r="T35">
        <f>BTU_per_GWh*1000*'IESS Demand'!T124</f>
        <v>267038199756235.28</v>
      </c>
      <c r="U35">
        <f>BTU_per_GWh*1000*'IESS Demand'!U124</f>
        <v>278802447273531.38</v>
      </c>
      <c r="V35">
        <f>BTU_per_GWh*1000*'IESS Demand'!V124</f>
        <v>290566694790827.5</v>
      </c>
      <c r="W35">
        <f>BTU_per_GWh*1000*'IESS Demand'!W124</f>
        <v>302330942308123.56</v>
      </c>
      <c r="X35">
        <f>BTU_per_GWh*1000*'IESS Demand'!X124</f>
        <v>314095189825419.63</v>
      </c>
      <c r="Y35">
        <f>BTU_per_GWh*1000*'IESS Demand'!Y124</f>
        <v>328399264075721.5</v>
      </c>
      <c r="Z35">
        <f>BTU_per_GWh*1000*'IESS Demand'!Z124</f>
        <v>342703338326023.31</v>
      </c>
      <c r="AA35">
        <f>BTU_per_GWh*1000*'IESS Demand'!AA124</f>
        <v>357007412576325.19</v>
      </c>
      <c r="AB35">
        <f>BTU_per_GWh*1000*'IESS Demand'!AB124</f>
        <v>371311486826627.06</v>
      </c>
      <c r="AC35">
        <f>BTU_per_GWh*1000*'IESS Demand'!AC124</f>
        <v>385615561076928.88</v>
      </c>
      <c r="AD35">
        <f>BTU_per_GWh*1000*'IESS Demand'!AD124</f>
        <v>394264883883413.25</v>
      </c>
      <c r="AE35">
        <f>BTU_per_GWh*1000*'IESS Demand'!AE124</f>
        <v>402914206689897.63</v>
      </c>
      <c r="AF35">
        <f>BTU_per_GWh*1000*'IESS Demand'!AF124</f>
        <v>411563529496381.94</v>
      </c>
      <c r="AG35">
        <f>BTU_per_GWh*1000*'IESS Demand'!AG124</f>
        <v>420212852302866.31</v>
      </c>
      <c r="AH35">
        <f>BTU_per_GWh*1000*'IESS Demand'!AH124</f>
        <v>428862175109350.63</v>
      </c>
      <c r="AI35">
        <f>BTU_per_GWh*1000*'IESS Demand'!AI124</f>
        <v>437511497915834.94</v>
      </c>
      <c r="AJ35">
        <f>BTU_per_GWh*1000*'IESS Demand'!AJ124</f>
        <v>446160820722319.25</v>
      </c>
      <c r="AK35">
        <f>BTU_per_GWh*1000*'IESS Demand'!AK124</f>
        <v>454810143528803.56</v>
      </c>
    </row>
    <row r="36" spans="1:37">
      <c r="A36" t="s">
        <v>233</v>
      </c>
      <c r="B36" t="s">
        <v>25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234</v>
      </c>
      <c r="B37" t="s">
        <v>25</v>
      </c>
      <c r="C37" t="s">
        <v>226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234</v>
      </c>
      <c r="B38" t="s">
        <v>25</v>
      </c>
      <c r="C38" t="s">
        <v>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234</v>
      </c>
      <c r="B39" t="s">
        <v>25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234</v>
      </c>
      <c r="B40" t="s">
        <v>25</v>
      </c>
      <c r="C40" t="s">
        <v>297</v>
      </c>
      <c r="D40">
        <f>BTU_per_GWh*1000*'IESS Demand'!D127</f>
        <v>46748945590050.391</v>
      </c>
      <c r="E40">
        <f>BTU_per_GWh*1000*'IESS Demand'!E127</f>
        <v>50538424854252.664</v>
      </c>
      <c r="F40">
        <f>BTU_per_GWh*1000*'IESS Demand'!F127</f>
        <v>54327904118454.945</v>
      </c>
      <c r="G40">
        <f>BTU_per_GWh*1000*'IESS Demand'!G127</f>
        <v>58117383382657.219</v>
      </c>
      <c r="H40">
        <f>BTU_per_GWh*1000*'IESS Demand'!H127</f>
        <v>61906862646859.5</v>
      </c>
      <c r="I40">
        <f>BTU_per_GWh*1000*'IESS Demand'!I127</f>
        <v>65696341911061.789</v>
      </c>
      <c r="J40">
        <f>BTU_per_GWh*1000*'IESS Demand'!J127</f>
        <v>68604097252157.945</v>
      </c>
      <c r="K40">
        <f>BTU_per_GWh*1000*'IESS Demand'!K127</f>
        <v>71511852593254.109</v>
      </c>
      <c r="L40">
        <f>BTU_per_GWh*1000*'IESS Demand'!L127</f>
        <v>74419607934350.266</v>
      </c>
      <c r="M40">
        <f>BTU_per_GWh*1000*'IESS Demand'!M127</f>
        <v>77327363275446.422</v>
      </c>
      <c r="N40">
        <f>BTU_per_GWh*1000*'IESS Demand'!N127</f>
        <v>80235118616542.594</v>
      </c>
      <c r="O40">
        <f>BTU_per_GWh*1000*'IESS Demand'!O127</f>
        <v>84707701747919.906</v>
      </c>
      <c r="P40">
        <f>BTU_per_GWh*1000*'IESS Demand'!P127</f>
        <v>89180284879297.203</v>
      </c>
      <c r="Q40">
        <f>BTU_per_GWh*1000*'IESS Demand'!Q127</f>
        <v>93652868010674.516</v>
      </c>
      <c r="R40">
        <f>BTU_per_GWh*1000*'IESS Demand'!R127</f>
        <v>98125451142051.813</v>
      </c>
      <c r="S40">
        <f>BTU_per_GWh*1000*'IESS Demand'!S127</f>
        <v>102598034273429.13</v>
      </c>
      <c r="T40">
        <f>BTU_per_GWh*1000*'IESS Demand'!T127</f>
        <v>107758716734769.25</v>
      </c>
      <c r="U40">
        <f>BTU_per_GWh*1000*'IESS Demand'!U127</f>
        <v>112919399196109.36</v>
      </c>
      <c r="V40">
        <f>BTU_per_GWh*1000*'IESS Demand'!V127</f>
        <v>118080081657449.48</v>
      </c>
      <c r="W40">
        <f>BTU_per_GWh*1000*'IESS Demand'!W127</f>
        <v>123240764118789.63</v>
      </c>
      <c r="X40">
        <f>BTU_per_GWh*1000*'IESS Demand'!X127</f>
        <v>128401446580129.73</v>
      </c>
      <c r="Y40">
        <f>BTU_per_GWh*1000*'IESS Demand'!Y127</f>
        <v>131679474206248.84</v>
      </c>
      <c r="Z40">
        <f>BTU_per_GWh*1000*'IESS Demand'!Z127</f>
        <v>134957501832367.97</v>
      </c>
      <c r="AA40">
        <f>BTU_per_GWh*1000*'IESS Demand'!AA127</f>
        <v>138235529458487.09</v>
      </c>
      <c r="AB40">
        <f>BTU_per_GWh*1000*'IESS Demand'!AB127</f>
        <v>141513557084606.22</v>
      </c>
      <c r="AC40">
        <f>BTU_per_GWh*1000*'IESS Demand'!AC127</f>
        <v>144791584710725.34</v>
      </c>
      <c r="AD40">
        <f>BTU_per_GWh*1000*'IESS Demand'!AD127</f>
        <v>147484341782628.72</v>
      </c>
      <c r="AE40">
        <f>BTU_per_GWh*1000*'IESS Demand'!AE127</f>
        <v>150177098854532.13</v>
      </c>
      <c r="AF40">
        <f>BTU_per_GWh*1000*'IESS Demand'!AF127</f>
        <v>152869855926435.53</v>
      </c>
      <c r="AG40">
        <f>BTU_per_GWh*1000*'IESS Demand'!AG127</f>
        <v>155562612998338.94</v>
      </c>
      <c r="AH40">
        <f>BTU_per_GWh*1000*'IESS Demand'!AH127</f>
        <v>158255370070242.28</v>
      </c>
      <c r="AI40">
        <f>BTU_per_GWh*1000*'IESS Demand'!AI127</f>
        <v>160948127142145.69</v>
      </c>
      <c r="AJ40">
        <f>BTU_per_GWh*1000*'IESS Demand'!AJ127</f>
        <v>163640884214049.06</v>
      </c>
      <c r="AK40">
        <f>BTU_per_GWh*1000*'IESS Demand'!AK127</f>
        <v>166333641285952.47</v>
      </c>
    </row>
    <row r="41" spans="1:37">
      <c r="A41" t="s">
        <v>234</v>
      </c>
      <c r="B41" t="s">
        <v>25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</v>
      </c>
      <c r="B42" t="s">
        <v>25</v>
      </c>
      <c r="C42" t="s">
        <v>226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</v>
      </c>
      <c r="B43" t="s">
        <v>25</v>
      </c>
      <c r="C43" t="s">
        <v>296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7</v>
      </c>
      <c r="B44" t="s">
        <v>25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7</v>
      </c>
      <c r="B45" t="s">
        <v>25</v>
      </c>
      <c r="C45" t="s">
        <v>297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7</v>
      </c>
      <c r="B46" t="s">
        <v>25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233</v>
      </c>
      <c r="B47" t="s">
        <v>26</v>
      </c>
      <c r="C47" t="s">
        <v>226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233</v>
      </c>
      <c r="B48" t="s">
        <v>26</v>
      </c>
      <c r="C48" t="s">
        <v>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233</v>
      </c>
      <c r="B49" t="s">
        <v>26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233</v>
      </c>
      <c r="B50" t="s">
        <v>26</v>
      </c>
      <c r="C50" t="s">
        <v>297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233</v>
      </c>
      <c r="B51" t="s">
        <v>26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234</v>
      </c>
      <c r="B52" t="s">
        <v>26</v>
      </c>
      <c r="C52" t="s">
        <v>226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234</v>
      </c>
      <c r="B53" t="s">
        <v>26</v>
      </c>
      <c r="C53" t="s">
        <v>296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234</v>
      </c>
      <c r="B54" t="s">
        <v>26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234</v>
      </c>
      <c r="B55" t="s">
        <v>26</v>
      </c>
      <c r="C55" t="s">
        <v>297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234</v>
      </c>
      <c r="B56" t="s">
        <v>26</v>
      </c>
      <c r="C56" t="s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7</v>
      </c>
      <c r="B57" t="s">
        <v>26</v>
      </c>
      <c r="C57" t="s">
        <v>226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7</v>
      </c>
      <c r="B58" t="s">
        <v>26</v>
      </c>
      <c r="C58" t="s">
        <v>296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7</v>
      </c>
      <c r="B59" t="s">
        <v>26</v>
      </c>
      <c r="C59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7</v>
      </c>
      <c r="B60" t="s">
        <v>26</v>
      </c>
      <c r="C60" t="s">
        <v>297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7</v>
      </c>
      <c r="B61" t="s">
        <v>26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233</v>
      </c>
      <c r="B62" t="s">
        <v>27</v>
      </c>
      <c r="C62" t="s">
        <v>226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233</v>
      </c>
      <c r="B63" t="s">
        <v>27</v>
      </c>
      <c r="C63" t="s">
        <v>296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233</v>
      </c>
      <c r="B64" t="s">
        <v>27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>
      <c r="A65" t="s">
        <v>233</v>
      </c>
      <c r="B65" t="s">
        <v>27</v>
      </c>
      <c r="C65" t="s">
        <v>297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8">
      <c r="A66" t="s">
        <v>233</v>
      </c>
      <c r="B66" t="s">
        <v>27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8">
      <c r="A67" t="s">
        <v>234</v>
      </c>
      <c r="B67" t="s">
        <v>27</v>
      </c>
      <c r="C67" t="s">
        <v>226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8">
      <c r="A68" t="s">
        <v>234</v>
      </c>
      <c r="B68" t="s">
        <v>27</v>
      </c>
      <c r="C68" t="s">
        <v>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8">
      <c r="A69" t="s">
        <v>234</v>
      </c>
      <c r="B69" t="s">
        <v>27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8" ht="16.5">
      <c r="A70" t="s">
        <v>234</v>
      </c>
      <c r="B70" t="s">
        <v>27</v>
      </c>
      <c r="C70" t="s">
        <v>297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65"/>
    </row>
    <row r="71" spans="1:38" ht="16.5">
      <c r="A71" t="s">
        <v>234</v>
      </c>
      <c r="B71" t="s">
        <v>27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65"/>
    </row>
    <row r="72" spans="1:38" ht="16.5">
      <c r="A72" t="s">
        <v>7</v>
      </c>
      <c r="B72" t="s">
        <v>27</v>
      </c>
      <c r="C72" t="s">
        <v>226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65"/>
    </row>
    <row r="73" spans="1:38">
      <c r="A73" t="s">
        <v>7</v>
      </c>
      <c r="B73" t="s">
        <v>27</v>
      </c>
      <c r="C73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8">
      <c r="A74" t="s">
        <v>7</v>
      </c>
      <c r="B74" t="s">
        <v>27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29"/>
    </row>
    <row r="75" spans="1:38">
      <c r="A75" t="s">
        <v>7</v>
      </c>
      <c r="B75" t="s">
        <v>27</v>
      </c>
      <c r="C75" t="s">
        <v>297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29"/>
    </row>
    <row r="76" spans="1:38">
      <c r="A76" t="s">
        <v>7</v>
      </c>
      <c r="B76" t="s">
        <v>27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29"/>
    </row>
    <row r="77" spans="1:38" s="63" customFormat="1">
      <c r="A77" s="63" t="s">
        <v>233</v>
      </c>
      <c r="B77" s="63" t="s">
        <v>28</v>
      </c>
      <c r="C77" s="63" t="s">
        <v>226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3">
        <v>0</v>
      </c>
      <c r="N77" s="63">
        <v>0</v>
      </c>
      <c r="O77" s="63">
        <v>0</v>
      </c>
      <c r="P77" s="63">
        <v>0</v>
      </c>
      <c r="Q77" s="63">
        <v>0</v>
      </c>
      <c r="R77" s="63">
        <v>0</v>
      </c>
      <c r="S77" s="63">
        <v>0</v>
      </c>
      <c r="T77" s="63">
        <v>0</v>
      </c>
      <c r="U77" s="63">
        <v>0</v>
      </c>
      <c r="V77" s="63">
        <v>0</v>
      </c>
      <c r="W77" s="63">
        <v>0</v>
      </c>
      <c r="X77" s="63">
        <v>0</v>
      </c>
      <c r="Y77" s="63">
        <v>0</v>
      </c>
      <c r="Z77" s="63">
        <v>0</v>
      </c>
      <c r="AA77" s="63">
        <v>0</v>
      </c>
      <c r="AB77" s="63">
        <v>0</v>
      </c>
      <c r="AC77" s="63">
        <v>0</v>
      </c>
      <c r="AD77" s="63">
        <v>0</v>
      </c>
      <c r="AE77" s="63">
        <v>0</v>
      </c>
      <c r="AF77" s="63">
        <v>0</v>
      </c>
      <c r="AG77" s="63">
        <v>0</v>
      </c>
      <c r="AH77" s="63">
        <v>0</v>
      </c>
      <c r="AI77" s="63">
        <v>0</v>
      </c>
      <c r="AJ77" s="63">
        <v>0</v>
      </c>
      <c r="AK77" s="63">
        <v>0</v>
      </c>
    </row>
    <row r="78" spans="1:38" s="63" customFormat="1">
      <c r="A78" s="63" t="s">
        <v>233</v>
      </c>
      <c r="B78" s="63" t="s">
        <v>28</v>
      </c>
      <c r="C78" s="63" t="s">
        <v>296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3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3">
        <v>0</v>
      </c>
      <c r="T78" s="63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3">
        <v>0</v>
      </c>
      <c r="AB78" s="63">
        <v>0</v>
      </c>
      <c r="AC78" s="63">
        <v>0</v>
      </c>
      <c r="AD78" s="63">
        <v>0</v>
      </c>
      <c r="AE78" s="63">
        <v>0</v>
      </c>
      <c r="AF78" s="63">
        <v>0</v>
      </c>
      <c r="AG78" s="63">
        <v>0</v>
      </c>
      <c r="AH78" s="63">
        <v>0</v>
      </c>
      <c r="AI78" s="63">
        <v>0</v>
      </c>
      <c r="AJ78" s="63">
        <v>0</v>
      </c>
      <c r="AK78" s="63">
        <v>0</v>
      </c>
    </row>
    <row r="79" spans="1:38" s="63" customFormat="1">
      <c r="A79" s="63" t="s">
        <v>233</v>
      </c>
      <c r="B79" s="63" t="s">
        <v>28</v>
      </c>
      <c r="C79" s="63" t="s">
        <v>29</v>
      </c>
      <c r="D79" s="63">
        <v>0</v>
      </c>
      <c r="E79" s="63">
        <v>0</v>
      </c>
      <c r="F79" s="63">
        <v>0</v>
      </c>
      <c r="G79" s="63">
        <v>0</v>
      </c>
      <c r="H79" s="63">
        <v>0</v>
      </c>
      <c r="I79" s="63">
        <v>0</v>
      </c>
      <c r="J79" s="63">
        <v>0</v>
      </c>
      <c r="K79" s="63">
        <v>0</v>
      </c>
      <c r="L79" s="63">
        <v>0</v>
      </c>
      <c r="M79" s="63">
        <v>0</v>
      </c>
      <c r="N79" s="63">
        <v>0</v>
      </c>
      <c r="O79" s="63">
        <v>0</v>
      </c>
      <c r="P79" s="63">
        <v>0</v>
      </c>
      <c r="Q79" s="63">
        <v>0</v>
      </c>
      <c r="R79" s="63">
        <v>0</v>
      </c>
      <c r="S79" s="63">
        <v>0</v>
      </c>
      <c r="T79" s="63">
        <v>0</v>
      </c>
      <c r="U79" s="63">
        <v>0</v>
      </c>
      <c r="V79" s="63">
        <v>0</v>
      </c>
      <c r="W79" s="63">
        <v>0</v>
      </c>
      <c r="X79" s="63">
        <v>0</v>
      </c>
      <c r="Y79" s="63">
        <v>0</v>
      </c>
      <c r="Z79" s="63">
        <v>0</v>
      </c>
      <c r="AA79" s="63">
        <v>0</v>
      </c>
      <c r="AB79" s="63">
        <v>0</v>
      </c>
      <c r="AC79" s="63">
        <v>0</v>
      </c>
      <c r="AD79" s="63">
        <v>0</v>
      </c>
      <c r="AE79" s="63">
        <v>0</v>
      </c>
      <c r="AF79" s="63">
        <v>0</v>
      </c>
      <c r="AG79" s="63">
        <v>0</v>
      </c>
      <c r="AH79" s="63">
        <v>0</v>
      </c>
      <c r="AI79" s="63">
        <v>0</v>
      </c>
      <c r="AJ79" s="63">
        <v>0</v>
      </c>
      <c r="AK79" s="63">
        <v>0</v>
      </c>
    </row>
    <row r="80" spans="1:38" s="63" customFormat="1">
      <c r="A80" s="63" t="s">
        <v>233</v>
      </c>
      <c r="B80" s="63" t="s">
        <v>28</v>
      </c>
      <c r="C80" s="63" t="s">
        <v>297</v>
      </c>
      <c r="D80" s="63">
        <f>MAX((-'IESS Demand'!$G$98*BTU_per_GWh*1000+'Summed Activity Data'!$B$40*BTU_per_PJ*('IESS Demand'!$G$98/SUM('IESS Demand'!$G$98,'IESS Demand'!$G$88)))*'IESS Demand'!D123/'IESS Demand'!$D$123,0)</f>
        <v>448840234951651.63</v>
      </c>
      <c r="E80" s="63">
        <f>MAX((-'IESS Demand'!$G$98*BTU_per_GWh*1000+'Summed Activity Data'!$B$40*BTU_per_PJ*('IESS Demand'!$G$98/SUM('IESS Demand'!$G$98,'IESS Demand'!$G$88)))*'IESS Demand'!E123/'IESS Demand'!$D$123,0)</f>
        <v>418270321010132.81</v>
      </c>
      <c r="F80" s="63">
        <f>MAX((-'IESS Demand'!$G$98*BTU_per_GWh*1000+'Summed Activity Data'!$B$40*BTU_per_PJ*('IESS Demand'!$G$98/SUM('IESS Demand'!$G$98,'IESS Demand'!$G$88)))*'IESS Demand'!F123/'IESS Demand'!$D$123,0)</f>
        <v>387700407068614</v>
      </c>
      <c r="G80" s="63">
        <f>MAX((-'IESS Demand'!$G$98*BTU_per_GWh*1000+'Summed Activity Data'!$B$40*BTU_per_PJ*('IESS Demand'!$G$98/SUM('IESS Demand'!$G$98,'IESS Demand'!$G$88)))*'IESS Demand'!G123/'IESS Demand'!$D$123,0)</f>
        <v>357130493127095.19</v>
      </c>
      <c r="H80" s="63">
        <f>MAX((-'IESS Demand'!$G$98*BTU_per_GWh*1000+'Summed Activity Data'!$B$40*BTU_per_PJ*('IESS Demand'!$G$98/SUM('IESS Demand'!$G$98,'IESS Demand'!$G$88)))*'IESS Demand'!H123/'IESS Demand'!$D$123,0)</f>
        <v>326560579185576.44</v>
      </c>
      <c r="I80" s="63">
        <f>MAX((-'IESS Demand'!$G$98*BTU_per_GWh*1000+'Summed Activity Data'!$B$40*BTU_per_PJ*('IESS Demand'!$G$98/SUM('IESS Demand'!$G$98,'IESS Demand'!$G$88)))*'IESS Demand'!I123/'IESS Demand'!$D$123,0)</f>
        <v>295990665244057.5</v>
      </c>
      <c r="J80" s="63">
        <f>MAX((-'IESS Demand'!$G$98*BTU_per_GWh*1000+'Summed Activity Data'!$B$40*BTU_per_PJ*('IESS Demand'!$G$98/SUM('IESS Demand'!$G$98,'IESS Demand'!$G$88)))*'IESS Demand'!J123/'IESS Demand'!$D$123,0)</f>
        <v>260922613075159.56</v>
      </c>
      <c r="K80" s="63">
        <f>MAX((-'IESS Demand'!$G$98*BTU_per_GWh*1000+'Summed Activity Data'!$B$40*BTU_per_PJ*('IESS Demand'!$G$98/SUM('IESS Demand'!$G$98,'IESS Demand'!$G$88)))*'IESS Demand'!K123/'IESS Demand'!$D$123,0)</f>
        <v>225854560906261.63</v>
      </c>
      <c r="L80" s="63">
        <f>MAX((-'IESS Demand'!$G$98*BTU_per_GWh*1000+'Summed Activity Data'!$B$40*BTU_per_PJ*('IESS Demand'!$G$98/SUM('IESS Demand'!$G$98,'IESS Demand'!$G$88)))*'IESS Demand'!L123/'IESS Demand'!$D$123,0)</f>
        <v>190786508737363.69</v>
      </c>
      <c r="M80" s="63">
        <f>MAX((-'IESS Demand'!$G$98*BTU_per_GWh*1000+'Summed Activity Data'!$B$40*BTU_per_PJ*('IESS Demand'!$G$98/SUM('IESS Demand'!$G$98,'IESS Demand'!$G$88)))*'IESS Demand'!M123/'IESS Demand'!$D$123,0)</f>
        <v>155718456568465.75</v>
      </c>
      <c r="N80" s="63">
        <f>MAX((-'IESS Demand'!$G$98*BTU_per_GWh*1000+'Summed Activity Data'!$B$40*BTU_per_PJ*('IESS Demand'!$G$98/SUM('IESS Demand'!$G$98,'IESS Demand'!$G$88)))*'IESS Demand'!N123/'IESS Demand'!$D$123,0)</f>
        <v>120650404399567.88</v>
      </c>
      <c r="O80" s="63">
        <f>MAX((-'IESS Demand'!$G$98*BTU_per_GWh*1000+'Summed Activity Data'!$B$40*BTU_per_PJ*('IESS Demand'!$G$98/SUM('IESS Demand'!$G$98,'IESS Demand'!$G$88)))*'IESS Demand'!O123/'IESS Demand'!$D$123,0)</f>
        <v>108400711858526.14</v>
      </c>
      <c r="P80" s="63">
        <f>MAX((-'IESS Demand'!$G$98*BTU_per_GWh*1000+'Summed Activity Data'!$B$40*BTU_per_PJ*('IESS Demand'!$G$98/SUM('IESS Demand'!$G$98,'IESS Demand'!$G$88)))*'IESS Demand'!P123/'IESS Demand'!$D$123,0)</f>
        <v>96151019317484.406</v>
      </c>
      <c r="Q80" s="63">
        <f>MAX((-'IESS Demand'!$G$98*BTU_per_GWh*1000+'Summed Activity Data'!$B$40*BTU_per_PJ*('IESS Demand'!$G$98/SUM('IESS Demand'!$G$98,'IESS Demand'!$G$88)))*'IESS Demand'!Q123/'IESS Demand'!$D$123,0)</f>
        <v>83901326776442.672</v>
      </c>
      <c r="R80" s="63">
        <f>MAX((-'IESS Demand'!$G$98*BTU_per_GWh*1000+'Summed Activity Data'!$B$40*BTU_per_PJ*('IESS Demand'!$G$98/SUM('IESS Demand'!$G$98,'IESS Demand'!$G$88)))*'IESS Demand'!R123/'IESS Demand'!$D$123,0)</f>
        <v>71651634235400.938</v>
      </c>
      <c r="S80" s="63">
        <f>MAX((-'IESS Demand'!$G$98*BTU_per_GWh*1000+'Summed Activity Data'!$B$40*BTU_per_PJ*('IESS Demand'!$G$98/SUM('IESS Demand'!$G$98,'IESS Demand'!$G$88)))*'IESS Demand'!S123/'IESS Demand'!$D$123,0)</f>
        <v>59401941694359.227</v>
      </c>
      <c r="T80" s="63">
        <f>MAX((-'IESS Demand'!$G$98*BTU_per_GWh*1000+'Summed Activity Data'!$B$40*BTU_per_PJ*('IESS Demand'!$G$98/SUM('IESS Demand'!$G$98,'IESS Demand'!$G$88)))*'IESS Demand'!T123/'IESS Demand'!$D$123,0)</f>
        <v>47521553355487.391</v>
      </c>
      <c r="U80" s="63">
        <f>MAX((-'IESS Demand'!$G$98*BTU_per_GWh*1000+'Summed Activity Data'!$B$40*BTU_per_PJ*('IESS Demand'!$G$98/SUM('IESS Demand'!$G$98,'IESS Demand'!$G$88)))*'IESS Demand'!U123/'IESS Demand'!$D$123,0)</f>
        <v>35641165016615.539</v>
      </c>
      <c r="V80" s="63">
        <f>MAX((-'IESS Demand'!$G$98*BTU_per_GWh*1000+'Summed Activity Data'!$B$40*BTU_per_PJ*('IESS Demand'!$G$98/SUM('IESS Demand'!$G$98,'IESS Demand'!$G$88)))*'IESS Demand'!V123/'IESS Demand'!$D$123,0)</f>
        <v>23760776677743.695</v>
      </c>
      <c r="W80" s="63">
        <f>MAX((-'IESS Demand'!$G$98*BTU_per_GWh*1000+'Summed Activity Data'!$B$40*BTU_per_PJ*('IESS Demand'!$G$98/SUM('IESS Demand'!$G$98,'IESS Demand'!$G$88)))*'IESS Demand'!W123/'IESS Demand'!$D$123,0)</f>
        <v>11880388338871.848</v>
      </c>
      <c r="X80" s="63">
        <f>MAX((-'IESS Demand'!$G$98*BTU_per_GWh*1000+'Summed Activity Data'!$B$40*BTU_per_PJ*('IESS Demand'!$G$98/SUM('IESS Demand'!$G$98,'IESS Demand'!$G$88)))*'IESS Demand'!X123/'IESS Demand'!$D$123,0)</f>
        <v>0</v>
      </c>
      <c r="Y80" s="63">
        <f>MAX((-'IESS Demand'!$G$98*BTU_per_GWh*1000+'Summed Activity Data'!$B$40*BTU_per_PJ*('IESS Demand'!$G$98/SUM('IESS Demand'!$G$98,'IESS Demand'!$G$88)))*'IESS Demand'!Y123/'IESS Demand'!$D$123,0)</f>
        <v>0</v>
      </c>
      <c r="Z80" s="63">
        <f>MAX((-'IESS Demand'!$G$98*BTU_per_GWh*1000+'Summed Activity Data'!$B$40*BTU_per_PJ*('IESS Demand'!$G$98/SUM('IESS Demand'!$G$98,'IESS Demand'!$G$88)))*'IESS Demand'!Z123/'IESS Demand'!$D$123,0)</f>
        <v>0</v>
      </c>
      <c r="AA80" s="63">
        <f>MAX((-'IESS Demand'!$G$98*BTU_per_GWh*1000+'Summed Activity Data'!$B$40*BTU_per_PJ*('IESS Demand'!$G$98/SUM('IESS Demand'!$G$98,'IESS Demand'!$G$88)))*'IESS Demand'!AA123/'IESS Demand'!$D$123,0)</f>
        <v>0</v>
      </c>
      <c r="AB80" s="63">
        <f>MAX((-'IESS Demand'!$G$98*BTU_per_GWh*1000+'Summed Activity Data'!$B$40*BTU_per_PJ*('IESS Demand'!$G$98/SUM('IESS Demand'!$G$98,'IESS Demand'!$G$88)))*'IESS Demand'!AB123/'IESS Demand'!$D$123,0)</f>
        <v>0</v>
      </c>
      <c r="AC80" s="63">
        <f>MAX((-'IESS Demand'!$G$98*BTU_per_GWh*1000+'Summed Activity Data'!$B$40*BTU_per_PJ*('IESS Demand'!$G$98/SUM('IESS Demand'!$G$98,'IESS Demand'!$G$88)))*'IESS Demand'!AC123/'IESS Demand'!$D$123,0)</f>
        <v>0</v>
      </c>
      <c r="AD80" s="63">
        <f>MAX((-'IESS Demand'!$G$98*BTU_per_GWh*1000+'Summed Activity Data'!$B$40*BTU_per_PJ*('IESS Demand'!$G$98/SUM('IESS Demand'!$G$98,'IESS Demand'!$G$88)))*'IESS Demand'!AD123/'IESS Demand'!$D$123,0)</f>
        <v>0</v>
      </c>
      <c r="AE80" s="63">
        <f>MAX((-'IESS Demand'!$G$98*BTU_per_GWh*1000+'Summed Activity Data'!$B$40*BTU_per_PJ*('IESS Demand'!$G$98/SUM('IESS Demand'!$G$98,'IESS Demand'!$G$88)))*'IESS Demand'!AE123/'IESS Demand'!$D$123,0)</f>
        <v>0</v>
      </c>
      <c r="AF80" s="63">
        <f>MAX((-'IESS Demand'!$G$98*BTU_per_GWh*1000+'Summed Activity Data'!$B$40*BTU_per_PJ*('IESS Demand'!$G$98/SUM('IESS Demand'!$G$98,'IESS Demand'!$G$88)))*'IESS Demand'!AF123/'IESS Demand'!$D$123,0)</f>
        <v>0</v>
      </c>
      <c r="AG80" s="63">
        <f>MAX((-'IESS Demand'!$G$98*BTU_per_GWh*1000+'Summed Activity Data'!$B$40*BTU_per_PJ*('IESS Demand'!$G$98/SUM('IESS Demand'!$G$98,'IESS Demand'!$G$88)))*'IESS Demand'!AG123/'IESS Demand'!$D$123,0)</f>
        <v>0</v>
      </c>
      <c r="AH80" s="63">
        <f>MAX((-'IESS Demand'!$G$98*BTU_per_GWh*1000+'Summed Activity Data'!$B$40*BTU_per_PJ*('IESS Demand'!$G$98/SUM('IESS Demand'!$G$98,'IESS Demand'!$G$88)))*'IESS Demand'!AH123/'IESS Demand'!$D$123,0)</f>
        <v>0</v>
      </c>
      <c r="AI80" s="63">
        <f>MAX((-'IESS Demand'!$G$98*BTU_per_GWh*1000+'Summed Activity Data'!$B$40*BTU_per_PJ*('IESS Demand'!$G$98/SUM('IESS Demand'!$G$98,'IESS Demand'!$G$88)))*'IESS Demand'!AI123/'IESS Demand'!$D$123,0)</f>
        <v>0</v>
      </c>
      <c r="AJ80" s="63">
        <f>MAX((-'IESS Demand'!$G$98*BTU_per_GWh*1000+'Summed Activity Data'!$B$40*BTU_per_PJ*('IESS Demand'!$G$98/SUM('IESS Demand'!$G$98,'IESS Demand'!$G$88)))*'IESS Demand'!AJ123/'IESS Demand'!$D$123,0)</f>
        <v>0</v>
      </c>
      <c r="AK80" s="63">
        <f>MAX((-'IESS Demand'!$G$98*BTU_per_GWh*1000+'Summed Activity Data'!$B$40*BTU_per_PJ*('IESS Demand'!$G$98/SUM('IESS Demand'!$G$98,'IESS Demand'!$G$88)))*'IESS Demand'!AK123/'IESS Demand'!$D$123,0)</f>
        <v>0</v>
      </c>
    </row>
    <row r="81" spans="1:37" s="63" customFormat="1">
      <c r="A81" s="63" t="s">
        <v>233</v>
      </c>
      <c r="B81" s="63" t="s">
        <v>28</v>
      </c>
      <c r="C81" s="63" t="s">
        <v>30</v>
      </c>
      <c r="D81" s="63">
        <v>0</v>
      </c>
      <c r="E81" s="63">
        <v>0</v>
      </c>
      <c r="F81" s="63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3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3">
        <v>0</v>
      </c>
      <c r="U81" s="63">
        <v>0</v>
      </c>
      <c r="V81" s="63">
        <v>0</v>
      </c>
      <c r="W81" s="63">
        <v>0</v>
      </c>
      <c r="X81" s="63">
        <v>0</v>
      </c>
      <c r="Y81" s="63">
        <v>0</v>
      </c>
      <c r="Z81" s="63">
        <v>0</v>
      </c>
      <c r="AA81" s="63">
        <v>0</v>
      </c>
      <c r="AB81" s="63">
        <v>0</v>
      </c>
      <c r="AC81" s="63">
        <v>0</v>
      </c>
      <c r="AD81" s="63">
        <v>0</v>
      </c>
      <c r="AE81" s="63">
        <v>0</v>
      </c>
      <c r="AF81" s="63">
        <v>0</v>
      </c>
      <c r="AG81" s="63">
        <v>0</v>
      </c>
      <c r="AH81" s="63">
        <v>0</v>
      </c>
      <c r="AI81" s="63">
        <v>0</v>
      </c>
      <c r="AJ81" s="63">
        <v>0</v>
      </c>
      <c r="AK81" s="63">
        <v>0</v>
      </c>
    </row>
    <row r="82" spans="1:37" s="63" customFormat="1">
      <c r="A82" s="63" t="s">
        <v>234</v>
      </c>
      <c r="B82" s="63" t="s">
        <v>28</v>
      </c>
      <c r="C82" s="63" t="s">
        <v>226</v>
      </c>
      <c r="D82" s="63">
        <v>0</v>
      </c>
      <c r="E82" s="63">
        <v>0</v>
      </c>
      <c r="F82" s="63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3">
        <v>0</v>
      </c>
      <c r="N82" s="63">
        <v>0</v>
      </c>
      <c r="O82" s="63">
        <v>0</v>
      </c>
      <c r="P82" s="63">
        <v>0</v>
      </c>
      <c r="Q82" s="63">
        <v>0</v>
      </c>
      <c r="R82" s="63">
        <v>0</v>
      </c>
      <c r="S82" s="63">
        <v>0</v>
      </c>
      <c r="T82" s="63">
        <v>0</v>
      </c>
      <c r="U82" s="63">
        <v>0</v>
      </c>
      <c r="V82" s="63">
        <v>0</v>
      </c>
      <c r="W82" s="63">
        <v>0</v>
      </c>
      <c r="X82" s="63">
        <v>0</v>
      </c>
      <c r="Y82" s="63">
        <v>0</v>
      </c>
      <c r="Z82" s="63">
        <v>0</v>
      </c>
      <c r="AA82" s="63">
        <v>0</v>
      </c>
      <c r="AB82" s="63">
        <v>0</v>
      </c>
      <c r="AC82" s="63">
        <v>0</v>
      </c>
      <c r="AD82" s="63">
        <v>0</v>
      </c>
      <c r="AE82" s="63">
        <v>0</v>
      </c>
      <c r="AF82" s="63">
        <v>0</v>
      </c>
      <c r="AG82" s="63">
        <v>0</v>
      </c>
      <c r="AH82" s="63">
        <v>0</v>
      </c>
      <c r="AI82" s="63">
        <v>0</v>
      </c>
      <c r="AJ82" s="63">
        <v>0</v>
      </c>
      <c r="AK82" s="63">
        <v>0</v>
      </c>
    </row>
    <row r="83" spans="1:37" s="63" customFormat="1">
      <c r="A83" s="63" t="s">
        <v>234</v>
      </c>
      <c r="B83" s="63" t="s">
        <v>28</v>
      </c>
      <c r="C83" s="63" t="s">
        <v>296</v>
      </c>
      <c r="D83" s="63">
        <v>0</v>
      </c>
      <c r="E83" s="63">
        <v>0</v>
      </c>
      <c r="F83" s="63">
        <v>0</v>
      </c>
      <c r="G83" s="63">
        <v>0</v>
      </c>
      <c r="H83" s="63">
        <v>0</v>
      </c>
      <c r="I83" s="63">
        <v>0</v>
      </c>
      <c r="J83" s="63">
        <v>0</v>
      </c>
      <c r="K83" s="63">
        <v>0</v>
      </c>
      <c r="L83" s="63">
        <v>0</v>
      </c>
      <c r="M83" s="63">
        <v>0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3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3">
        <v>0</v>
      </c>
      <c r="AA83" s="63">
        <v>0</v>
      </c>
      <c r="AB83" s="63">
        <v>0</v>
      </c>
      <c r="AC83" s="63">
        <v>0</v>
      </c>
      <c r="AD83" s="63">
        <v>0</v>
      </c>
      <c r="AE83" s="63">
        <v>0</v>
      </c>
      <c r="AF83" s="63">
        <v>0</v>
      </c>
      <c r="AG83" s="63">
        <v>0</v>
      </c>
      <c r="AH83" s="63">
        <v>0</v>
      </c>
      <c r="AI83" s="63">
        <v>0</v>
      </c>
      <c r="AJ83" s="63">
        <v>0</v>
      </c>
      <c r="AK83" s="63">
        <v>0</v>
      </c>
    </row>
    <row r="84" spans="1:37" s="63" customFormat="1">
      <c r="A84" s="63" t="s">
        <v>234</v>
      </c>
      <c r="B84" s="63" t="s">
        <v>28</v>
      </c>
      <c r="C84" s="63" t="s">
        <v>29</v>
      </c>
      <c r="D84" s="63">
        <v>0</v>
      </c>
      <c r="E84" s="63">
        <v>0</v>
      </c>
      <c r="F84" s="63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3">
        <v>0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3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3">
        <v>0</v>
      </c>
      <c r="AA84" s="63">
        <v>0</v>
      </c>
      <c r="AB84" s="63">
        <v>0</v>
      </c>
      <c r="AC84" s="63">
        <v>0</v>
      </c>
      <c r="AD84" s="63">
        <v>0</v>
      </c>
      <c r="AE84" s="63">
        <v>0</v>
      </c>
      <c r="AF84" s="63">
        <v>0</v>
      </c>
      <c r="AG84" s="63">
        <v>0</v>
      </c>
      <c r="AH84" s="63">
        <v>0</v>
      </c>
      <c r="AI84" s="63">
        <v>0</v>
      </c>
      <c r="AJ84" s="63">
        <v>0</v>
      </c>
      <c r="AK84" s="63">
        <v>0</v>
      </c>
    </row>
    <row r="85" spans="1:37" s="63" customFormat="1">
      <c r="A85" s="63" t="s">
        <v>234</v>
      </c>
      <c r="B85" s="63" t="s">
        <v>28</v>
      </c>
      <c r="C85" s="63" t="s">
        <v>297</v>
      </c>
      <c r="D85" s="63">
        <f>(-'IESS Demand'!$G$88*BTU_per_GWh*1000+'Summed Activity Data'!$B$40*BTU_per_PJ*('IESS Demand'!$G$88/SUM('IESS Demand'!$G$98,'IESS Demand'!$G$88)))*'IESS Demand'!D126/'IESS Demand'!$D$126</f>
        <v>3412665008044799.5</v>
      </c>
      <c r="E85" s="63">
        <f>(-'IESS Demand'!$G$88*BTU_per_GWh*1000+'Summed Activity Data'!$B$40*BTU_per_PJ*('IESS Demand'!$G$88/SUM('IESS Demand'!$G$98,'IESS Demand'!$G$88)))*'IESS Demand'!E126/'IESS Demand'!$D$126</f>
        <v>3215860277605575</v>
      </c>
      <c r="F85" s="63">
        <f>(-'IESS Demand'!$G$88*BTU_per_GWh*1000+'Summed Activity Data'!$B$40*BTU_per_PJ*('IESS Demand'!$G$88/SUM('IESS Demand'!$G$98,'IESS Demand'!$G$88)))*'IESS Demand'!F126/'IESS Demand'!$D$126</f>
        <v>3019055547166350.5</v>
      </c>
      <c r="G85" s="63">
        <f>(-'IESS Demand'!$G$88*BTU_per_GWh*1000+'Summed Activity Data'!$B$40*BTU_per_PJ*('IESS Demand'!$G$88/SUM('IESS Demand'!$G$98,'IESS Demand'!$G$88)))*'IESS Demand'!G126/'IESS Demand'!$D$126</f>
        <v>2822250816727126.5</v>
      </c>
      <c r="H85" s="63">
        <f>(-'IESS Demand'!$G$88*BTU_per_GWh*1000+'Summed Activity Data'!$B$40*BTU_per_PJ*('IESS Demand'!$G$88/SUM('IESS Demand'!$G$98,'IESS Demand'!$G$88)))*'IESS Demand'!H126/'IESS Demand'!$D$126</f>
        <v>2625446086287901.5</v>
      </c>
      <c r="I85" s="63">
        <f>(-'IESS Demand'!$G$88*BTU_per_GWh*1000+'Summed Activity Data'!$B$40*BTU_per_PJ*('IESS Demand'!$G$88/SUM('IESS Demand'!$G$98,'IESS Demand'!$G$88)))*'IESS Demand'!I126/'IESS Demand'!$D$126</f>
        <v>2428641355848676.5</v>
      </c>
      <c r="J85" s="63">
        <f>(-'IESS Demand'!$G$88*BTU_per_GWh*1000+'Summed Activity Data'!$B$40*BTU_per_PJ*('IESS Demand'!$G$88/SUM('IESS Demand'!$G$98,'IESS Demand'!$G$88)))*'IESS Demand'!J126/'IESS Demand'!$D$126</f>
        <v>2257429096147900</v>
      </c>
      <c r="K85" s="63">
        <f>(-'IESS Demand'!$G$88*BTU_per_GWh*1000+'Summed Activity Data'!$B$40*BTU_per_PJ*('IESS Demand'!$G$88/SUM('IESS Demand'!$G$98,'IESS Demand'!$G$88)))*'IESS Demand'!K126/'IESS Demand'!$D$126</f>
        <v>2086216836447123.5</v>
      </c>
      <c r="L85" s="63">
        <f>(-'IESS Demand'!$G$88*BTU_per_GWh*1000+'Summed Activity Data'!$B$40*BTU_per_PJ*('IESS Demand'!$G$88/SUM('IESS Demand'!$G$98,'IESS Demand'!$G$88)))*'IESS Demand'!L126/'IESS Demand'!$D$126</f>
        <v>1915004576746347.5</v>
      </c>
      <c r="M85" s="63">
        <f>(-'IESS Demand'!$G$88*BTU_per_GWh*1000+'Summed Activity Data'!$B$40*BTU_per_PJ*('IESS Demand'!$G$88/SUM('IESS Demand'!$G$98,'IESS Demand'!$G$88)))*'IESS Demand'!M126/'IESS Demand'!$D$126</f>
        <v>1743792317045570.8</v>
      </c>
      <c r="N85" s="63">
        <f>(-'IESS Demand'!$G$88*BTU_per_GWh*1000+'Summed Activity Data'!$B$40*BTU_per_PJ*('IESS Demand'!$G$88/SUM('IESS Demand'!$G$98,'IESS Demand'!$G$88)))*'IESS Demand'!N126/'IESS Demand'!$D$126</f>
        <v>1572580057344794.3</v>
      </c>
      <c r="O85" s="63">
        <f>(-'IESS Demand'!$G$88*BTU_per_GWh*1000+'Summed Activity Data'!$B$40*BTU_per_PJ*('IESS Demand'!$G$88/SUM('IESS Demand'!$G$98,'IESS Demand'!$G$88)))*'IESS Demand'!O126/'IESS Demand'!$D$126</f>
        <v>1449470302446548.5</v>
      </c>
      <c r="P85" s="63">
        <f>(-'IESS Demand'!$G$88*BTU_per_GWh*1000+'Summed Activity Data'!$B$40*BTU_per_PJ*('IESS Demand'!$G$88/SUM('IESS Demand'!$G$98,'IESS Demand'!$G$88)))*'IESS Demand'!P126/'IESS Demand'!$D$126</f>
        <v>1326360547548302.5</v>
      </c>
      <c r="Q85" s="63">
        <f>(-'IESS Demand'!$G$88*BTU_per_GWh*1000+'Summed Activity Data'!$B$40*BTU_per_PJ*('IESS Demand'!$G$88/SUM('IESS Demand'!$G$98,'IESS Demand'!$G$88)))*'IESS Demand'!Q126/'IESS Demand'!$D$126</f>
        <v>1203250792650056.8</v>
      </c>
      <c r="R85" s="63">
        <f>(-'IESS Demand'!$G$88*BTU_per_GWh*1000+'Summed Activity Data'!$B$40*BTU_per_PJ*('IESS Demand'!$G$88/SUM('IESS Demand'!$G$98,'IESS Demand'!$G$88)))*'IESS Demand'!R126/'IESS Demand'!$D$126</f>
        <v>1080141037751811</v>
      </c>
      <c r="S85" s="63">
        <f>(-'IESS Demand'!$G$88*BTU_per_GWh*1000+'Summed Activity Data'!$B$40*BTU_per_PJ*('IESS Demand'!$G$88/SUM('IESS Demand'!$G$98,'IESS Demand'!$G$88)))*'IESS Demand'!S126/'IESS Demand'!$D$126</f>
        <v>957031282853565.25</v>
      </c>
      <c r="T85" s="63">
        <f>(-'IESS Demand'!$G$88*BTU_per_GWh*1000+'Summed Activity Data'!$B$40*BTU_per_PJ*('IESS Demand'!$G$88/SUM('IESS Demand'!$G$98,'IESS Demand'!$G$88)))*'IESS Demand'!T126/'IESS Demand'!$D$126</f>
        <v>872233912354528.88</v>
      </c>
      <c r="U85" s="63">
        <f>(-'IESS Demand'!$G$88*BTU_per_GWh*1000+'Summed Activity Data'!$B$40*BTU_per_PJ*('IESS Demand'!$G$88/SUM('IESS Demand'!$G$98,'IESS Demand'!$G$88)))*'IESS Demand'!U126/'IESS Demand'!$D$126</f>
        <v>787436541855492.5</v>
      </c>
      <c r="V85" s="63">
        <f>(-'IESS Demand'!$G$88*BTU_per_GWh*1000+'Summed Activity Data'!$B$40*BTU_per_PJ*('IESS Demand'!$G$88/SUM('IESS Demand'!$G$98,'IESS Demand'!$G$88)))*'IESS Demand'!V126/'IESS Demand'!$D$126</f>
        <v>702639171356456.25</v>
      </c>
      <c r="W85" s="63">
        <f>(-'IESS Demand'!$G$88*BTU_per_GWh*1000+'Summed Activity Data'!$B$40*BTU_per_PJ*('IESS Demand'!$G$88/SUM('IESS Demand'!$G$98,'IESS Demand'!$G$88)))*'IESS Demand'!W126/'IESS Demand'!$D$126</f>
        <v>617841800857419.88</v>
      </c>
      <c r="X85" s="63">
        <f>(-'IESS Demand'!$G$88*BTU_per_GWh*1000+'Summed Activity Data'!$B$40*BTU_per_PJ*('IESS Demand'!$G$88/SUM('IESS Demand'!$G$98,'IESS Demand'!$G$88)))*'IESS Demand'!X126/'IESS Demand'!$D$126</f>
        <v>533044430358383.31</v>
      </c>
      <c r="Y85" s="63">
        <f>(-'IESS Demand'!$G$88*BTU_per_GWh*1000+'Summed Activity Data'!$B$40*BTU_per_PJ*('IESS Demand'!$G$88/SUM('IESS Demand'!$G$98,'IESS Demand'!$G$88)))*'IESS Demand'!Y126/'IESS Demand'!$D$126</f>
        <v>510124923688315.25</v>
      </c>
      <c r="Z85" s="63">
        <f>(-'IESS Demand'!$G$88*BTU_per_GWh*1000+'Summed Activity Data'!$B$40*BTU_per_PJ*('IESS Demand'!$G$88/SUM('IESS Demand'!$G$98,'IESS Demand'!$G$88)))*'IESS Demand'!Z126/'IESS Demand'!$D$126</f>
        <v>487205417018247.19</v>
      </c>
      <c r="AA85" s="63">
        <f>(-'IESS Demand'!$G$88*BTU_per_GWh*1000+'Summed Activity Data'!$B$40*BTU_per_PJ*('IESS Demand'!$G$88/SUM('IESS Demand'!$G$98,'IESS Demand'!$G$88)))*'IESS Demand'!AA126/'IESS Demand'!$D$126</f>
        <v>464285910348179.06</v>
      </c>
      <c r="AB85" s="63">
        <f>(-'IESS Demand'!$G$88*BTU_per_GWh*1000+'Summed Activity Data'!$B$40*BTU_per_PJ*('IESS Demand'!$G$88/SUM('IESS Demand'!$G$98,'IESS Demand'!$G$88)))*'IESS Demand'!AB126/'IESS Demand'!$D$126</f>
        <v>441366403678111</v>
      </c>
      <c r="AC85" s="63">
        <f>(-'IESS Demand'!$G$88*BTU_per_GWh*1000+'Summed Activity Data'!$B$40*BTU_per_PJ*('IESS Demand'!$G$88/SUM('IESS Demand'!$G$98,'IESS Demand'!$G$88)))*'IESS Demand'!AC126/'IESS Demand'!$D$126</f>
        <v>418446897008043</v>
      </c>
      <c r="AD85" s="63">
        <f>(-'IESS Demand'!$G$88*BTU_per_GWh*1000+'Summed Activity Data'!$B$40*BTU_per_PJ*('IESS Demand'!$G$88/SUM('IESS Demand'!$G$98,'IESS Demand'!$G$88)))*'IESS Demand'!AD126/'IESS Demand'!$D$126</f>
        <v>396780712202106.63</v>
      </c>
      <c r="AE85" s="63">
        <f>(-'IESS Demand'!$G$88*BTU_per_GWh*1000+'Summed Activity Data'!$B$40*BTU_per_PJ*('IESS Demand'!$G$88/SUM('IESS Demand'!$G$98,'IESS Demand'!$G$88)))*'IESS Demand'!AE126/'IESS Demand'!$D$126</f>
        <v>375114527396170.38</v>
      </c>
      <c r="AF85" s="63">
        <f>(-'IESS Demand'!$G$88*BTU_per_GWh*1000+'Summed Activity Data'!$B$40*BTU_per_PJ*('IESS Demand'!$G$88/SUM('IESS Demand'!$G$98,'IESS Demand'!$G$88)))*'IESS Demand'!AF126/'IESS Demand'!$D$126</f>
        <v>353448342590234.06</v>
      </c>
      <c r="AG85" s="63">
        <f>(-'IESS Demand'!$G$88*BTU_per_GWh*1000+'Summed Activity Data'!$B$40*BTU_per_PJ*('IESS Demand'!$G$88/SUM('IESS Demand'!$G$98,'IESS Demand'!$G$88)))*'IESS Demand'!AG126/'IESS Demand'!$D$126</f>
        <v>331782157784297.69</v>
      </c>
      <c r="AH85" s="63">
        <f>(-'IESS Demand'!$G$88*BTU_per_GWh*1000+'Summed Activity Data'!$B$40*BTU_per_PJ*('IESS Demand'!$G$88/SUM('IESS Demand'!$G$98,'IESS Demand'!$G$88)))*'IESS Demand'!AH126/'IESS Demand'!$D$126</f>
        <v>310115972978361.5</v>
      </c>
      <c r="AI85" s="63">
        <f>(-'IESS Demand'!$G$88*BTU_per_GWh*1000+'Summed Activity Data'!$B$40*BTU_per_PJ*('IESS Demand'!$G$88/SUM('IESS Demand'!$G$98,'IESS Demand'!$G$88)))*'IESS Demand'!AI126/'IESS Demand'!$D$126</f>
        <v>288449788172425.25</v>
      </c>
      <c r="AJ85" s="63">
        <f>(-'IESS Demand'!$G$88*BTU_per_GWh*1000+'Summed Activity Data'!$B$40*BTU_per_PJ*('IESS Demand'!$G$88/SUM('IESS Demand'!$G$98,'IESS Demand'!$G$88)))*'IESS Demand'!AJ126/'IESS Demand'!$D$126</f>
        <v>266783603366488.97</v>
      </c>
      <c r="AK85" s="63">
        <f>(-'IESS Demand'!$G$88*BTU_per_GWh*1000+'Summed Activity Data'!$B$40*BTU_per_PJ*('IESS Demand'!$G$88/SUM('IESS Demand'!$G$98,'IESS Demand'!$G$88)))*'IESS Demand'!AK126/'IESS Demand'!$D$126</f>
        <v>245117418560552.69</v>
      </c>
    </row>
    <row r="86" spans="1:37" s="63" customFormat="1">
      <c r="A86" s="63" t="s">
        <v>234</v>
      </c>
      <c r="B86" s="63" t="s">
        <v>28</v>
      </c>
      <c r="C86" s="63" t="s">
        <v>30</v>
      </c>
      <c r="D86" s="63">
        <v>0</v>
      </c>
      <c r="E86" s="63">
        <v>0</v>
      </c>
      <c r="F86" s="63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3">
        <v>0</v>
      </c>
      <c r="N86" s="63">
        <v>0</v>
      </c>
      <c r="O86" s="63">
        <v>0</v>
      </c>
      <c r="P86" s="63">
        <v>0</v>
      </c>
      <c r="Q86" s="63">
        <v>0</v>
      </c>
      <c r="R86" s="63">
        <v>0</v>
      </c>
      <c r="S86" s="63">
        <v>0</v>
      </c>
      <c r="T86" s="63">
        <v>0</v>
      </c>
      <c r="U86" s="63">
        <v>0</v>
      </c>
      <c r="V86" s="63">
        <v>0</v>
      </c>
      <c r="W86" s="63">
        <v>0</v>
      </c>
      <c r="X86" s="63">
        <v>0</v>
      </c>
      <c r="Y86" s="63">
        <v>0</v>
      </c>
      <c r="Z86" s="63">
        <v>0</v>
      </c>
      <c r="AA86" s="63">
        <v>0</v>
      </c>
      <c r="AB86" s="63">
        <v>0</v>
      </c>
      <c r="AC86" s="63">
        <v>0</v>
      </c>
      <c r="AD86" s="63">
        <v>0</v>
      </c>
      <c r="AE86" s="63">
        <v>0</v>
      </c>
      <c r="AF86" s="63">
        <v>0</v>
      </c>
      <c r="AG86" s="63">
        <v>0</v>
      </c>
      <c r="AH86" s="63">
        <v>0</v>
      </c>
      <c r="AI86" s="63">
        <v>0</v>
      </c>
      <c r="AJ86" s="63">
        <v>0</v>
      </c>
      <c r="AK86" s="63">
        <v>0</v>
      </c>
    </row>
    <row r="87" spans="1:37" s="63" customFormat="1">
      <c r="A87" s="63" t="s">
        <v>7</v>
      </c>
      <c r="B87" s="63" t="s">
        <v>28</v>
      </c>
      <c r="C87" s="63" t="s">
        <v>226</v>
      </c>
      <c r="D87" s="63">
        <v>0</v>
      </c>
      <c r="E87" s="63">
        <v>0</v>
      </c>
      <c r="F87" s="63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3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3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3">
        <v>0</v>
      </c>
      <c r="AB87" s="63">
        <v>0</v>
      </c>
      <c r="AC87" s="63">
        <v>0</v>
      </c>
      <c r="AD87" s="63">
        <v>0</v>
      </c>
      <c r="AE87" s="63">
        <v>0</v>
      </c>
      <c r="AF87" s="63">
        <v>0</v>
      </c>
      <c r="AG87" s="63">
        <v>0</v>
      </c>
      <c r="AH87" s="63">
        <v>0</v>
      </c>
      <c r="AI87" s="63">
        <v>0</v>
      </c>
      <c r="AJ87" s="63">
        <v>0</v>
      </c>
      <c r="AK87" s="63">
        <v>0</v>
      </c>
    </row>
    <row r="88" spans="1:37">
      <c r="A88" t="s">
        <v>7</v>
      </c>
      <c r="B88" t="s">
        <v>28</v>
      </c>
      <c r="C88" t="s">
        <v>296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7</v>
      </c>
      <c r="B89" t="s">
        <v>28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7</v>
      </c>
      <c r="B90" t="s">
        <v>28</v>
      </c>
      <c r="C90" t="s">
        <v>297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7</v>
      </c>
      <c r="B91" t="s">
        <v>28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233</v>
      </c>
      <c r="B92" t="s">
        <v>240</v>
      </c>
      <c r="C92" t="s">
        <v>226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233</v>
      </c>
      <c r="B93" t="s">
        <v>240</v>
      </c>
      <c r="C93" t="s">
        <v>296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233</v>
      </c>
      <c r="B94" t="s">
        <v>240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233</v>
      </c>
      <c r="B95" t="s">
        <v>240</v>
      </c>
      <c r="C95" t="s">
        <v>297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233</v>
      </c>
      <c r="B96" t="s">
        <v>240</v>
      </c>
      <c r="C96" t="s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>
      <c r="A97" t="s">
        <v>234</v>
      </c>
      <c r="B97" t="s">
        <v>240</v>
      </c>
      <c r="C97" t="s">
        <v>226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8">
      <c r="A98" t="s">
        <v>234</v>
      </c>
      <c r="B98" t="s">
        <v>240</v>
      </c>
      <c r="C98" t="s">
        <v>296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8">
      <c r="A99" t="s">
        <v>234</v>
      </c>
      <c r="B99" t="s">
        <v>240</v>
      </c>
      <c r="C99" t="s">
        <v>29</v>
      </c>
      <c r="D99">
        <f>'LPG, Kerosene, Diesel Use'!B11*BTU_per_thousand_tons_kerosene*'LPG, Kerosene, Diesel Use'!B22</f>
        <v>135916322988352.5</v>
      </c>
      <c r="E99">
        <f>D99-($D$99-$I$99)/5</f>
        <v>108733058390682</v>
      </c>
      <c r="F99">
        <f>E99-($D$99-$I$99)/5</f>
        <v>81549793793011.5</v>
      </c>
      <c r="G99">
        <f>F99-($D$99-$I$99)/5</f>
        <v>54366529195341</v>
      </c>
      <c r="H99">
        <f>G99-($D$99-$I$99)/5</f>
        <v>27183264597670.5</v>
      </c>
      <c r="I99">
        <f>'IESS Demand'!H48</f>
        <v>0</v>
      </c>
      <c r="J99">
        <f t="shared" ref="J99:S100" si="0">$I$99</f>
        <v>0</v>
      </c>
      <c r="K99">
        <f t="shared" si="0"/>
        <v>0</v>
      </c>
      <c r="L99">
        <f t="shared" si="0"/>
        <v>0</v>
      </c>
      <c r="M99">
        <f t="shared" si="0"/>
        <v>0</v>
      </c>
      <c r="N99">
        <f t="shared" si="0"/>
        <v>0</v>
      </c>
      <c r="O99">
        <f t="shared" si="0"/>
        <v>0</v>
      </c>
      <c r="P99">
        <f t="shared" si="0"/>
        <v>0</v>
      </c>
      <c r="Q99">
        <f t="shared" si="0"/>
        <v>0</v>
      </c>
      <c r="R99">
        <f t="shared" si="0"/>
        <v>0</v>
      </c>
      <c r="S99">
        <f t="shared" si="0"/>
        <v>0</v>
      </c>
      <c r="T99">
        <f t="shared" ref="T99:AC100" si="1">$I$99</f>
        <v>0</v>
      </c>
      <c r="U99">
        <f t="shared" si="1"/>
        <v>0</v>
      </c>
      <c r="V99">
        <f t="shared" si="1"/>
        <v>0</v>
      </c>
      <c r="W99">
        <f t="shared" si="1"/>
        <v>0</v>
      </c>
      <c r="X99">
        <f t="shared" si="1"/>
        <v>0</v>
      </c>
      <c r="Y99">
        <f t="shared" si="1"/>
        <v>0</v>
      </c>
      <c r="Z99">
        <f t="shared" si="1"/>
        <v>0</v>
      </c>
      <c r="AA99">
        <f t="shared" si="1"/>
        <v>0</v>
      </c>
      <c r="AB99">
        <f t="shared" si="1"/>
        <v>0</v>
      </c>
      <c r="AC99">
        <f t="shared" si="1"/>
        <v>0</v>
      </c>
      <c r="AD99">
        <f t="shared" ref="AD99:AK100" si="2">$I$99</f>
        <v>0</v>
      </c>
      <c r="AE99">
        <f t="shared" si="2"/>
        <v>0</v>
      </c>
      <c r="AF99">
        <f t="shared" si="2"/>
        <v>0</v>
      </c>
      <c r="AG99">
        <f t="shared" si="2"/>
        <v>0</v>
      </c>
      <c r="AH99">
        <f t="shared" si="2"/>
        <v>0</v>
      </c>
      <c r="AI99">
        <f t="shared" si="2"/>
        <v>0</v>
      </c>
      <c r="AJ99">
        <f t="shared" si="2"/>
        <v>0</v>
      </c>
      <c r="AK99">
        <f t="shared" si="2"/>
        <v>0</v>
      </c>
    </row>
    <row r="100" spans="1:38">
      <c r="A100" t="s">
        <v>234</v>
      </c>
      <c r="B100" t="s">
        <v>240</v>
      </c>
      <c r="C100" t="s">
        <v>297</v>
      </c>
      <c r="D100">
        <f>'LPG, Kerosene, Diesel Use'!B11*BTU_per_thousand_tons_kerosene*'LPG, Kerosene, Diesel Use'!B23</f>
        <v>15101813665372.5</v>
      </c>
      <c r="E100">
        <f>D100-($D$100-$I$100)/5</f>
        <v>12081450932298</v>
      </c>
      <c r="F100">
        <f>E100-($D$100-$I$100)/5</f>
        <v>9061088199223.5</v>
      </c>
      <c r="G100">
        <f>F100-($D$100-$I$100)/5</f>
        <v>6040725466149</v>
      </c>
      <c r="H100">
        <f>G100-($D$100-$I$100)/5</f>
        <v>3020362733074.5</v>
      </c>
      <c r="I100">
        <f>'IESS Demand'!H48</f>
        <v>0</v>
      </c>
      <c r="J100">
        <f t="shared" si="0"/>
        <v>0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1"/>
        <v>0</v>
      </c>
      <c r="U100">
        <f t="shared" si="1"/>
        <v>0</v>
      </c>
      <c r="V100">
        <f t="shared" si="1"/>
        <v>0</v>
      </c>
      <c r="W100">
        <f t="shared" si="1"/>
        <v>0</v>
      </c>
      <c r="X100">
        <f t="shared" si="1"/>
        <v>0</v>
      </c>
      <c r="Y100">
        <f t="shared" si="1"/>
        <v>0</v>
      </c>
      <c r="Z100">
        <f t="shared" si="1"/>
        <v>0</v>
      </c>
      <c r="AA100">
        <f t="shared" si="1"/>
        <v>0</v>
      </c>
      <c r="AB100">
        <f t="shared" si="1"/>
        <v>0</v>
      </c>
      <c r="AC100">
        <f t="shared" si="1"/>
        <v>0</v>
      </c>
      <c r="AD100">
        <f t="shared" si="2"/>
        <v>0</v>
      </c>
      <c r="AE100">
        <f t="shared" si="2"/>
        <v>0</v>
      </c>
      <c r="AF100">
        <f t="shared" si="2"/>
        <v>0</v>
      </c>
      <c r="AG100">
        <f t="shared" si="2"/>
        <v>0</v>
      </c>
      <c r="AH100">
        <f t="shared" si="2"/>
        <v>0</v>
      </c>
      <c r="AI100">
        <f t="shared" si="2"/>
        <v>0</v>
      </c>
      <c r="AJ100">
        <f t="shared" si="2"/>
        <v>0</v>
      </c>
      <c r="AK100">
        <f t="shared" si="2"/>
        <v>0</v>
      </c>
    </row>
    <row r="101" spans="1:38">
      <c r="A101" t="s">
        <v>234</v>
      </c>
      <c r="B101" t="s">
        <v>240</v>
      </c>
      <c r="C101" t="s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8">
      <c r="A102" t="s">
        <v>7</v>
      </c>
      <c r="B102" t="s">
        <v>240</v>
      </c>
      <c r="C102" t="s">
        <v>226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8">
      <c r="A103" t="s">
        <v>7</v>
      </c>
      <c r="B103" t="s">
        <v>240</v>
      </c>
      <c r="C103" t="s">
        <v>296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8">
      <c r="A104" t="s">
        <v>7</v>
      </c>
      <c r="B104" t="s">
        <v>240</v>
      </c>
      <c r="C104" t="s">
        <v>29</v>
      </c>
      <c r="D104">
        <f>'LPG, Kerosene, Diesel Use'!B12*BTU_per_thousand_tons_kerosene*'LPG, Kerosene, Diesel Use'!B22</f>
        <v>3215758233897</v>
      </c>
      <c r="E104">
        <f>D104-($D$104-$I$104)/5</f>
        <v>2572606587117.6001</v>
      </c>
      <c r="F104">
        <f t="shared" ref="F104:H104" si="3">E104-($D$104-$I$104)/5</f>
        <v>1929454940338.2002</v>
      </c>
      <c r="G104">
        <f t="shared" si="3"/>
        <v>1286303293558.8003</v>
      </c>
      <c r="H104">
        <f t="shared" si="3"/>
        <v>643151646779.40027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8">
      <c r="A105" t="s">
        <v>7</v>
      </c>
      <c r="B105" t="s">
        <v>240</v>
      </c>
      <c r="C105" t="s">
        <v>297</v>
      </c>
      <c r="D105">
        <f>'LPG, Kerosene, Diesel Use'!B12*BTU_per_thousand_tons_kerosene*'LPG, Kerosene, Diesel Use'!B23</f>
        <v>357306470433</v>
      </c>
      <c r="E105">
        <f>D105-($D$105-$I$105)/5</f>
        <v>285845176346.40002</v>
      </c>
      <c r="F105">
        <f t="shared" ref="F105:H105" si="4">E105-($D$105-$I$105)/5</f>
        <v>214383882259.80002</v>
      </c>
      <c r="G105">
        <f t="shared" si="4"/>
        <v>142922588173.20001</v>
      </c>
      <c r="H105">
        <f t="shared" si="4"/>
        <v>71461294086.600006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8">
      <c r="A106" t="s">
        <v>7</v>
      </c>
      <c r="B106" t="s">
        <v>240</v>
      </c>
      <c r="C106" t="s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8">
      <c r="A107" t="s">
        <v>233</v>
      </c>
      <c r="B107" t="s">
        <v>241</v>
      </c>
      <c r="C107" t="s">
        <v>226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29"/>
    </row>
    <row r="108" spans="1:38">
      <c r="A108" t="s">
        <v>233</v>
      </c>
      <c r="B108" t="s">
        <v>241</v>
      </c>
      <c r="C108" t="s">
        <v>296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29"/>
    </row>
    <row r="109" spans="1:38">
      <c r="A109" t="s">
        <v>233</v>
      </c>
      <c r="B109" t="s">
        <v>241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29"/>
    </row>
    <row r="110" spans="1:38">
      <c r="A110" t="s">
        <v>233</v>
      </c>
      <c r="B110" t="s">
        <v>241</v>
      </c>
      <c r="C110" t="s">
        <v>297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29"/>
    </row>
    <row r="111" spans="1:38">
      <c r="A111" t="s">
        <v>233</v>
      </c>
      <c r="B111" t="s">
        <v>241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8">
      <c r="A112" t="s">
        <v>234</v>
      </c>
      <c r="B112" t="s">
        <v>241</v>
      </c>
      <c r="C112" t="s">
        <v>226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234</v>
      </c>
      <c r="B113" t="s">
        <v>241</v>
      </c>
      <c r="C113" t="s">
        <v>296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234</v>
      </c>
      <c r="B114" t="s">
        <v>241</v>
      </c>
      <c r="C114" t="s">
        <v>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234</v>
      </c>
      <c r="B115" t="s">
        <v>241</v>
      </c>
      <c r="C115" t="s">
        <v>297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234</v>
      </c>
      <c r="B116" t="s">
        <v>241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7</v>
      </c>
      <c r="B117" t="s">
        <v>241</v>
      </c>
      <c r="C117" t="s">
        <v>226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7</v>
      </c>
      <c r="B118" t="s">
        <v>241</v>
      </c>
      <c r="C118" t="s">
        <v>296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7</v>
      </c>
      <c r="B119" t="s">
        <v>241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7</v>
      </c>
      <c r="B120" t="s">
        <v>241</v>
      </c>
      <c r="C120" t="s">
        <v>297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7</v>
      </c>
      <c r="B121" t="s">
        <v>241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233</v>
      </c>
      <c r="B122" t="s">
        <v>242</v>
      </c>
      <c r="C122" t="s">
        <v>226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233</v>
      </c>
      <c r="B123" t="s">
        <v>242</v>
      </c>
      <c r="C123" t="s">
        <v>296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t="s">
        <v>233</v>
      </c>
      <c r="B124" t="s">
        <v>242</v>
      </c>
      <c r="C124" t="s">
        <v>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233</v>
      </c>
      <c r="B125" t="s">
        <v>242</v>
      </c>
      <c r="C125" t="s">
        <v>297</v>
      </c>
      <c r="D125">
        <f>'LPG, Kerosene, Diesel Use'!$B$2*BTU_per_thousand_tons_LPG*'IESS Demand'!$G$99/SUM('IESS Demand'!$G$89,'IESS Demand'!$G$99)*'IESS Demand'!D122/'IESS Demand'!$D$122</f>
        <v>536088633298760.56</v>
      </c>
      <c r="E125">
        <f>'LPG, Kerosene, Diesel Use'!$B$2*BTU_per_thousand_tons_LPG*'IESS Demand'!$G$99/SUM('IESS Demand'!$G$89,'IESS Demand'!$G$99)*'IESS Demand'!E122/'IESS Demand'!$D$122</f>
        <v>548413893961822.19</v>
      </c>
      <c r="F125">
        <f>'LPG, Kerosene, Diesel Use'!$B$2*BTU_per_thousand_tons_LPG*'IESS Demand'!$G$99/SUM('IESS Demand'!$G$89,'IESS Demand'!$G$99)*'IESS Demand'!F122/'IESS Demand'!$D$122</f>
        <v>560739154624883.94</v>
      </c>
      <c r="G125">
        <f>'LPG, Kerosene, Diesel Use'!$B$2*BTU_per_thousand_tons_LPG*'IESS Demand'!$G$99/SUM('IESS Demand'!$G$89,'IESS Demand'!$G$99)*'IESS Demand'!G122/'IESS Demand'!$D$122</f>
        <v>573064415287945.63</v>
      </c>
      <c r="H125">
        <f>'LPG, Kerosene, Diesel Use'!$B$2*BTU_per_thousand_tons_LPG*'IESS Demand'!$G$99/SUM('IESS Demand'!$G$89,'IESS Demand'!$G$99)*'IESS Demand'!H122/'IESS Demand'!$D$122</f>
        <v>585389675951007.25</v>
      </c>
      <c r="I125">
        <f>'LPG, Kerosene, Diesel Use'!$B$2*BTU_per_thousand_tons_LPG*'IESS Demand'!$G$99/SUM('IESS Demand'!$G$89,'IESS Demand'!$G$99)*'IESS Demand'!I122/'IESS Demand'!$D$122</f>
        <v>597714936614069</v>
      </c>
      <c r="J125">
        <f>'LPG, Kerosene, Diesel Use'!$B$2*BTU_per_thousand_tons_LPG*'IESS Demand'!$G$99/SUM('IESS Demand'!$G$89,'IESS Demand'!$G$99)*'IESS Demand'!J122/'IESS Demand'!$D$122</f>
        <v>601678769162570.5</v>
      </c>
      <c r="K125">
        <f>'LPG, Kerosene, Diesel Use'!$B$2*BTU_per_thousand_tons_LPG*'IESS Demand'!$G$99/SUM('IESS Demand'!$G$89,'IESS Demand'!$G$99)*'IESS Demand'!K122/'IESS Demand'!$D$122</f>
        <v>605642601711071.88</v>
      </c>
      <c r="L125">
        <f>'LPG, Kerosene, Diesel Use'!$B$2*BTU_per_thousand_tons_LPG*'IESS Demand'!$G$99/SUM('IESS Demand'!$G$89,'IESS Demand'!$G$99)*'IESS Demand'!L122/'IESS Demand'!$D$122</f>
        <v>609606434259573.25</v>
      </c>
      <c r="M125">
        <f>'LPG, Kerosene, Diesel Use'!$B$2*BTU_per_thousand_tons_LPG*'IESS Demand'!$G$99/SUM('IESS Demand'!$G$89,'IESS Demand'!$G$99)*'IESS Demand'!M122/'IESS Demand'!$D$122</f>
        <v>613570266808074.63</v>
      </c>
      <c r="N125">
        <f>'LPG, Kerosene, Diesel Use'!$B$2*BTU_per_thousand_tons_LPG*'IESS Demand'!$G$99/SUM('IESS Demand'!$G$89,'IESS Demand'!$G$99)*'IESS Demand'!N122/'IESS Demand'!$D$122</f>
        <v>617534099356576</v>
      </c>
      <c r="O125">
        <f>'LPG, Kerosene, Diesel Use'!$B$2*BTU_per_thousand_tons_LPG*'IESS Demand'!$G$99/SUM('IESS Demand'!$G$89,'IESS Demand'!$G$99)*'IESS Demand'!O122/'IESS Demand'!$D$122</f>
        <v>625587671339791.38</v>
      </c>
      <c r="P125">
        <f>'LPG, Kerosene, Diesel Use'!$B$2*BTU_per_thousand_tons_LPG*'IESS Demand'!$G$99/SUM('IESS Demand'!$G$89,'IESS Demand'!$G$99)*'IESS Demand'!P122/'IESS Demand'!$D$122</f>
        <v>633641243323006.75</v>
      </c>
      <c r="Q125">
        <f>'LPG, Kerosene, Diesel Use'!$B$2*BTU_per_thousand_tons_LPG*'IESS Demand'!$G$99/SUM('IESS Demand'!$G$89,'IESS Demand'!$G$99)*'IESS Demand'!Q122/'IESS Demand'!$D$122</f>
        <v>641694815306222.13</v>
      </c>
      <c r="R125">
        <f>'LPG, Kerosene, Diesel Use'!$B$2*BTU_per_thousand_tons_LPG*'IESS Demand'!$G$99/SUM('IESS Demand'!$G$89,'IESS Demand'!$G$99)*'IESS Demand'!R122/'IESS Demand'!$D$122</f>
        <v>649748387289437.5</v>
      </c>
      <c r="S125">
        <f>'LPG, Kerosene, Diesel Use'!$B$2*BTU_per_thousand_tons_LPG*'IESS Demand'!$G$99/SUM('IESS Demand'!$G$89,'IESS Demand'!$G$99)*'IESS Demand'!S122/'IESS Demand'!$D$122</f>
        <v>657801959272653</v>
      </c>
      <c r="T125">
        <f>'LPG, Kerosene, Diesel Use'!$B$2*BTU_per_thousand_tons_LPG*'IESS Demand'!$G$99/SUM('IESS Demand'!$G$89,'IESS Demand'!$G$99)*'IESS Demand'!T122/'IESS Demand'!$D$122</f>
        <v>668103516354209.75</v>
      </c>
      <c r="U125">
        <f>'LPG, Kerosene, Diesel Use'!$B$2*BTU_per_thousand_tons_LPG*'IESS Demand'!$G$99/SUM('IESS Demand'!$G$89,'IESS Demand'!$G$99)*'IESS Demand'!U122/'IESS Demand'!$D$122</f>
        <v>678405073435766.5</v>
      </c>
      <c r="V125">
        <f>'LPG, Kerosene, Diesel Use'!$B$2*BTU_per_thousand_tons_LPG*'IESS Demand'!$G$99/SUM('IESS Demand'!$G$89,'IESS Demand'!$G$99)*'IESS Demand'!V122/'IESS Demand'!$D$122</f>
        <v>688706630517323.38</v>
      </c>
      <c r="W125">
        <f>'LPG, Kerosene, Diesel Use'!$B$2*BTU_per_thousand_tons_LPG*'IESS Demand'!$G$99/SUM('IESS Demand'!$G$89,'IESS Demand'!$G$99)*'IESS Demand'!W122/'IESS Demand'!$D$122</f>
        <v>699008187598880.13</v>
      </c>
      <c r="X125">
        <f>'LPG, Kerosene, Diesel Use'!$B$2*BTU_per_thousand_tons_LPG*'IESS Demand'!$G$99/SUM('IESS Demand'!$G$89,'IESS Demand'!$G$99)*'IESS Demand'!X122/'IESS Demand'!$D$122</f>
        <v>709309744680436.88</v>
      </c>
      <c r="Y125">
        <f>'LPG, Kerosene, Diesel Use'!$B$2*BTU_per_thousand_tons_LPG*'IESS Demand'!$G$99/SUM('IESS Demand'!$G$89,'IESS Demand'!$G$99)*'IESS Demand'!Y122/'IESS Demand'!$D$122</f>
        <v>702748315313940.88</v>
      </c>
      <c r="Z125">
        <f>'LPG, Kerosene, Diesel Use'!$B$2*BTU_per_thousand_tons_LPG*'IESS Demand'!$G$99/SUM('IESS Demand'!$G$89,'IESS Demand'!$G$99)*'IESS Demand'!Z122/'IESS Demand'!$D$122</f>
        <v>696186885947444.88</v>
      </c>
      <c r="AA125">
        <f>'LPG, Kerosene, Diesel Use'!$B$2*BTU_per_thousand_tons_LPG*'IESS Demand'!$G$99/SUM('IESS Demand'!$G$89,'IESS Demand'!$G$99)*'IESS Demand'!AA122/'IESS Demand'!$D$122</f>
        <v>689625456580948.75</v>
      </c>
      <c r="AB125">
        <f>'LPG, Kerosene, Diesel Use'!$B$2*BTU_per_thousand_tons_LPG*'IESS Demand'!$G$99/SUM('IESS Demand'!$G$89,'IESS Demand'!$G$99)*'IESS Demand'!AB122/'IESS Demand'!$D$122</f>
        <v>683064027214452.75</v>
      </c>
      <c r="AC125">
        <f>'LPG, Kerosene, Diesel Use'!$B$2*BTU_per_thousand_tons_LPG*'IESS Demand'!$G$99/SUM('IESS Demand'!$G$89,'IESS Demand'!$G$99)*'IESS Demand'!AC122/'IESS Demand'!$D$122</f>
        <v>676502597847956.63</v>
      </c>
      <c r="AD125">
        <f>'LPG, Kerosene, Diesel Use'!$B$2*BTU_per_thousand_tons_LPG*'IESS Demand'!$G$99/SUM('IESS Demand'!$G$89,'IESS Demand'!$G$99)*'IESS Demand'!AD122/'IESS Demand'!$D$122</f>
        <v>677141098567506.63</v>
      </c>
      <c r="AE125">
        <f>'LPG, Kerosene, Diesel Use'!$B$2*BTU_per_thousand_tons_LPG*'IESS Demand'!$G$99/SUM('IESS Demand'!$G$89,'IESS Demand'!$G$99)*'IESS Demand'!AE122/'IESS Demand'!$D$122</f>
        <v>677779599287056.5</v>
      </c>
      <c r="AF125">
        <f>'LPG, Kerosene, Diesel Use'!$B$2*BTU_per_thousand_tons_LPG*'IESS Demand'!$G$99/SUM('IESS Demand'!$G$89,'IESS Demand'!$G$99)*'IESS Demand'!AF122/'IESS Demand'!$D$122</f>
        <v>678418100006606.38</v>
      </c>
      <c r="AG125">
        <f>'LPG, Kerosene, Diesel Use'!$B$2*BTU_per_thousand_tons_LPG*'IESS Demand'!$G$99/SUM('IESS Demand'!$G$89,'IESS Demand'!$G$99)*'IESS Demand'!AG122/'IESS Demand'!$D$122</f>
        <v>679056600726156.25</v>
      </c>
      <c r="AH125">
        <f>'LPG, Kerosene, Diesel Use'!$B$2*BTU_per_thousand_tons_LPG*'IESS Demand'!$G$99/SUM('IESS Demand'!$G$89,'IESS Demand'!$G$99)*'IESS Demand'!AH122/'IESS Demand'!$D$122</f>
        <v>679695101445706.13</v>
      </c>
      <c r="AI125">
        <f>'LPG, Kerosene, Diesel Use'!$B$2*BTU_per_thousand_tons_LPG*'IESS Demand'!$G$99/SUM('IESS Demand'!$G$89,'IESS Demand'!$G$99)*'IESS Demand'!AI122/'IESS Demand'!$D$122</f>
        <v>680333602165256</v>
      </c>
      <c r="AJ125">
        <f>'LPG, Kerosene, Diesel Use'!$B$2*BTU_per_thousand_tons_LPG*'IESS Demand'!$G$99/SUM('IESS Demand'!$G$89,'IESS Demand'!$G$99)*'IESS Demand'!AJ122/'IESS Demand'!$D$122</f>
        <v>680972102884805.88</v>
      </c>
      <c r="AK125">
        <f>'LPG, Kerosene, Diesel Use'!$B$2*BTU_per_thousand_tons_LPG*'IESS Demand'!$G$99/SUM('IESS Demand'!$G$89,'IESS Demand'!$G$99)*'IESS Demand'!AK122/'IESS Demand'!$D$122</f>
        <v>681610603604355.75</v>
      </c>
    </row>
    <row r="126" spans="1:37">
      <c r="A126" t="s">
        <v>233</v>
      </c>
      <c r="B126" t="s">
        <v>242</v>
      </c>
      <c r="C126" t="s">
        <v>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234</v>
      </c>
      <c r="B127" t="s">
        <v>242</v>
      </c>
      <c r="C127" t="s">
        <v>226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234</v>
      </c>
      <c r="B128" t="s">
        <v>242</v>
      </c>
      <c r="C128" t="s">
        <v>296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234</v>
      </c>
      <c r="B129" t="s">
        <v>242</v>
      </c>
      <c r="C129" t="s">
        <v>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234</v>
      </c>
      <c r="B130" t="s">
        <v>242</v>
      </c>
      <c r="C130" t="s">
        <v>297</v>
      </c>
      <c r="D130">
        <f>'LPG, Kerosene, Diesel Use'!$B$2*BTU_per_thousand_tons_LPG*'IESS Demand'!$G$89/SUM('IESS Demand'!$G$89,'IESS Demand'!$G$99)*'IESS Demand'!D125/'IESS Demand'!$D$125</f>
        <v>375914984554779.5</v>
      </c>
      <c r="E130">
        <f>'LPG, Kerosene, Diesel Use'!$B$2*BTU_per_thousand_tons_LPG*'IESS Demand'!$G$89/SUM('IESS Demand'!$G$89,'IESS Demand'!$G$99)*'IESS Demand'!E125/'IESS Demand'!$D$125</f>
        <v>400124596355225.38</v>
      </c>
      <c r="F130">
        <f>'LPG, Kerosene, Diesel Use'!$B$2*BTU_per_thousand_tons_LPG*'IESS Demand'!$G$89/SUM('IESS Demand'!$G$89,'IESS Demand'!$G$99)*'IESS Demand'!F125/'IESS Demand'!$D$125</f>
        <v>424334208155671.25</v>
      </c>
      <c r="G130">
        <f>'LPG, Kerosene, Diesel Use'!$B$2*BTU_per_thousand_tons_LPG*'IESS Demand'!$G$89/SUM('IESS Demand'!$G$89,'IESS Demand'!$G$99)*'IESS Demand'!G125/'IESS Demand'!$D$125</f>
        <v>448543819956117.13</v>
      </c>
      <c r="H130">
        <f>'LPG, Kerosene, Diesel Use'!$B$2*BTU_per_thousand_tons_LPG*'IESS Demand'!$G$89/SUM('IESS Demand'!$G$89,'IESS Demand'!$G$99)*'IESS Demand'!H125/'IESS Demand'!$D$125</f>
        <v>472753431756563</v>
      </c>
      <c r="I130">
        <f>'LPG, Kerosene, Diesel Use'!$B$2*BTU_per_thousand_tons_LPG*'IESS Demand'!$G$89/SUM('IESS Demand'!$G$89,'IESS Demand'!$G$99)*'IESS Demand'!I125/'IESS Demand'!$D$125</f>
        <v>496963043557008.94</v>
      </c>
      <c r="J130">
        <f>'LPG, Kerosene, Diesel Use'!$B$2*BTU_per_thousand_tons_LPG*'IESS Demand'!$G$89/SUM('IESS Demand'!$G$89,'IESS Demand'!$G$99)*'IESS Demand'!J125/'IESS Demand'!$D$125</f>
        <v>510257212805118.94</v>
      </c>
      <c r="K130">
        <f>'LPG, Kerosene, Diesel Use'!$B$2*BTU_per_thousand_tons_LPG*'IESS Demand'!$G$89/SUM('IESS Demand'!$G$89,'IESS Demand'!$G$99)*'IESS Demand'!K125/'IESS Demand'!$D$125</f>
        <v>523551382053228.94</v>
      </c>
      <c r="L130">
        <f>'LPG, Kerosene, Diesel Use'!$B$2*BTU_per_thousand_tons_LPG*'IESS Demand'!$G$89/SUM('IESS Demand'!$G$89,'IESS Demand'!$G$99)*'IESS Demand'!L125/'IESS Demand'!$D$125</f>
        <v>536845551301339.06</v>
      </c>
      <c r="M130">
        <f>'LPG, Kerosene, Diesel Use'!$B$2*BTU_per_thousand_tons_LPG*'IESS Demand'!$G$89/SUM('IESS Demand'!$G$89,'IESS Demand'!$G$99)*'IESS Demand'!M125/'IESS Demand'!$D$125</f>
        <v>550139720549449.06</v>
      </c>
      <c r="N130">
        <f>'LPG, Kerosene, Diesel Use'!$B$2*BTU_per_thousand_tons_LPG*'IESS Demand'!$G$89/SUM('IESS Demand'!$G$89,'IESS Demand'!$G$99)*'IESS Demand'!N125/'IESS Demand'!$D$125</f>
        <v>563433889797559.38</v>
      </c>
      <c r="O130">
        <f>'LPG, Kerosene, Diesel Use'!$B$2*BTU_per_thousand_tons_LPG*'IESS Demand'!$G$89/SUM('IESS Demand'!$G$89,'IESS Demand'!$G$99)*'IESS Demand'!O125/'IESS Demand'!$D$125</f>
        <v>596738873207233.13</v>
      </c>
      <c r="P130">
        <f>'LPG, Kerosene, Diesel Use'!$B$2*BTU_per_thousand_tons_LPG*'IESS Demand'!$G$89/SUM('IESS Demand'!$G$89,'IESS Demand'!$G$99)*'IESS Demand'!P125/'IESS Demand'!$D$125</f>
        <v>630043856616906.88</v>
      </c>
      <c r="Q130">
        <f>'LPG, Kerosene, Diesel Use'!$B$2*BTU_per_thousand_tons_LPG*'IESS Demand'!$G$89/SUM('IESS Demand'!$G$89,'IESS Demand'!$G$99)*'IESS Demand'!Q125/'IESS Demand'!$D$125</f>
        <v>663348840026580.75</v>
      </c>
      <c r="R130">
        <f>'LPG, Kerosene, Diesel Use'!$B$2*BTU_per_thousand_tons_LPG*'IESS Demand'!$G$89/SUM('IESS Demand'!$G$89,'IESS Demand'!$G$99)*'IESS Demand'!R125/'IESS Demand'!$D$125</f>
        <v>696653823436254.38</v>
      </c>
      <c r="S130">
        <f>'LPG, Kerosene, Diesel Use'!$B$2*BTU_per_thousand_tons_LPG*'IESS Demand'!$G$89/SUM('IESS Demand'!$G$89,'IESS Demand'!$G$99)*'IESS Demand'!S125/'IESS Demand'!$D$125</f>
        <v>729958806845928.25</v>
      </c>
      <c r="T130">
        <f>'LPG, Kerosene, Diesel Use'!$B$2*BTU_per_thousand_tons_LPG*'IESS Demand'!$G$89/SUM('IESS Demand'!$G$89,'IESS Demand'!$G$99)*'IESS Demand'!T125/'IESS Demand'!$D$125</f>
        <v>725245200384286.25</v>
      </c>
      <c r="U130">
        <f>'LPG, Kerosene, Diesel Use'!$B$2*BTU_per_thousand_tons_LPG*'IESS Demand'!$G$89/SUM('IESS Demand'!$G$89,'IESS Demand'!$G$99)*'IESS Demand'!U125/'IESS Demand'!$D$125</f>
        <v>720531593922644.25</v>
      </c>
      <c r="V130">
        <f>'LPG, Kerosene, Diesel Use'!$B$2*BTU_per_thousand_tons_LPG*'IESS Demand'!$G$89/SUM('IESS Demand'!$G$89,'IESS Demand'!$G$99)*'IESS Demand'!V125/'IESS Demand'!$D$125</f>
        <v>715817987461002.38</v>
      </c>
      <c r="W130">
        <f>'LPG, Kerosene, Diesel Use'!$B$2*BTU_per_thousand_tons_LPG*'IESS Demand'!$G$89/SUM('IESS Demand'!$G$89,'IESS Demand'!$G$99)*'IESS Demand'!W125/'IESS Demand'!$D$125</f>
        <v>711104380999360.25</v>
      </c>
      <c r="X130">
        <f>'LPG, Kerosene, Diesel Use'!$B$2*BTU_per_thousand_tons_LPG*'IESS Demand'!$G$89/SUM('IESS Demand'!$G$89,'IESS Demand'!$G$99)*'IESS Demand'!X125/'IESS Demand'!$D$125</f>
        <v>706390774537718.25</v>
      </c>
      <c r="Y130">
        <f>'LPG, Kerosene, Diesel Use'!$B$2*BTU_per_thousand_tons_LPG*'IESS Demand'!$G$89/SUM('IESS Demand'!$G$89,'IESS Demand'!$G$99)*'IESS Demand'!Y125/'IESS Demand'!$D$125</f>
        <v>702128906658075.88</v>
      </c>
      <c r="Z130">
        <f>'LPG, Kerosene, Diesel Use'!$B$2*BTU_per_thousand_tons_LPG*'IESS Demand'!$G$89/SUM('IESS Demand'!$G$89,'IESS Demand'!$G$99)*'IESS Demand'!Z125/'IESS Demand'!$D$125</f>
        <v>697867038778433.25</v>
      </c>
      <c r="AA130">
        <f>'LPG, Kerosene, Diesel Use'!$B$2*BTU_per_thousand_tons_LPG*'IESS Demand'!$G$89/SUM('IESS Demand'!$G$89,'IESS Demand'!$G$99)*'IESS Demand'!AA125/'IESS Demand'!$D$125</f>
        <v>693605170898790.88</v>
      </c>
      <c r="AB130">
        <f>'LPG, Kerosene, Diesel Use'!$B$2*BTU_per_thousand_tons_LPG*'IESS Demand'!$G$89/SUM('IESS Demand'!$G$89,'IESS Demand'!$G$99)*'IESS Demand'!AB125/'IESS Demand'!$D$125</f>
        <v>689343303019148.5</v>
      </c>
      <c r="AC130">
        <f>'LPG, Kerosene, Diesel Use'!$B$2*BTU_per_thousand_tons_LPG*'IESS Demand'!$G$89/SUM('IESS Demand'!$G$89,'IESS Demand'!$G$99)*'IESS Demand'!AC125/'IESS Demand'!$D$125</f>
        <v>685081435139506.25</v>
      </c>
      <c r="AD130">
        <f>'LPG, Kerosene, Diesel Use'!$B$2*BTU_per_thousand_tons_LPG*'IESS Demand'!$G$89/SUM('IESS Demand'!$G$89,'IESS Demand'!$G$99)*'IESS Demand'!AD125/'IESS Demand'!$D$125</f>
        <v>678673226428623.13</v>
      </c>
      <c r="AE130">
        <f>'LPG, Kerosene, Diesel Use'!$B$2*BTU_per_thousand_tons_LPG*'IESS Demand'!$G$89/SUM('IESS Demand'!$G$89,'IESS Demand'!$G$99)*'IESS Demand'!AE125/'IESS Demand'!$D$125</f>
        <v>672265017717739.88</v>
      </c>
      <c r="AF130">
        <f>'LPG, Kerosene, Diesel Use'!$B$2*BTU_per_thousand_tons_LPG*'IESS Demand'!$G$89/SUM('IESS Demand'!$G$89,'IESS Demand'!$G$99)*'IESS Demand'!AF125/'IESS Demand'!$D$125</f>
        <v>665856809006856.63</v>
      </c>
      <c r="AG130">
        <f>'LPG, Kerosene, Diesel Use'!$B$2*BTU_per_thousand_tons_LPG*'IESS Demand'!$G$89/SUM('IESS Demand'!$G$89,'IESS Demand'!$G$99)*'IESS Demand'!AG125/'IESS Demand'!$D$125</f>
        <v>659448600295973.38</v>
      </c>
      <c r="AH130">
        <f>'LPG, Kerosene, Diesel Use'!$B$2*BTU_per_thousand_tons_LPG*'IESS Demand'!$G$89/SUM('IESS Demand'!$G$89,'IESS Demand'!$G$99)*'IESS Demand'!AH125/'IESS Demand'!$D$125</f>
        <v>653040391585090.25</v>
      </c>
      <c r="AI130">
        <f>'LPG, Kerosene, Diesel Use'!$B$2*BTU_per_thousand_tons_LPG*'IESS Demand'!$G$89/SUM('IESS Demand'!$G$89,'IESS Demand'!$G$99)*'IESS Demand'!AI125/'IESS Demand'!$D$125</f>
        <v>646632182874207.13</v>
      </c>
      <c r="AJ130">
        <f>'LPG, Kerosene, Diesel Use'!$B$2*BTU_per_thousand_tons_LPG*'IESS Demand'!$G$89/SUM('IESS Demand'!$G$89,'IESS Demand'!$G$99)*'IESS Demand'!AJ125/'IESS Demand'!$D$125</f>
        <v>640223974163323.88</v>
      </c>
      <c r="AK130">
        <f>'LPG, Kerosene, Diesel Use'!$B$2*BTU_per_thousand_tons_LPG*'IESS Demand'!$G$89/SUM('IESS Demand'!$G$89,'IESS Demand'!$G$99)*'IESS Demand'!AK125/'IESS Demand'!$D$125</f>
        <v>633815765452440.63</v>
      </c>
    </row>
    <row r="131" spans="1:37">
      <c r="A131" t="s">
        <v>234</v>
      </c>
      <c r="B131" t="s">
        <v>242</v>
      </c>
      <c r="C131" t="s">
        <v>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7</v>
      </c>
      <c r="B132" t="s">
        <v>242</v>
      </c>
      <c r="C132" t="s">
        <v>226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7</v>
      </c>
      <c r="B133" t="s">
        <v>242</v>
      </c>
      <c r="C133" t="s">
        <v>296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7</v>
      </c>
      <c r="B134" t="s">
        <v>242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t="s">
        <v>7</v>
      </c>
      <c r="B135" t="s">
        <v>242</v>
      </c>
      <c r="C135" t="s">
        <v>297</v>
      </c>
      <c r="D135">
        <f>'LPG, Kerosene, Diesel Use'!$B$3*BTU_per_thousand_tons_LPG*'IESS Demand'!D129/'IESS Demand'!$D$129</f>
        <v>93462295881150</v>
      </c>
      <c r="E135">
        <f>'LPG, Kerosene, Diesel Use'!$B$3*BTU_per_thousand_tons_LPG*'IESS Demand'!E129/'IESS Demand'!$D$129</f>
        <v>97206396226059.797</v>
      </c>
      <c r="F135">
        <f>'LPG, Kerosene, Diesel Use'!$B$3*BTU_per_thousand_tons_LPG*'IESS Demand'!F129/'IESS Demand'!$D$129</f>
        <v>100950496570969.59</v>
      </c>
      <c r="G135">
        <f>'LPG, Kerosene, Diesel Use'!$B$3*BTU_per_thousand_tons_LPG*'IESS Demand'!G129/'IESS Demand'!$D$129</f>
        <v>104694596915879.39</v>
      </c>
      <c r="H135">
        <f>'LPG, Kerosene, Diesel Use'!$B$3*BTU_per_thousand_tons_LPG*'IESS Demand'!H129/'IESS Demand'!$D$129</f>
        <v>108438697260789.19</v>
      </c>
      <c r="I135">
        <f>'LPG, Kerosene, Diesel Use'!$B$3*BTU_per_thousand_tons_LPG*'IESS Demand'!I129/'IESS Demand'!$D$129</f>
        <v>112182797605698.98</v>
      </c>
      <c r="J135">
        <f>'LPG, Kerosene, Diesel Use'!$B$3*BTU_per_thousand_tons_LPG*'IESS Demand'!J129/'IESS Demand'!$D$129</f>
        <v>113951400754476.56</v>
      </c>
      <c r="K135">
        <f>'LPG, Kerosene, Diesel Use'!$B$3*BTU_per_thousand_tons_LPG*'IESS Demand'!K129/'IESS Demand'!$D$129</f>
        <v>115720003903254.17</v>
      </c>
      <c r="L135">
        <f>'LPG, Kerosene, Diesel Use'!$B$3*BTU_per_thousand_tons_LPG*'IESS Demand'!L129/'IESS Demand'!$D$129</f>
        <v>117488607052031.75</v>
      </c>
      <c r="M135">
        <f>'LPG, Kerosene, Diesel Use'!$B$3*BTU_per_thousand_tons_LPG*'IESS Demand'!M129/'IESS Demand'!$D$129</f>
        <v>119257210200809.33</v>
      </c>
      <c r="N135">
        <f>'LPG, Kerosene, Diesel Use'!$B$3*BTU_per_thousand_tons_LPG*'IESS Demand'!N129/'IESS Demand'!$D$129</f>
        <v>121025813349586.92</v>
      </c>
      <c r="O135">
        <f>'LPG, Kerosene, Diesel Use'!$B$3*BTU_per_thousand_tons_LPG*'IESS Demand'!O129/'IESS Demand'!$D$129</f>
        <v>125264245594455.39</v>
      </c>
      <c r="P135">
        <f>'LPG, Kerosene, Diesel Use'!$B$3*BTU_per_thousand_tons_LPG*'IESS Demand'!P129/'IESS Demand'!$D$129</f>
        <v>129502677839323.84</v>
      </c>
      <c r="Q135">
        <f>'LPG, Kerosene, Diesel Use'!$B$3*BTU_per_thousand_tons_LPG*'IESS Demand'!Q129/'IESS Demand'!$D$129</f>
        <v>133741110084192.31</v>
      </c>
      <c r="R135">
        <f>'LPG, Kerosene, Diesel Use'!$B$3*BTU_per_thousand_tons_LPG*'IESS Demand'!R129/'IESS Demand'!$D$129</f>
        <v>137979542329060.78</v>
      </c>
      <c r="S135">
        <f>'LPG, Kerosene, Diesel Use'!$B$3*BTU_per_thousand_tons_LPG*'IESS Demand'!S129/'IESS Demand'!$D$129</f>
        <v>142217974573929.25</v>
      </c>
      <c r="T135">
        <f>'LPG, Kerosene, Diesel Use'!$B$3*BTU_per_thousand_tons_LPG*'IESS Demand'!T129/'IESS Demand'!$D$129</f>
        <v>142790628765188.81</v>
      </c>
      <c r="U135">
        <f>'LPG, Kerosene, Diesel Use'!$B$3*BTU_per_thousand_tons_LPG*'IESS Demand'!U129/'IESS Demand'!$D$129</f>
        <v>143363282956448.38</v>
      </c>
      <c r="V135">
        <f>'LPG, Kerosene, Diesel Use'!$B$3*BTU_per_thousand_tons_LPG*'IESS Demand'!V129/'IESS Demand'!$D$129</f>
        <v>143935937147707.97</v>
      </c>
      <c r="W135">
        <f>'LPG, Kerosene, Diesel Use'!$B$3*BTU_per_thousand_tons_LPG*'IESS Demand'!W129/'IESS Demand'!$D$129</f>
        <v>144508591338967.56</v>
      </c>
      <c r="X135">
        <f>'LPG, Kerosene, Diesel Use'!$B$3*BTU_per_thousand_tons_LPG*'IESS Demand'!X129/'IESS Demand'!$D$129</f>
        <v>145081245530227.13</v>
      </c>
      <c r="Y135">
        <f>'LPG, Kerosene, Diesel Use'!$B$3*BTU_per_thousand_tons_LPG*'IESS Demand'!Y129/'IESS Demand'!$D$129</f>
        <v>143972072068822.44</v>
      </c>
      <c r="Z135">
        <f>'LPG, Kerosene, Diesel Use'!$B$3*BTU_per_thousand_tons_LPG*'IESS Demand'!Z129/'IESS Demand'!$D$129</f>
        <v>142862898607417.72</v>
      </c>
      <c r="AA135">
        <f>'LPG, Kerosene, Diesel Use'!$B$3*BTU_per_thousand_tons_LPG*'IESS Demand'!AA129/'IESS Demand'!$D$129</f>
        <v>141753725146013</v>
      </c>
      <c r="AB135">
        <f>'LPG, Kerosene, Diesel Use'!$B$3*BTU_per_thousand_tons_LPG*'IESS Demand'!AB129/'IESS Demand'!$D$129</f>
        <v>140644551684608.31</v>
      </c>
      <c r="AC135">
        <f>'LPG, Kerosene, Diesel Use'!$B$3*BTU_per_thousand_tons_LPG*'IESS Demand'!AC129/'IESS Demand'!$D$129</f>
        <v>139535378223203.63</v>
      </c>
      <c r="AD135">
        <f>'LPG, Kerosene, Diesel Use'!$B$3*BTU_per_thousand_tons_LPG*'IESS Demand'!AD129/'IESS Demand'!$D$129</f>
        <v>138944097503612.86</v>
      </c>
      <c r="AE135">
        <f>'LPG, Kerosene, Diesel Use'!$B$3*BTU_per_thousand_tons_LPG*'IESS Demand'!AE129/'IESS Demand'!$D$129</f>
        <v>138352816784022.06</v>
      </c>
      <c r="AF135">
        <f>'LPG, Kerosene, Diesel Use'!$B$3*BTU_per_thousand_tons_LPG*'IESS Demand'!AF129/'IESS Demand'!$D$129</f>
        <v>137761536064431.28</v>
      </c>
      <c r="AG135">
        <f>'LPG, Kerosene, Diesel Use'!$B$3*BTU_per_thousand_tons_LPG*'IESS Demand'!AG129/'IESS Demand'!$D$129</f>
        <v>137170255344840.52</v>
      </c>
      <c r="AH135">
        <f>'LPG, Kerosene, Diesel Use'!$B$3*BTU_per_thousand_tons_LPG*'IESS Demand'!AH129/'IESS Demand'!$D$129</f>
        <v>136578974625249.75</v>
      </c>
      <c r="AI135">
        <f>'LPG, Kerosene, Diesel Use'!$B$3*BTU_per_thousand_tons_LPG*'IESS Demand'!AI129/'IESS Demand'!$D$129</f>
        <v>135987693905658.97</v>
      </c>
      <c r="AJ135">
        <f>'LPG, Kerosene, Diesel Use'!$B$3*BTU_per_thousand_tons_LPG*'IESS Demand'!AJ129/'IESS Demand'!$D$129</f>
        <v>135396413186068.2</v>
      </c>
      <c r="AK135">
        <f>'LPG, Kerosene, Diesel Use'!$B$3*BTU_per_thousand_tons_LPG*'IESS Demand'!AK129/'IESS Demand'!$D$129</f>
        <v>134805132466477.41</v>
      </c>
    </row>
    <row r="136" spans="1:37">
      <c r="A136" t="s">
        <v>7</v>
      </c>
      <c r="B136" t="s">
        <v>242</v>
      </c>
      <c r="C136" t="s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233</v>
      </c>
      <c r="B137" t="s">
        <v>243</v>
      </c>
      <c r="C137" t="s">
        <v>226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233</v>
      </c>
      <c r="B138" t="s">
        <v>243</v>
      </c>
      <c r="C138" t="s">
        <v>296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233</v>
      </c>
      <c r="B139" t="s">
        <v>243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233</v>
      </c>
      <c r="B140" t="s">
        <v>243</v>
      </c>
      <c r="C140" t="s">
        <v>297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233</v>
      </c>
      <c r="B141" t="s">
        <v>243</v>
      </c>
      <c r="C141" t="s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234</v>
      </c>
      <c r="B142" t="s">
        <v>243</v>
      </c>
      <c r="C142" t="s">
        <v>226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t="s">
        <v>234</v>
      </c>
      <c r="B143" t="s">
        <v>243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234</v>
      </c>
      <c r="B144" t="s">
        <v>243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234</v>
      </c>
      <c r="B145" t="s">
        <v>243</v>
      </c>
      <c r="C145" t="s">
        <v>297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234</v>
      </c>
      <c r="B146" t="s">
        <v>243</v>
      </c>
      <c r="C146" t="s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7</v>
      </c>
      <c r="B147" t="s">
        <v>243</v>
      </c>
      <c r="C147" t="s">
        <v>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7</v>
      </c>
      <c r="B148" t="s">
        <v>243</v>
      </c>
      <c r="C148" t="s">
        <v>296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7</v>
      </c>
      <c r="B149" t="s">
        <v>243</v>
      </c>
      <c r="C149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7</v>
      </c>
      <c r="B150" t="s">
        <v>243</v>
      </c>
      <c r="C150" t="s">
        <v>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7</v>
      </c>
      <c r="B151" t="s">
        <v>243</v>
      </c>
      <c r="C15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</sheetData>
  <sortState xmlns:xlrd2="http://schemas.microsoft.com/office/spreadsheetml/2017/richdata2" ref="A2:AK151">
    <sortCondition ref="B2:B151"/>
    <sortCondition descending="1" ref="A2:A1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:AI7"/>
    </sheetView>
  </sheetViews>
  <sheetFormatPr defaultColWidth="9" defaultRowHeight="14.5"/>
  <cols>
    <col min="1" max="1" width="29.26953125" style="63" customWidth="1"/>
    <col min="2" max="2" width="11.81640625" style="63" customWidth="1"/>
    <col min="3" max="3" width="11.6328125" style="63" bestFit="1" customWidth="1"/>
    <col min="4" max="26" width="9" style="63"/>
    <col min="27" max="27" width="9" style="63" customWidth="1"/>
    <col min="28" max="16384" width="9" style="63"/>
  </cols>
  <sheetData>
    <row r="1" spans="1:37">
      <c r="A1" s="64" t="s">
        <v>3</v>
      </c>
      <c r="B1" s="64">
        <v>2017</v>
      </c>
      <c r="C1" s="64">
        <v>2018</v>
      </c>
      <c r="D1" s="64">
        <v>2019</v>
      </c>
      <c r="E1" s="64">
        <v>2020</v>
      </c>
      <c r="F1" s="64">
        <v>2021</v>
      </c>
      <c r="G1" s="64">
        <v>2022</v>
      </c>
      <c r="H1" s="64">
        <v>2023</v>
      </c>
      <c r="I1" s="64">
        <v>2024</v>
      </c>
      <c r="J1" s="64">
        <v>2025</v>
      </c>
      <c r="K1" s="64">
        <v>2026</v>
      </c>
      <c r="L1" s="64">
        <v>2027</v>
      </c>
      <c r="M1" s="64">
        <v>2028</v>
      </c>
      <c r="N1" s="64">
        <v>2029</v>
      </c>
      <c r="O1" s="64">
        <v>2030</v>
      </c>
      <c r="P1" s="64">
        <v>2031</v>
      </c>
      <c r="Q1" s="64">
        <v>2032</v>
      </c>
      <c r="R1" s="64">
        <v>2033</v>
      </c>
      <c r="S1" s="64">
        <v>2034</v>
      </c>
      <c r="T1" s="64">
        <v>2035</v>
      </c>
      <c r="U1" s="64">
        <v>2036</v>
      </c>
      <c r="V1" s="64">
        <v>2037</v>
      </c>
      <c r="W1" s="64">
        <v>2038</v>
      </c>
      <c r="X1" s="64">
        <v>2039</v>
      </c>
      <c r="Y1" s="64">
        <v>2040</v>
      </c>
      <c r="Z1" s="64">
        <v>2041</v>
      </c>
      <c r="AA1" s="64">
        <v>2042</v>
      </c>
      <c r="AB1" s="64">
        <v>2043</v>
      </c>
      <c r="AC1" s="64">
        <v>2044</v>
      </c>
      <c r="AD1" s="64">
        <v>2045</v>
      </c>
      <c r="AE1" s="64">
        <v>2046</v>
      </c>
      <c r="AF1" s="64">
        <v>2047</v>
      </c>
      <c r="AG1" s="64">
        <v>2048</v>
      </c>
      <c r="AH1" s="64">
        <v>2049</v>
      </c>
      <c r="AI1" s="64">
        <v>2050</v>
      </c>
      <c r="AJ1" s="64"/>
      <c r="AK1" s="64"/>
    </row>
    <row r="2" spans="1:37">
      <c r="A2" s="64" t="s">
        <v>23</v>
      </c>
      <c r="B2" s="63">
        <v>0</v>
      </c>
      <c r="C2" s="63">
        <v>0</v>
      </c>
      <c r="D2" s="63">
        <v>0</v>
      </c>
      <c r="E2" s="63">
        <v>0</v>
      </c>
      <c r="F2" s="63">
        <v>0</v>
      </c>
      <c r="G2" s="63">
        <v>0</v>
      </c>
      <c r="H2" s="63">
        <v>0</v>
      </c>
      <c r="I2" s="63">
        <v>0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0</v>
      </c>
      <c r="S2" s="63">
        <v>0</v>
      </c>
      <c r="T2" s="63">
        <v>0</v>
      </c>
      <c r="U2" s="63">
        <v>0</v>
      </c>
      <c r="V2" s="63">
        <v>0</v>
      </c>
      <c r="W2" s="63">
        <v>0</v>
      </c>
      <c r="X2" s="63">
        <v>0</v>
      </c>
      <c r="Y2" s="63">
        <v>0</v>
      </c>
      <c r="Z2" s="63">
        <v>0</v>
      </c>
      <c r="AA2" s="63">
        <v>0</v>
      </c>
      <c r="AB2" s="63">
        <v>0</v>
      </c>
      <c r="AC2" s="63">
        <v>0</v>
      </c>
      <c r="AD2" s="63">
        <v>0</v>
      </c>
      <c r="AE2" s="63">
        <v>0</v>
      </c>
      <c r="AF2" s="63">
        <v>0</v>
      </c>
      <c r="AG2" s="63">
        <v>0</v>
      </c>
      <c r="AH2" s="63">
        <v>0</v>
      </c>
      <c r="AI2" s="63">
        <v>0</v>
      </c>
    </row>
    <row r="3" spans="1:37">
      <c r="A3" s="64" t="s">
        <v>24</v>
      </c>
      <c r="B3" s="63">
        <f>Calculations!D17</f>
        <v>0</v>
      </c>
      <c r="C3" s="63">
        <f>Calculations!E17</f>
        <v>0</v>
      </c>
      <c r="D3" s="63">
        <f>Calculations!F17</f>
        <v>0</v>
      </c>
      <c r="E3" s="63">
        <f>Calculations!G17</f>
        <v>0</v>
      </c>
      <c r="F3" s="63">
        <f>Calculations!H17</f>
        <v>0</v>
      </c>
      <c r="G3" s="63">
        <f>Calculations!I17</f>
        <v>0</v>
      </c>
      <c r="H3" s="63">
        <f>Calculations!J17</f>
        <v>0</v>
      </c>
      <c r="I3" s="63">
        <f>Calculations!K17</f>
        <v>0</v>
      </c>
      <c r="J3" s="63">
        <f>Calculations!L17</f>
        <v>0</v>
      </c>
      <c r="K3" s="63">
        <f>Calculations!M17</f>
        <v>0</v>
      </c>
      <c r="L3" s="63">
        <f>Calculations!N17</f>
        <v>0</v>
      </c>
      <c r="M3" s="63">
        <f>Calculations!O17</f>
        <v>0</v>
      </c>
      <c r="N3" s="63">
        <f>Calculations!P17</f>
        <v>0</v>
      </c>
      <c r="O3" s="63">
        <f>Calculations!Q17</f>
        <v>0</v>
      </c>
      <c r="P3" s="63">
        <f>Calculations!R17</f>
        <v>0</v>
      </c>
      <c r="Q3" s="63">
        <f>Calculations!S17</f>
        <v>0</v>
      </c>
      <c r="R3" s="63">
        <f>Calculations!T17</f>
        <v>0</v>
      </c>
      <c r="S3" s="63">
        <f>Calculations!U17</f>
        <v>0</v>
      </c>
      <c r="T3" s="63">
        <f>Calculations!V17</f>
        <v>0</v>
      </c>
      <c r="U3" s="63">
        <f>Calculations!W17</f>
        <v>0</v>
      </c>
      <c r="V3" s="63">
        <f>Calculations!X17</f>
        <v>0</v>
      </c>
      <c r="W3" s="63">
        <f>Calculations!Y17</f>
        <v>0</v>
      </c>
      <c r="X3" s="63">
        <f>Calculations!Z17</f>
        <v>0</v>
      </c>
      <c r="Y3" s="63">
        <f>Calculations!AA17</f>
        <v>0</v>
      </c>
      <c r="Z3" s="63">
        <f>Calculations!AB17</f>
        <v>0</v>
      </c>
      <c r="AA3" s="63">
        <f>Calculations!AC17</f>
        <v>0</v>
      </c>
      <c r="AB3" s="63">
        <f>Calculations!AD17</f>
        <v>0</v>
      </c>
      <c r="AC3" s="63">
        <f>Calculations!AE17</f>
        <v>0</v>
      </c>
      <c r="AD3" s="63">
        <f>Calculations!AF17</f>
        <v>0</v>
      </c>
      <c r="AE3" s="63">
        <f>Calculations!AG17</f>
        <v>0</v>
      </c>
      <c r="AF3" s="63">
        <f>Calculations!AH17</f>
        <v>0</v>
      </c>
      <c r="AG3" s="63">
        <f>Calculations!AI17</f>
        <v>0</v>
      </c>
      <c r="AH3" s="63">
        <f>Calculations!AJ17</f>
        <v>0</v>
      </c>
      <c r="AI3" s="63">
        <f>Calculations!AK17</f>
        <v>0</v>
      </c>
    </row>
    <row r="4" spans="1:37">
      <c r="A4" s="64" t="s">
        <v>25</v>
      </c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</row>
    <row r="5" spans="1:37">
      <c r="A5" s="64" t="s">
        <v>26</v>
      </c>
      <c r="B5" s="63">
        <v>0</v>
      </c>
      <c r="C5" s="63">
        <v>0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</row>
    <row r="6" spans="1:37">
      <c r="A6" s="64" t="s">
        <v>27</v>
      </c>
      <c r="B6" s="63">
        <v>0</v>
      </c>
      <c r="C6" s="63">
        <v>0</v>
      </c>
      <c r="D6" s="63">
        <v>0</v>
      </c>
      <c r="E6" s="63">
        <v>0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0</v>
      </c>
      <c r="AI6" s="63">
        <v>0</v>
      </c>
    </row>
    <row r="7" spans="1:37">
      <c r="A7" s="64" t="s">
        <v>28</v>
      </c>
      <c r="B7" s="63">
        <f>Calculations!D77</f>
        <v>0</v>
      </c>
      <c r="C7" s="63">
        <f>Calculations!E77</f>
        <v>0</v>
      </c>
      <c r="D7" s="63">
        <f>Calculations!F77</f>
        <v>0</v>
      </c>
      <c r="E7" s="63">
        <f>Calculations!G77</f>
        <v>0</v>
      </c>
      <c r="F7" s="63">
        <f>Calculations!H77</f>
        <v>0</v>
      </c>
      <c r="G7" s="63">
        <f>Calculations!I77</f>
        <v>0</v>
      </c>
      <c r="H7" s="63">
        <f>Calculations!J77</f>
        <v>0</v>
      </c>
      <c r="I7" s="63">
        <f>Calculations!K77</f>
        <v>0</v>
      </c>
      <c r="J7" s="63">
        <f>Calculations!L77</f>
        <v>0</v>
      </c>
      <c r="K7" s="63">
        <f>Calculations!M77</f>
        <v>0</v>
      </c>
      <c r="L7" s="63">
        <f>Calculations!N77</f>
        <v>0</v>
      </c>
      <c r="M7" s="63">
        <f>Calculations!O77</f>
        <v>0</v>
      </c>
      <c r="N7" s="63">
        <f>Calculations!P77</f>
        <v>0</v>
      </c>
      <c r="O7" s="63">
        <f>Calculations!Q77</f>
        <v>0</v>
      </c>
      <c r="P7" s="63">
        <f>Calculations!R77</f>
        <v>0</v>
      </c>
      <c r="Q7" s="63">
        <f>Calculations!S77</f>
        <v>0</v>
      </c>
      <c r="R7" s="63">
        <f>Calculations!T77</f>
        <v>0</v>
      </c>
      <c r="S7" s="63">
        <f>Calculations!U77</f>
        <v>0</v>
      </c>
      <c r="T7" s="63">
        <f>Calculations!V77</f>
        <v>0</v>
      </c>
      <c r="U7" s="63">
        <f>Calculations!W77</f>
        <v>0</v>
      </c>
      <c r="V7" s="63">
        <f>Calculations!X77</f>
        <v>0</v>
      </c>
      <c r="W7" s="63">
        <f>Calculations!Y77</f>
        <v>0</v>
      </c>
      <c r="X7" s="63">
        <f>Calculations!Z77</f>
        <v>0</v>
      </c>
      <c r="Y7" s="63">
        <f>Calculations!AA77</f>
        <v>0</v>
      </c>
      <c r="Z7" s="63">
        <f>Calculations!AB77</f>
        <v>0</v>
      </c>
      <c r="AA7" s="63">
        <f>Calculations!AC77</f>
        <v>0</v>
      </c>
      <c r="AB7" s="63">
        <f>Calculations!AD77</f>
        <v>0</v>
      </c>
      <c r="AC7" s="63">
        <f>Calculations!AE77</f>
        <v>0</v>
      </c>
      <c r="AD7" s="63">
        <f>Calculations!AF77</f>
        <v>0</v>
      </c>
      <c r="AE7" s="63">
        <f>Calculations!AG77</f>
        <v>0</v>
      </c>
      <c r="AF7" s="63">
        <f>Calculations!AH77</f>
        <v>0</v>
      </c>
      <c r="AG7" s="63">
        <f>Calculations!AI77</f>
        <v>0</v>
      </c>
      <c r="AH7" s="63">
        <f>Calculations!AJ77</f>
        <v>0</v>
      </c>
      <c r="AI7" s="63">
        <f>Calculations!AK77</f>
        <v>0</v>
      </c>
    </row>
    <row r="8" spans="1:37">
      <c r="A8" s="64" t="s">
        <v>240</v>
      </c>
      <c r="B8" s="63">
        <v>0</v>
      </c>
      <c r="C8" s="63">
        <v>0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</row>
    <row r="9" spans="1:37">
      <c r="A9" s="64" t="s">
        <v>241</v>
      </c>
      <c r="B9" s="63">
        <v>0</v>
      </c>
      <c r="C9" s="63">
        <v>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</row>
    <row r="10" spans="1:37">
      <c r="A10" s="64" t="s">
        <v>242</v>
      </c>
      <c r="B10" s="63">
        <v>0</v>
      </c>
      <c r="C10" s="63">
        <v>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</row>
    <row r="11" spans="1:37">
      <c r="A11" s="64" t="s">
        <v>243</v>
      </c>
      <c r="B11" s="63">
        <v>0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0</v>
      </c>
      <c r="AH11" s="63">
        <v>0</v>
      </c>
      <c r="AI11" s="6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"/>
    </sheetView>
  </sheetViews>
  <sheetFormatPr defaultRowHeight="14.5"/>
  <cols>
    <col min="1" max="1" width="25.81640625" customWidth="1"/>
    <col min="2" max="2" width="12.36328125" customWidth="1"/>
    <col min="3" max="3" width="11.26953125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Calculations!D3</f>
        <v>75707591203597.641</v>
      </c>
      <c r="C2" s="6">
        <f>Calculations!E3</f>
        <v>91902822070463.688</v>
      </c>
      <c r="D2" s="6">
        <f>Calculations!F3</f>
        <v>108582158183514.91</v>
      </c>
      <c r="E2" s="6">
        <f>Calculations!G3</f>
        <v>125716607082618.22</v>
      </c>
      <c r="F2" s="6">
        <f>Calculations!H3</f>
        <v>143279446092537.81</v>
      </c>
      <c r="G2" s="6">
        <f>Calculations!I3</f>
        <v>161246004463505.91</v>
      </c>
      <c r="H2" s="6">
        <f>Calculations!J3</f>
        <v>183121954451344.78</v>
      </c>
      <c r="I2" s="6">
        <f>Calculations!K3</f>
        <v>205543267694666.69</v>
      </c>
      <c r="J2" s="6">
        <f>Calculations!L3</f>
        <v>228482683342692.94</v>
      </c>
      <c r="K2" s="6">
        <f>Calculations!M3</f>
        <v>251914727669929.66</v>
      </c>
      <c r="L2" s="6">
        <f>Calculations!N3</f>
        <v>275815569990553.44</v>
      </c>
      <c r="M2" s="6">
        <f>Calculations!O3</f>
        <v>309825728299365.69</v>
      </c>
      <c r="N2" s="6">
        <f>Calculations!P3</f>
        <v>344593259699620.38</v>
      </c>
      <c r="O2" s="6">
        <f>Calculations!Q3</f>
        <v>380077688152791.69</v>
      </c>
      <c r="P2" s="6">
        <f>Calculations!R3</f>
        <v>416241371336550.63</v>
      </c>
      <c r="Q2" s="6">
        <f>Calculations!S3</f>
        <v>453049256925829.44</v>
      </c>
      <c r="R2" s="6">
        <f>Calculations!T3</f>
        <v>490133662602444.44</v>
      </c>
      <c r="S2" s="6">
        <f>Calculations!U3</f>
        <v>527886837360879.56</v>
      </c>
      <c r="T2" s="6">
        <f>Calculations!V3</f>
        <v>566279066307556.63</v>
      </c>
      <c r="U2" s="6">
        <f>Calculations!W3</f>
        <v>605282369254782.38</v>
      </c>
      <c r="V2" s="6">
        <f>Calculations!X3</f>
        <v>644870375955125</v>
      </c>
      <c r="W2" s="6">
        <f>Calculations!Y3</f>
        <v>684003294265019.75</v>
      </c>
      <c r="X2" s="6">
        <f>Calculations!Z3</f>
        <v>723652182062420.13</v>
      </c>
      <c r="Y2" s="6">
        <f>Calculations!AA3</f>
        <v>763792383270108.5</v>
      </c>
      <c r="Z2" s="6">
        <f>Calculations!AB3</f>
        <v>804400788131239.63</v>
      </c>
      <c r="AA2" s="6">
        <f>Calculations!AC3</f>
        <v>845455713857635.38</v>
      </c>
      <c r="AB2" s="6">
        <f>Calculations!AD3</f>
        <v>886908459339735.88</v>
      </c>
      <c r="AC2" s="6">
        <f>Calculations!AE3</f>
        <v>928828330435435</v>
      </c>
      <c r="AD2" s="6">
        <f>Calculations!AF3</f>
        <v>971196699155758.88</v>
      </c>
      <c r="AE2" s="6">
        <f>Calculations!AG3</f>
        <v>1013995914978769.8</v>
      </c>
      <c r="AF2" s="6">
        <f>Calculations!AH3</f>
        <v>1057209241566381.3</v>
      </c>
      <c r="AG2" s="6">
        <f>Calculations!AI3</f>
        <v>1100820798334877.9</v>
      </c>
      <c r="AH2" s="6">
        <f>Calculations!AJ3</f>
        <v>1144815506450202</v>
      </c>
      <c r="AI2" s="6">
        <f>Calculations!AK3</f>
        <v>1189179038862035.3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5"/>
  <cols>
    <col min="1" max="1" width="28.81640625" bestFit="1" customWidth="1"/>
    <col min="2" max="2" width="13.36328125" customWidth="1"/>
    <col min="3" max="3" width="12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Calculations!D4</f>
        <v>56229782876265.461</v>
      </c>
      <c r="C2" s="6">
        <f>Calculations!E4</f>
        <v>60068568967824.883</v>
      </c>
      <c r="D2" s="6">
        <f>Calculations!F4</f>
        <v>63963449209476.297</v>
      </c>
      <c r="E2" s="6">
        <f>Calculations!G4</f>
        <v>67911064192448.445</v>
      </c>
      <c r="F2" s="6">
        <f>Calculations!H4</f>
        <v>71908317512049.531</v>
      </c>
      <c r="G2" s="6">
        <f>Calculations!I4</f>
        <v>75952350523901.609</v>
      </c>
      <c r="H2" s="6">
        <f>Calculations!J4</f>
        <v>77707398418448.703</v>
      </c>
      <c r="I2" s="6">
        <f>Calculations!K4</f>
        <v>79430182118368.797</v>
      </c>
      <c r="J2" s="6">
        <f>Calculations!L4</f>
        <v>81122314400808.828</v>
      </c>
      <c r="K2" s="6">
        <f>Calculations!M4</f>
        <v>82785302314931.984</v>
      </c>
      <c r="L2" s="6">
        <f>Calculations!N4</f>
        <v>84420555706152.703</v>
      </c>
      <c r="M2" s="6">
        <f>Calculations!O4</f>
        <v>85813968135504.797</v>
      </c>
      <c r="N2" s="6">
        <f>Calculations!P4</f>
        <v>87156745016924.047</v>
      </c>
      <c r="O2" s="6">
        <f>Calculations!Q4</f>
        <v>88451592449175.922</v>
      </c>
      <c r="P2" s="6">
        <f>Calculations!R4</f>
        <v>89701027077806.453</v>
      </c>
      <c r="Q2" s="6">
        <f>Calculations!S4</f>
        <v>90907392389409.984</v>
      </c>
      <c r="R2" s="6">
        <f>Calculations!T4</f>
        <v>93271768516337.609</v>
      </c>
      <c r="S2" s="6">
        <f>Calculations!U4</f>
        <v>95623285373867.5</v>
      </c>
      <c r="T2" s="6">
        <f>Calculations!V4</f>
        <v>97962514327859.875</v>
      </c>
      <c r="U2" s="6">
        <f>Calculations!W4</f>
        <v>100289993388788.42</v>
      </c>
      <c r="V2" s="6">
        <f>Calculations!X4</f>
        <v>102606229610770.09</v>
      </c>
      <c r="W2" s="6">
        <f>Calculations!Y4</f>
        <v>104925947122499.64</v>
      </c>
      <c r="X2" s="6">
        <f>Calculations!Z4</f>
        <v>107221824362925.03</v>
      </c>
      <c r="Y2" s="6">
        <f>Calculations!AA4</f>
        <v>109495000561369.42</v>
      </c>
      <c r="Z2" s="6">
        <f>Calculations!AB4</f>
        <v>111746543499720.84</v>
      </c>
      <c r="AA2" s="6">
        <f>Calculations!AC4</f>
        <v>113977455027050.52</v>
      </c>
      <c r="AB2" s="6">
        <f>Calculations!AD4</f>
        <v>115977979784389.83</v>
      </c>
      <c r="AC2" s="6">
        <f>Calculations!AE4</f>
        <v>117950630636638</v>
      </c>
      <c r="AD2" s="6">
        <f>Calculations!AF4</f>
        <v>119896519136621.41</v>
      </c>
      <c r="AE2" s="6">
        <f>Calculations!AG4</f>
        <v>121816698510623.61</v>
      </c>
      <c r="AF2" s="6">
        <f>Calculations!AH4</f>
        <v>123712167434557.83</v>
      </c>
      <c r="AG2" s="6">
        <f>Calculations!AI4</f>
        <v>125583873520524.59</v>
      </c>
      <c r="AH2" s="6">
        <f>Calculations!AJ4</f>
        <v>127432716539328.33</v>
      </c>
      <c r="AI2" s="6">
        <f>Calculations!AK4</f>
        <v>129259551402001.31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"/>
    </sheetView>
  </sheetViews>
  <sheetFormatPr defaultRowHeight="14.5"/>
  <cols>
    <col min="1" max="1" width="28.36328125" customWidth="1"/>
    <col min="2" max="2" width="12.7265625" customWidth="1"/>
    <col min="3" max="3" width="12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Calculations!D5</f>
        <v>148581647973829.63</v>
      </c>
      <c r="C2" s="6">
        <f>Calculations!E5</f>
        <v>162990416968987.22</v>
      </c>
      <c r="D2" s="6">
        <f>Calculations!F5</f>
        <v>177705449082780.09</v>
      </c>
      <c r="E2" s="6">
        <f>Calculations!G5</f>
        <v>192708402598552.16</v>
      </c>
      <c r="F2" s="6">
        <f>Calculations!H5</f>
        <v>207982371750624.06</v>
      </c>
      <c r="G2" s="6">
        <f>Calculations!I5</f>
        <v>223511748898255.66</v>
      </c>
      <c r="H2" s="6">
        <f>Calculations!J5</f>
        <v>237889301215136.03</v>
      </c>
      <c r="I2" s="6">
        <f>Calculations!K5</f>
        <v>252483497817562.19</v>
      </c>
      <c r="J2" s="6">
        <f>Calculations!L5</f>
        <v>267283509395930.06</v>
      </c>
      <c r="K2" s="6">
        <f>Calculations!M5</f>
        <v>282279216572002.88</v>
      </c>
      <c r="L2" s="6">
        <f>Calculations!N5</f>
        <v>297461152661229.69</v>
      </c>
      <c r="M2" s="6">
        <f>Calculations!O5</f>
        <v>312954554098246.19</v>
      </c>
      <c r="N2" s="6">
        <f>Calculations!P5</f>
        <v>328601086759398.81</v>
      </c>
      <c r="O2" s="6">
        <f>Calculations!Q5</f>
        <v>344392566903542.69</v>
      </c>
      <c r="P2" s="6">
        <f>Calculations!R5</f>
        <v>360321383730979.38</v>
      </c>
      <c r="Q2" s="6">
        <f>Calculations!S5</f>
        <v>376380450106575.94</v>
      </c>
      <c r="R2" s="6">
        <f>Calculations!T5</f>
        <v>390640379676475.81</v>
      </c>
      <c r="S2" s="6">
        <f>Calculations!U5</f>
        <v>404976565913449.5</v>
      </c>
      <c r="T2" s="6">
        <f>Calculations!V5</f>
        <v>419385620564648.44</v>
      </c>
      <c r="U2" s="6">
        <f>Calculations!W5</f>
        <v>433864353177765.19</v>
      </c>
      <c r="V2" s="6">
        <f>Calculations!X5</f>
        <v>448409756874592.5</v>
      </c>
      <c r="W2" s="6">
        <f>Calculations!Y5</f>
        <v>465004847557135</v>
      </c>
      <c r="X2" s="6">
        <f>Calculations!Z5</f>
        <v>481670853253856.31</v>
      </c>
      <c r="Y2" s="6">
        <f>Calculations!AA5</f>
        <v>498404385225483.06</v>
      </c>
      <c r="Z2" s="6">
        <f>Calculations!AB5</f>
        <v>515202267259521.5</v>
      </c>
      <c r="AA2" s="6">
        <f>Calculations!AC5</f>
        <v>532061519266507</v>
      </c>
      <c r="AB2" s="6">
        <f>Calculations!AD5</f>
        <v>548835795862136.13</v>
      </c>
      <c r="AC2" s="6">
        <f>Calculations!AE5</f>
        <v>565668232320714.88</v>
      </c>
      <c r="AD2" s="6">
        <f>Calculations!AF5</f>
        <v>582556509348982.88</v>
      </c>
      <c r="AE2" s="6">
        <f>Calculations!AG5</f>
        <v>599498429354033.13</v>
      </c>
      <c r="AF2" s="6">
        <f>Calculations!AH5</f>
        <v>616491908564171.38</v>
      </c>
      <c r="AG2" s="6">
        <f>Calculations!AI5</f>
        <v>633534969754121.25</v>
      </c>
      <c r="AH2" s="6">
        <f>Calculations!AJ5</f>
        <v>650625735521107.88</v>
      </c>
      <c r="AI2" s="6">
        <f>Calculations!AK5</f>
        <v>667762422063816.13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f>Calculations!D35</f>
        <v>80184126586128.922</v>
      </c>
      <c r="C4">
        <f>Calculations!E35</f>
        <v>89578934621423.188</v>
      </c>
      <c r="D4">
        <f>Calculations!F35</f>
        <v>98973742656717.438</v>
      </c>
      <c r="E4">
        <f>Calculations!G35</f>
        <v>108368550692011.69</v>
      </c>
      <c r="F4">
        <f>Calculations!H35</f>
        <v>117763358727305.95</v>
      </c>
      <c r="G4">
        <f>Calculations!I35</f>
        <v>127158166762600.19</v>
      </c>
      <c r="H4">
        <f>Calculations!J35</f>
        <v>141084893580449.75</v>
      </c>
      <c r="I4">
        <f>Calculations!K35</f>
        <v>155011620398299.34</v>
      </c>
      <c r="J4">
        <f>Calculations!L35</f>
        <v>168938347216148.91</v>
      </c>
      <c r="K4">
        <f>Calculations!M35</f>
        <v>182865074033998.47</v>
      </c>
      <c r="L4">
        <f>Calculations!N35</f>
        <v>196791800851848.06</v>
      </c>
      <c r="M4">
        <f>Calculations!O35</f>
        <v>208488231129266.31</v>
      </c>
      <c r="N4">
        <f>Calculations!P35</f>
        <v>220184661406684.5</v>
      </c>
      <c r="O4">
        <f>Calculations!Q35</f>
        <v>231881091684102.72</v>
      </c>
      <c r="P4">
        <f>Calculations!R35</f>
        <v>243577521961520.94</v>
      </c>
      <c r="Q4">
        <f>Calculations!S35</f>
        <v>255273952238939.19</v>
      </c>
      <c r="R4">
        <f>Calculations!T35</f>
        <v>267038199756235.28</v>
      </c>
      <c r="S4">
        <f>Calculations!U35</f>
        <v>278802447273531.38</v>
      </c>
      <c r="T4">
        <f>Calculations!V35</f>
        <v>290566694790827.5</v>
      </c>
      <c r="U4">
        <f>Calculations!W35</f>
        <v>302330942308123.56</v>
      </c>
      <c r="V4">
        <f>Calculations!X35</f>
        <v>314095189825419.63</v>
      </c>
      <c r="W4">
        <f>Calculations!Y35</f>
        <v>328399264075721.5</v>
      </c>
      <c r="X4">
        <f>Calculations!Z35</f>
        <v>342703338326023.31</v>
      </c>
      <c r="Y4">
        <f>Calculations!AA35</f>
        <v>357007412576325.19</v>
      </c>
      <c r="Z4">
        <f>Calculations!AB35</f>
        <v>371311486826627.06</v>
      </c>
      <c r="AA4">
        <f>Calculations!AC35</f>
        <v>385615561076928.88</v>
      </c>
      <c r="AB4">
        <f>Calculations!AD35</f>
        <v>394264883883413.25</v>
      </c>
      <c r="AC4">
        <f>Calculations!AE35</f>
        <v>402914206689897.63</v>
      </c>
      <c r="AD4">
        <f>Calculations!AF35</f>
        <v>411563529496381.94</v>
      </c>
      <c r="AE4">
        <f>Calculations!AG35</f>
        <v>420212852302866.31</v>
      </c>
      <c r="AF4">
        <f>Calculations!AH35</f>
        <v>428862175109350.63</v>
      </c>
      <c r="AG4">
        <f>Calculations!AI35</f>
        <v>437511497915834.94</v>
      </c>
      <c r="AH4">
        <f>Calculations!AJ35</f>
        <v>446160820722319.25</v>
      </c>
      <c r="AI4">
        <f>Calculations!AK35</f>
        <v>454810143528803.56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f>Calculations!D80</f>
        <v>448840234951651.63</v>
      </c>
      <c r="C7">
        <f>Calculations!E80</f>
        <v>418270321010132.81</v>
      </c>
      <c r="D7">
        <f>Calculations!F80</f>
        <v>387700407068614</v>
      </c>
      <c r="E7">
        <f>Calculations!G80</f>
        <v>357130493127095.19</v>
      </c>
      <c r="F7">
        <f>Calculations!H80</f>
        <v>326560579185576.44</v>
      </c>
      <c r="G7">
        <f>Calculations!I80</f>
        <v>295990665244057.5</v>
      </c>
      <c r="H7">
        <f>Calculations!J80</f>
        <v>260922613075159.56</v>
      </c>
      <c r="I7">
        <f>Calculations!K80</f>
        <v>225854560906261.63</v>
      </c>
      <c r="J7">
        <f>Calculations!L80</f>
        <v>190786508737363.69</v>
      </c>
      <c r="K7">
        <f>Calculations!M80</f>
        <v>155718456568465.75</v>
      </c>
      <c r="L7">
        <f>Calculations!N80</f>
        <v>120650404399567.88</v>
      </c>
      <c r="M7">
        <f>Calculations!O80</f>
        <v>108400711858526.14</v>
      </c>
      <c r="N7">
        <f>Calculations!P80</f>
        <v>96151019317484.406</v>
      </c>
      <c r="O7">
        <f>Calculations!Q80</f>
        <v>83901326776442.672</v>
      </c>
      <c r="P7">
        <f>Calculations!R80</f>
        <v>71651634235400.938</v>
      </c>
      <c r="Q7">
        <f>Calculations!S80</f>
        <v>59401941694359.227</v>
      </c>
      <c r="R7">
        <f>Calculations!T80</f>
        <v>47521553355487.391</v>
      </c>
      <c r="S7">
        <f>Calculations!U80</f>
        <v>35641165016615.539</v>
      </c>
      <c r="T7">
        <f>Calculations!V80</f>
        <v>23760776677743.695</v>
      </c>
      <c r="U7">
        <f>Calculations!W80</f>
        <v>11880388338871.848</v>
      </c>
      <c r="V7">
        <f>Calculations!X80</f>
        <v>0</v>
      </c>
      <c r="W7">
        <f>Calculations!Y80</f>
        <v>0</v>
      </c>
      <c r="X7">
        <f>Calculations!Z80</f>
        <v>0</v>
      </c>
      <c r="Y7">
        <f>Calculations!AA80</f>
        <v>0</v>
      </c>
      <c r="Z7">
        <f>Calculations!AB80</f>
        <v>0</v>
      </c>
      <c r="AA7">
        <f>Calculations!AC80</f>
        <v>0</v>
      </c>
      <c r="AB7">
        <f>Calculations!AD80</f>
        <v>0</v>
      </c>
      <c r="AC7">
        <f>Calculations!AE80</f>
        <v>0</v>
      </c>
      <c r="AD7">
        <f>Calculations!AF80</f>
        <v>0</v>
      </c>
      <c r="AE7">
        <f>Calculations!AG80</f>
        <v>0</v>
      </c>
      <c r="AF7">
        <f>Calculations!AH80</f>
        <v>0</v>
      </c>
      <c r="AG7">
        <f>Calculations!AI80</f>
        <v>0</v>
      </c>
      <c r="AH7">
        <f>Calculations!AJ80</f>
        <v>0</v>
      </c>
      <c r="AI7">
        <f>Calculations!AK80</f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f>Calculations!D125</f>
        <v>536088633298760.56</v>
      </c>
      <c r="C10">
        <f>Calculations!E125</f>
        <v>548413893961822.19</v>
      </c>
      <c r="D10">
        <f>Calculations!F125</f>
        <v>560739154624883.94</v>
      </c>
      <c r="E10">
        <f>Calculations!G125</f>
        <v>573064415287945.63</v>
      </c>
      <c r="F10">
        <f>Calculations!H125</f>
        <v>585389675951007.25</v>
      </c>
      <c r="G10">
        <f>Calculations!I125</f>
        <v>597714936614069</v>
      </c>
      <c r="H10">
        <f>Calculations!J125</f>
        <v>601678769162570.5</v>
      </c>
      <c r="I10">
        <f>Calculations!K125</f>
        <v>605642601711071.88</v>
      </c>
      <c r="J10">
        <f>Calculations!L125</f>
        <v>609606434259573.25</v>
      </c>
      <c r="K10">
        <f>Calculations!M125</f>
        <v>613570266808074.63</v>
      </c>
      <c r="L10">
        <f>Calculations!N125</f>
        <v>617534099356576</v>
      </c>
      <c r="M10">
        <f>Calculations!O125</f>
        <v>625587671339791.38</v>
      </c>
      <c r="N10">
        <f>Calculations!P125</f>
        <v>633641243323006.75</v>
      </c>
      <c r="O10">
        <f>Calculations!Q125</f>
        <v>641694815306222.13</v>
      </c>
      <c r="P10">
        <f>Calculations!R125</f>
        <v>649748387289437.5</v>
      </c>
      <c r="Q10">
        <f>Calculations!S125</f>
        <v>657801959272653</v>
      </c>
      <c r="R10">
        <f>Calculations!T125</f>
        <v>668103516354209.75</v>
      </c>
      <c r="S10">
        <f>Calculations!U125</f>
        <v>678405073435766.5</v>
      </c>
      <c r="T10">
        <f>Calculations!V125</f>
        <v>688706630517323.38</v>
      </c>
      <c r="U10">
        <f>Calculations!W125</f>
        <v>699008187598880.13</v>
      </c>
      <c r="V10">
        <f>Calculations!X125</f>
        <v>709309744680436.88</v>
      </c>
      <c r="W10">
        <f>Calculations!Y125</f>
        <v>702748315313940.88</v>
      </c>
      <c r="X10">
        <f>Calculations!Z125</f>
        <v>696186885947444.88</v>
      </c>
      <c r="Y10">
        <f>Calculations!AA125</f>
        <v>689625456580948.75</v>
      </c>
      <c r="Z10">
        <f>Calculations!AB125</f>
        <v>683064027214452.75</v>
      </c>
      <c r="AA10">
        <f>Calculations!AC125</f>
        <v>676502597847956.63</v>
      </c>
      <c r="AB10">
        <f>Calculations!AD125</f>
        <v>677141098567506.63</v>
      </c>
      <c r="AC10">
        <f>Calculations!AE125</f>
        <v>677779599287056.5</v>
      </c>
      <c r="AD10">
        <f>Calculations!AF125</f>
        <v>678418100006606.38</v>
      </c>
      <c r="AE10">
        <f>Calculations!AG125</f>
        <v>679056600726156.25</v>
      </c>
      <c r="AF10">
        <f>Calculations!AH125</f>
        <v>679695101445706.13</v>
      </c>
      <c r="AG10">
        <f>Calculations!AI125</f>
        <v>680333602165256</v>
      </c>
      <c r="AH10">
        <f>Calculations!AJ125</f>
        <v>680972102884805.88</v>
      </c>
      <c r="AI10">
        <f>Calculations!AK125</f>
        <v>681610603604355.75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5"/>
  <cols>
    <col min="1" max="1" width="28.36328125" customWidth="1"/>
    <col min="2" max="2" width="13.26953125" customWidth="1"/>
    <col min="3" max="3" width="12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Calculations!D6</f>
        <v>27499973956306.098</v>
      </c>
      <c r="C2" s="6">
        <f>Calculations!E6</f>
        <v>31767171709068.465</v>
      </c>
      <c r="D2" s="6">
        <f>Calculations!F6</f>
        <v>36150353509215.398</v>
      </c>
      <c r="E2" s="6">
        <f>Calculations!G6</f>
        <v>40642573216632.992</v>
      </c>
      <c r="F2" s="6">
        <f>Calculations!H6</f>
        <v>45237428496177.758</v>
      </c>
      <c r="G2" s="6">
        <f>Calculations!I6</f>
        <v>49929008621963.914</v>
      </c>
      <c r="H2" s="6">
        <f>Calculations!J6</f>
        <v>57089894114491.992</v>
      </c>
      <c r="I2" s="6">
        <f>Calculations!K6</f>
        <v>64432741151585.742</v>
      </c>
      <c r="J2" s="6">
        <f>Calculations!L6</f>
        <v>71948454095678.859</v>
      </c>
      <c r="K2" s="6">
        <f>Calculations!M6</f>
        <v>79628533587142.406</v>
      </c>
      <c r="L2" s="6">
        <f>Calculations!N6</f>
        <v>87465028469830.75</v>
      </c>
      <c r="M2" s="6">
        <f>Calculations!O6</f>
        <v>99318657071757.016</v>
      </c>
      <c r="N2" s="6">
        <f>Calculations!P6</f>
        <v>111445932658598.75</v>
      </c>
      <c r="O2" s="6">
        <f>Calculations!Q6</f>
        <v>123832230805447.11</v>
      </c>
      <c r="P2" s="6">
        <f>Calculations!R6</f>
        <v>136463950939312.41</v>
      </c>
      <c r="Q2" s="6">
        <f>Calculations!S6</f>
        <v>149328428280870.41</v>
      </c>
      <c r="R2" s="6">
        <f>Calculations!T6</f>
        <v>168469768523726.25</v>
      </c>
      <c r="S2" s="6">
        <f>Calculations!U6</f>
        <v>188031922584453.81</v>
      </c>
      <c r="T2" s="6">
        <f>Calculations!V6</f>
        <v>207996192771795.81</v>
      </c>
      <c r="U2" s="6">
        <f>Calculations!W6</f>
        <v>228344972934500.72</v>
      </c>
      <c r="V2" s="6">
        <f>Calculations!X6</f>
        <v>249061669954252.66</v>
      </c>
      <c r="W2" s="6">
        <f>Calculations!Y6</f>
        <v>271968155634660.75</v>
      </c>
      <c r="X2" s="6">
        <f>Calculations!Z6</f>
        <v>295285224039162.13</v>
      </c>
      <c r="Y2" s="6">
        <f>Calculations!AA6</f>
        <v>318993255094100.19</v>
      </c>
      <c r="Z2" s="6">
        <f>Calculations!AB6</f>
        <v>343073859210266.31</v>
      </c>
      <c r="AA2" s="6">
        <f>Calculations!AC6</f>
        <v>367509782308785.44</v>
      </c>
      <c r="AB2" s="6">
        <f>Calculations!AD6</f>
        <v>394559440559561.94</v>
      </c>
      <c r="AC2" s="6">
        <f>Calculations!AE6</f>
        <v>422040820955622.31</v>
      </c>
      <c r="AD2" s="6">
        <f>Calculations!AF6</f>
        <v>449936707324000.25</v>
      </c>
      <c r="AE2" s="6">
        <f>Calculations!AG6</f>
        <v>478230786876494.75</v>
      </c>
      <c r="AF2" s="6">
        <f>Calculations!AH6</f>
        <v>506907591722733.13</v>
      </c>
      <c r="AG2" s="6">
        <f>Calculations!AI6</f>
        <v>535952444869051.06</v>
      </c>
      <c r="AH2" s="6">
        <f>Calculations!AJ6</f>
        <v>565351410306808.25</v>
      </c>
      <c r="AI2" s="6">
        <f>Calculations!AK6</f>
        <v>595091246833385.13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5"/>
  <cols>
    <col min="1" max="1" width="28" customWidth="1"/>
    <col min="2" max="2" width="13.6328125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>
      <c r="A3" s="1" t="s">
        <v>24</v>
      </c>
      <c r="B3">
        <f>Calculations!D22</f>
        <v>0</v>
      </c>
      <c r="C3">
        <f>Calculations!E22</f>
        <v>0</v>
      </c>
      <c r="D3">
        <f>Calculations!F22</f>
        <v>0</v>
      </c>
      <c r="E3">
        <f>Calculations!G22</f>
        <v>0</v>
      </c>
      <c r="F3">
        <f>Calculations!H22</f>
        <v>0</v>
      </c>
      <c r="G3">
        <f>Calculations!I22</f>
        <v>0</v>
      </c>
      <c r="H3">
        <f>Calculations!J22</f>
        <v>0</v>
      </c>
      <c r="I3">
        <f>Calculations!K22</f>
        <v>0</v>
      </c>
      <c r="J3">
        <f>Calculations!L22</f>
        <v>0</v>
      </c>
      <c r="K3">
        <f>Calculations!M22</f>
        <v>0</v>
      </c>
      <c r="L3">
        <f>Calculations!N22</f>
        <v>0</v>
      </c>
      <c r="M3">
        <f>Calculations!O22</f>
        <v>0</v>
      </c>
      <c r="N3">
        <f>Calculations!P22</f>
        <v>0</v>
      </c>
      <c r="O3">
        <f>Calculations!Q22</f>
        <v>0</v>
      </c>
      <c r="P3">
        <f>Calculations!R22</f>
        <v>0</v>
      </c>
      <c r="Q3">
        <f>Calculations!S22</f>
        <v>0</v>
      </c>
      <c r="R3">
        <f>Calculations!T22</f>
        <v>0</v>
      </c>
      <c r="S3">
        <f>Calculations!U22</f>
        <v>0</v>
      </c>
      <c r="T3">
        <f>Calculations!V22</f>
        <v>0</v>
      </c>
      <c r="U3">
        <f>Calculations!W22</f>
        <v>0</v>
      </c>
      <c r="V3">
        <f>Calculations!X22</f>
        <v>0</v>
      </c>
      <c r="W3">
        <f>Calculations!Y22</f>
        <v>0</v>
      </c>
      <c r="X3">
        <f>Calculations!Z22</f>
        <v>0</v>
      </c>
      <c r="Y3">
        <f>Calculations!AA22</f>
        <v>0</v>
      </c>
      <c r="Z3">
        <f>Calculations!AB22</f>
        <v>0</v>
      </c>
      <c r="AA3">
        <f>Calculations!AC22</f>
        <v>0</v>
      </c>
      <c r="AB3">
        <f>Calculations!AD22</f>
        <v>0</v>
      </c>
      <c r="AC3">
        <f>Calculations!AE22</f>
        <v>0</v>
      </c>
      <c r="AD3">
        <f>Calculations!AF22</f>
        <v>0</v>
      </c>
      <c r="AE3">
        <f>Calculations!AG22</f>
        <v>0</v>
      </c>
      <c r="AF3">
        <f>Calculations!AH22</f>
        <v>0</v>
      </c>
      <c r="AG3">
        <f>Calculations!AI22</f>
        <v>0</v>
      </c>
      <c r="AH3">
        <f>Calculations!AJ22</f>
        <v>0</v>
      </c>
      <c r="AI3">
        <f>Calculations!AK22</f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f>Calculations!D82</f>
        <v>0</v>
      </c>
      <c r="C7">
        <f>Calculations!E82</f>
        <v>0</v>
      </c>
      <c r="D7">
        <f>Calculations!F82</f>
        <v>0</v>
      </c>
      <c r="E7">
        <f>Calculations!G82</f>
        <v>0</v>
      </c>
      <c r="F7">
        <f>Calculations!H82</f>
        <v>0</v>
      </c>
      <c r="G7">
        <f>Calculations!I82</f>
        <v>0</v>
      </c>
      <c r="H7">
        <f>Calculations!J82</f>
        <v>0</v>
      </c>
      <c r="I7">
        <f>Calculations!K82</f>
        <v>0</v>
      </c>
      <c r="J7">
        <f>Calculations!L82</f>
        <v>0</v>
      </c>
      <c r="K7">
        <f>Calculations!M82</f>
        <v>0</v>
      </c>
      <c r="L7">
        <f>Calculations!N82</f>
        <v>0</v>
      </c>
      <c r="M7">
        <f>Calculations!O82</f>
        <v>0</v>
      </c>
      <c r="N7">
        <f>Calculations!P82</f>
        <v>0</v>
      </c>
      <c r="O7">
        <f>Calculations!Q82</f>
        <v>0</v>
      </c>
      <c r="P7">
        <f>Calculations!R82</f>
        <v>0</v>
      </c>
      <c r="Q7">
        <f>Calculations!S82</f>
        <v>0</v>
      </c>
      <c r="R7">
        <f>Calculations!T82</f>
        <v>0</v>
      </c>
      <c r="S7">
        <f>Calculations!U82</f>
        <v>0</v>
      </c>
      <c r="T7">
        <f>Calculations!V82</f>
        <v>0</v>
      </c>
      <c r="U7">
        <f>Calculations!W82</f>
        <v>0</v>
      </c>
      <c r="V7">
        <f>Calculations!X82</f>
        <v>0</v>
      </c>
      <c r="W7">
        <f>Calculations!Y82</f>
        <v>0</v>
      </c>
      <c r="X7">
        <f>Calculations!Z82</f>
        <v>0</v>
      </c>
      <c r="Y7">
        <f>Calculations!AA82</f>
        <v>0</v>
      </c>
      <c r="Z7">
        <f>Calculations!AB82</f>
        <v>0</v>
      </c>
      <c r="AA7">
        <f>Calculations!AC82</f>
        <v>0</v>
      </c>
      <c r="AB7">
        <f>Calculations!AD82</f>
        <v>0</v>
      </c>
      <c r="AC7">
        <f>Calculations!AE82</f>
        <v>0</v>
      </c>
      <c r="AD7">
        <f>Calculations!AF82</f>
        <v>0</v>
      </c>
      <c r="AE7">
        <f>Calculations!AG82</f>
        <v>0</v>
      </c>
      <c r="AF7">
        <f>Calculations!AH82</f>
        <v>0</v>
      </c>
      <c r="AG7">
        <f>Calculations!AI82</f>
        <v>0</v>
      </c>
      <c r="AH7">
        <f>Calculations!AJ82</f>
        <v>0</v>
      </c>
      <c r="AI7">
        <f>Calculations!AK82</f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5"/>
  <cols>
    <col min="1" max="1" width="27.81640625" customWidth="1"/>
    <col min="2" max="2" width="14.81640625" customWidth="1"/>
    <col min="3" max="3" width="12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Calculations!D8</f>
        <v>153709351837608.28</v>
      </c>
      <c r="C2" s="6">
        <f>Calculations!E8</f>
        <v>181211845953338.09</v>
      </c>
      <c r="D2" s="6">
        <f>Calculations!F8</f>
        <v>208230234822882.81</v>
      </c>
      <c r="E2" s="6">
        <f>Calculations!G8</f>
        <v>234793510906375.34</v>
      </c>
      <c r="F2" s="6">
        <f>Calculations!H8</f>
        <v>260928396879051.69</v>
      </c>
      <c r="G2" s="6">
        <f>Calculations!I8</f>
        <v>286659563490679.44</v>
      </c>
      <c r="H2" s="6">
        <f>Calculations!J8</f>
        <v>316646381958440.81</v>
      </c>
      <c r="I2" s="6">
        <f>Calculations!K8</f>
        <v>346087837170719.06</v>
      </c>
      <c r="J2" s="6">
        <f>Calculations!L8</f>
        <v>375011189978293.19</v>
      </c>
      <c r="K2" s="6">
        <f>Calculations!M8</f>
        <v>403441914106656.69</v>
      </c>
      <c r="L2" s="6">
        <f>Calculations!N8</f>
        <v>431403840241633.25</v>
      </c>
      <c r="M2" s="6">
        <f>Calculations!O8</f>
        <v>471687541279634.88</v>
      </c>
      <c r="N2" s="6">
        <f>Calculations!P8</f>
        <v>511213869226194.19</v>
      </c>
      <c r="O2" s="6">
        <f>Calculations!Q8</f>
        <v>550023300119836.69</v>
      </c>
      <c r="P2" s="6">
        <f>Calculations!R8</f>
        <v>588153476282891.63</v>
      </c>
      <c r="Q2" s="6">
        <f>Calculations!S8</f>
        <v>625639450040427</v>
      </c>
      <c r="R2" s="6">
        <f>Calculations!T8</f>
        <v>659426358950615.75</v>
      </c>
      <c r="S2" s="6">
        <f>Calculations!U8</f>
        <v>692544498778984.38</v>
      </c>
      <c r="T2" s="6">
        <f>Calculations!V8</f>
        <v>725023584419111.38</v>
      </c>
      <c r="U2" s="6">
        <f>Calculations!W8</f>
        <v>756891596058689.25</v>
      </c>
      <c r="V2" s="6">
        <f>Calculations!X8</f>
        <v>788174903945150.75</v>
      </c>
      <c r="W2" s="6">
        <f>Calculations!Y8</f>
        <v>814706143762547.5</v>
      </c>
      <c r="X2" s="6">
        <f>Calculations!Z8</f>
        <v>840721414092438.38</v>
      </c>
      <c r="Y2" s="6">
        <f>Calculations!AA8</f>
        <v>866245371012041.5</v>
      </c>
      <c r="Z2" s="6">
        <f>Calculations!AB8</f>
        <v>891301124278201.88</v>
      </c>
      <c r="AA2" s="6">
        <f>Calculations!AC8</f>
        <v>915910356679097.88</v>
      </c>
      <c r="AB2" s="6">
        <f>Calculations!AD8</f>
        <v>936776256527447.63</v>
      </c>
      <c r="AC2" s="6">
        <f>Calculations!AE8</f>
        <v>957175030762198.63</v>
      </c>
      <c r="AD2" s="6">
        <f>Calculations!AF8</f>
        <v>977125307372325.25</v>
      </c>
      <c r="AE2" s="6">
        <f>Calculations!AG8</f>
        <v>996644736879764.88</v>
      </c>
      <c r="AF2" s="6">
        <f>Calculations!AH8</f>
        <v>1015750055622604</v>
      </c>
      <c r="AG2" s="6">
        <f>Calculations!AI8</f>
        <v>1034457144184557.6</v>
      </c>
      <c r="AH2" s="6">
        <f>Calculations!AJ8</f>
        <v>1052781081399683.8</v>
      </c>
      <c r="AI2" s="6">
        <f>Calculations!AK8</f>
        <v>1070736194318301.4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5"/>
  <cols>
    <col min="1" max="1" width="28.81640625" bestFit="1" customWidth="1"/>
    <col min="2" max="2" width="16.08984375" customWidth="1"/>
    <col min="3" max="3" width="12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Calculations!D9</f>
        <v>114163498566963.89</v>
      </c>
      <c r="C2" s="6">
        <f>Calculations!E9</f>
        <v>118441806477815.25</v>
      </c>
      <c r="D2" s="6">
        <f>Calculations!F9</f>
        <v>122664020238574.63</v>
      </c>
      <c r="E2" s="6">
        <f>Calculations!G9</f>
        <v>126833499258013.27</v>
      </c>
      <c r="F2" s="6">
        <f>Calculations!H9</f>
        <v>130953339940822.98</v>
      </c>
      <c r="G2" s="6">
        <f>Calculations!I9</f>
        <v>135026400931381.67</v>
      </c>
      <c r="H2" s="6">
        <f>Calculations!J9</f>
        <v>134368195415599.73</v>
      </c>
      <c r="I2" s="6">
        <f>Calculations!K9</f>
        <v>133742254094444.73</v>
      </c>
      <c r="J2" s="6">
        <f>Calculations!L9</f>
        <v>133146964190769.88</v>
      </c>
      <c r="K2" s="6">
        <f>Calculations!M9</f>
        <v>132580818655411.83</v>
      </c>
      <c r="L2" s="6">
        <f>Calculations!N9</f>
        <v>132042407642956.28</v>
      </c>
      <c r="M2" s="6">
        <f>Calculations!O9</f>
        <v>130645637014929.8</v>
      </c>
      <c r="N2" s="6">
        <f>Calculations!P9</f>
        <v>129299501934836.17</v>
      </c>
      <c r="O2" s="6">
        <f>Calculations!Q9</f>
        <v>128001296303909.94</v>
      </c>
      <c r="P2" s="6">
        <f>Calculations!R9</f>
        <v>126748503476605.03</v>
      </c>
      <c r="Q2" s="6">
        <f>Calculations!S9</f>
        <v>125538779966327.23</v>
      </c>
      <c r="R2" s="6">
        <f>Calculations!T9</f>
        <v>125487938084149.94</v>
      </c>
      <c r="S2" s="6">
        <f>Calculations!U9</f>
        <v>125449955471370.34</v>
      </c>
      <c r="T2" s="6">
        <f>Calculations!V9</f>
        <v>125424260762128.3</v>
      </c>
      <c r="U2" s="6">
        <f>Calculations!W9</f>
        <v>125410315945950.06</v>
      </c>
      <c r="V2" s="6">
        <f>Calculations!X9</f>
        <v>125407613968718.7</v>
      </c>
      <c r="W2" s="6">
        <f>Calculations!Y9</f>
        <v>124975734002362.28</v>
      </c>
      <c r="X2" s="6">
        <f>Calculations!Z9</f>
        <v>124567694307309.98</v>
      </c>
      <c r="Y2" s="6">
        <f>Calculations!AA9</f>
        <v>124182355654238.66</v>
      </c>
      <c r="Z2" s="6">
        <f>Calculations!AB9</f>
        <v>123818650261260.36</v>
      </c>
      <c r="AA2" s="6">
        <f>Calculations!AC9</f>
        <v>123475576279303.8</v>
      </c>
      <c r="AB2" s="6">
        <f>Calculations!AD9</f>
        <v>122499020725226.17</v>
      </c>
      <c r="AC2" s="6">
        <f>Calculations!AE9</f>
        <v>121550339076239.66</v>
      </c>
      <c r="AD2" s="6">
        <f>Calculations!AF9</f>
        <v>120628419779517.92</v>
      </c>
      <c r="AE2" s="6">
        <f>Calculations!AG9</f>
        <v>119732209608777.39</v>
      </c>
      <c r="AF2" s="6">
        <f>Calculations!AH9</f>
        <v>118860709888104.86</v>
      </c>
      <c r="AG2" s="6">
        <f>Calculations!AI9</f>
        <v>118012973005399.77</v>
      </c>
      <c r="AH2" s="6">
        <f>Calculations!AJ9</f>
        <v>117188099189857.67</v>
      </c>
      <c r="AI2" s="6">
        <f>Calculations!AK9</f>
        <v>116385233530446.38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240</v>
      </c>
      <c r="B8">
        <f>Calculations!D99</f>
        <v>135916322988352.5</v>
      </c>
      <c r="C8">
        <f>Calculations!E99</f>
        <v>108733058390682</v>
      </c>
      <c r="D8">
        <f>Calculations!F99</f>
        <v>81549793793011.5</v>
      </c>
      <c r="E8">
        <f>Calculations!G99</f>
        <v>54366529195341</v>
      </c>
      <c r="F8">
        <f>Calculations!H99</f>
        <v>27183264597670.5</v>
      </c>
      <c r="G8">
        <f>Calculations!I99</f>
        <v>0</v>
      </c>
      <c r="H8">
        <f>Calculations!J99</f>
        <v>0</v>
      </c>
      <c r="I8">
        <f>Calculations!K99</f>
        <v>0</v>
      </c>
      <c r="J8">
        <f>Calculations!L99</f>
        <v>0</v>
      </c>
      <c r="K8">
        <f>Calculations!M99</f>
        <v>0</v>
      </c>
      <c r="L8">
        <f>Calculations!N99</f>
        <v>0</v>
      </c>
      <c r="M8">
        <f>Calculations!O99</f>
        <v>0</v>
      </c>
      <c r="N8">
        <f>Calculations!P99</f>
        <v>0</v>
      </c>
      <c r="O8">
        <f>Calculations!Q99</f>
        <v>0</v>
      </c>
      <c r="P8">
        <f>Calculations!R99</f>
        <v>0</v>
      </c>
      <c r="Q8">
        <f>Calculations!S99</f>
        <v>0</v>
      </c>
      <c r="R8">
        <f>Calculations!T99</f>
        <v>0</v>
      </c>
      <c r="S8">
        <f>Calculations!U99</f>
        <v>0</v>
      </c>
      <c r="T8">
        <f>Calculations!V99</f>
        <v>0</v>
      </c>
      <c r="U8">
        <f>Calculations!W99</f>
        <v>0</v>
      </c>
      <c r="V8">
        <f>Calculations!X99</f>
        <v>0</v>
      </c>
      <c r="W8">
        <f>Calculations!Y99</f>
        <v>0</v>
      </c>
      <c r="X8">
        <f>Calculations!Z99</f>
        <v>0</v>
      </c>
      <c r="Y8">
        <f>Calculations!AA99</f>
        <v>0</v>
      </c>
      <c r="Z8">
        <f>Calculations!AB99</f>
        <v>0</v>
      </c>
      <c r="AA8">
        <f>Calculations!AC99</f>
        <v>0</v>
      </c>
      <c r="AB8">
        <f>Calculations!AD99</f>
        <v>0</v>
      </c>
      <c r="AC8">
        <f>Calculations!AE99</f>
        <v>0</v>
      </c>
      <c r="AD8">
        <f>Calculations!AF99</f>
        <v>0</v>
      </c>
      <c r="AE8">
        <f>Calculations!AG99</f>
        <v>0</v>
      </c>
      <c r="AF8">
        <f>Calculations!AH99</f>
        <v>0</v>
      </c>
      <c r="AG8">
        <f>Calculations!AI99</f>
        <v>0</v>
      </c>
      <c r="AH8">
        <f>Calculations!AJ99</f>
        <v>0</v>
      </c>
      <c r="AI8">
        <f>Calculations!AK99</f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:AI10"/>
    </sheetView>
  </sheetViews>
  <sheetFormatPr defaultRowHeight="14.5"/>
  <cols>
    <col min="1" max="1" width="27.81640625" customWidth="1"/>
    <col min="2" max="2" width="14.26953125" customWidth="1"/>
    <col min="3" max="4" width="12.6328125" bestFit="1" customWidth="1"/>
    <col min="5" max="5" width="11.36328125" customWidth="1"/>
    <col min="6" max="35" width="12.6328125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28">
        <f>Calculations!D10</f>
        <v>301665770128686.19</v>
      </c>
      <c r="C2" s="28">
        <f>Calculations!E10</f>
        <v>321380711345390.31</v>
      </c>
      <c r="D2" s="28">
        <f>Calculations!F10</f>
        <v>340789389443459.06</v>
      </c>
      <c r="E2" s="28">
        <f>Calculations!G10</f>
        <v>359910146139548.63</v>
      </c>
      <c r="F2" s="28">
        <f>Calculations!H10</f>
        <v>378759887199338.5</v>
      </c>
      <c r="G2" s="28">
        <f>Calculations!I10</f>
        <v>397354220263568.75</v>
      </c>
      <c r="H2" s="28">
        <f>Calculations!J10</f>
        <v>411347654966235.81</v>
      </c>
      <c r="I2" s="28">
        <f>Calculations!K10</f>
        <v>425124445383357</v>
      </c>
      <c r="J2" s="28">
        <f>Calculations!L10</f>
        <v>438695420824536.69</v>
      </c>
      <c r="K2" s="28">
        <f>Calculations!M10</f>
        <v>452070700668011.31</v>
      </c>
      <c r="L2" s="28">
        <f>Calculations!N10</f>
        <v>465259751598331.75</v>
      </c>
      <c r="M2" s="28">
        <f>Calculations!O10</f>
        <v>476450955074438.44</v>
      </c>
      <c r="N2" s="28">
        <f>Calculations!P10</f>
        <v>487489027326409</v>
      </c>
      <c r="O2" s="28">
        <f>Calculations!Q10</f>
        <v>498382152095388.31</v>
      </c>
      <c r="P2" s="28">
        <f>Calculations!R10</f>
        <v>509137940181074.69</v>
      </c>
      <c r="Q2" s="28">
        <f>Calculations!S10</f>
        <v>519763478718601.44</v>
      </c>
      <c r="R2" s="28">
        <f>Calculations!T10</f>
        <v>525567988661262.56</v>
      </c>
      <c r="S2" s="28">
        <f>Calculations!U10</f>
        <v>531296241936849.5</v>
      </c>
      <c r="T2" s="28">
        <f>Calculations!V10</f>
        <v>536951626798211.63</v>
      </c>
      <c r="U2" s="28">
        <f>Calculations!W10</f>
        <v>542537333697655.63</v>
      </c>
      <c r="V2" s="28">
        <f>Calculations!X10</f>
        <v>548056369513389.38</v>
      </c>
      <c r="W2" s="28">
        <f>Calculations!Y10</f>
        <v>553860353247627.56</v>
      </c>
      <c r="X2" s="28">
        <f>Calculations!Z10</f>
        <v>559593421967687</v>
      </c>
      <c r="Y2" s="28">
        <f>Calculations!AA10</f>
        <v>565258964412840.88</v>
      </c>
      <c r="Z2" s="28">
        <f>Calculations!AB10</f>
        <v>570860156795583.13</v>
      </c>
      <c r="AA2" s="28">
        <f>Calculations!AC10</f>
        <v>576399979205378.13</v>
      </c>
      <c r="AB2" s="28">
        <f>Calculations!AD10</f>
        <v>579694935685635.63</v>
      </c>
      <c r="AC2" s="28">
        <f>Calculations!AE10</f>
        <v>582931732302943.25</v>
      </c>
      <c r="AD2" s="28">
        <f>Calculations!AF10</f>
        <v>586112688350562</v>
      </c>
      <c r="AE2" s="28">
        <f>Calculations!AG10</f>
        <v>589240001421398.5</v>
      </c>
      <c r="AF2" s="28">
        <f>Calculations!AH10</f>
        <v>592315755287146.5</v>
      </c>
      <c r="AG2" s="28">
        <f>Calculations!AI10</f>
        <v>595341927173083.38</v>
      </c>
      <c r="AH2" s="28">
        <f>Calculations!AJ10</f>
        <v>598320394481983.38</v>
      </c>
      <c r="AI2" s="28">
        <f>Calculations!AK10</f>
        <v>601252941015161.63</v>
      </c>
    </row>
    <row r="3" spans="1:37">
      <c r="A3" s="1" t="s">
        <v>24</v>
      </c>
      <c r="B3" s="28">
        <v>0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</row>
    <row r="4" spans="1:37">
      <c r="A4" s="1" t="s">
        <v>25</v>
      </c>
      <c r="B4" s="28">
        <f>Calculations!D40</f>
        <v>46748945590050.391</v>
      </c>
      <c r="C4" s="28">
        <f>Calculations!E40</f>
        <v>50538424854252.664</v>
      </c>
      <c r="D4" s="28">
        <f>Calculations!F40</f>
        <v>54327904118454.945</v>
      </c>
      <c r="E4" s="28">
        <f>Calculations!G40</f>
        <v>58117383382657.219</v>
      </c>
      <c r="F4" s="28">
        <f>Calculations!H40</f>
        <v>61906862646859.5</v>
      </c>
      <c r="G4" s="28">
        <f>Calculations!I40</f>
        <v>65696341911061.789</v>
      </c>
      <c r="H4" s="28">
        <f>Calculations!J40</f>
        <v>68604097252157.945</v>
      </c>
      <c r="I4" s="28">
        <f>Calculations!K40</f>
        <v>71511852593254.109</v>
      </c>
      <c r="J4" s="28">
        <f>Calculations!L40</f>
        <v>74419607934350.266</v>
      </c>
      <c r="K4" s="28">
        <f>Calculations!M40</f>
        <v>77327363275446.422</v>
      </c>
      <c r="L4" s="28">
        <f>Calculations!N40</f>
        <v>80235118616542.594</v>
      </c>
      <c r="M4" s="28">
        <f>Calculations!O40</f>
        <v>84707701747919.906</v>
      </c>
      <c r="N4" s="28">
        <f>Calculations!P40</f>
        <v>89180284879297.203</v>
      </c>
      <c r="O4" s="28">
        <f>Calculations!Q40</f>
        <v>93652868010674.516</v>
      </c>
      <c r="P4" s="28">
        <f>Calculations!R40</f>
        <v>98125451142051.813</v>
      </c>
      <c r="Q4" s="28">
        <f>Calculations!S40</f>
        <v>102598034273429.13</v>
      </c>
      <c r="R4" s="28">
        <f>Calculations!T40</f>
        <v>107758716734769.25</v>
      </c>
      <c r="S4" s="28">
        <f>Calculations!U40</f>
        <v>112919399196109.36</v>
      </c>
      <c r="T4" s="28">
        <f>Calculations!V40</f>
        <v>118080081657449.48</v>
      </c>
      <c r="U4" s="28">
        <f>Calculations!W40</f>
        <v>123240764118789.63</v>
      </c>
      <c r="V4" s="28">
        <f>Calculations!X40</f>
        <v>128401446580129.73</v>
      </c>
      <c r="W4" s="28">
        <f>Calculations!Y40</f>
        <v>131679474206248.84</v>
      </c>
      <c r="X4" s="28">
        <f>Calculations!Z40</f>
        <v>134957501832367.97</v>
      </c>
      <c r="Y4" s="28">
        <f>Calculations!AA40</f>
        <v>138235529458487.09</v>
      </c>
      <c r="Z4" s="28">
        <f>Calculations!AB40</f>
        <v>141513557084606.22</v>
      </c>
      <c r="AA4" s="28">
        <f>Calculations!AC40</f>
        <v>144791584710725.34</v>
      </c>
      <c r="AB4" s="28">
        <f>Calculations!AD40</f>
        <v>147484341782628.72</v>
      </c>
      <c r="AC4" s="28">
        <f>Calculations!AE40</f>
        <v>150177098854532.13</v>
      </c>
      <c r="AD4" s="28">
        <f>Calculations!AF40</f>
        <v>152869855926435.53</v>
      </c>
      <c r="AE4" s="28">
        <f>Calculations!AG40</f>
        <v>155562612998338.94</v>
      </c>
      <c r="AF4" s="28">
        <f>Calculations!AH40</f>
        <v>158255370070242.28</v>
      </c>
      <c r="AG4" s="28">
        <f>Calculations!AI40</f>
        <v>160948127142145.69</v>
      </c>
      <c r="AH4" s="28">
        <f>Calculations!AJ40</f>
        <v>163640884214049.06</v>
      </c>
      <c r="AI4" s="28">
        <f>Calculations!AK40</f>
        <v>166333641285952.47</v>
      </c>
    </row>
    <row r="5" spans="1:37">
      <c r="A5" s="1" t="s">
        <v>26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</row>
    <row r="6" spans="1:37">
      <c r="A6" s="1" t="s">
        <v>27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</row>
    <row r="7" spans="1:37">
      <c r="A7" s="1" t="s">
        <v>28</v>
      </c>
      <c r="B7" s="28">
        <f>Calculations!D85</f>
        <v>3412665008044799.5</v>
      </c>
      <c r="C7" s="28">
        <f>Calculations!E85</f>
        <v>3215860277605575</v>
      </c>
      <c r="D7" s="28">
        <f>Calculations!F85</f>
        <v>3019055547166350.5</v>
      </c>
      <c r="E7" s="28">
        <f>Calculations!G85</f>
        <v>2822250816727126.5</v>
      </c>
      <c r="F7" s="28">
        <f>Calculations!H85</f>
        <v>2625446086287901.5</v>
      </c>
      <c r="G7" s="28">
        <f>Calculations!I85</f>
        <v>2428641355848676.5</v>
      </c>
      <c r="H7" s="28">
        <f>Calculations!J85</f>
        <v>2257429096147900</v>
      </c>
      <c r="I7" s="28">
        <f>Calculations!K85</f>
        <v>2086216836447123.5</v>
      </c>
      <c r="J7" s="28">
        <f>Calculations!L85</f>
        <v>1915004576746347.5</v>
      </c>
      <c r="K7" s="28">
        <f>Calculations!M85</f>
        <v>1743792317045570.8</v>
      </c>
      <c r="L7" s="28">
        <f>Calculations!N85</f>
        <v>1572580057344794.3</v>
      </c>
      <c r="M7" s="28">
        <f>Calculations!O85</f>
        <v>1449470302446548.5</v>
      </c>
      <c r="N7" s="28">
        <f>Calculations!P85</f>
        <v>1326360547548302.5</v>
      </c>
      <c r="O7" s="28">
        <f>Calculations!Q85</f>
        <v>1203250792650056.8</v>
      </c>
      <c r="P7" s="28">
        <f>Calculations!R85</f>
        <v>1080141037751811</v>
      </c>
      <c r="Q7" s="28">
        <f>Calculations!S85</f>
        <v>957031282853565.25</v>
      </c>
      <c r="R7" s="28">
        <f>Calculations!T85</f>
        <v>872233912354528.88</v>
      </c>
      <c r="S7" s="28">
        <f>Calculations!U85</f>
        <v>787436541855492.5</v>
      </c>
      <c r="T7" s="28">
        <f>Calculations!V85</f>
        <v>702639171356456.25</v>
      </c>
      <c r="U7" s="28">
        <f>Calculations!W85</f>
        <v>617841800857419.88</v>
      </c>
      <c r="V7" s="28">
        <f>Calculations!X85</f>
        <v>533044430358383.31</v>
      </c>
      <c r="W7" s="28">
        <f>Calculations!Y85</f>
        <v>510124923688315.25</v>
      </c>
      <c r="X7" s="28">
        <f>Calculations!Z85</f>
        <v>487205417018247.19</v>
      </c>
      <c r="Y7" s="28">
        <f>Calculations!AA85</f>
        <v>464285910348179.06</v>
      </c>
      <c r="Z7" s="28">
        <f>Calculations!AB85</f>
        <v>441366403678111</v>
      </c>
      <c r="AA7" s="28">
        <f>Calculations!AC85</f>
        <v>418446897008043</v>
      </c>
      <c r="AB7" s="28">
        <f>Calculations!AD85</f>
        <v>396780712202106.63</v>
      </c>
      <c r="AC7" s="28">
        <f>Calculations!AE85</f>
        <v>375114527396170.38</v>
      </c>
      <c r="AD7" s="28">
        <f>Calculations!AF85</f>
        <v>353448342590234.06</v>
      </c>
      <c r="AE7" s="28">
        <f>Calculations!AG85</f>
        <v>331782157784297.69</v>
      </c>
      <c r="AF7" s="28">
        <f>Calculations!AH85</f>
        <v>310115972978361.5</v>
      </c>
      <c r="AG7" s="28">
        <f>Calculations!AI85</f>
        <v>288449788172425.25</v>
      </c>
      <c r="AH7" s="28">
        <f>Calculations!AJ85</f>
        <v>266783603366488.97</v>
      </c>
      <c r="AI7" s="28">
        <f>Calculations!AK85</f>
        <v>245117418560552.69</v>
      </c>
    </row>
    <row r="8" spans="1:37">
      <c r="A8" s="1" t="s">
        <v>240</v>
      </c>
      <c r="B8" s="28">
        <f>Calculations!D100</f>
        <v>15101813665372.5</v>
      </c>
      <c r="C8" s="28">
        <f>Calculations!E100</f>
        <v>12081450932298</v>
      </c>
      <c r="D8" s="28">
        <f>Calculations!F100</f>
        <v>9061088199223.5</v>
      </c>
      <c r="E8" s="28">
        <f>Calculations!G100</f>
        <v>6040725466149</v>
      </c>
      <c r="F8" s="28">
        <f>Calculations!H100</f>
        <v>3020362733074.5</v>
      </c>
      <c r="G8" s="28">
        <f>Calculations!I100</f>
        <v>0</v>
      </c>
      <c r="H8" s="28">
        <f>Calculations!J100</f>
        <v>0</v>
      </c>
      <c r="I8" s="28">
        <f>Calculations!K100</f>
        <v>0</v>
      </c>
      <c r="J8" s="28">
        <f>Calculations!L100</f>
        <v>0</v>
      </c>
      <c r="K8" s="28">
        <f>Calculations!M100</f>
        <v>0</v>
      </c>
      <c r="L8" s="28">
        <f>Calculations!N100</f>
        <v>0</v>
      </c>
      <c r="M8" s="28">
        <f>Calculations!O100</f>
        <v>0</v>
      </c>
      <c r="N8" s="28">
        <f>Calculations!P100</f>
        <v>0</v>
      </c>
      <c r="O8" s="28">
        <f>Calculations!Q100</f>
        <v>0</v>
      </c>
      <c r="P8" s="28">
        <f>Calculations!R100</f>
        <v>0</v>
      </c>
      <c r="Q8" s="28">
        <f>Calculations!S100</f>
        <v>0</v>
      </c>
      <c r="R8" s="28">
        <f>Calculations!T100</f>
        <v>0</v>
      </c>
      <c r="S8" s="28">
        <f>Calculations!U100</f>
        <v>0</v>
      </c>
      <c r="T8" s="28">
        <f>Calculations!V100</f>
        <v>0</v>
      </c>
      <c r="U8" s="28">
        <f>Calculations!W100</f>
        <v>0</v>
      </c>
      <c r="V8" s="28">
        <f>Calculations!X100</f>
        <v>0</v>
      </c>
      <c r="W8" s="28">
        <f>Calculations!Y100</f>
        <v>0</v>
      </c>
      <c r="X8" s="28">
        <f>Calculations!Z100</f>
        <v>0</v>
      </c>
      <c r="Y8" s="28">
        <f>Calculations!AA100</f>
        <v>0</v>
      </c>
      <c r="Z8" s="28">
        <f>Calculations!AB100</f>
        <v>0</v>
      </c>
      <c r="AA8" s="28">
        <f>Calculations!AC100</f>
        <v>0</v>
      </c>
      <c r="AB8" s="28">
        <f>Calculations!AD100</f>
        <v>0</v>
      </c>
      <c r="AC8" s="28">
        <f>Calculations!AE100</f>
        <v>0</v>
      </c>
      <c r="AD8" s="28">
        <f>Calculations!AF100</f>
        <v>0</v>
      </c>
      <c r="AE8" s="28">
        <f>Calculations!AG100</f>
        <v>0</v>
      </c>
      <c r="AF8" s="28">
        <f>Calculations!AH100</f>
        <v>0</v>
      </c>
      <c r="AG8" s="28">
        <f>Calculations!AI100</f>
        <v>0</v>
      </c>
      <c r="AH8" s="28">
        <f>Calculations!AJ100</f>
        <v>0</v>
      </c>
      <c r="AI8" s="28">
        <f>Calculations!AK100</f>
        <v>0</v>
      </c>
    </row>
    <row r="9" spans="1:37">
      <c r="A9" s="1" t="s">
        <v>241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7">
      <c r="A10" s="1" t="s">
        <v>242</v>
      </c>
      <c r="B10" s="28">
        <f>Calculations!D130</f>
        <v>375914984554779.5</v>
      </c>
      <c r="C10" s="28">
        <f>Calculations!E130</f>
        <v>400124596355225.38</v>
      </c>
      <c r="D10" s="28">
        <f>Calculations!F130</f>
        <v>424334208155671.25</v>
      </c>
      <c r="E10" s="28">
        <f>Calculations!G130</f>
        <v>448543819956117.13</v>
      </c>
      <c r="F10" s="28">
        <f>Calculations!H130</f>
        <v>472753431756563</v>
      </c>
      <c r="G10" s="28">
        <f>Calculations!I130</f>
        <v>496963043557008.94</v>
      </c>
      <c r="H10" s="28">
        <f>Calculations!J130</f>
        <v>510257212805118.94</v>
      </c>
      <c r="I10" s="28">
        <f>Calculations!K130</f>
        <v>523551382053228.94</v>
      </c>
      <c r="J10" s="28">
        <f>Calculations!L130</f>
        <v>536845551301339.06</v>
      </c>
      <c r="K10" s="28">
        <f>Calculations!M130</f>
        <v>550139720549449.06</v>
      </c>
      <c r="L10" s="28">
        <f>Calculations!N130</f>
        <v>563433889797559.38</v>
      </c>
      <c r="M10" s="28">
        <f>Calculations!O130</f>
        <v>596738873207233.13</v>
      </c>
      <c r="N10" s="28">
        <f>Calculations!P130</f>
        <v>630043856616906.88</v>
      </c>
      <c r="O10" s="28">
        <f>Calculations!Q130</f>
        <v>663348840026580.75</v>
      </c>
      <c r="P10" s="28">
        <f>Calculations!R130</f>
        <v>696653823436254.38</v>
      </c>
      <c r="Q10" s="28">
        <f>Calculations!S130</f>
        <v>729958806845928.25</v>
      </c>
      <c r="R10" s="28">
        <f>Calculations!T130</f>
        <v>725245200384286.25</v>
      </c>
      <c r="S10" s="28">
        <f>Calculations!U130</f>
        <v>720531593922644.25</v>
      </c>
      <c r="T10" s="28">
        <f>Calculations!V130</f>
        <v>715817987461002.38</v>
      </c>
      <c r="U10" s="28">
        <f>Calculations!W130</f>
        <v>711104380999360.25</v>
      </c>
      <c r="V10" s="28">
        <f>Calculations!X130</f>
        <v>706390774537718.25</v>
      </c>
      <c r="W10" s="28">
        <f>Calculations!Y130</f>
        <v>702128906658075.88</v>
      </c>
      <c r="X10" s="28">
        <f>Calculations!Z130</f>
        <v>697867038778433.25</v>
      </c>
      <c r="Y10" s="28">
        <f>Calculations!AA130</f>
        <v>693605170898790.88</v>
      </c>
      <c r="Z10" s="28">
        <f>Calculations!AB130</f>
        <v>689343303019148.5</v>
      </c>
      <c r="AA10" s="28">
        <f>Calculations!AC130</f>
        <v>685081435139506.25</v>
      </c>
      <c r="AB10" s="28">
        <f>Calculations!AD130</f>
        <v>678673226428623.13</v>
      </c>
      <c r="AC10" s="28">
        <f>Calculations!AE130</f>
        <v>672265017717739.88</v>
      </c>
      <c r="AD10" s="28">
        <f>Calculations!AF130</f>
        <v>665856809006856.63</v>
      </c>
      <c r="AE10" s="28">
        <f>Calculations!AG130</f>
        <v>659448600295973.38</v>
      </c>
      <c r="AF10" s="28">
        <f>Calculations!AH130</f>
        <v>653040391585090.25</v>
      </c>
      <c r="AG10" s="28">
        <f>Calculations!AI130</f>
        <v>646632182874207.13</v>
      </c>
      <c r="AH10" s="28">
        <f>Calculations!AJ130</f>
        <v>640223974163323.88</v>
      </c>
      <c r="AI10" s="28">
        <f>Calculations!AK130</f>
        <v>633815765452440.63</v>
      </c>
    </row>
    <row r="11" spans="1:37">
      <c r="A11" s="1" t="s">
        <v>243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5"/>
  <cols>
    <col min="1" max="1" width="25.81640625" customWidth="1"/>
    <col min="2" max="2" width="12.81640625" customWidth="1"/>
    <col min="3" max="3" width="11" bestFit="1" customWidth="1"/>
    <col min="11" max="11" width="12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Calculations!D6</f>
        <v>27499973956306.098</v>
      </c>
      <c r="C2" s="6">
        <f>Calculations!E6</f>
        <v>31767171709068.465</v>
      </c>
      <c r="D2" s="6">
        <f>Calculations!F6</f>
        <v>36150353509215.398</v>
      </c>
      <c r="E2" s="6">
        <f>Calculations!G6</f>
        <v>40642573216632.992</v>
      </c>
      <c r="F2" s="6">
        <f>Calculations!H6</f>
        <v>45237428496177.758</v>
      </c>
      <c r="G2" s="6">
        <f>Calculations!I6</f>
        <v>49929008621963.914</v>
      </c>
      <c r="H2" s="6">
        <f>Calculations!J6</f>
        <v>57089894114491.992</v>
      </c>
      <c r="I2" s="6">
        <f>Calculations!K6</f>
        <v>64432741151585.742</v>
      </c>
      <c r="J2" s="6">
        <f>Calculations!L6</f>
        <v>71948454095678.859</v>
      </c>
      <c r="K2" s="6">
        <f>Calculations!M6</f>
        <v>79628533587142.406</v>
      </c>
      <c r="L2" s="6">
        <f>Calculations!N6</f>
        <v>87465028469830.75</v>
      </c>
      <c r="M2" s="6">
        <f>Calculations!O6</f>
        <v>99318657071757.016</v>
      </c>
      <c r="N2" s="6">
        <f>Calculations!P6</f>
        <v>111445932658598.75</v>
      </c>
      <c r="O2" s="6">
        <f>Calculations!Q6</f>
        <v>123832230805447.11</v>
      </c>
      <c r="P2" s="6">
        <f>Calculations!R6</f>
        <v>136463950939312.41</v>
      </c>
      <c r="Q2" s="6">
        <f>Calculations!S6</f>
        <v>149328428280870.41</v>
      </c>
      <c r="R2" s="6">
        <f>Calculations!T6</f>
        <v>168469768523726.25</v>
      </c>
      <c r="S2" s="6">
        <f>Calculations!U6</f>
        <v>188031922584453.81</v>
      </c>
      <c r="T2" s="6">
        <f>Calculations!V6</f>
        <v>207996192771795.81</v>
      </c>
      <c r="U2" s="6">
        <f>Calculations!W6</f>
        <v>228344972934500.72</v>
      </c>
      <c r="V2" s="6">
        <f>Calculations!X6</f>
        <v>249061669954252.66</v>
      </c>
      <c r="W2" s="6">
        <f>Calculations!Y6</f>
        <v>271968155634660.75</v>
      </c>
      <c r="X2" s="6">
        <f>Calculations!Z6</f>
        <v>295285224039162.13</v>
      </c>
      <c r="Y2" s="6">
        <f>Calculations!AA6</f>
        <v>318993255094100.19</v>
      </c>
      <c r="Z2" s="6">
        <f>Calculations!AB6</f>
        <v>343073859210266.31</v>
      </c>
      <c r="AA2" s="6">
        <f>Calculations!AC6</f>
        <v>367509782308785.44</v>
      </c>
      <c r="AB2" s="6">
        <f>Calculations!AD6</f>
        <v>394559440559561.94</v>
      </c>
      <c r="AC2" s="6">
        <f>Calculations!AE6</f>
        <v>422040820955622.31</v>
      </c>
      <c r="AD2" s="6">
        <f>Calculations!AF6</f>
        <v>449936707324000.25</v>
      </c>
      <c r="AE2" s="6">
        <f>Calculations!AG6</f>
        <v>478230786876494.75</v>
      </c>
      <c r="AF2" s="6">
        <f>Calculations!AH6</f>
        <v>506907591722733.13</v>
      </c>
      <c r="AG2" s="6">
        <f>Calculations!AI6</f>
        <v>535952444869051.06</v>
      </c>
      <c r="AH2" s="6">
        <f>Calculations!AJ6</f>
        <v>565351410306808.25</v>
      </c>
      <c r="AI2" s="6">
        <f>Calculations!AK6</f>
        <v>595091246833385.13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5"/>
  <cols>
    <col min="1" max="1" width="27.7265625" customWidth="1"/>
    <col min="2" max="2" width="14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>
      <c r="A3" s="1" t="s">
        <v>24</v>
      </c>
      <c r="B3">
        <f>Calculations!D27</f>
        <v>0</v>
      </c>
      <c r="C3">
        <f>Calculations!E27</f>
        <v>0</v>
      </c>
      <c r="D3">
        <f>Calculations!F27</f>
        <v>0</v>
      </c>
      <c r="E3">
        <f>Calculations!G27</f>
        <v>0</v>
      </c>
      <c r="F3">
        <f>Calculations!H27</f>
        <v>0</v>
      </c>
      <c r="G3">
        <f>Calculations!I27</f>
        <v>0</v>
      </c>
      <c r="H3">
        <f>Calculations!J27</f>
        <v>0</v>
      </c>
      <c r="I3">
        <f>Calculations!K27</f>
        <v>0</v>
      </c>
      <c r="J3">
        <f>Calculations!L27</f>
        <v>0</v>
      </c>
      <c r="K3">
        <f>Calculations!M27</f>
        <v>0</v>
      </c>
      <c r="L3">
        <f>Calculations!N27</f>
        <v>0</v>
      </c>
      <c r="M3">
        <f>Calculations!O27</f>
        <v>0</v>
      </c>
      <c r="N3">
        <f>Calculations!P27</f>
        <v>0</v>
      </c>
      <c r="O3">
        <f>Calculations!Q27</f>
        <v>0</v>
      </c>
      <c r="P3">
        <f>Calculations!R27</f>
        <v>0</v>
      </c>
      <c r="Q3">
        <f>Calculations!S27</f>
        <v>0</v>
      </c>
      <c r="R3">
        <f>Calculations!T27</f>
        <v>0</v>
      </c>
      <c r="S3">
        <f>Calculations!U27</f>
        <v>0</v>
      </c>
      <c r="T3">
        <f>Calculations!V27</f>
        <v>0</v>
      </c>
      <c r="U3">
        <f>Calculations!W27</f>
        <v>0</v>
      </c>
      <c r="V3">
        <f>Calculations!X27</f>
        <v>0</v>
      </c>
      <c r="W3">
        <f>Calculations!Y27</f>
        <v>0</v>
      </c>
      <c r="X3">
        <f>Calculations!Z27</f>
        <v>0</v>
      </c>
      <c r="Y3">
        <f>Calculations!AA27</f>
        <v>0</v>
      </c>
      <c r="Z3">
        <f>Calculations!AB27</f>
        <v>0</v>
      </c>
      <c r="AA3">
        <f>Calculations!AC27</f>
        <v>0</v>
      </c>
      <c r="AB3">
        <f>Calculations!AD27</f>
        <v>0</v>
      </c>
      <c r="AC3">
        <f>Calculations!AE27</f>
        <v>0</v>
      </c>
      <c r="AD3">
        <f>Calculations!AF27</f>
        <v>0</v>
      </c>
      <c r="AE3">
        <f>Calculations!AG27</f>
        <v>0</v>
      </c>
      <c r="AF3">
        <f>Calculations!AH27</f>
        <v>0</v>
      </c>
      <c r="AG3">
        <f>Calculations!AI27</f>
        <v>0</v>
      </c>
      <c r="AH3">
        <f>Calculations!AJ27</f>
        <v>0</v>
      </c>
      <c r="AI3">
        <f>Calculations!AK27</f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f>Calculations!D87</f>
        <v>0</v>
      </c>
      <c r="C7">
        <f>Calculations!E87</f>
        <v>0</v>
      </c>
      <c r="D7">
        <f>Calculations!F87</f>
        <v>0</v>
      </c>
      <c r="E7">
        <f>Calculations!G87</f>
        <v>0</v>
      </c>
      <c r="F7">
        <f>Calculations!H87</f>
        <v>0</v>
      </c>
      <c r="G7">
        <f>Calculations!I87</f>
        <v>0</v>
      </c>
      <c r="H7">
        <f>Calculations!J87</f>
        <v>0</v>
      </c>
      <c r="I7">
        <f>Calculations!K87</f>
        <v>0</v>
      </c>
      <c r="J7">
        <f>Calculations!L87</f>
        <v>0</v>
      </c>
      <c r="K7">
        <f>Calculations!M87</f>
        <v>0</v>
      </c>
      <c r="L7">
        <f>Calculations!N87</f>
        <v>0</v>
      </c>
      <c r="M7">
        <f>Calculations!O87</f>
        <v>0</v>
      </c>
      <c r="N7">
        <f>Calculations!P87</f>
        <v>0</v>
      </c>
      <c r="O7">
        <f>Calculations!Q87</f>
        <v>0</v>
      </c>
      <c r="P7">
        <f>Calculations!R87</f>
        <v>0</v>
      </c>
      <c r="Q7">
        <f>Calculations!S87</f>
        <v>0</v>
      </c>
      <c r="R7">
        <f>Calculations!T87</f>
        <v>0</v>
      </c>
      <c r="S7">
        <f>Calculations!U87</f>
        <v>0</v>
      </c>
      <c r="T7">
        <f>Calculations!V87</f>
        <v>0</v>
      </c>
      <c r="U7">
        <f>Calculations!W87</f>
        <v>0</v>
      </c>
      <c r="V7">
        <f>Calculations!X87</f>
        <v>0</v>
      </c>
      <c r="W7">
        <f>Calculations!Y87</f>
        <v>0</v>
      </c>
      <c r="X7">
        <f>Calculations!Z87</f>
        <v>0</v>
      </c>
      <c r="Y7">
        <f>Calculations!AA87</f>
        <v>0</v>
      </c>
      <c r="Z7">
        <f>Calculations!AB87</f>
        <v>0</v>
      </c>
      <c r="AA7">
        <f>Calculations!AC87</f>
        <v>0</v>
      </c>
      <c r="AB7">
        <f>Calculations!AD87</f>
        <v>0</v>
      </c>
      <c r="AC7">
        <f>Calculations!AE87</f>
        <v>0</v>
      </c>
      <c r="AD7">
        <f>Calculations!AF87</f>
        <v>0</v>
      </c>
      <c r="AE7">
        <f>Calculations!AG87</f>
        <v>0</v>
      </c>
      <c r="AF7">
        <f>Calculations!AH87</f>
        <v>0</v>
      </c>
      <c r="AG7">
        <f>Calculations!AI87</f>
        <v>0</v>
      </c>
      <c r="AH7">
        <f>Calculations!AJ87</f>
        <v>0</v>
      </c>
      <c r="AI7">
        <f>Calculations!AK87</f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K11"/>
  <sheetViews>
    <sheetView workbookViewId="0">
      <pane xSplit="1" ySplit="1" topLeftCell="B3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5"/>
  <cols>
    <col min="1" max="1" width="27.6328125" customWidth="1"/>
    <col min="2" max="2" width="12.81640625" customWidth="1"/>
    <col min="3" max="3" width="12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Calculations!D13</f>
        <v>177445085153086.25</v>
      </c>
      <c r="C2" s="6">
        <f>Calculations!E13</f>
        <v>178812501154953.03</v>
      </c>
      <c r="D2" s="6">
        <f>Calculations!F13</f>
        <v>180179917156819.81</v>
      </c>
      <c r="E2" s="6">
        <f>Calculations!G13</f>
        <v>181547333158686.56</v>
      </c>
      <c r="F2" s="6">
        <f>Calculations!H13</f>
        <v>182914749160553.34</v>
      </c>
      <c r="G2" s="6">
        <f>Calculations!I13</f>
        <v>184282165162420.09</v>
      </c>
      <c r="H2" s="6">
        <f>Calculations!J13</f>
        <v>185646286336659.16</v>
      </c>
      <c r="I2" s="6">
        <f>Calculations!K13</f>
        <v>187010407510898.25</v>
      </c>
      <c r="J2" s="6">
        <f>Calculations!L13</f>
        <v>188374528685137.31</v>
      </c>
      <c r="K2" s="6">
        <f>Calculations!M13</f>
        <v>189738649859376.41</v>
      </c>
      <c r="L2" s="6">
        <f>Calculations!N13</f>
        <v>191102771033615.5</v>
      </c>
      <c r="M2" s="6">
        <f>Calculations!O13</f>
        <v>192463022924947.94</v>
      </c>
      <c r="N2" s="6">
        <f>Calculations!P13</f>
        <v>193823274816280.38</v>
      </c>
      <c r="O2" s="6">
        <f>Calculations!Q13</f>
        <v>195183526707612.81</v>
      </c>
      <c r="P2" s="6">
        <f>Calculations!R13</f>
        <v>196543778598945.22</v>
      </c>
      <c r="Q2" s="6">
        <f>Calculations!S13</f>
        <v>197904030490277.63</v>
      </c>
      <c r="R2" s="6">
        <f>Calculations!T13</f>
        <v>199259799203841.03</v>
      </c>
      <c r="S2" s="6">
        <f>Calculations!U13</f>
        <v>200615567917404.47</v>
      </c>
      <c r="T2" s="6">
        <f>Calculations!V13</f>
        <v>201971336630967.88</v>
      </c>
      <c r="U2" s="6">
        <f>Calculations!W13</f>
        <v>203327105344531.28</v>
      </c>
      <c r="V2" s="6">
        <f>Calculations!X13</f>
        <v>204682874058094.75</v>
      </c>
      <c r="W2" s="6">
        <f>Calculations!Y13</f>
        <v>206659910344727.47</v>
      </c>
      <c r="X2" s="6">
        <f>Calculations!Z13</f>
        <v>208636946631360.16</v>
      </c>
      <c r="Y2" s="6">
        <f>Calculations!AA13</f>
        <v>210613982917992.88</v>
      </c>
      <c r="Z2" s="6">
        <f>Calculations!AB13</f>
        <v>212591019204625.56</v>
      </c>
      <c r="AA2" s="6">
        <f>Calculations!AC13</f>
        <v>214568055491258.22</v>
      </c>
      <c r="AB2" s="6">
        <f>Calculations!AD13</f>
        <v>216538686972422.84</v>
      </c>
      <c r="AC2" s="6">
        <f>Calculations!AE13</f>
        <v>218509318453587.47</v>
      </c>
      <c r="AD2" s="6">
        <f>Calculations!AF13</f>
        <v>220479949934752.09</v>
      </c>
      <c r="AE2" s="6">
        <f>Calculations!AG13</f>
        <v>222450581415916.72</v>
      </c>
      <c r="AF2" s="6">
        <f>Calculations!AH13</f>
        <v>224421212897081.31</v>
      </c>
      <c r="AG2" s="6">
        <f>Calculations!AI13</f>
        <v>226391844378245.94</v>
      </c>
      <c r="AH2" s="6">
        <f>Calculations!AJ13</f>
        <v>228362475859410.56</v>
      </c>
      <c r="AI2" s="6">
        <f>Calculations!AK13</f>
        <v>230333107340575.19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5"/>
  <cols>
    <col min="1" max="1" width="28" customWidth="1"/>
    <col min="2" max="2" width="13.36328125" customWidth="1"/>
    <col min="3" max="3" width="12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Calculations!D14</f>
        <v>44049576261871.961</v>
      </c>
      <c r="C2" s="6">
        <f>Calculations!E14</f>
        <v>44206175299044.531</v>
      </c>
      <c r="D2" s="6">
        <f>Calculations!F14</f>
        <v>44362774336217.094</v>
      </c>
      <c r="E2" s="6">
        <f>Calculations!G14</f>
        <v>44519373373389.664</v>
      </c>
      <c r="F2" s="6">
        <f>Calculations!H14</f>
        <v>44675972410562.227</v>
      </c>
      <c r="G2" s="6">
        <f>Calculations!I14</f>
        <v>44832571447734.797</v>
      </c>
      <c r="H2" s="6">
        <f>Calculations!J14</f>
        <v>44979515803745.586</v>
      </c>
      <c r="I2" s="6">
        <f>Calculations!K14</f>
        <v>45126460159756.383</v>
      </c>
      <c r="J2" s="6">
        <f>Calculations!L14</f>
        <v>45273404515767.18</v>
      </c>
      <c r="K2" s="6">
        <f>Calculations!M14</f>
        <v>45420348871777.969</v>
      </c>
      <c r="L2" s="6">
        <f>Calculations!N14</f>
        <v>45567293227788.781</v>
      </c>
      <c r="M2" s="6">
        <f>Calculations!O14</f>
        <v>45704913932345.984</v>
      </c>
      <c r="N2" s="6">
        <f>Calculations!P14</f>
        <v>45842534636903.188</v>
      </c>
      <c r="O2" s="6">
        <f>Calculations!Q14</f>
        <v>45980155341460.383</v>
      </c>
      <c r="P2" s="6">
        <f>Calculations!R14</f>
        <v>46117776046017.586</v>
      </c>
      <c r="Q2" s="6">
        <f>Calculations!S14</f>
        <v>46255396750574.766</v>
      </c>
      <c r="R2" s="6">
        <f>Calculations!T14</f>
        <v>46384015226107.18</v>
      </c>
      <c r="S2" s="6">
        <f>Calculations!U14</f>
        <v>46512633701639.602</v>
      </c>
      <c r="T2" s="6">
        <f>Calculations!V14</f>
        <v>46641252177172.016</v>
      </c>
      <c r="U2" s="6">
        <f>Calculations!W14</f>
        <v>46769870652704.43</v>
      </c>
      <c r="V2" s="6">
        <f>Calculations!X14</f>
        <v>46898489128236.859</v>
      </c>
      <c r="W2" s="6">
        <f>Calculations!Y14</f>
        <v>47159136793428.031</v>
      </c>
      <c r="X2" s="6">
        <f>Calculations!Z14</f>
        <v>47419784458619.211</v>
      </c>
      <c r="Y2" s="6">
        <f>Calculations!AA14</f>
        <v>47680432123810.383</v>
      </c>
      <c r="Z2" s="6">
        <f>Calculations!AB14</f>
        <v>47941079789001.563</v>
      </c>
      <c r="AA2" s="6">
        <f>Calculations!AC14</f>
        <v>48201727454192.719</v>
      </c>
      <c r="AB2" s="6">
        <f>Calculations!AD14</f>
        <v>48448391762707.898</v>
      </c>
      <c r="AC2" s="6">
        <f>Calculations!AE14</f>
        <v>48695056071223.078</v>
      </c>
      <c r="AD2" s="6">
        <f>Calculations!AF14</f>
        <v>48941720379738.266</v>
      </c>
      <c r="AE2" s="6">
        <f>Calculations!AG14</f>
        <v>49188384688253.445</v>
      </c>
      <c r="AF2" s="6">
        <f>Calculations!AH14</f>
        <v>49435048996768.633</v>
      </c>
      <c r="AG2" s="6">
        <f>Calculations!AI14</f>
        <v>49681713305283.82</v>
      </c>
      <c r="AH2" s="6">
        <f>Calculations!AJ14</f>
        <v>49928377613799</v>
      </c>
      <c r="AI2" s="6">
        <f>Calculations!AK14</f>
        <v>50175041922314.18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240</v>
      </c>
      <c r="B8">
        <f>Calculations!D104</f>
        <v>3215758233897</v>
      </c>
      <c r="C8">
        <f>Calculations!E104</f>
        <v>2572606587117.6001</v>
      </c>
      <c r="D8">
        <f>Calculations!F104</f>
        <v>1929454940338.2002</v>
      </c>
      <c r="E8">
        <f>Calculations!G104</f>
        <v>1286303293558.8003</v>
      </c>
      <c r="F8">
        <f>Calculations!H104</f>
        <v>643151646779.40027</v>
      </c>
      <c r="G8">
        <f>Calculations!I104</f>
        <v>0</v>
      </c>
      <c r="H8">
        <f>Calculations!J104</f>
        <v>0</v>
      </c>
      <c r="I8">
        <f>Calculations!K104</f>
        <v>0</v>
      </c>
      <c r="J8">
        <f>Calculations!L104</f>
        <v>0</v>
      </c>
      <c r="K8">
        <f>Calculations!M104</f>
        <v>0</v>
      </c>
      <c r="L8">
        <f>Calculations!N104</f>
        <v>0</v>
      </c>
      <c r="M8">
        <f>Calculations!O104</f>
        <v>0</v>
      </c>
      <c r="N8">
        <f>Calculations!P104</f>
        <v>0</v>
      </c>
      <c r="O8">
        <f>Calculations!Q104</f>
        <v>0</v>
      </c>
      <c r="P8">
        <f>Calculations!R104</f>
        <v>0</v>
      </c>
      <c r="Q8">
        <f>Calculations!S104</f>
        <v>0</v>
      </c>
      <c r="R8">
        <f>Calculations!T104</f>
        <v>0</v>
      </c>
      <c r="S8">
        <f>Calculations!U104</f>
        <v>0</v>
      </c>
      <c r="T8">
        <f>Calculations!V104</f>
        <v>0</v>
      </c>
      <c r="U8">
        <f>Calculations!W104</f>
        <v>0</v>
      </c>
      <c r="V8">
        <f>Calculations!X104</f>
        <v>0</v>
      </c>
      <c r="W8">
        <f>Calculations!Y104</f>
        <v>0</v>
      </c>
      <c r="X8">
        <f>Calculations!Z104</f>
        <v>0</v>
      </c>
      <c r="Y8">
        <f>Calculations!AA104</f>
        <v>0</v>
      </c>
      <c r="Z8">
        <f>Calculations!AB104</f>
        <v>0</v>
      </c>
      <c r="AA8">
        <f>Calculations!AC104</f>
        <v>0</v>
      </c>
      <c r="AB8">
        <f>Calculations!AD104</f>
        <v>0</v>
      </c>
      <c r="AC8">
        <f>Calculations!AE104</f>
        <v>0</v>
      </c>
      <c r="AD8">
        <f>Calculations!AF104</f>
        <v>0</v>
      </c>
      <c r="AE8">
        <f>Calculations!AG104</f>
        <v>0</v>
      </c>
      <c r="AF8">
        <f>Calculations!AH104</f>
        <v>0</v>
      </c>
      <c r="AG8">
        <f>Calculations!AI104</f>
        <v>0</v>
      </c>
      <c r="AH8">
        <f>Calculations!AJ104</f>
        <v>0</v>
      </c>
      <c r="AI8">
        <f>Calculations!AK104</f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"/>
    </sheetView>
  </sheetViews>
  <sheetFormatPr defaultRowHeight="14.5"/>
  <cols>
    <col min="1" max="1" width="25.81640625" customWidth="1"/>
    <col min="2" max="2" width="16.36328125" customWidth="1"/>
    <col min="3" max="3" width="12" bestFit="1" customWidth="1"/>
    <col min="5" max="5" width="11.6328125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Calculations!D15</f>
        <v>71492998265575.063</v>
      </c>
      <c r="C2" s="6">
        <f>Calculations!E15</f>
        <v>73878524100758.688</v>
      </c>
      <c r="D2" s="6">
        <f>Calculations!F15</f>
        <v>76264049935942.328</v>
      </c>
      <c r="E2" s="6">
        <f>Calculations!G15</f>
        <v>78649575771125.953</v>
      </c>
      <c r="F2" s="6">
        <f>Calculations!H15</f>
        <v>81035101606309.594</v>
      </c>
      <c r="G2" s="6">
        <f>Calculations!I15</f>
        <v>83420627441493.234</v>
      </c>
      <c r="H2" s="6">
        <f>Calculations!J15</f>
        <v>85723779301082.578</v>
      </c>
      <c r="I2" s="6">
        <f>Calculations!K15</f>
        <v>88026931160671.922</v>
      </c>
      <c r="J2" s="6">
        <f>Calculations!L15</f>
        <v>90330083020261.266</v>
      </c>
      <c r="K2" s="6">
        <f>Calculations!M15</f>
        <v>92633234879850.609</v>
      </c>
      <c r="L2" s="6">
        <f>Calculations!N15</f>
        <v>94936386739439.938</v>
      </c>
      <c r="M2" s="6">
        <f>Calculations!O15</f>
        <v>97529033538868.25</v>
      </c>
      <c r="N2" s="6">
        <f>Calculations!P15</f>
        <v>100121680338296.56</v>
      </c>
      <c r="O2" s="6">
        <f>Calculations!Q15</f>
        <v>102714327137724.89</v>
      </c>
      <c r="P2" s="6">
        <f>Calculations!R15</f>
        <v>105306973937153.2</v>
      </c>
      <c r="Q2" s="6">
        <f>Calculations!S15</f>
        <v>107899620736581.56</v>
      </c>
      <c r="R2" s="6">
        <f>Calculations!T15</f>
        <v>110318482592321.38</v>
      </c>
      <c r="S2" s="6">
        <f>Calculations!U15</f>
        <v>112737344448061.17</v>
      </c>
      <c r="T2" s="6">
        <f>Calculations!V15</f>
        <v>115156206303800.98</v>
      </c>
      <c r="U2" s="6">
        <f>Calculations!W15</f>
        <v>117575068159540.8</v>
      </c>
      <c r="V2" s="6">
        <f>Calculations!X15</f>
        <v>119993930015280.58</v>
      </c>
      <c r="W2" s="6">
        <f>Calculations!Y15</f>
        <v>122677988622572.2</v>
      </c>
      <c r="X2" s="6">
        <f>Calculations!Z15</f>
        <v>125362047229863.83</v>
      </c>
      <c r="Y2" s="6">
        <f>Calculations!AA15</f>
        <v>128046105837155.45</v>
      </c>
      <c r="Z2" s="6">
        <f>Calculations!AB15</f>
        <v>130730164444447.08</v>
      </c>
      <c r="AA2" s="6">
        <f>Calculations!AC15</f>
        <v>133414223051738.7</v>
      </c>
      <c r="AB2" s="6">
        <f>Calculations!AD15</f>
        <v>135843694877692.81</v>
      </c>
      <c r="AC2" s="6">
        <f>Calculations!AE15</f>
        <v>138273166703646.92</v>
      </c>
      <c r="AD2" s="6">
        <f>Calculations!AF15</f>
        <v>140702638529601.03</v>
      </c>
      <c r="AE2" s="6">
        <f>Calculations!AG15</f>
        <v>143132110355555.16</v>
      </c>
      <c r="AF2" s="6">
        <f>Calculations!AH15</f>
        <v>145561582181509.25</v>
      </c>
      <c r="AG2" s="6">
        <f>Calculations!AI15</f>
        <v>147991054007463.34</v>
      </c>
      <c r="AH2" s="6">
        <f>Calculations!AJ15</f>
        <v>150420525833417.44</v>
      </c>
      <c r="AI2" s="6">
        <f>Calculations!AK15</f>
        <v>152849997659371.53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f>Calculations!D90</f>
        <v>0</v>
      </c>
      <c r="C7">
        <f>Calculations!E90</f>
        <v>0</v>
      </c>
      <c r="D7">
        <f>Calculations!F90</f>
        <v>0</v>
      </c>
      <c r="E7">
        <f>Calculations!G90</f>
        <v>0</v>
      </c>
      <c r="F7">
        <f>Calculations!H90</f>
        <v>0</v>
      </c>
      <c r="G7">
        <f>Calculations!I90</f>
        <v>0</v>
      </c>
      <c r="H7">
        <f>Calculations!J90</f>
        <v>0</v>
      </c>
      <c r="I7">
        <f>Calculations!K90</f>
        <v>0</v>
      </c>
      <c r="J7">
        <f>Calculations!L90</f>
        <v>0</v>
      </c>
      <c r="K7">
        <f>Calculations!M90</f>
        <v>0</v>
      </c>
      <c r="L7">
        <f>Calculations!N90</f>
        <v>0</v>
      </c>
      <c r="M7">
        <f>Calculations!O90</f>
        <v>0</v>
      </c>
      <c r="N7">
        <f>Calculations!P90</f>
        <v>0</v>
      </c>
      <c r="O7">
        <f>Calculations!Q90</f>
        <v>0</v>
      </c>
      <c r="P7">
        <f>Calculations!R90</f>
        <v>0</v>
      </c>
      <c r="Q7">
        <f>Calculations!S90</f>
        <v>0</v>
      </c>
      <c r="R7">
        <f>Calculations!T90</f>
        <v>0</v>
      </c>
      <c r="S7">
        <f>Calculations!U90</f>
        <v>0</v>
      </c>
      <c r="T7">
        <f>Calculations!V90</f>
        <v>0</v>
      </c>
      <c r="U7">
        <f>Calculations!W90</f>
        <v>0</v>
      </c>
      <c r="V7">
        <f>Calculations!X90</f>
        <v>0</v>
      </c>
      <c r="W7">
        <f>Calculations!Y90</f>
        <v>0</v>
      </c>
      <c r="X7">
        <f>Calculations!Z90</f>
        <v>0</v>
      </c>
      <c r="Y7">
        <f>Calculations!AA90</f>
        <v>0</v>
      </c>
      <c r="Z7">
        <f>Calculations!AB90</f>
        <v>0</v>
      </c>
      <c r="AA7">
        <f>Calculations!AC90</f>
        <v>0</v>
      </c>
      <c r="AB7">
        <f>Calculations!AD90</f>
        <v>0</v>
      </c>
      <c r="AC7">
        <f>Calculations!AE90</f>
        <v>0</v>
      </c>
      <c r="AD7">
        <f>Calculations!AF90</f>
        <v>0</v>
      </c>
      <c r="AE7">
        <f>Calculations!AG90</f>
        <v>0</v>
      </c>
      <c r="AF7">
        <f>Calculations!AH90</f>
        <v>0</v>
      </c>
      <c r="AG7">
        <f>Calculations!AI90</f>
        <v>0</v>
      </c>
      <c r="AH7">
        <f>Calculations!AJ90</f>
        <v>0</v>
      </c>
      <c r="AI7">
        <f>Calculations!AK90</f>
        <v>0</v>
      </c>
    </row>
    <row r="8" spans="1:37">
      <c r="A8" s="1" t="s">
        <v>240</v>
      </c>
      <c r="B8">
        <f>Calculations!D105</f>
        <v>357306470433</v>
      </c>
      <c r="C8">
        <f>Calculations!E105</f>
        <v>285845176346.40002</v>
      </c>
      <c r="D8">
        <f>Calculations!F105</f>
        <v>214383882259.80002</v>
      </c>
      <c r="E8">
        <f>Calculations!G105</f>
        <v>142922588173.20001</v>
      </c>
      <c r="F8">
        <f>Calculations!H105</f>
        <v>71461294086.600006</v>
      </c>
      <c r="G8">
        <f>Calculations!I105</f>
        <v>0</v>
      </c>
      <c r="H8">
        <f>Calculations!J105</f>
        <v>0</v>
      </c>
      <c r="I8">
        <f>Calculations!K105</f>
        <v>0</v>
      </c>
      <c r="J8">
        <f>Calculations!L105</f>
        <v>0</v>
      </c>
      <c r="K8">
        <f>Calculations!M105</f>
        <v>0</v>
      </c>
      <c r="L8">
        <f>Calculations!N105</f>
        <v>0</v>
      </c>
      <c r="M8">
        <f>Calculations!O105</f>
        <v>0</v>
      </c>
      <c r="N8">
        <f>Calculations!P105</f>
        <v>0</v>
      </c>
      <c r="O8">
        <f>Calculations!Q105</f>
        <v>0</v>
      </c>
      <c r="P8">
        <f>Calculations!R105</f>
        <v>0</v>
      </c>
      <c r="Q8">
        <f>Calculations!S105</f>
        <v>0</v>
      </c>
      <c r="R8">
        <f>Calculations!T105</f>
        <v>0</v>
      </c>
      <c r="S8">
        <f>Calculations!U105</f>
        <v>0</v>
      </c>
      <c r="T8">
        <f>Calculations!V105</f>
        <v>0</v>
      </c>
      <c r="U8">
        <f>Calculations!W105</f>
        <v>0</v>
      </c>
      <c r="V8">
        <f>Calculations!X105</f>
        <v>0</v>
      </c>
      <c r="W8">
        <f>Calculations!Y105</f>
        <v>0</v>
      </c>
      <c r="X8">
        <f>Calculations!Z105</f>
        <v>0</v>
      </c>
      <c r="Y8">
        <f>Calculations!AA105</f>
        <v>0</v>
      </c>
      <c r="Z8">
        <f>Calculations!AB105</f>
        <v>0</v>
      </c>
      <c r="AA8">
        <f>Calculations!AC105</f>
        <v>0</v>
      </c>
      <c r="AB8">
        <f>Calculations!AD105</f>
        <v>0</v>
      </c>
      <c r="AC8">
        <f>Calculations!AE105</f>
        <v>0</v>
      </c>
      <c r="AD8">
        <f>Calculations!AF105</f>
        <v>0</v>
      </c>
      <c r="AE8">
        <f>Calculations!AG105</f>
        <v>0</v>
      </c>
      <c r="AF8">
        <f>Calculations!AH105</f>
        <v>0</v>
      </c>
      <c r="AG8">
        <f>Calculations!AI105</f>
        <v>0</v>
      </c>
      <c r="AH8">
        <f>Calculations!AJ105</f>
        <v>0</v>
      </c>
      <c r="AI8">
        <f>Calculations!AK105</f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f>Calculations!D135</f>
        <v>93462295881150</v>
      </c>
      <c r="C10">
        <f>Calculations!E135</f>
        <v>97206396226059.797</v>
      </c>
      <c r="D10">
        <f>Calculations!F135</f>
        <v>100950496570969.59</v>
      </c>
      <c r="E10">
        <f>Calculations!G135</f>
        <v>104694596915879.39</v>
      </c>
      <c r="F10">
        <f>Calculations!H135</f>
        <v>108438697260789.19</v>
      </c>
      <c r="G10">
        <f>Calculations!I135</f>
        <v>112182797605698.98</v>
      </c>
      <c r="H10">
        <f>Calculations!J135</f>
        <v>113951400754476.56</v>
      </c>
      <c r="I10">
        <f>Calculations!K135</f>
        <v>115720003903254.17</v>
      </c>
      <c r="J10">
        <f>Calculations!L135</f>
        <v>117488607052031.75</v>
      </c>
      <c r="K10">
        <f>Calculations!M135</f>
        <v>119257210200809.33</v>
      </c>
      <c r="L10">
        <f>Calculations!N135</f>
        <v>121025813349586.92</v>
      </c>
      <c r="M10">
        <f>Calculations!O135</f>
        <v>125264245594455.39</v>
      </c>
      <c r="N10">
        <f>Calculations!P135</f>
        <v>129502677839323.84</v>
      </c>
      <c r="O10">
        <f>Calculations!Q135</f>
        <v>133741110084192.31</v>
      </c>
      <c r="P10">
        <f>Calculations!R135</f>
        <v>137979542329060.78</v>
      </c>
      <c r="Q10">
        <f>Calculations!S135</f>
        <v>142217974573929.25</v>
      </c>
      <c r="R10">
        <f>Calculations!T135</f>
        <v>142790628765188.81</v>
      </c>
      <c r="S10">
        <f>Calculations!U135</f>
        <v>143363282956448.38</v>
      </c>
      <c r="T10">
        <f>Calculations!V135</f>
        <v>143935937147707.97</v>
      </c>
      <c r="U10">
        <f>Calculations!W135</f>
        <v>144508591338967.56</v>
      </c>
      <c r="V10">
        <f>Calculations!X135</f>
        <v>145081245530227.13</v>
      </c>
      <c r="W10">
        <f>Calculations!Y135</f>
        <v>143972072068822.44</v>
      </c>
      <c r="X10">
        <f>Calculations!Z135</f>
        <v>142862898607417.72</v>
      </c>
      <c r="Y10">
        <f>Calculations!AA135</f>
        <v>141753725146013</v>
      </c>
      <c r="Z10">
        <f>Calculations!AB135</f>
        <v>140644551684608.31</v>
      </c>
      <c r="AA10">
        <f>Calculations!AC135</f>
        <v>139535378223203.63</v>
      </c>
      <c r="AB10">
        <f>Calculations!AD135</f>
        <v>138944097503612.86</v>
      </c>
      <c r="AC10">
        <f>Calculations!AE135</f>
        <v>138352816784022.06</v>
      </c>
      <c r="AD10">
        <f>Calculations!AF135</f>
        <v>137761536064431.28</v>
      </c>
      <c r="AE10">
        <f>Calculations!AG135</f>
        <v>137170255344840.52</v>
      </c>
      <c r="AF10">
        <f>Calculations!AH135</f>
        <v>136578974625249.75</v>
      </c>
      <c r="AG10">
        <f>Calculations!AI135</f>
        <v>135987693905658.97</v>
      </c>
      <c r="AH10">
        <f>Calculations!AJ135</f>
        <v>135396413186068.2</v>
      </c>
      <c r="AI10">
        <f>Calculations!AK135</f>
        <v>134805132466477.41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5"/>
  <cols>
    <col min="1" max="1" width="25.81640625" customWidth="1"/>
    <col min="2" max="2" width="14.7265625" customWidth="1"/>
    <col min="3" max="3" width="11" bestFit="1" customWidth="1"/>
  </cols>
  <sheetData>
    <row r="1" spans="1:37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>
      <c r="A2" s="1" t="s">
        <v>23</v>
      </c>
      <c r="B2" s="6">
        <f>Calculations!D16</f>
        <v>35058892059466.742</v>
      </c>
      <c r="C2" s="6">
        <f>Calculations!E16</f>
        <v>35174510988328.906</v>
      </c>
      <c r="D2" s="6">
        <f>Calculations!F16</f>
        <v>35290129917191.07</v>
      </c>
      <c r="E2" s="6">
        <f>Calculations!G16</f>
        <v>35405748846053.234</v>
      </c>
      <c r="F2" s="6">
        <f>Calculations!H16</f>
        <v>35521367774915.398</v>
      </c>
      <c r="G2" s="6">
        <f>Calculations!I16</f>
        <v>35636986703777.57</v>
      </c>
      <c r="H2" s="6">
        <f>Calculations!J16</f>
        <v>35764359081727.25</v>
      </c>
      <c r="I2" s="6">
        <f>Calculations!K16</f>
        <v>35891731459676.922</v>
      </c>
      <c r="J2" s="6">
        <f>Calculations!L16</f>
        <v>36019103837626.594</v>
      </c>
      <c r="K2" s="6">
        <f>Calculations!M16</f>
        <v>36146476215576.266</v>
      </c>
      <c r="L2" s="6">
        <f>Calculations!N16</f>
        <v>36273848593525.938</v>
      </c>
      <c r="M2" s="6">
        <f>Calculations!O16</f>
        <v>36384176645696.539</v>
      </c>
      <c r="N2" s="6">
        <f>Calculations!P16</f>
        <v>36494504697867.133</v>
      </c>
      <c r="O2" s="6">
        <f>Calculations!Q16</f>
        <v>36604832750037.734</v>
      </c>
      <c r="P2" s="6">
        <f>Calculations!R16</f>
        <v>36715160802208.328</v>
      </c>
      <c r="Q2" s="6">
        <f>Calculations!S16</f>
        <v>36825488854378.945</v>
      </c>
      <c r="R2" s="6">
        <f>Calculations!T16</f>
        <v>36928716040947.695</v>
      </c>
      <c r="S2" s="6">
        <f>Calculations!U16</f>
        <v>37031943227516.438</v>
      </c>
      <c r="T2" s="6">
        <f>Calculations!V16</f>
        <v>37135170414085.188</v>
      </c>
      <c r="U2" s="6">
        <f>Calculations!W16</f>
        <v>37238397600653.938</v>
      </c>
      <c r="V2" s="6">
        <f>Calculations!X16</f>
        <v>37341624787222.695</v>
      </c>
      <c r="W2" s="6">
        <f>Calculations!Y16</f>
        <v>38104026149552.969</v>
      </c>
      <c r="X2" s="6">
        <f>Calculations!Z16</f>
        <v>38866427511883.242</v>
      </c>
      <c r="Y2" s="6">
        <f>Calculations!AA16</f>
        <v>39628828874213.516</v>
      </c>
      <c r="Z2" s="6">
        <f>Calculations!AB16</f>
        <v>40391230236543.789</v>
      </c>
      <c r="AA2" s="6">
        <f>Calculations!AC16</f>
        <v>41153631598874.047</v>
      </c>
      <c r="AB2" s="6">
        <f>Calculations!AD16</f>
        <v>40797054128090.398</v>
      </c>
      <c r="AC2" s="6">
        <f>Calculations!AE16</f>
        <v>40440476657306.75</v>
      </c>
      <c r="AD2" s="6">
        <f>Calculations!AF16</f>
        <v>40083899186523.102</v>
      </c>
      <c r="AE2" s="6">
        <f>Calculations!AG16</f>
        <v>39727321715739.453</v>
      </c>
      <c r="AF2" s="6">
        <f>Calculations!AH16</f>
        <v>39370744244955.813</v>
      </c>
      <c r="AG2" s="6">
        <f>Calculations!AI16</f>
        <v>39014166774172.164</v>
      </c>
      <c r="AH2" s="6">
        <f>Calculations!AJ16</f>
        <v>38657589303388.516</v>
      </c>
      <c r="AI2" s="6">
        <f>Calculations!AK16</f>
        <v>38301011832604.867</v>
      </c>
    </row>
    <row r="3" spans="1:37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11"/>
  <sheetViews>
    <sheetView workbookViewId="0"/>
  </sheetViews>
  <sheetFormatPr defaultRowHeight="14.5"/>
  <cols>
    <col min="1" max="1" width="29.81640625" customWidth="1"/>
    <col min="2" max="33" width="9.81640625" customWidth="1"/>
  </cols>
  <sheetData>
    <row r="1" spans="1:35">
      <c r="A1" s="1" t="s">
        <v>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</vt:i4>
      </vt:variant>
    </vt:vector>
  </HeadingPairs>
  <TitlesOfParts>
    <vt:vector size="30" baseType="lpstr">
      <vt:lpstr>About</vt:lpstr>
      <vt:lpstr>Elec Use</vt:lpstr>
      <vt:lpstr>LPG, Kerosene, Diesel Use</vt:lpstr>
      <vt:lpstr>2015 Activity Data</vt:lpstr>
      <vt:lpstr>2020 Activity Data</vt:lpstr>
      <vt:lpstr>Summed Activity Data</vt:lpstr>
      <vt:lpstr>IESS Demand</vt:lpstr>
      <vt:lpstr>Conversion Factors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BCEU-all-envelope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surya</cp:lastModifiedBy>
  <cp:revision/>
  <cp:lastPrinted>2018-12-19T19:56:25Z</cp:lastPrinted>
  <dcterms:created xsi:type="dcterms:W3CDTF">2014-04-18T00:48:59Z</dcterms:created>
  <dcterms:modified xsi:type="dcterms:W3CDTF">2021-09-21T23:48:49Z</dcterms:modified>
  <cp:category/>
  <cp:contentStatus/>
</cp:coreProperties>
</file>