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Indiana\IN-eps\"/>
    </mc:Choice>
  </mc:AlternateContent>
  <xr:revisionPtr revIDLastSave="0" documentId="13_ncr:1_{D1ECC947-3DCA-407F-874D-65E520E56110}"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<sst xmlns="http://schemas.openxmlformats.org/spreadsheetml/2006/main" count="18388" uniqueCount="2197">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</sst>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38</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Indiana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15.997597650619984</v>
      </c>
      <c r="C3" s="74">
        <f>E28</f>
        <v>3.6472799999999999</v>
      </c>
      <c r="D3" s="75">
        <v>0.55000000000000004</v>
      </c>
      <c r="E3" s="75">
        <v>0.4</v>
      </c>
      <c r="F3" s="117">
        <f t="shared" ref="F3:G9" si="0">$C3*(1-D3)</f>
        <v>1.6412759999999997</v>
      </c>
      <c r="G3" s="117">
        <f t="shared" si="0"/>
        <v>2.1883679999999996</v>
      </c>
      <c r="H3" s="69"/>
      <c r="I3" s="76">
        <f t="shared" ref="I3:I11" si="1">1-F3/$B3</f>
        <v>0.8974048456621615</v>
      </c>
      <c r="J3" s="76">
        <f>1-G3/$B3</f>
        <v>0.863206460882882</v>
      </c>
      <c r="K3" s="69" t="str">
        <f t="shared" ref="K3:K11" si="2">"In a scenario limiting global warming to 1.5 °C, " &amp; B$1 &amp; " would need to cut its " &amp; A3 &amp; " emissions by " &amp; ROUND(J3*100, 0) &amp; " to " &amp; ROUND(I3*100, 0) &amp; " percent of 2005 levels."</f>
        <v>In a scenario limiting global warming to 1.5 °C, Indiana would need to cut its buildings emissions by 86 to 90 percent of 2005 levels.</v>
      </c>
      <c r="L3" s="69"/>
      <c r="M3" s="69"/>
      <c r="N3" s="69"/>
      <c r="O3" s="69"/>
      <c r="P3" s="69"/>
      <c r="Q3" s="69"/>
      <c r="R3" s="69"/>
      <c r="S3" s="69"/>
      <c r="T3" s="69"/>
      <c r="U3" s="69"/>
      <c r="V3" s="69"/>
      <c r="W3" s="69"/>
      <c r="X3" s="69"/>
      <c r="Y3" s="69"/>
      <c r="Z3" s="69"/>
    </row>
    <row r="4" spans="1:26" x14ac:dyDescent="0.25">
      <c r="A4" s="73" t="s">
        <v>1028</v>
      </c>
      <c r="B4" s="116">
        <f>'State 2005 Data'!J6</f>
        <v>119.76786632143974</v>
      </c>
      <c r="C4" s="74">
        <f>G28</f>
        <v>12.6975</v>
      </c>
      <c r="D4" s="75">
        <v>0.89</v>
      </c>
      <c r="E4" s="75">
        <v>0.66</v>
      </c>
      <c r="F4" s="117">
        <f t="shared" si="0"/>
        <v>1.3967249999999998</v>
      </c>
      <c r="G4" s="117">
        <f t="shared" si="0"/>
        <v>4.3171499999999998</v>
      </c>
      <c r="H4" s="69"/>
      <c r="I4" s="76">
        <f t="shared" si="1"/>
        <v>0.98833806560224269</v>
      </c>
      <c r="J4" s="76">
        <f t="shared" ref="J4:J11" si="3">1-G4/$B4</f>
        <v>0.96395402095238647</v>
      </c>
      <c r="K4" s="69" t="str">
        <f t="shared" si="2"/>
        <v>In a scenario limiting global warming to 1.5 °C, Indiana would need to cut its electricity emissions by 96 to 99 percent of 2005 levels.</v>
      </c>
      <c r="L4" s="69"/>
      <c r="M4" s="69"/>
      <c r="N4" s="69"/>
      <c r="O4" s="69"/>
      <c r="P4" s="69"/>
      <c r="Q4" s="69"/>
      <c r="R4" s="69"/>
      <c r="S4" s="69"/>
      <c r="T4" s="69"/>
      <c r="U4" s="69"/>
      <c r="V4" s="69"/>
      <c r="W4" s="69"/>
      <c r="X4" s="69"/>
      <c r="Y4" s="69"/>
      <c r="Z4" s="69"/>
    </row>
    <row r="5" spans="1:26" x14ac:dyDescent="0.25">
      <c r="A5" s="73" t="s">
        <v>1859</v>
      </c>
      <c r="B5" s="116">
        <f>'State 2005 Data'!J7</f>
        <v>82.601573305516325</v>
      </c>
      <c r="C5" s="118">
        <f>H28</f>
        <v>26.9559</v>
      </c>
      <c r="D5" s="75">
        <v>0.41</v>
      </c>
      <c r="E5" s="75">
        <v>0.33</v>
      </c>
      <c r="F5" s="117">
        <f t="shared" si="0"/>
        <v>15.903981000000002</v>
      </c>
      <c r="G5" s="117">
        <f t="shared" si="0"/>
        <v>18.060452999999999</v>
      </c>
      <c r="H5" s="69"/>
      <c r="I5" s="76">
        <f>1-F5/$B5</f>
        <v>0.80746152447755015</v>
      </c>
      <c r="J5" s="76">
        <f t="shared" si="3"/>
        <v>0.78135461254230276</v>
      </c>
      <c r="K5" s="69" t="str">
        <f t="shared" si="2"/>
        <v>In a scenario limiting global warming to 1.5 °C, Indiana would need to cut its industry emissions by 78 to 81 percent of 2005 levels.</v>
      </c>
      <c r="L5" s="69"/>
      <c r="M5" s="69"/>
      <c r="N5" s="69"/>
      <c r="O5" s="69"/>
      <c r="P5" s="69"/>
      <c r="Q5" s="69"/>
      <c r="R5" s="69"/>
      <c r="S5" s="69"/>
      <c r="T5" s="69"/>
      <c r="U5" s="69"/>
      <c r="V5" s="69"/>
      <c r="W5" s="69"/>
      <c r="X5" s="69"/>
      <c r="Y5" s="69"/>
      <c r="Z5" s="69"/>
    </row>
    <row r="6" spans="1:26" x14ac:dyDescent="0.25">
      <c r="A6" s="73" t="s">
        <v>1860</v>
      </c>
      <c r="B6" s="116">
        <f>'State 2005 Data'!J8</f>
        <v>46.288411577386896</v>
      </c>
      <c r="C6" s="118">
        <f>F28</f>
        <v>14.0167</v>
      </c>
      <c r="D6" s="75">
        <v>0.48</v>
      </c>
      <c r="E6" s="75">
        <v>0.27</v>
      </c>
      <c r="F6" s="117">
        <f>$C6*(1-D6)</f>
        <v>7.2886839999999999</v>
      </c>
      <c r="G6" s="117">
        <f t="shared" si="0"/>
        <v>10.232191</v>
      </c>
      <c r="H6" s="69"/>
      <c r="I6" s="76">
        <f t="shared" si="1"/>
        <v>0.84253760819131862</v>
      </c>
      <c r="J6" s="76">
        <f t="shared" si="3"/>
        <v>0.77894702688396644</v>
      </c>
      <c r="K6" s="69" t="str">
        <f t="shared" si="2"/>
        <v>In a scenario limiting global warming to 1.5 °C, Indiana would need to cut its transportation emissions by 78 to 84 percent of 2005 levels.</v>
      </c>
      <c r="L6" s="69"/>
      <c r="M6" s="69"/>
      <c r="N6" s="69"/>
      <c r="O6" s="69"/>
      <c r="P6" s="69"/>
      <c r="Q6" s="69"/>
      <c r="R6" s="69"/>
      <c r="S6" s="69"/>
      <c r="T6" s="69"/>
      <c r="U6" s="69"/>
      <c r="V6" s="69"/>
      <c r="W6" s="69"/>
      <c r="X6" s="69"/>
      <c r="Y6" s="69"/>
      <c r="Z6" s="69"/>
    </row>
    <row r="7" spans="1:26" x14ac:dyDescent="0.25">
      <c r="A7" s="73" t="s">
        <v>775</v>
      </c>
      <c r="B7" s="116">
        <f>'State 2005 Data'!J9</f>
        <v>12.301707161489309</v>
      </c>
      <c r="C7" s="118">
        <f>D28</f>
        <v>7.6132600000000004</v>
      </c>
      <c r="D7" s="75">
        <v>0.06</v>
      </c>
      <c r="E7" s="75">
        <v>0.02</v>
      </c>
      <c r="F7" s="117">
        <f t="shared" si="0"/>
        <v>7.1564643999999999</v>
      </c>
      <c r="G7" s="117">
        <f t="shared" si="0"/>
        <v>7.4609947999999999</v>
      </c>
      <c r="H7" s="69"/>
      <c r="I7" s="76">
        <f t="shared" si="1"/>
        <v>0.41825436859662646</v>
      </c>
      <c r="J7" s="76">
        <f t="shared" si="3"/>
        <v>0.39349923534541908</v>
      </c>
      <c r="K7" s="69" t="str">
        <f t="shared" si="2"/>
        <v>In a scenario limiting global warming to 1.5 °C, Indiana would need to cut its agriculture emissions by 39 to 42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Indiana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5.8264303160598896</v>
      </c>
      <c r="C9" s="118">
        <f>C28</f>
        <v>1.59965</v>
      </c>
      <c r="D9" s="75">
        <v>0.06</v>
      </c>
      <c r="E9" s="75">
        <v>0.02</v>
      </c>
      <c r="F9" s="117">
        <f t="shared" si="0"/>
        <v>1.503671</v>
      </c>
      <c r="G9" s="117">
        <f t="shared" si="0"/>
        <v>1.5676570000000001</v>
      </c>
      <c r="H9" s="69"/>
      <c r="I9" s="76">
        <f t="shared" si="1"/>
        <v>0.74192242618000548</v>
      </c>
      <c r="J9" s="76">
        <f t="shared" si="3"/>
        <v>0.73094040176213337</v>
      </c>
      <c r="K9" s="69" t="str">
        <f t="shared" si="2"/>
        <v>In a scenario limiting global warming to 1.5 °C, Indiana would need to cut its waste emissions by 73 to 74 percent of 2005 levels.</v>
      </c>
      <c r="L9" s="69"/>
      <c r="M9" s="69"/>
      <c r="N9" s="69"/>
      <c r="O9" s="69"/>
      <c r="P9" s="69"/>
      <c r="Q9" s="69"/>
      <c r="R9" s="69"/>
      <c r="S9" s="69"/>
      <c r="T9" s="69"/>
      <c r="U9" s="69"/>
      <c r="V9" s="69"/>
      <c r="W9" s="69"/>
      <c r="X9" s="69"/>
      <c r="Y9" s="69"/>
      <c r="Z9" s="69"/>
    </row>
    <row r="10" spans="1:26" x14ac:dyDescent="0.25">
      <c r="A10" s="73" t="s">
        <v>1865</v>
      </c>
      <c r="B10" s="119">
        <f>SUM(B3:B9)</f>
        <v>276.3452263325122</v>
      </c>
      <c r="C10" s="119">
        <f>SUM(C3:C9)</f>
        <v>60.091929999999991</v>
      </c>
      <c r="D10" s="76">
        <f>1-F10/$C10</f>
        <v>0.52651809652311032</v>
      </c>
      <c r="E10" s="76">
        <f>1-G10/$C10</f>
        <v>0.37781239843686165</v>
      </c>
      <c r="F10" s="117">
        <f>SUM(F3:F9)</f>
        <v>28.452441400000005</v>
      </c>
      <c r="G10" s="117">
        <f>SUM(G3:G9)</f>
        <v>37.388453799999994</v>
      </c>
      <c r="H10" s="171">
        <f>IFERROR(B10*(1-'Unique State Inputs'!A$8),"")</f>
        <v>151.98987448288173</v>
      </c>
      <c r="I10" s="76">
        <f t="shared" si="1"/>
        <v>0.89704022834914243</v>
      </c>
      <c r="J10" s="76">
        <f t="shared" si="3"/>
        <v>0.86470381885659076</v>
      </c>
      <c r="K10" s="69" t="str">
        <f t="shared" si="2"/>
        <v>In a scenario limiting global warming to 1.5 °C, Indiana would need to cut its total (including land use) emissions by 86 to 90 percent of 2005 levels.</v>
      </c>
      <c r="L10" s="69"/>
      <c r="M10" s="69"/>
      <c r="N10" s="69"/>
      <c r="O10" s="69"/>
      <c r="P10" s="69"/>
      <c r="Q10" s="69"/>
      <c r="R10" s="69"/>
      <c r="S10" s="69"/>
      <c r="T10" s="69"/>
      <c r="U10" s="69"/>
      <c r="V10" s="69"/>
      <c r="W10" s="69"/>
      <c r="X10" s="69"/>
      <c r="Y10" s="69"/>
      <c r="Z10" s="69"/>
    </row>
    <row r="11" spans="1:26" x14ac:dyDescent="0.25">
      <c r="A11" s="73" t="s">
        <v>1867</v>
      </c>
      <c r="B11" s="119">
        <f>SUM(B3:B9)-B8</f>
        <v>282.78358633251219</v>
      </c>
      <c r="C11" s="119">
        <f>SUM(C3:C9)-C8</f>
        <v>66.530289999999994</v>
      </c>
      <c r="D11" s="76">
        <f>1-F11/$C11</f>
        <v>0.47556516888773503</v>
      </c>
      <c r="E11" s="76">
        <f>1-G11/$C11</f>
        <v>0.34125022151564344</v>
      </c>
      <c r="F11" s="117">
        <f>F10-F8</f>
        <v>34.890801400000008</v>
      </c>
      <c r="G11" s="117">
        <f>G10-G8</f>
        <v>43.826813799999996</v>
      </c>
      <c r="H11" s="171">
        <f>IFERROR(B11*(1-'Unique State Inputs'!A$8),"")</f>
        <v>155.53097248288171</v>
      </c>
      <c r="I11" s="76">
        <f t="shared" si="1"/>
        <v>0.87661659627241051</v>
      </c>
      <c r="J11" s="76">
        <f t="shared" si="3"/>
        <v>0.8450164156682487</v>
      </c>
      <c r="K11" s="69" t="str">
        <f t="shared" si="2"/>
        <v>In a scenario limiting global warming to 1.5 °C, Indiana would need to cut its total (excluding land use) emissions by 85 to 88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Indiana had 708 EV charging outlets, approximately 11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Indiana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Indiana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Indiana,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Indiana, the share of electricity among fuels used for heating in urban, residential buildings will rise from 6.9% to 8.4%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Indiana, the share of electricity among fuels used by appliances in urban, residential buildings will fall from 74% to 66.5%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Indiana, the share of electricity among fuels used for heating in rural, residential buildings will rise from 6.9% to 8.4%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74% to 66.5%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Indiana, the share of electricity among fuels used for heating in commercial buildings will fall from 0.4% to 0.4%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Indiana, the share of electricity among fuels used by appliances in commercial buildings will fall from 57.1% to 33.9%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Indiana, the share of electricity among fuels used by other components in commercial buildings will rise from 79.1% to 86.2%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Indiana.</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8%. To set a carbon-free electricity standard that starts ramping up in 2021, the Customize Implementation Schedule feature below allows users to customize the start year setting. Simply take the 8% value, divide by your chosen policy setting, and enter the resulting value in the 'Implementation %' box for 2020.  // **Guidance for setting values:** Multiple states have set 100% clean energy or renewable energy laws or goals,  not includingIndiana. After weighing for coop and municipality requirements, the BAU assumes a total CES of 10% in 2030 that rises to 10%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Indiana declined by -100%.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Indiana, a 100% setting provides for an additional 9141 MW of demand response capacity in 2050 (on top of a BAU quantity of 2957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Indiana will retire 5875 MW of coal by 2050. Indiana currently has 15229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Indiana will retire 0 MW of gas non-peaking plants by 2050. Indiana currently has 3866MW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Indiana will retire 0 MW of nuclear capacity by 2050. Indiana currently has 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Indiana will retire 0 MW of biomass capacity by 2050. Indiana currently has 55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Indiana will retire 0 MW of petroleum capacity by 2050. Indiana currently has 72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Indiana will retire 52 MW of natural gas peaker capacity by 2050. Indiana currently has 3867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Indiana will retire 0 MW of natural gas peaker capacity by 2050. Indiana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Indiana had about 0 of grid battery storage.  The BAU scenario is based on EIA AEO data and sees grid battery capacity reach 1231 by 2050.  The additional potential is based on NREL's Renewable Electricity Futures Study (80% RE-ITI (2014) scenario) and suggests Indiana could reach 15679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Indiana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Indiana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Indiana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23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Indiana had 708 EV charging outlets, approximately 11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Indiana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Indiana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Indiana,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Indiana, the share of electricity among fuels used for heating in urban, residential buildings will rise from 6.9% to 8.4%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Indiana, the share of electricity among fuels used by appliances in urban, residential buildings will fall from 74% to 66.5%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Indiana, the share of electricity among fuels used for heating in rural, residential buildings will rise from 6.9% to 8.4%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74% to 66.5%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Indiana, the share of electricity among fuels used for heating in commercial buildings will fall from 0.4% to 0.4%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Indiana, the share of electricity among fuels used by appliances in commercial buildings will fall from 57.1% to 33.9%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Indiana, the share of electricity among fuels used by other components in commercial buildings will rise from 79.1% to 86.2%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Indiana.</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8%. To set a carbon-free electricity standard that starts ramping up in 2021, the Customize Implementation Schedule feature below allows users to customize the start year setting. Simply take the 8% value, divide by your chosen policy setting, and enter the resulting value in the 'Implementation %' box for 2020.  // **Guidance for setting values:** Multiple states have set 100% clean energy or renewable energy laws or goals, not includingIndiana.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Indiana declined by -100%.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Indiana increased by 15310%.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Indiana, a 100% setting provides for an additional 9141 MW of demand response capacity in 2050 (on top of a BAU quantity of 2957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Indiana will retire 5875 MW of coal by 2050. Indiana currently has 15229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Indiana will retire 0 MW of gas non-peaking plants by 2050. Indiana currently has 3866MW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No</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Indiana will retire 0 MW of nuclear capacity by 2050. Indiana currently has 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Indiana will retire 0 MW of biomass capacity by 2050. Indiana currently has 55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Indiana will retire 0 MW of biomass capacity by 2050. Indiana currently has 55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Indiana will retire 0 MW of petroleum capacity by 2050. Indiana currently has 72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Indiana will retire 52 MW of natural gas peaker capacity by 2050. Indiana currently has 3867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Indiana will retire 0 MW of natural gas peaker capacity by 2050. Indiana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Indiana had about 0 of grid battery storage.  The BAU scenario is based on EIA AEO data and sees grid battery capacity reach 1231 by 2050.  The additional potential is based on NREL's Renewable Electricity Futures Study (80% RE-ITI (2014) scenario) and suggests Indiana could reach 15679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Indiana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Indiana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Indiana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23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Indiana</v>
      </c>
      <c r="B6" s="145">
        <f>SUMIFS(B7:B57,$A7:$A57,$A$6)</f>
        <v>708</v>
      </c>
      <c r="C6" s="145">
        <f>SUMIFS(C7:C57,$A7:$A57,$A$6)</f>
        <v>6737581</v>
      </c>
      <c r="D6" s="145">
        <f>ROUND(SUMIFS(D7:D57,$A7:$A57,$A$6),2)</f>
        <v>10.51</v>
      </c>
      <c r="E6" s="145">
        <f t="shared" ref="E6:L6" si="0">SUMIFS(E7:E57,$A7:$A57,$A$6)</f>
        <v>0</v>
      </c>
      <c r="F6" s="145">
        <f t="shared" si="0"/>
        <v>7.5000000000000011E-2</v>
      </c>
      <c r="G6" s="145">
        <f t="shared" si="0"/>
        <v>0.1</v>
      </c>
      <c r="H6" s="145">
        <f t="shared" si="0"/>
        <v>0.1</v>
      </c>
      <c r="I6" s="145">
        <f t="shared" si="0"/>
        <v>22719</v>
      </c>
      <c r="J6" s="145">
        <f t="shared" si="0"/>
        <v>6444160</v>
      </c>
      <c r="K6" s="145">
        <f t="shared" si="0"/>
        <v>3501105</v>
      </c>
      <c r="L6" s="145">
        <f t="shared" si="0"/>
        <v>162</v>
      </c>
      <c r="M6" s="145">
        <f>ROUND(SUMIFS(M7:M57,$A7:$A57,$A$6)*100,0)</f>
        <v>15310</v>
      </c>
      <c r="N6" s="145">
        <f>ROUND(SUMIFS(N7:N57,$A7:$A57,$A$6)*100,0)</f>
        <v>-100</v>
      </c>
      <c r="O6" s="145">
        <f t="shared" ref="O6:AM6" si="1">ROUND(SUMIFS(O7:O57,$A7:$A57,$A$6),0)</f>
        <v>6183</v>
      </c>
      <c r="P6" s="145">
        <f t="shared" si="1"/>
        <v>2957</v>
      </c>
      <c r="Q6" s="145">
        <f t="shared" si="1"/>
        <v>5875</v>
      </c>
      <c r="R6" s="145">
        <f t="shared" si="1"/>
        <v>0</v>
      </c>
      <c r="S6" s="145">
        <f t="shared" si="1"/>
        <v>0</v>
      </c>
      <c r="T6" s="145">
        <f t="shared" si="1"/>
        <v>0</v>
      </c>
      <c r="U6" s="145">
        <f t="shared" si="1"/>
        <v>0</v>
      </c>
      <c r="V6" s="145">
        <f t="shared" si="1"/>
        <v>52</v>
      </c>
      <c r="W6" s="145">
        <f t="shared" si="1"/>
        <v>0</v>
      </c>
      <c r="X6" s="145">
        <f t="shared" si="1"/>
        <v>15229</v>
      </c>
      <c r="Y6" s="145">
        <f t="shared" si="1"/>
        <v>3866</v>
      </c>
      <c r="Z6" s="145">
        <f t="shared" si="1"/>
        <v>0</v>
      </c>
      <c r="AA6" s="145">
        <f t="shared" si="1"/>
        <v>66</v>
      </c>
      <c r="AB6" s="145">
        <f t="shared" si="1"/>
        <v>2309</v>
      </c>
      <c r="AC6" s="145">
        <f t="shared" si="1"/>
        <v>244</v>
      </c>
      <c r="AD6" s="145">
        <f t="shared" si="1"/>
        <v>0</v>
      </c>
      <c r="AE6" s="145">
        <f t="shared" si="1"/>
        <v>55</v>
      </c>
      <c r="AF6" s="145">
        <f t="shared" si="1"/>
        <v>0</v>
      </c>
      <c r="AG6" s="145">
        <f t="shared" si="1"/>
        <v>72</v>
      </c>
      <c r="AH6" s="145">
        <f t="shared" si="1"/>
        <v>3867</v>
      </c>
      <c r="AI6" s="145">
        <f t="shared" si="1"/>
        <v>0</v>
      </c>
      <c r="AJ6" s="145">
        <f t="shared" si="1"/>
        <v>0</v>
      </c>
      <c r="AK6" s="145">
        <f t="shared" si="1"/>
        <v>0</v>
      </c>
      <c r="AL6" s="145">
        <f t="shared" si="1"/>
        <v>0</v>
      </c>
      <c r="AM6" s="145">
        <f t="shared" si="1"/>
        <v>0</v>
      </c>
      <c r="AN6" s="145">
        <f>ROUND(SUMIFS(AN7:AN57,$A7:$A57,$A$6),)</f>
        <v>1231</v>
      </c>
      <c r="AO6" s="145">
        <f t="shared" ref="AO6:AP6" si="2">ROUND(SUMIFS(AO7:AO57,$A7:$A57,$A$6),)</f>
        <v>15679</v>
      </c>
      <c r="AP6" s="145">
        <f t="shared" si="2"/>
        <v>0</v>
      </c>
      <c r="AQ6" s="145">
        <f>ROUND(SUMIFS(AQ7:AQ57,$A7:$A57,$A$6),0)</f>
        <v>23</v>
      </c>
      <c r="AR6" s="146">
        <f>SUMIFS(AR7:AR57,$A7:$A57,$A$6)</f>
        <v>0.21065026821928559</v>
      </c>
      <c r="AS6" s="145">
        <f>ROUND(SUMIFS(AS7:AS57,$A7:$A57,$A$6),0)</f>
        <v>2201</v>
      </c>
      <c r="AT6" s="145">
        <f>ROUND(SUMIFS(AT7:AT57,$A7:$A57,$A$6),0)</f>
        <v>2957</v>
      </c>
      <c r="AU6" s="145">
        <f>ROUND(SUMIFS(AU7:AU57,$A7:$A57,$A$6),0)</f>
        <v>9141</v>
      </c>
      <c r="AV6" s="145">
        <f>ROUND(SUMIFS(AV7:AV57,$A7:$A57,$A$6)*100,0)</f>
        <v>8</v>
      </c>
      <c r="AW6" s="145">
        <f>ROUND(SUMIFS(AW7:AW57,$A7:$A57,$A$6)*100,0)</f>
        <v>10</v>
      </c>
      <c r="AX6" s="145">
        <f>ROUND(SUMIFS(AX7:AX57,$A7:$A57,$A$6)*100,0)</f>
        <v>10</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IN</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IN</v>
      </c>
      <c r="D77" s="93">
        <v>2019</v>
      </c>
      <c r="E77" s="93">
        <v>2050</v>
      </c>
    </row>
    <row r="78" spans="1:40" ht="15.95" customHeight="1" x14ac:dyDescent="0.25">
      <c r="B78" s="93" t="s">
        <v>2058</v>
      </c>
      <c r="C78" s="93" t="s">
        <v>497</v>
      </c>
      <c r="D78" s="93" cm="1">
        <f t="array" ref="D78">ROUND(INDEX($B$95:$H$845,MATCH(1,($C78=$E$95:$E$845)*($B78=$F$95:$F$845)*($C$77=$B$95:$B$845),0),MATCH(D$77,$B$95:$H$95,0))*100,1)</f>
        <v>6.9</v>
      </c>
      <c r="E78" s="165" cm="1">
        <f t="array" ref="E78">ROUND(INDEX($B$95:$H$845,MATCH(1,($C78=$E$95:$E$845)*($B78=$F$95:$F$845)*($C$77=$B$95:$B$845),0),MATCH(E$77,$B$95:$H$95,0))*100,1)</f>
        <v>8.4</v>
      </c>
    </row>
    <row r="79" spans="1:40" ht="15.95" customHeight="1" x14ac:dyDescent="0.25">
      <c r="B79" s="165" t="s">
        <v>2058</v>
      </c>
      <c r="C79" s="93" t="s">
        <v>2057</v>
      </c>
      <c r="D79" s="165" cm="1">
        <f t="array" ref="D79">ROUND(INDEX($B$95:$H$845,MATCH(1,($C79=$E$95:$E$845)*($B79=$F$95:$F$845)*($C$77=$B$95:$B$845),0),MATCH(D$77,$B$95:$H$95,0))*100,1)</f>
        <v>74</v>
      </c>
      <c r="E79" s="165" cm="1">
        <f t="array" ref="E79">ROUND(INDEX($B$95:$H$845,MATCH(1,($C79=$E$95:$E$845)*($B79=$F$95:$F$845)*($C$77=$B$95:$B$845),0),MATCH(E$77,$B$95:$H$95,0))*100,1)</f>
        <v>66.5</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6.9</v>
      </c>
      <c r="E81" s="165" cm="1">
        <f t="array" ref="E81">ROUND(INDEX($B$95:$H$845,MATCH(1,($C81=$E$95:$E$845)*($B81=$F$95:$F$845)*($C$77=$B$95:$B$845),0),MATCH(E$77,$B$95:$H$95,0))*100,1)</f>
        <v>8.4</v>
      </c>
    </row>
    <row r="82" spans="2:26" ht="15.95" customHeight="1" x14ac:dyDescent="0.25">
      <c r="B82" s="165" t="s">
        <v>2055</v>
      </c>
      <c r="C82" s="165" t="s">
        <v>2057</v>
      </c>
      <c r="D82" s="165" cm="1">
        <f t="array" ref="D82">ROUND(INDEX($B$95:$H$845,MATCH(1,($C82=$E$95:$E$845)*($B82=$F$95:$F$845)*($C$77=$B$95:$B$845),0),MATCH(D$77,$B$95:$H$95,0))*100,1)</f>
        <v>74</v>
      </c>
      <c r="E82" s="165" cm="1">
        <f t="array" ref="E82">ROUND(INDEX($B$95:$H$845,MATCH(1,($C82=$E$95:$E$845)*($B82=$F$95:$F$845)*($C$77=$B$95:$B$845),0),MATCH(E$77,$B$95:$H$95,0))*100,1)</f>
        <v>66.5</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IN</v>
      </c>
    </row>
    <row r="84" spans="2:26" ht="15.95" customHeight="1" x14ac:dyDescent="0.25">
      <c r="B84" s="93" t="s">
        <v>2059</v>
      </c>
      <c r="C84" s="165" t="s">
        <v>497</v>
      </c>
      <c r="D84" s="165" cm="1">
        <f t="array" ref="D84">ROUND(INDEX($B$95:$H$845,MATCH(1,($C84=$E$95:$E$845)*($B84=$F$95:$F$845)*($C$77=$B$95:$B$845),0),MATCH(D$77,$B$95:$H$95,0))*100,1)</f>
        <v>0.4</v>
      </c>
      <c r="E84" s="165" cm="1">
        <f t="array" ref="E84">ROUND(INDEX($B$95:$H$845,MATCH(1,($C84=$E$95:$E$845)*($B84=$F$95:$F$845)*($C$77=$B$95:$B$845),0),MATCH(E$77,$B$95:$H$95,0))*100,1)</f>
        <v>0.4</v>
      </c>
    </row>
    <row r="85" spans="2:26" ht="15.95" customHeight="1" x14ac:dyDescent="0.25">
      <c r="B85" s="165" t="s">
        <v>2059</v>
      </c>
      <c r="C85" s="165" t="s">
        <v>2057</v>
      </c>
      <c r="D85" s="165" cm="1">
        <f t="array" ref="D85">ROUND(INDEX($B$95:$H$845,MATCH(1,($C85=$E$95:$E$845)*($B85=$F$95:$F$845)*($C$77=$B$95:$B$845),0),MATCH(D$77,$B$95:$H$95,0))*100,1)</f>
        <v>57.1</v>
      </c>
      <c r="E85" s="165" cm="1">
        <f t="array" ref="E85">ROUND(INDEX($B$95:$H$845,MATCH(1,($C85=$E$95:$E$845)*($B85=$F$95:$F$845)*($C$77=$B$95:$B$845),0),MATCH(E$77,$B$95:$H$95,0))*100,1)</f>
        <v>33.9</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79.099999999999994</v>
      </c>
      <c r="E86" s="165" cm="1">
        <f t="array" ref="E86">ROUND(INDEX($B$95:$H$845,MATCH(1,($C86=$E$95:$E$845)*($B86=$F$95:$F$845)*($C$77=$B$95:$B$845),0),MATCH(E$77,$B$95:$H$95,0))*100,1)</f>
        <v>86.2</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12383233296420.801</v>
      </c>
      <c r="N86" s="165" cm="1">
        <f t="array" ref="N86">INDEX($K$95:$Z$195,MATCH(1,($J86=$L$95:$L$195)*($J$83=$K$95:$K$195),0),MATCH(N$85,$K$95:$Z$95,0))</f>
        <v>49902839636147.898</v>
      </c>
      <c r="O86" s="165" cm="1">
        <f t="array" ref="O86">INDEX($K$95:$Z$195,MATCH(1,($J86=$L$95:$L$195)*($J$83=$K$95:$K$195),0),MATCH(O$85,$K$95:$Z$95,0))</f>
        <v>74390247675712.797</v>
      </c>
      <c r="P86" s="165" cm="1">
        <f t="array" ref="P86">INDEX($K$95:$Z$195,MATCH(1,($J86=$L$95:$L$195)*($J$83=$K$95:$K$195),0),MATCH(P$85,$K$95:$Z$95,0))</f>
        <v>0</v>
      </c>
      <c r="Q86" s="165" cm="1">
        <f t="array" ref="Q86">INDEX($K$95:$Z$195,MATCH(1,($J86=$L$95:$L$195)*($J$83=$K$95:$K$195),0),MATCH(Q$85,$K$95:$Z$95,0))</f>
        <v>112443053589084</v>
      </c>
      <c r="R86" s="165" cm="1">
        <f t="array" ref="R86">INDEX($K$95:$Z$195,MATCH(1,($J86=$L$95:$L$195)*($J$83=$K$95:$K$195),0),MATCH(R$85,$K$95:$Z$95,0))</f>
        <v>283148771859954</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13848233296420.801</v>
      </c>
      <c r="N87" s="165" cm="1">
        <f t="array" ref="N87">INDEX($K$95:$Z$195,MATCH(1,($J87=$L$95:$L$195)*($J$83=$K$95:$K$195),0),MATCH(N$85,$K$95:$Z$95,0))</f>
        <v>76340839636147.906</v>
      </c>
      <c r="O87" s="165" cm="1">
        <f t="array" ref="O87">INDEX($K$95:$Z$195,MATCH(1,($J87=$L$95:$L$195)*($J$83=$K$95:$K$195),0),MATCH(O$85,$K$95:$Z$95,0))</f>
        <v>95689247675712.797</v>
      </c>
      <c r="P87" s="165" cm="1">
        <f t="array" ref="P87">INDEX($K$95:$Z$195,MATCH(1,($J87=$L$95:$L$195)*($J$83=$K$95:$K$195),0),MATCH(P$85,$K$95:$Z$95,0))</f>
        <v>0</v>
      </c>
      <c r="Q87" s="165" cm="1">
        <f t="array" ref="Q87">INDEX($K$95:$Z$195,MATCH(1,($J87=$L$95:$L$195)*($J$83=$K$95:$K$195),0),MATCH(Q$85,$K$95:$Z$95,0))</f>
        <v>327970053589084</v>
      </c>
      <c r="R87" s="165" cm="1">
        <f t="array" ref="R87">INDEX($K$95:$Z$195,MATCH(1,($J87=$L$95:$L$195)*($J$83=$K$95:$K$195),0),MATCH(R$85,$K$95:$Z$95,0))</f>
        <v>648328771859954</v>
      </c>
    </row>
    <row r="88" spans="2:26" ht="15.95" customHeight="1" x14ac:dyDescent="0.25">
      <c r="J88" s="93" t="s">
        <v>2060</v>
      </c>
      <c r="K88" s="165">
        <f>IFERROR(K86/K87 *100,0)</f>
        <v>0</v>
      </c>
      <c r="L88" s="165">
        <f t="shared" ref="L88:R88" si="19">IFERROR(L86/L87 *100,0)</f>
        <v>0</v>
      </c>
      <c r="M88" s="165">
        <f t="shared" si="19"/>
        <v>89.421033220326791</v>
      </c>
      <c r="N88" s="273">
        <f>ROUND(IFERROR(N86/N87 *100,0),0)</f>
        <v>65</v>
      </c>
      <c r="O88" s="165">
        <f>ROUND(IFERROR(O86/O87 *100,0),0)</f>
        <v>78</v>
      </c>
      <c r="P88" s="165">
        <f t="shared" si="19"/>
        <v>0</v>
      </c>
      <c r="Q88" s="165">
        <f t="shared" si="19"/>
        <v>34.284548957620594</v>
      </c>
      <c r="R88" s="165">
        <f t="shared" si="19"/>
        <v>43.673639694817865</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Indiana</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Indiana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Indiana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15.997597650619984</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119.76786632143974</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82.601573305516325</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46.288411577386896</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12.301707161489309</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-18.781436361783499</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5.8264303160598896</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264.00214997072868</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282.78358633251219</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2021-05-06T17:18:24Z</dcterms:modified>
</cp:coreProperties>
</file>