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Indiana\IN-eps\"/>
    </mc:Choice>
  </mc:AlternateContent>
  <xr:revisionPtr revIDLastSave="0" documentId="13_ncr:1_{8A3E74DB-D7C3-4C30-BF09-A6CBF9CC61B9}" xr6:coauthVersionLast="47" xr6:coauthVersionMax="47" xr10:uidLastSave="{00000000-0000-0000-0000-000000000000}"/>
  <bookViews>
    <workbookView xWindow="-110" yWindow="-110" windowWidth="25820" windowHeight="1402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<sst xmlns="http://schemas.openxmlformats.org/spreadsheetml/2006/main" count="32060" uniqueCount="2370">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</sst>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38</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Indiana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15.997597650619984</v>
      </c>
      <c r="C3" s="74">
        <f>E28</f>
        <v>3.6472799999999999</v>
      </c>
      <c r="D3" s="75">
        <v>0.55000000000000004</v>
      </c>
      <c r="E3" s="75">
        <v>0.4</v>
      </c>
      <c r="F3" s="117">
        <f t="shared" ref="F3:G9" si="0">$C3*(1-D3)</f>
        <v>1.6412759999999997</v>
      </c>
      <c r="G3" s="117">
        <f t="shared" si="0"/>
        <v>2.1883679999999996</v>
      </c>
      <c r="H3" s="69"/>
      <c r="I3" s="76">
        <f t="shared" ref="I3:I11" si="1">1-F3/$B3</f>
        <v>0.8974048456621615</v>
      </c>
      <c r="J3" s="76">
        <f>1-G3/$B3</f>
        <v>0.863206460882882</v>
      </c>
      <c r="K3" s="69" t="str">
        <f t="shared" ref="K3:K11" si="2">"In a scenario limiting global warming to 1.5 °C, " &amp; B$1 &amp; " would need to cut its " &amp; A3 &amp; " emissions by " &amp; ROUND(J3*100, 0) &amp; " to " &amp; ROUND(I3*100, 0) &amp; " percent of 2005 levels."</f>
        <v>In a scenario limiting global warming to 1.5 °C, Indiana would need to cut its buildings emissions by 86 to 90 percent of 2005 levels.</v>
      </c>
      <c r="L3" s="69"/>
      <c r="M3" s="69"/>
      <c r="N3" s="69"/>
      <c r="O3" s="69"/>
      <c r="P3" s="69"/>
      <c r="Q3" s="69"/>
      <c r="R3" s="69"/>
      <c r="S3" s="69"/>
      <c r="T3" s="69"/>
      <c r="U3" s="69"/>
      <c r="V3" s="69"/>
      <c r="W3" s="69"/>
      <c r="X3" s="69"/>
      <c r="Y3" s="69"/>
      <c r="Z3" s="69"/>
    </row>
    <row r="4" spans="1:26" ht="14.5" x14ac:dyDescent="0.35">
      <c r="A4" s="73" t="s">
        <v>1027</v>
      </c>
      <c r="B4" s="116">
        <f>'State 2005 Data'!J6</f>
        <v>119.76786632143974</v>
      </c>
      <c r="C4" s="74">
        <f>G28</f>
        <v>12.6975</v>
      </c>
      <c r="D4" s="75">
        <v>0.89</v>
      </c>
      <c r="E4" s="75">
        <v>0.66</v>
      </c>
      <c r="F4" s="117">
        <f t="shared" si="0"/>
        <v>1.3967249999999998</v>
      </c>
      <c r="G4" s="117">
        <f t="shared" si="0"/>
        <v>4.3171499999999998</v>
      </c>
      <c r="H4" s="69"/>
      <c r="I4" s="76">
        <f t="shared" si="1"/>
        <v>0.98833806560224269</v>
      </c>
      <c r="J4" s="76">
        <f t="shared" ref="J4:J11" si="3">1-G4/$B4</f>
        <v>0.96395402095238647</v>
      </c>
      <c r="K4" s="69" t="str">
        <f t="shared" si="2"/>
        <v>In a scenario limiting global warming to 1.5 °C, Indiana would need to cut its electricity emissions by 96 to 99 percent of 2005 levels.</v>
      </c>
      <c r="L4" s="69"/>
      <c r="M4" s="69"/>
      <c r="N4" s="69"/>
      <c r="O4" s="69"/>
      <c r="P4" s="69"/>
      <c r="Q4" s="69"/>
      <c r="R4" s="69"/>
      <c r="S4" s="69"/>
      <c r="T4" s="69"/>
      <c r="U4" s="69"/>
      <c r="V4" s="69"/>
      <c r="W4" s="69"/>
      <c r="X4" s="69"/>
      <c r="Y4" s="69"/>
      <c r="Z4" s="69"/>
    </row>
    <row r="5" spans="1:26" ht="14.5" x14ac:dyDescent="0.35">
      <c r="A5" s="73" t="s">
        <v>1858</v>
      </c>
      <c r="B5" s="116">
        <f>'State 2005 Data'!J7</f>
        <v>82.601573305516325</v>
      </c>
      <c r="C5" s="118">
        <f>H28</f>
        <v>26.9559</v>
      </c>
      <c r="D5" s="75">
        <v>0.41</v>
      </c>
      <c r="E5" s="75">
        <v>0.33</v>
      </c>
      <c r="F5" s="117">
        <f t="shared" si="0"/>
        <v>15.903981000000002</v>
      </c>
      <c r="G5" s="117">
        <f t="shared" si="0"/>
        <v>18.060452999999999</v>
      </c>
      <c r="H5" s="69"/>
      <c r="I5" s="76">
        <f>1-F5/$B5</f>
        <v>0.80746152447755015</v>
      </c>
      <c r="J5" s="76">
        <f t="shared" si="3"/>
        <v>0.78135461254230276</v>
      </c>
      <c r="K5" s="69" t="str">
        <f t="shared" si="2"/>
        <v>In a scenario limiting global warming to 1.5 °C, Indiana would need to cut its industry emissions by 78 to 81 percent of 2005 levels.</v>
      </c>
      <c r="L5" s="69"/>
      <c r="M5" s="69"/>
      <c r="N5" s="69"/>
      <c r="O5" s="69"/>
      <c r="P5" s="69"/>
      <c r="Q5" s="69"/>
      <c r="R5" s="69"/>
      <c r="S5" s="69"/>
      <c r="T5" s="69"/>
      <c r="U5" s="69"/>
      <c r="V5" s="69"/>
      <c r="W5" s="69"/>
      <c r="X5" s="69"/>
      <c r="Y5" s="69"/>
      <c r="Z5" s="69"/>
    </row>
    <row r="6" spans="1:26" ht="14.5" x14ac:dyDescent="0.35">
      <c r="A6" s="73" t="s">
        <v>1859</v>
      </c>
      <c r="B6" s="116">
        <f>'State 2005 Data'!J8</f>
        <v>46.288411577386896</v>
      </c>
      <c r="C6" s="118">
        <f>F28</f>
        <v>14.0167</v>
      </c>
      <c r="D6" s="75">
        <v>0.48</v>
      </c>
      <c r="E6" s="75">
        <v>0.27</v>
      </c>
      <c r="F6" s="117">
        <f>$C6*(1-D6)</f>
        <v>7.2886839999999999</v>
      </c>
      <c r="G6" s="117">
        <f t="shared" si="0"/>
        <v>10.232191</v>
      </c>
      <c r="H6" s="69"/>
      <c r="I6" s="76">
        <f t="shared" si="1"/>
        <v>0.84253760819131862</v>
      </c>
      <c r="J6" s="76">
        <f t="shared" si="3"/>
        <v>0.77894702688396644</v>
      </c>
      <c r="K6" s="69" t="str">
        <f t="shared" si="2"/>
        <v>In a scenario limiting global warming to 1.5 °C, Indiana would need to cut its transportation emissions by 78 to 84 percent of 2005 levels.</v>
      </c>
      <c r="L6" s="69"/>
      <c r="M6" s="69"/>
      <c r="N6" s="69"/>
      <c r="O6" s="69"/>
      <c r="P6" s="69"/>
      <c r="Q6" s="69"/>
      <c r="R6" s="69"/>
      <c r="S6" s="69"/>
      <c r="T6" s="69"/>
      <c r="U6" s="69"/>
      <c r="V6" s="69"/>
      <c r="W6" s="69"/>
      <c r="X6" s="69"/>
      <c r="Y6" s="69"/>
      <c r="Z6" s="69"/>
    </row>
    <row r="7" spans="1:26" ht="14.5" x14ac:dyDescent="0.35">
      <c r="A7" s="73" t="s">
        <v>774</v>
      </c>
      <c r="B7" s="116">
        <f>'State 2005 Data'!J9</f>
        <v>12.301707161489309</v>
      </c>
      <c r="C7" s="118">
        <f>D28</f>
        <v>7.6132600000000004</v>
      </c>
      <c r="D7" s="75">
        <v>0.06</v>
      </c>
      <c r="E7" s="75">
        <v>0.02</v>
      </c>
      <c r="F7" s="117">
        <f t="shared" si="0"/>
        <v>7.1564643999999999</v>
      </c>
      <c r="G7" s="117">
        <f t="shared" si="0"/>
        <v>7.4609947999999999</v>
      </c>
      <c r="H7" s="69"/>
      <c r="I7" s="76">
        <f t="shared" si="1"/>
        <v>0.41825436859662646</v>
      </c>
      <c r="J7" s="76">
        <f t="shared" si="3"/>
        <v>0.39349923534541908</v>
      </c>
      <c r="K7" s="69" t="str">
        <f t="shared" si="2"/>
        <v>In a scenario limiting global warming to 1.5 °C, Indiana would need to cut its agriculture emissions by 39 to 42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Indiana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5.8264303160598896</v>
      </c>
      <c r="C9" s="118">
        <f>C28</f>
        <v>1.59965</v>
      </c>
      <c r="D9" s="75">
        <v>0.06</v>
      </c>
      <c r="E9" s="75">
        <v>0.02</v>
      </c>
      <c r="F9" s="117">
        <f t="shared" si="0"/>
        <v>1.503671</v>
      </c>
      <c r="G9" s="117">
        <f t="shared" si="0"/>
        <v>1.5676570000000001</v>
      </c>
      <c r="H9" s="69"/>
      <c r="I9" s="76">
        <f t="shared" si="1"/>
        <v>0.74192242618000548</v>
      </c>
      <c r="J9" s="76">
        <f t="shared" si="3"/>
        <v>0.73094040176213337</v>
      </c>
      <c r="K9" s="69" t="str">
        <f t="shared" si="2"/>
        <v>In a scenario limiting global warming to 1.5 °C, Indiana would need to cut its waste emissions by 73 to 74 percent of 2005 levels.</v>
      </c>
      <c r="L9" s="69"/>
      <c r="M9" s="69"/>
      <c r="N9" s="69"/>
      <c r="O9" s="69"/>
      <c r="P9" s="69"/>
      <c r="Q9" s="69"/>
      <c r="R9" s="69"/>
      <c r="S9" s="69"/>
      <c r="T9" s="69"/>
      <c r="U9" s="69"/>
      <c r="V9" s="69"/>
      <c r="W9" s="69"/>
      <c r="X9" s="69"/>
      <c r="Y9" s="69"/>
      <c r="Z9" s="69"/>
    </row>
    <row r="10" spans="1:26" ht="14.5" x14ac:dyDescent="0.35">
      <c r="A10" s="73" t="s">
        <v>1864</v>
      </c>
      <c r="B10" s="119">
        <f>SUM(B3:B9)</f>
        <v>276.3452263325122</v>
      </c>
      <c r="C10" s="119">
        <f>SUM(C3:C9)</f>
        <v>60.091929999999991</v>
      </c>
      <c r="D10" s="76">
        <f>1-F10/$C10</f>
        <v>0.52651809652311032</v>
      </c>
      <c r="E10" s="76">
        <f>1-G10/$C10</f>
        <v>0.37781239843686165</v>
      </c>
      <c r="F10" s="117">
        <f>SUM(F3:F9)</f>
        <v>28.452441400000005</v>
      </c>
      <c r="G10" s="117">
        <f>SUM(G3:G9)</f>
        <v>37.388453799999994</v>
      </c>
      <c r="H10" s="171">
        <f>IFERROR(B10*(1-'Unique State Inputs'!A$8),"")</f>
        <v>151.98987448288173</v>
      </c>
      <c r="I10" s="76">
        <f t="shared" si="1"/>
        <v>0.89704022834914243</v>
      </c>
      <c r="J10" s="76">
        <f t="shared" si="3"/>
        <v>0.86470381885659076</v>
      </c>
      <c r="K10" s="69" t="str">
        <f t="shared" si="2"/>
        <v>In a scenario limiting global warming to 1.5 °C, Indiana would need to cut its total (including land use) emissions by 86 to 90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282.78358633251219</v>
      </c>
      <c r="C11" s="119">
        <f>SUM(C3:C9)-C8</f>
        <v>66.530289999999994</v>
      </c>
      <c r="D11" s="76">
        <f>1-F11/$C11</f>
        <v>0.47556516888773503</v>
      </c>
      <c r="E11" s="76">
        <f>1-G11/$C11</f>
        <v>0.34125022151564344</v>
      </c>
      <c r="F11" s="117">
        <f>F10-F8</f>
        <v>34.890801400000008</v>
      </c>
      <c r="G11" s="117">
        <f>G10-G8</f>
        <v>43.826813799999996</v>
      </c>
      <c r="H11" s="171">
        <f>IFERROR(B11*(1-'Unique State Inputs'!A$8),"")</f>
        <v>155.53097248288171</v>
      </c>
      <c r="I11" s="76">
        <f t="shared" si="1"/>
        <v>0.87661659627241051</v>
      </c>
      <c r="J11" s="76">
        <f t="shared" si="3"/>
        <v>0.8450164156682487</v>
      </c>
      <c r="K11" s="69" t="str">
        <f t="shared" si="2"/>
        <v>In a scenario limiting global warming to 1.5 °C, Indiana would need to cut its total (excluding land use) emissions by 85 to 88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Indiana, the share of electricity among fuels used for heating in urban, residential buildings will rise from 6.9% to 8.4%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Indiana, the share of electricity among fuels used for heating in urban, residential buildings will rise from 6.9% to 8.4%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Indiana, the share of electricity among fuels used by appliances in urban, residential buildings will fall from 74% to 66.5%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Indiana, the share of electricity among fuels used by appliances in urban, residential buildings will fall from 74% to 66.5%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Indiana, the share of electricity among fuels used for heating in rural, residential buildings will rise from 6.9% to 8.4%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Indiana, the share of electricity among fuels used for heating in rural, residential buildings will rise from 6.9% to 8.4%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74% to 66.5%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74% to 66.5%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Indiana, the share of electricity among fuels used for heating in commercial buildings will fall from 0.4% to 0.4%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Indiana, the share of electricity among fuels used for heating in commercial buildings will fall from 0.4% to 0.4%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Indiana, the share of electricity among fuels used by appliances in commercial buildings will fall from 57.1% to 33.9%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Indiana, the share of electricity among fuels used by appliances in commercial buildings will fall from 57.1% to 33.9%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Indiana, the share of electricity among fuels used by other components in commercial buildings will rise from 79.1% to 86.2%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Indiana, the share of electricity among fuels used by other components in commercial buildings will rise from 79.1% to 86.2%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Indiana.//**Natural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Indiana.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Indiana.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Indiana declined by -100%.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Indiana declined by -100%.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declined by -100%.</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Indiana increased by 15310%.</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Indiana increased by 15310%.</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Indiana increased by 15310%.</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Indiana increased by 15310%.</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Indiana increased by 15310%.</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Indiana increased by 15310%.</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Indiana increased by 15310%.</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Indiana increased by 15310%.</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Indiana increased by 15310%.</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Indiana increased by 15310%.</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Indiana increased by 15310%.</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Indiana increased by 15310%.</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Indiana increased by 15310%.</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Indiana increased by 15310%.</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Indiana increased by 15310%.</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Indiana increased by 15310%.</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Indiana, a 100% setting provides for an additional 9141 MW of demand response capacity in 2050 (on top of a BAU quantity of 2957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Indiana, a 100% setting provides for an additional 9141 MW of demand response capacity in 2050 (on top of a BAU quantity of 2957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9141 MW of demand response capacity in 2050 (on top of a BAU quantity of 2957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Indiana will retire 5875 MW of coal by 2050. Indiana currently has 15229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Indiana will retire 5875 MW of coal by 2050. Indiana currently has 15229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Indiana will retire 0 MW of gas non-peaking plants by 2050. Indiana currently has 3866MW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Indiana will retire 0 MW of gas non-peaking plants by 2050. Indiana currently has 3866MW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Indiana will retire 0 MW of nuclear capacity by 2050. Indiana currently has 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Indiana will retire 0 MW of nuclear capacity by 2050. Indiana currently has 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Indiana will retire 0 MW of biomass capacity by 2050. Indiana currently has 55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Indiana will retire 0 MW of petroleum capacity by 2050. Indiana currently has 72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Indiana will retire 52 MW of natural gas peaker capacity by 2050. Indiana currently has 3867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Indiana will retire 52 MW of natural gas peaker capacity by 2050. Indiana currently has 3867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Indiana will retire 0 MW of natural gas peaker capacity by 2050. Indiana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Indiana will retire 0 MW of natural gas peaker capacity by 2050. Indiana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c r="U255" s="305" t="str">
        <f>N255&amp;O255&amp;P255&amp;T255</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Indiana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**Indiana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Indiana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**Indiana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Indiana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**Indiana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88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88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Indiana.//**Natural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Indiana.//**Natural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Indiana.//**Natural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Indiana.//**Natural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Indiana.//**Natural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Indiana.//**Natural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Indiana.//**Natural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Indiana.//**Natural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Indiana.//**Natural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Indiana.//**Natural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Indiana.//**Natural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Indiana.//**Natural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Indiana.//**Natural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Indiana.//**Natural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Indiana.//**Natural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Indiana.//**Natural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declined by -100%.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9141 MW of demand response capacity in 2050 (on top of a BAU quantity of 2957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6.9% to 8.4% through 2050.//**Urban Residential Appliances: **In the BAU case, in Indiana, the share of electricity among fuels used by appliances in urban, residential buildings will fall from 74% to 66.5% through 2050.//**Urban Residential Other Components: ** In the BAU case, the share of electricity among fuels used by other components in urban, residential buildings is 100%.//**Rural Residential Heating: **In the BAU case, in Indiana, the share of electricity among fuels used for heating in rural, residential buildings will rise from 6.9% to 8.4% through 2050.//**Rural Residential Appliances: **In the BAU case, in , the share of electricity among fuels used by appliances in rural, residential buildings will fall from 74% to 66.5% through 2050.//**Rural Residential Other Components: **In the United States, the share of electricity among fuels used by other components in urban, residential buildings is 100%.//**Commercial Heating: **In the BAU case, in Indiana, the share of electricity among fuels used for heating in commercial buildings will fall from 0.4% to 0.4% through 2050.//**Commercial Appliances: **In the BAU case, in Indiana, the share of electricity among fuels used by appliances in commercial buildings will fall from 57.1% to 33.9% through 2050.//**Commercial Other Components: **In the BAU case, in the Indiana, the share of electricity among fuels used by other components in commercial buildings will rise from 79.1% to 86.2%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Indiana.//**Natural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Indiana declined by -100%.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Indiana increased by 15310%.//**Natural Gas Nonpeaker : **From 2010-2018, electricity exports in Indiana increased by 15310%.//**Nuclear : **From 2010-2018, electricity exports in Indiana increased by 15310%.//**Hydro : **From 2010-2018, electricity exports in Indiana increased by 15310%.//**Onshore Wind : **From 2010-2018, electricity exports in Indiana increased by 15310%.//**Solar PV : **From 2010-2018, electricity exports in Indiana increased by 15310%.//**Biomass : **From 2010-2018, electricity exports in Indiana increased by 15310%.//**Petroleum : **From 2010-2018, electricity exports in Indiana increased by 15310%.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9141 MW of demand response capacity in 2050 (on top of a BAU quantity of 2957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Indiana will retire 5875 MW of coal by 2050. Indiana currently has 15229 MW of coal capacity.//**Natural Gas Nonpeaker : **The EIA projects that Indiana will retire 0 MW of gas non-peaking plants by 2050. Indiana currently has 3866MW of natural gas non-peaking capacity.//**Nuclear : **The EIA projects that Indiana will retire 0 MW of nuclear capacity by 2050. Indiana currently has 0 MW of nuclear capacity.//**Natural Gas Peaker : **The EIA projects that Indiana will retire 52 MW of natural gas peaker capacity by 2050. Indiana currently has 3867 MW of natural gas peaker capacity.//**Lignite : **The EIA projects that Indiana will retire 0 MW of natural gas peaker capacity by 2050. Indiana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**Indiana does not have a capacity construction subsidy for onshore wind. However, the Investment Tax Credit, a similar program for solar power, covers 30% of system costs through 2019, with declining amounts thereafter.//**Solar PV : **Indiana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**Indiana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Indiana had 708 EV charging outlets, approximately 11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Indiana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Indiana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Indiana,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Indiana, the share of electricity among fuels used for heating in urban, residential buildings will rise from 6.9% to 8.4%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Indiana, the share of electricity among fuels used by appliances in urban, residential buildings will fall from 74% to 66.5%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Indiana, the share of electricity among fuels used for heating in rural, residential buildings will rise from 6.9% to 8.4%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74% to 66.5%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Indiana, the share of electricity among fuels used for heating in commercial buildings will fall from 0.4% to 0.4%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Indiana, the share of electricity among fuels used by appliances in commercial buildings will fall from 57.1% to 33.9%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Indiana, the share of electricity among fuels used by other components in commercial buildings will rise from 79.1% to 86.2%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Indiana.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10% in 2050 as a generation-weighted state average. Many states have different requirements for municipalities, co-ops, and investor owned utilities. In 2020, the value is 8%. To set a carbon-free electricity standard that starts ramping up in 2021, the Customize Implementation Schedule feature below allows users to customize the start year setting. Simply take the 8% value, divide by your chosen policy setting, and enter the resulting value in the 'Implementation %' box for 2020.  // **Guidance for setting values:** Multiple states have set 100% clean energy or renewable energy laws or goals, not includingIndiana.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declined by -100%.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Indiana increased by 15310%.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Indiana, a 100% setting provides for an additional 9141 MW of demand response capacity in 2050 (on top of a BAU quantity of 2957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Indiana will retire 5875 MW of coal by 2050. Indiana currently has 15229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Indiana will retire 0 MW of gas non-peaking plants by 2050. Indiana currently has 3866MW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Indiana will retire 0 MW of nuclear capacity by 2050. Indiana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Indiana will retire 0 MW of biomass capacity by 2050. Indiana currently has 55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Indiana will retire 0 MW of biomass capacity by 2050. Indiana currently has 55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Indiana will retire 0 MW of petroleum capacity by 2050. Indiana currently has 72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Indiana will retire 52 MW of natural gas peaker capacity by 2050. Indiana currently has 3867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Indiana will retire 0 MW of natural gas peaker capacity by 2050. Indiana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Indiana had about 0 of grid battery storage.  The BAU scenario is based on EIA AEO data and sees grid battery capacity reach 1231 by 2050.  The additional potential is based on NREL's Renewable Electricity Futures Study (80% RE-ITI (2014) scenario) and suggests Indiana could reach 15679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Indiana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88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Indiana</v>
      </c>
      <c r="B6" s="145">
        <f>SUMIFS(B7:B57,$A7:$A57,$A$6)</f>
        <v>708</v>
      </c>
      <c r="C6" s="145">
        <f>SUMIFS(C7:C57,$A7:$A57,$A$6)</f>
        <v>6737581</v>
      </c>
      <c r="D6" s="145">
        <f>ROUND(SUMIFS(D7:D57,$A7:$A57,$A$6),2)</f>
        <v>10.51</v>
      </c>
      <c r="E6" s="145">
        <f t="shared" ref="E6:L6" si="0">SUMIFS(E7:E57,$A7:$A57,$A$6)</f>
        <v>0</v>
      </c>
      <c r="F6" s="145">
        <f t="shared" si="0"/>
        <v>7.5000000000000011E-2</v>
      </c>
      <c r="G6" s="145">
        <f t="shared" si="0"/>
        <v>0.1</v>
      </c>
      <c r="H6" s="145">
        <f t="shared" si="0"/>
        <v>0.1</v>
      </c>
      <c r="I6" s="145">
        <f t="shared" si="0"/>
        <v>22719</v>
      </c>
      <c r="J6" s="145">
        <f t="shared" si="0"/>
        <v>6444160</v>
      </c>
      <c r="K6" s="145">
        <f t="shared" si="0"/>
        <v>3501105</v>
      </c>
      <c r="L6" s="145">
        <f t="shared" si="0"/>
        <v>162</v>
      </c>
      <c r="M6" s="145">
        <f>ROUND(SUMIFS(M7:M57,$A7:$A57,$A$6)*100,0)</f>
        <v>15310</v>
      </c>
      <c r="N6" s="145">
        <f>ROUND(SUMIFS(N7:N57,$A7:$A57,$A$6)*100,0)</f>
        <v>-100</v>
      </c>
      <c r="O6" s="145">
        <f t="shared" ref="O6:AM6" si="1">ROUND(SUMIFS(O7:O57,$A7:$A57,$A$6),0)</f>
        <v>6183</v>
      </c>
      <c r="P6" s="145">
        <f t="shared" si="1"/>
        <v>2957</v>
      </c>
      <c r="Q6" s="145">
        <f t="shared" si="1"/>
        <v>5875</v>
      </c>
      <c r="R6" s="145">
        <f t="shared" si="1"/>
        <v>0</v>
      </c>
      <c r="S6" s="145">
        <f t="shared" si="1"/>
        <v>0</v>
      </c>
      <c r="T6" s="145">
        <f t="shared" si="1"/>
        <v>0</v>
      </c>
      <c r="U6" s="145">
        <f t="shared" si="1"/>
        <v>0</v>
      </c>
      <c r="V6" s="145">
        <f t="shared" si="1"/>
        <v>52</v>
      </c>
      <c r="W6" s="145">
        <f t="shared" si="1"/>
        <v>0</v>
      </c>
      <c r="X6" s="145">
        <f t="shared" si="1"/>
        <v>15229</v>
      </c>
      <c r="Y6" s="145">
        <f t="shared" si="1"/>
        <v>3866</v>
      </c>
      <c r="Z6" s="145">
        <f t="shared" si="1"/>
        <v>0</v>
      </c>
      <c r="AA6" s="145">
        <f t="shared" si="1"/>
        <v>66</v>
      </c>
      <c r="AB6" s="145">
        <f t="shared" si="1"/>
        <v>2309</v>
      </c>
      <c r="AC6" s="145">
        <f t="shared" si="1"/>
        <v>244</v>
      </c>
      <c r="AD6" s="145">
        <f t="shared" si="1"/>
        <v>0</v>
      </c>
      <c r="AE6" s="145">
        <f t="shared" si="1"/>
        <v>55</v>
      </c>
      <c r="AF6" s="145">
        <f t="shared" si="1"/>
        <v>0</v>
      </c>
      <c r="AG6" s="145">
        <f t="shared" si="1"/>
        <v>72</v>
      </c>
      <c r="AH6" s="145">
        <f t="shared" si="1"/>
        <v>3867</v>
      </c>
      <c r="AI6" s="145">
        <f t="shared" si="1"/>
        <v>0</v>
      </c>
      <c r="AJ6" s="145">
        <f t="shared" si="1"/>
        <v>0</v>
      </c>
      <c r="AK6" s="145">
        <f t="shared" si="1"/>
        <v>0</v>
      </c>
      <c r="AL6" s="145">
        <f t="shared" si="1"/>
        <v>0</v>
      </c>
      <c r="AM6" s="145">
        <f t="shared" si="1"/>
        <v>0</v>
      </c>
      <c r="AN6" s="380">
        <f>ROUND(SUMIFS(AN7:AN57,$A7:$A57,$A$6),)</f>
        <v>1231</v>
      </c>
      <c r="AO6" s="145">
        <f t="shared" ref="AO6:AP6" si="2">ROUND(SUMIFS(AO7:AO57,$A7:$A57,$A$6),)</f>
        <v>15679</v>
      </c>
      <c r="AP6" s="145">
        <f t="shared" si="2"/>
        <v>0</v>
      </c>
      <c r="AQ6" s="145">
        <f>ROUND(SUMIFS(AQ7:AQ57,$A7:$A57,$A$6),0)</f>
        <v>88</v>
      </c>
      <c r="AR6" s="146">
        <f>SUMIFS(AR7:AR57,$A7:$A57,$A$6)</f>
        <v>0.21065026821928559</v>
      </c>
      <c r="AS6" s="145">
        <f>ROUND(SUMIFS(AS7:AS57,$A7:$A57,$A$6),0)</f>
        <v>2201</v>
      </c>
      <c r="AT6" s="145">
        <f>ROUND(SUMIFS(AT7:AT57,$A7:$A57,$A$6),0)</f>
        <v>2957</v>
      </c>
      <c r="AU6" s="145">
        <f>ROUND(SUMIFS(AU7:AU57,$A7:$A57,$A$6),0)</f>
        <v>9141</v>
      </c>
      <c r="AV6" s="145">
        <f>ROUND(SUMIFS(AV7:AV57,$A7:$A57,$A$6)*100,0)</f>
        <v>8</v>
      </c>
      <c r="AW6" s="145">
        <f>ROUND(SUMIFS(AW7:AW57,$A7:$A57,$A$6)*100,0)</f>
        <v>10</v>
      </c>
      <c r="AX6" s="145">
        <f>ROUND(SUMIFS(AX7:AX57,$A7:$A57,$A$6)*100,0)</f>
        <v>10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IN</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IN</v>
      </c>
      <c r="D77" s="93">
        <v>2019</v>
      </c>
      <c r="E77" s="93">
        <v>2050</v>
      </c>
    </row>
    <row r="78" spans="1:40" ht="16" customHeight="1" x14ac:dyDescent="0.35">
      <c r="B78" s="93" t="s">
        <v>2056</v>
      </c>
      <c r="C78" s="93" t="s">
        <v>496</v>
      </c>
      <c r="D78" s="93" cm="1">
        <f t="array" ref="D78">ROUND(INDEX($B$95:$H$845,MATCH(1,($C78=$E$95:$E$845)*($B78=$F$95:$F$845)*($C$77=$B$95:$B$845),0),MATCH(D$77,$B$95:$H$95,0))*100,1)</f>
        <v>6.9</v>
      </c>
      <c r="E78" s="165" cm="1">
        <f t="array" ref="E78">ROUND(INDEX($B$95:$H$845,MATCH(1,($C78=$E$95:$E$845)*($B78=$F$95:$F$845)*($C$77=$B$95:$B$845),0),MATCH(E$77,$B$95:$H$95,0))*100,1)</f>
        <v>8.4</v>
      </c>
    </row>
    <row r="79" spans="1:40" ht="16" customHeight="1" x14ac:dyDescent="0.35">
      <c r="B79" s="165" t="s">
        <v>2056</v>
      </c>
      <c r="C79" s="93" t="s">
        <v>2055</v>
      </c>
      <c r="D79" s="165" cm="1">
        <f t="array" ref="D79">ROUND(INDEX($B$95:$H$845,MATCH(1,($C79=$E$95:$E$845)*($B79=$F$95:$F$845)*($C$77=$B$95:$B$845),0),MATCH(D$77,$B$95:$H$95,0))*100,1)</f>
        <v>74</v>
      </c>
      <c r="E79" s="165" cm="1">
        <f t="array" ref="E79">ROUND(INDEX($B$95:$H$845,MATCH(1,($C79=$E$95:$E$845)*($B79=$F$95:$F$845)*($C$77=$B$95:$B$845),0),MATCH(E$77,$B$95:$H$95,0))*100,1)</f>
        <v>66.5</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6.9</v>
      </c>
      <c r="E81" s="165" cm="1">
        <f t="array" ref="E81">ROUND(INDEX($B$95:$H$845,MATCH(1,($C81=$E$95:$E$845)*($B81=$F$95:$F$845)*($C$77=$B$95:$B$845),0),MATCH(E$77,$B$95:$H$95,0))*100,1)</f>
        <v>8.4</v>
      </c>
    </row>
    <row r="82" spans="2:26" ht="16" customHeight="1" x14ac:dyDescent="0.35">
      <c r="B82" s="165" t="s">
        <v>2053</v>
      </c>
      <c r="C82" s="165" t="s">
        <v>2055</v>
      </c>
      <c r="D82" s="165" cm="1">
        <f t="array" ref="D82">ROUND(INDEX($B$95:$H$845,MATCH(1,($C82=$E$95:$E$845)*($B82=$F$95:$F$845)*($C$77=$B$95:$B$845),0),MATCH(D$77,$B$95:$H$95,0))*100,1)</f>
        <v>74</v>
      </c>
      <c r="E82" s="165" cm="1">
        <f t="array" ref="E82">ROUND(INDEX($B$95:$H$845,MATCH(1,($C82=$E$95:$E$845)*($B82=$F$95:$F$845)*($C$77=$B$95:$B$845),0),MATCH(E$77,$B$95:$H$95,0))*100,1)</f>
        <v>66.5</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IN</v>
      </c>
    </row>
    <row r="84" spans="2:26" ht="16" customHeight="1" x14ac:dyDescent="0.35">
      <c r="B84" s="93" t="s">
        <v>2057</v>
      </c>
      <c r="C84" s="165" t="s">
        <v>496</v>
      </c>
      <c r="D84" s="165" cm="1">
        <f t="array" ref="D84">ROUND(INDEX($B$95:$H$845,MATCH(1,($C84=$E$95:$E$845)*($B84=$F$95:$F$845)*($C$77=$B$95:$B$845),0),MATCH(D$77,$B$95:$H$95,0))*100,1)</f>
        <v>0.4</v>
      </c>
      <c r="E84" s="165" cm="1">
        <f t="array" ref="E84">ROUND(INDEX($B$95:$H$845,MATCH(1,($C84=$E$95:$E$845)*($B84=$F$95:$F$845)*($C$77=$B$95:$B$845),0),MATCH(E$77,$B$95:$H$95,0))*100,1)</f>
        <v>0.4</v>
      </c>
    </row>
    <row r="85" spans="2:26" ht="16" customHeight="1" x14ac:dyDescent="0.35">
      <c r="B85" s="165" t="s">
        <v>2057</v>
      </c>
      <c r="C85" s="165" t="s">
        <v>2055</v>
      </c>
      <c r="D85" s="165" cm="1">
        <f t="array" ref="D85">ROUND(INDEX($B$95:$H$845,MATCH(1,($C85=$E$95:$E$845)*($B85=$F$95:$F$845)*($C$77=$B$95:$B$845),0),MATCH(D$77,$B$95:$H$95,0))*100,1)</f>
        <v>57.1</v>
      </c>
      <c r="E85" s="165" cm="1">
        <f t="array" ref="E85">ROUND(INDEX($B$95:$H$845,MATCH(1,($C85=$E$95:$E$845)*($B85=$F$95:$F$845)*($C$77=$B$95:$B$845),0),MATCH(E$77,$B$95:$H$95,0))*100,1)</f>
        <v>33.9</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79.099999999999994</v>
      </c>
      <c r="E86" s="165" cm="1">
        <f t="array" ref="E86">ROUND(INDEX($B$95:$H$845,MATCH(1,($C86=$E$95:$E$845)*($B86=$F$95:$F$845)*($C$77=$B$95:$B$845),0),MATCH(E$77,$B$95:$H$95,0))*100,1)</f>
        <v>86.2</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12383233296420.801</v>
      </c>
      <c r="N86" s="165" cm="1">
        <f t="array" ref="N86">INDEX($K$95:$Z$195,MATCH(1,($J86=$L$95:$L$195)*($J$83=$K$95:$K$195),0),MATCH(N$85,$K$95:$Z$95,0))</f>
        <v>49902839636147.898</v>
      </c>
      <c r="O86" s="165" cm="1">
        <f t="array" ref="O86">INDEX($K$95:$Z$195,MATCH(1,($J86=$L$95:$L$195)*($J$83=$K$95:$K$195),0),MATCH(O$85,$K$95:$Z$95,0))</f>
        <v>74390247675712.797</v>
      </c>
      <c r="P86" s="165" cm="1">
        <f t="array" ref="P86">INDEX($K$95:$Z$195,MATCH(1,($J86=$L$95:$L$195)*($J$83=$K$95:$K$195),0),MATCH(P$85,$K$95:$Z$95,0))</f>
        <v>0</v>
      </c>
      <c r="Q86" s="165" cm="1">
        <f t="array" ref="Q86">INDEX($K$95:$Z$195,MATCH(1,($J86=$L$95:$L$195)*($J$83=$K$95:$K$195),0),MATCH(Q$85,$K$95:$Z$95,0))</f>
        <v>112443053589084</v>
      </c>
      <c r="R86" s="165" cm="1">
        <f t="array" ref="R86">INDEX($K$95:$Z$195,MATCH(1,($J86=$L$95:$L$195)*($J$83=$K$95:$K$195),0),MATCH(R$85,$K$95:$Z$95,0))</f>
        <v>283148771859954</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13848233296420.801</v>
      </c>
      <c r="N87" s="165" cm="1">
        <f t="array" ref="N87">INDEX($K$95:$Z$195,MATCH(1,($J87=$L$95:$L$195)*($J$83=$K$95:$K$195),0),MATCH(N$85,$K$95:$Z$95,0))</f>
        <v>76340839636147.906</v>
      </c>
      <c r="O87" s="165" cm="1">
        <f t="array" ref="O87">INDEX($K$95:$Z$195,MATCH(1,($J87=$L$95:$L$195)*($J$83=$K$95:$K$195),0),MATCH(O$85,$K$95:$Z$95,0))</f>
        <v>95689247675712.797</v>
      </c>
      <c r="P87" s="165" cm="1">
        <f t="array" ref="P87">INDEX($K$95:$Z$195,MATCH(1,($J87=$L$95:$L$195)*($J$83=$K$95:$K$195),0),MATCH(P$85,$K$95:$Z$95,0))</f>
        <v>0</v>
      </c>
      <c r="Q87" s="165" cm="1">
        <f t="array" ref="Q87">INDEX($K$95:$Z$195,MATCH(1,($J87=$L$95:$L$195)*($J$83=$K$95:$K$195),0),MATCH(Q$85,$K$95:$Z$95,0))</f>
        <v>327970053589084</v>
      </c>
      <c r="R87" s="165" cm="1">
        <f t="array" ref="R87">INDEX($K$95:$Z$195,MATCH(1,($J87=$L$95:$L$195)*($J$83=$K$95:$K$195),0),MATCH(R$85,$K$95:$Z$95,0))</f>
        <v>648328771859954</v>
      </c>
    </row>
    <row r="88" spans="2:26" ht="16" customHeight="1" x14ac:dyDescent="0.35">
      <c r="J88" s="93" t="s">
        <v>2058</v>
      </c>
      <c r="K88" s="165">
        <f>IFERROR(K86/K87 *100,0)</f>
        <v>0</v>
      </c>
      <c r="L88" s="165">
        <f t="shared" ref="L88:R88" si="19">IFERROR(L86/L87 *100,0)</f>
        <v>0</v>
      </c>
      <c r="M88" s="165">
        <f t="shared" si="19"/>
        <v>89.421033220326791</v>
      </c>
      <c r="N88" s="264">
        <f>ROUND(IFERROR(N86/N87 *100,0),0)</f>
        <v>65</v>
      </c>
      <c r="O88" s="165">
        <f>ROUND(IFERROR(O86/O87 *100,0),0)</f>
        <v>78</v>
      </c>
      <c r="P88" s="165">
        <f t="shared" si="19"/>
        <v>0</v>
      </c>
      <c r="Q88" s="165">
        <f t="shared" si="19"/>
        <v>34.284548957620594</v>
      </c>
      <c r="R88" s="165">
        <f t="shared" si="19"/>
        <v>43.673639694817865</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Indiana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Indiana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Indiana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15.997597650619984</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119.76786632143974</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82.601573305516325</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46.288411577386896</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12.301707161489309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-18.781436361783499</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5.8264303160598896</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264.00214997072868</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282.78358633251219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2021-09-30T18:24:58Z</dcterms:modified>
</cp:coreProperties>
</file>