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trans\BCDTRtSY\"/>
    </mc:Choice>
  </mc:AlternateContent>
  <xr:revisionPtr revIDLastSave="0" documentId="13_ncr:1_{88A7D670-B927-4F41-9578-58542E2E6A8D}" xr6:coauthVersionLast="47" xr6:coauthVersionMax="47" xr10:uidLastSave="{00000000-0000-0000-0000-000000000000}"/>
  <bookViews>
    <workbookView xWindow="28680" yWindow="960" windowWidth="29040" windowHeight="15720" activeTab="1" xr2:uid="{00000000-000D-0000-FFFF-FFFF00000000}"/>
  </bookViews>
  <sheets>
    <sheet name="About" sheetId="1" r:id="rId1"/>
    <sheet name="HDVs and Motorcycles" sheetId="2" r:id="rId2"/>
    <sheet name="Population" sheetId="9" r:id="rId3"/>
    <sheet name="LDVs" sheetId="3" r:id="rId4"/>
    <sheet name="Rail" sheetId="4" r:id="rId5"/>
    <sheet name="Aircraft" sheetId="5" r:id="rId6"/>
    <sheet name="Ships" sheetId="6" r:id="rId7"/>
    <sheet name="BCDTRtSY-psgr" sheetId="7" r:id="rId8"/>
    <sheet name="BCDTRtSY-frgt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2" l="1"/>
  <c r="D18" i="2"/>
  <c r="E18" i="2"/>
  <c r="F18" i="2"/>
  <c r="G18" i="2"/>
  <c r="H18" i="2"/>
  <c r="I18" i="2"/>
  <c r="J18" i="2"/>
  <c r="K18" i="2"/>
  <c r="C18" i="2"/>
  <c r="D32" i="2"/>
  <c r="E32" i="2"/>
  <c r="F32" i="2"/>
  <c r="G32" i="2"/>
  <c r="H32" i="2"/>
  <c r="I32" i="2"/>
  <c r="J32" i="2"/>
  <c r="K32" i="2"/>
  <c r="C32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C19" i="2"/>
  <c r="N12" i="4"/>
  <c r="O12" i="4"/>
  <c r="P12" i="4"/>
  <c r="Q12" i="4"/>
  <c r="R12" i="4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M12" i="4"/>
  <c r="J12" i="4"/>
  <c r="K12" i="4" s="1"/>
  <c r="L12" i="4" s="1"/>
  <c r="I12" i="4"/>
  <c r="F18" i="4"/>
  <c r="G18" i="4"/>
  <c r="H18" i="4"/>
  <c r="E18" i="4"/>
  <c r="D18" i="4"/>
  <c r="C17" i="4"/>
  <c r="M6" i="4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M5" i="4"/>
  <c r="N5" i="4" s="1"/>
  <c r="O5" i="4" s="1"/>
  <c r="P5" i="4" s="1"/>
  <c r="Q5" i="4" s="1"/>
  <c r="R5" i="4" s="1"/>
  <c r="S5" i="4" s="1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L6" i="4"/>
  <c r="K6" i="4"/>
  <c r="K5" i="4"/>
  <c r="L5" i="4"/>
  <c r="D5" i="4"/>
  <c r="E5" i="4"/>
  <c r="F5" i="4"/>
  <c r="G5" i="4"/>
  <c r="H5" i="4"/>
  <c r="I5" i="4"/>
  <c r="J5" i="4"/>
  <c r="D6" i="4"/>
  <c r="E6" i="4"/>
  <c r="F6" i="4"/>
  <c r="G6" i="4"/>
  <c r="H6" i="4"/>
  <c r="I6" i="4"/>
  <c r="J6" i="4"/>
  <c r="C6" i="4"/>
  <c r="C5" i="4"/>
  <c r="M5" i="3" l="1"/>
  <c r="N5" i="3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AG5" i="3" s="1"/>
  <c r="AH5" i="3" s="1"/>
  <c r="AI5" i="3" s="1"/>
  <c r="AJ5" i="3" s="1"/>
  <c r="AK5" i="3" s="1"/>
  <c r="L5" i="3"/>
  <c r="K5" i="3" a="1"/>
  <c r="K5" i="3"/>
  <c r="C5" i="3"/>
  <c r="D5" i="3"/>
  <c r="E5" i="3"/>
  <c r="F5" i="3"/>
  <c r="G5" i="3"/>
  <c r="H5" i="3"/>
  <c r="I5" i="3"/>
  <c r="J5" i="3"/>
  <c r="B5" i="3"/>
  <c r="D36" i="3"/>
  <c r="E36" i="3"/>
  <c r="F36" i="3"/>
  <c r="G36" i="3"/>
  <c r="H36" i="3"/>
  <c r="I36" i="3"/>
  <c r="J36" i="3"/>
  <c r="K36" i="3"/>
  <c r="C36" i="3"/>
  <c r="D20" i="2"/>
  <c r="E20" i="2"/>
  <c r="F20" i="2"/>
  <c r="G20" i="2"/>
  <c r="H20" i="2"/>
  <c r="L20" i="2" s="1" a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AG20" i="2" s="1"/>
  <c r="AH20" i="2" s="1"/>
  <c r="AI20" i="2" s="1"/>
  <c r="AJ20" i="2" s="1"/>
  <c r="AK20" i="2" s="1"/>
  <c r="AL20" i="2" s="1"/>
  <c r="I20" i="2"/>
  <c r="J20" i="2"/>
  <c r="K20" i="2"/>
  <c r="C20" i="2"/>
  <c r="L18" i="2" a="1"/>
  <c r="L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AL18" i="2" s="1"/>
  <c r="C29" i="2"/>
  <c r="D29" i="2"/>
  <c r="E29" i="2"/>
  <c r="F29" i="2"/>
  <c r="H29" i="2"/>
  <c r="I29" i="2"/>
  <c r="J29" i="2"/>
  <c r="K29" i="2"/>
  <c r="G29" i="2"/>
  <c r="K11" i="6" l="1" a="1"/>
  <c r="K11" i="6" s="1"/>
  <c r="K3" i="6" l="1" a="1"/>
  <c r="K3" i="6"/>
  <c r="K4" i="6" a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AG4" i="6" s="1"/>
  <c r="AH4" i="6" s="1"/>
  <c r="AI4" i="6" s="1"/>
  <c r="AJ4" i="6" s="1"/>
  <c r="AK4" i="6" s="1"/>
  <c r="C20" i="6"/>
  <c r="D20" i="6"/>
  <c r="E20" i="6"/>
  <c r="F20" i="6"/>
  <c r="G20" i="6"/>
  <c r="H20" i="6"/>
  <c r="I20" i="6"/>
  <c r="J20" i="6"/>
  <c r="C21" i="6"/>
  <c r="D21" i="6"/>
  <c r="E21" i="6"/>
  <c r="F21" i="6"/>
  <c r="G21" i="6"/>
  <c r="H21" i="6"/>
  <c r="I21" i="6"/>
  <c r="J21" i="6"/>
  <c r="B21" i="6"/>
  <c r="B20" i="6"/>
  <c r="C29" i="9"/>
  <c r="B26" i="9" a="1"/>
  <c r="B26" i="9" s="1"/>
  <c r="J11" i="6" a="1"/>
  <c r="J11" i="6" s="1"/>
  <c r="J4" i="6" a="1"/>
  <c r="J4" i="6" s="1"/>
  <c r="J3" i="6" a="1"/>
  <c r="J3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B19" i="6"/>
  <c r="B18" i="6"/>
  <c r="F6" i="6"/>
  <c r="F7" i="6" s="1"/>
  <c r="G6" i="6"/>
  <c r="G7" i="6" s="1"/>
  <c r="H6" i="6"/>
  <c r="H7" i="6" s="1"/>
  <c r="I6" i="6"/>
  <c r="I7" i="6" s="1"/>
  <c r="X8" i="5"/>
  <c r="Y8" i="5" s="1"/>
  <c r="Z8" i="5" s="1"/>
  <c r="AA8" i="5" s="1"/>
  <c r="AB8" i="5" s="1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W8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R9" i="5"/>
  <c r="AC5" i="5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AC6" i="5"/>
  <c r="AD6" i="5"/>
  <c r="AE6" i="5"/>
  <c r="AF6" i="5"/>
  <c r="AG6" i="5"/>
  <c r="AH6" i="5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AB6" i="5"/>
  <c r="AB5" i="5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D29" i="9"/>
  <c r="AB26" i="9" a="1"/>
  <c r="AB26" i="9" s="1"/>
  <c r="AA26" i="9" a="1"/>
  <c r="AA26" i="9" s="1"/>
  <c r="Z26" i="9"/>
  <c r="Z26" i="9" a="1"/>
  <c r="Y26" i="9" a="1"/>
  <c r="Y26" i="9" s="1"/>
  <c r="W26" i="9"/>
  <c r="W26" i="9" a="1"/>
  <c r="V26" i="9" a="1"/>
  <c r="V26" i="9" s="1"/>
  <c r="U26" i="9" a="1"/>
  <c r="U26" i="9" s="1"/>
  <c r="T26" i="9" a="1"/>
  <c r="T26" i="9" s="1"/>
  <c r="R26" i="9" a="1"/>
  <c r="R26" i="9" s="1"/>
  <c r="Q26" i="9" a="1"/>
  <c r="Q26" i="9" s="1"/>
  <c r="P26" i="9" a="1"/>
  <c r="P26" i="9" s="1"/>
  <c r="O26" i="9" a="1"/>
  <c r="O26" i="9" s="1"/>
  <c r="M26" i="9" a="1"/>
  <c r="M26" i="9" s="1"/>
  <c r="L26" i="9" a="1"/>
  <c r="L26" i="9" s="1"/>
  <c r="K26" i="9" a="1"/>
  <c r="K26" i="9" s="1"/>
  <c r="J26" i="9" a="1"/>
  <c r="J26" i="9" s="1"/>
  <c r="F26" i="9" a="1"/>
  <c r="F26" i="9" s="1"/>
  <c r="G26" i="9" a="1"/>
  <c r="G26" i="9"/>
  <c r="H26" i="9" a="1"/>
  <c r="H26" i="9"/>
  <c r="E26" i="9" a="1"/>
  <c r="E26" i="9" s="1"/>
  <c r="AC26" i="9"/>
  <c r="X26" i="9"/>
  <c r="S26" i="9"/>
  <c r="N26" i="9"/>
  <c r="I26" i="9"/>
  <c r="D26" i="9"/>
  <c r="C26" i="9" a="1"/>
  <c r="C26" i="9" s="1"/>
  <c r="B21" i="9"/>
  <c r="L11" i="6" l="1"/>
  <c r="K21" i="6"/>
  <c r="L3" i="6"/>
  <c r="L20" i="6" s="1"/>
  <c r="K20" i="6"/>
  <c r="M3" i="6"/>
  <c r="AA6" i="5"/>
  <c r="AA5" i="5"/>
  <c r="F23" i="9"/>
  <c r="G23" i="9"/>
  <c r="H23" i="9"/>
  <c r="E23" i="9"/>
  <c r="D22" i="9"/>
  <c r="E22" i="9"/>
  <c r="F22" i="9"/>
  <c r="G22" i="9"/>
  <c r="H22" i="9"/>
  <c r="C22" i="9"/>
  <c r="H21" i="9"/>
  <c r="G21" i="9"/>
  <c r="F21" i="9"/>
  <c r="E21" i="9"/>
  <c r="D21" i="9"/>
  <c r="C21" i="9"/>
  <c r="M11" i="6" l="1"/>
  <c r="L21" i="6"/>
  <c r="N3" i="6"/>
  <c r="M20" i="6"/>
  <c r="Q3" i="3" a="1"/>
  <c r="Q3" i="3"/>
  <c r="P3" i="3" a="1"/>
  <c r="P3" i="3" s="1"/>
  <c r="O3" i="3" a="1"/>
  <c r="O3" i="3"/>
  <c r="N3" i="3" a="1"/>
  <c r="N3" i="3" s="1"/>
  <c r="M3" i="3" a="1"/>
  <c r="M3" i="3"/>
  <c r="L3" i="3" a="1"/>
  <c r="L3" i="3"/>
  <c r="K3" i="3" a="1"/>
  <c r="K3" i="3" s="1"/>
  <c r="L4" i="8"/>
  <c r="I4" i="8"/>
  <c r="B4" i="8"/>
  <c r="D2" i="7"/>
  <c r="E6" i="6"/>
  <c r="E7" i="6" s="1"/>
  <c r="D6" i="6"/>
  <c r="D7" i="6" s="1"/>
  <c r="C6" i="6"/>
  <c r="C7" i="6" s="1"/>
  <c r="B6" i="6"/>
  <c r="B7" i="6" s="1"/>
  <c r="AY12" i="5"/>
  <c r="AE4" i="8" s="1"/>
  <c r="AU12" i="5"/>
  <c r="AA4" i="8" s="1"/>
  <c r="AO12" i="5"/>
  <c r="U4" i="8" s="1"/>
  <c r="AM12" i="5"/>
  <c r="S4" i="8" s="1"/>
  <c r="AL12" i="5"/>
  <c r="R4" i="8" s="1"/>
  <c r="AJ12" i="5"/>
  <c r="P4" i="8" s="1"/>
  <c r="AI12" i="5"/>
  <c r="O4" i="8" s="1"/>
  <c r="AH12" i="5"/>
  <c r="N4" i="8" s="1"/>
  <c r="AE12" i="5"/>
  <c r="K4" i="8" s="1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BA12" i="5"/>
  <c r="AG4" i="8" s="1"/>
  <c r="AZ12" i="5"/>
  <c r="AF4" i="8" s="1"/>
  <c r="AX12" i="5"/>
  <c r="AD4" i="8" s="1"/>
  <c r="AW12" i="5"/>
  <c r="AC4" i="8" s="1"/>
  <c r="AV12" i="5"/>
  <c r="AB4" i="8" s="1"/>
  <c r="AT12" i="5"/>
  <c r="Z4" i="8" s="1"/>
  <c r="AS12" i="5"/>
  <c r="Y4" i="8" s="1"/>
  <c r="AR12" i="5"/>
  <c r="X4" i="8" s="1"/>
  <c r="AQ12" i="5"/>
  <c r="W4" i="8" s="1"/>
  <c r="AP12" i="5"/>
  <c r="V4" i="8" s="1"/>
  <c r="AN12" i="5"/>
  <c r="T4" i="8" s="1"/>
  <c r="AK12" i="5"/>
  <c r="Q4" i="8" s="1"/>
  <c r="AG12" i="5"/>
  <c r="M4" i="8" s="1"/>
  <c r="AF12" i="5"/>
  <c r="AD12" i="5"/>
  <c r="J4" i="8" s="1"/>
  <c r="AC12" i="5"/>
  <c r="AB12" i="5"/>
  <c r="H4" i="8" s="1"/>
  <c r="AA12" i="5"/>
  <c r="G4" i="8" s="1"/>
  <c r="Z12" i="5"/>
  <c r="F4" i="8" s="1"/>
  <c r="Y12" i="5"/>
  <c r="E4" i="8" s="1"/>
  <c r="X12" i="5"/>
  <c r="D4" i="8" s="1"/>
  <c r="W12" i="5"/>
  <c r="C4" i="8" s="1"/>
  <c r="AY7" i="5"/>
  <c r="AY11" i="5" s="1"/>
  <c r="AE4" i="7" s="1"/>
  <c r="AP7" i="5"/>
  <c r="AP11" i="5" s="1"/>
  <c r="V4" i="7" s="1"/>
  <c r="AO7" i="5"/>
  <c r="AO11" i="5" s="1"/>
  <c r="U4" i="7" s="1"/>
  <c r="AE7" i="5"/>
  <c r="AE11" i="5" s="1"/>
  <c r="K4" i="7" s="1"/>
  <c r="V7" i="5"/>
  <c r="V11" i="5" s="1"/>
  <c r="B4" i="7" s="1"/>
  <c r="U7" i="5"/>
  <c r="U11" i="5" s="1"/>
  <c r="T7" i="5"/>
  <c r="T11" i="5" s="1"/>
  <c r="S7" i="5"/>
  <c r="S11" i="5" s="1"/>
  <c r="R7" i="5"/>
  <c r="R11" i="5" s="1"/>
  <c r="BA7" i="5"/>
  <c r="BA11" i="5" s="1"/>
  <c r="AG4" i="7" s="1"/>
  <c r="AZ7" i="5"/>
  <c r="AZ11" i="5" s="1"/>
  <c r="AF4" i="7" s="1"/>
  <c r="AR7" i="5"/>
  <c r="AR11" i="5" s="1"/>
  <c r="X4" i="7" s="1"/>
  <c r="AK7" i="5"/>
  <c r="AK11" i="5" s="1"/>
  <c r="Q4" i="7" s="1"/>
  <c r="AJ7" i="5"/>
  <c r="AJ11" i="5" s="1"/>
  <c r="P4" i="7" s="1"/>
  <c r="AI7" i="5"/>
  <c r="AI11" i="5" s="1"/>
  <c r="O4" i="7" s="1"/>
  <c r="AH7" i="5"/>
  <c r="AH11" i="5" s="1"/>
  <c r="N4" i="7" s="1"/>
  <c r="AG7" i="5"/>
  <c r="AG11" i="5" s="1"/>
  <c r="M4" i="7" s="1"/>
  <c r="AF7" i="5"/>
  <c r="AF11" i="5" s="1"/>
  <c r="L4" i="7" s="1"/>
  <c r="Z7" i="5"/>
  <c r="Z11" i="5" s="1"/>
  <c r="F4" i="7" s="1"/>
  <c r="Y7" i="5"/>
  <c r="Y11" i="5" s="1"/>
  <c r="E4" i="7" s="1"/>
  <c r="X7" i="5"/>
  <c r="X11" i="5" s="1"/>
  <c r="D4" i="7" s="1"/>
  <c r="AX7" i="5"/>
  <c r="AX11" i="5" s="1"/>
  <c r="AD4" i="7" s="1"/>
  <c r="AW7" i="5"/>
  <c r="AW11" i="5" s="1"/>
  <c r="AC4" i="7" s="1"/>
  <c r="AV7" i="5"/>
  <c r="AV11" i="5" s="1"/>
  <c r="AB4" i="7" s="1"/>
  <c r="AU7" i="5"/>
  <c r="AU11" i="5" s="1"/>
  <c r="AA4" i="7" s="1"/>
  <c r="AT7" i="5"/>
  <c r="AT11" i="5" s="1"/>
  <c r="Z4" i="7" s="1"/>
  <c r="AS7" i="5"/>
  <c r="AS11" i="5" s="1"/>
  <c r="Y4" i="7" s="1"/>
  <c r="AQ7" i="5"/>
  <c r="AQ11" i="5" s="1"/>
  <c r="W4" i="7" s="1"/>
  <c r="AN7" i="5"/>
  <c r="AN11" i="5" s="1"/>
  <c r="T4" i="7" s="1"/>
  <c r="AM7" i="5"/>
  <c r="AM11" i="5" s="1"/>
  <c r="S4" i="7" s="1"/>
  <c r="AL7" i="5"/>
  <c r="AL11" i="5" s="1"/>
  <c r="R4" i="7" s="1"/>
  <c r="AD7" i="5"/>
  <c r="AD11" i="5" s="1"/>
  <c r="J4" i="7" s="1"/>
  <c r="AC7" i="5"/>
  <c r="AC11" i="5" s="1"/>
  <c r="I4" i="7" s="1"/>
  <c r="AB7" i="5"/>
  <c r="AB11" i="5" s="1"/>
  <c r="H4" i="7" s="1"/>
  <c r="W7" i="5"/>
  <c r="W11" i="5" s="1"/>
  <c r="C4" i="7" s="1"/>
  <c r="H12" i="4"/>
  <c r="G12" i="4"/>
  <c r="G13" i="4" s="1"/>
  <c r="B5" i="8" s="1"/>
  <c r="F12" i="4"/>
  <c r="F13" i="4" s="1"/>
  <c r="E12" i="4"/>
  <c r="D12" i="4"/>
  <c r="C12" i="4"/>
  <c r="I7" i="4"/>
  <c r="H7" i="4"/>
  <c r="G7" i="4"/>
  <c r="G8" i="4" s="1"/>
  <c r="B5" i="7" s="1"/>
  <c r="F7" i="4"/>
  <c r="F8" i="4" s="1"/>
  <c r="E7" i="4"/>
  <c r="D7" i="4"/>
  <c r="C7" i="4"/>
  <c r="AA7" i="4"/>
  <c r="Z7" i="4"/>
  <c r="X7" i="4"/>
  <c r="W7" i="4"/>
  <c r="AK7" i="4"/>
  <c r="AJ7" i="4"/>
  <c r="AI7" i="4"/>
  <c r="AH7" i="4"/>
  <c r="AG7" i="4"/>
  <c r="AD7" i="4"/>
  <c r="S7" i="4"/>
  <c r="Q7" i="4"/>
  <c r="P7" i="4"/>
  <c r="O7" i="4"/>
  <c r="N7" i="4"/>
  <c r="M7" i="4"/>
  <c r="J7" i="4"/>
  <c r="B2" i="7"/>
  <c r="Q4" i="3"/>
  <c r="P4" i="3"/>
  <c r="O4" i="3"/>
  <c r="N4" i="3"/>
  <c r="M4" i="3"/>
  <c r="L4" i="3"/>
  <c r="K4" i="3"/>
  <c r="J4" i="3"/>
  <c r="I4" i="3"/>
  <c r="H4" i="3"/>
  <c r="G4" i="3"/>
  <c r="C2" i="7" s="1"/>
  <c r="F4" i="3"/>
  <c r="E4" i="3"/>
  <c r="D4" i="3"/>
  <c r="C4" i="3"/>
  <c r="B4" i="3"/>
  <c r="F2" i="7"/>
  <c r="B3" i="7"/>
  <c r="H14" i="2"/>
  <c r="H13" i="2"/>
  <c r="H12" i="2"/>
  <c r="AA13" i="4" l="1"/>
  <c r="V5" i="8" s="1"/>
  <c r="H13" i="4"/>
  <c r="C5" i="8" s="1"/>
  <c r="AG8" i="4"/>
  <c r="AB5" i="7" s="1"/>
  <c r="N8" i="4"/>
  <c r="I5" i="7" s="1"/>
  <c r="AH8" i="4"/>
  <c r="AC5" i="7" s="1"/>
  <c r="M8" i="4"/>
  <c r="H5" i="7" s="1"/>
  <c r="V7" i="4"/>
  <c r="AC7" i="4"/>
  <c r="AA8" i="4"/>
  <c r="V5" i="7" s="1"/>
  <c r="S8" i="4"/>
  <c r="N5" i="7" s="1"/>
  <c r="X8" i="4"/>
  <c r="S5" i="7" s="1"/>
  <c r="V8" i="4"/>
  <c r="Q5" i="7" s="1"/>
  <c r="W8" i="4"/>
  <c r="R5" i="7" s="1"/>
  <c r="H8" i="4"/>
  <c r="C5" i="7" s="1"/>
  <c r="AC8" i="4"/>
  <c r="X5" i="7" s="1"/>
  <c r="C8" i="4"/>
  <c r="J8" i="4"/>
  <c r="E5" i="7" s="1"/>
  <c r="AD8" i="4"/>
  <c r="Y5" i="7" s="1"/>
  <c r="P8" i="4"/>
  <c r="K5" i="7" s="1"/>
  <c r="AJ8" i="4"/>
  <c r="AE5" i="7" s="1"/>
  <c r="L7" i="4"/>
  <c r="L8" i="4" s="1"/>
  <c r="G5" i="7" s="1"/>
  <c r="Q13" i="4"/>
  <c r="L5" i="8" s="1"/>
  <c r="R7" i="4"/>
  <c r="R8" i="4" s="1"/>
  <c r="M5" i="7" s="1"/>
  <c r="AI8" i="4"/>
  <c r="AD5" i="7" s="1"/>
  <c r="I8" i="4"/>
  <c r="D5" i="7" s="1"/>
  <c r="Q8" i="4"/>
  <c r="L5" i="7" s="1"/>
  <c r="AL7" i="4"/>
  <c r="AL8" i="4" s="1"/>
  <c r="AG5" i="7" s="1"/>
  <c r="T7" i="4"/>
  <c r="T8" i="4" s="1"/>
  <c r="O5" i="7" s="1"/>
  <c r="U7" i="4"/>
  <c r="U8" i="4" s="1"/>
  <c r="P5" i="7" s="1"/>
  <c r="Y7" i="4"/>
  <c r="Y8" i="4" s="1"/>
  <c r="T5" i="7" s="1"/>
  <c r="Z8" i="4"/>
  <c r="U5" i="7" s="1"/>
  <c r="O8" i="4"/>
  <c r="J5" i="7" s="1"/>
  <c r="AK8" i="4"/>
  <c r="AF5" i="7" s="1"/>
  <c r="B3" i="8"/>
  <c r="B7" i="7"/>
  <c r="N11" i="6"/>
  <c r="M21" i="6"/>
  <c r="O3" i="6"/>
  <c r="N20" i="6"/>
  <c r="D13" i="4"/>
  <c r="K13" i="4"/>
  <c r="F5" i="8" s="1"/>
  <c r="AL13" i="4"/>
  <c r="AG5" i="8" s="1"/>
  <c r="O13" i="4"/>
  <c r="J5" i="8" s="1"/>
  <c r="F3" i="8"/>
  <c r="F2" i="8" s="1"/>
  <c r="E3" i="8"/>
  <c r="E2" i="8" s="1"/>
  <c r="C3" i="8"/>
  <c r="C2" i="8" s="1"/>
  <c r="J13" i="4"/>
  <c r="E5" i="8" s="1"/>
  <c r="B6" i="8"/>
  <c r="R13" i="4"/>
  <c r="M5" i="8" s="1"/>
  <c r="B6" i="7"/>
  <c r="W13" i="4"/>
  <c r="R5" i="8" s="1"/>
  <c r="AE13" i="4"/>
  <c r="Z5" i="8" s="1"/>
  <c r="AA7" i="5"/>
  <c r="AA11" i="5" s="1"/>
  <c r="G4" i="7" s="1"/>
  <c r="AF7" i="4"/>
  <c r="AF8" i="4" s="1"/>
  <c r="AA5" i="7" s="1"/>
  <c r="AI13" i="4"/>
  <c r="AD5" i="8" s="1"/>
  <c r="AK13" i="4"/>
  <c r="AF5" i="8" s="1"/>
  <c r="AB7" i="4"/>
  <c r="AB8" i="4" s="1"/>
  <c r="W5" i="7" s="1"/>
  <c r="T13" i="4"/>
  <c r="O5" i="8" s="1"/>
  <c r="D3" i="8"/>
  <c r="D2" i="8" s="1"/>
  <c r="U13" i="4"/>
  <c r="P5" i="8" s="1"/>
  <c r="P13" i="4"/>
  <c r="K5" i="8" s="1"/>
  <c r="X13" i="4"/>
  <c r="S5" i="8" s="1"/>
  <c r="AB13" i="4"/>
  <c r="W5" i="8" s="1"/>
  <c r="Z13" i="4"/>
  <c r="U5" i="8" s="1"/>
  <c r="Y13" i="4"/>
  <c r="T5" i="8" s="1"/>
  <c r="V13" i="4"/>
  <c r="Q5" i="8" s="1"/>
  <c r="C13" i="4"/>
  <c r="S13" i="4"/>
  <c r="N5" i="8" s="1"/>
  <c r="AJ13" i="4"/>
  <c r="AE5" i="8" s="1"/>
  <c r="AC13" i="4"/>
  <c r="X5" i="8" s="1"/>
  <c r="I13" i="4"/>
  <c r="D5" i="8" s="1"/>
  <c r="AD13" i="4"/>
  <c r="Y5" i="8" s="1"/>
  <c r="E2" i="7"/>
  <c r="AF13" i="4"/>
  <c r="AA5" i="8" s="1"/>
  <c r="AG13" i="4"/>
  <c r="AB5" i="8" s="1"/>
  <c r="AH13" i="4"/>
  <c r="AC5" i="8" s="1"/>
  <c r="D8" i="4"/>
  <c r="M13" i="4"/>
  <c r="H5" i="8" s="1"/>
  <c r="E13" i="4"/>
  <c r="L13" i="4"/>
  <c r="G5" i="8" s="1"/>
  <c r="K7" i="4"/>
  <c r="K8" i="4" s="1"/>
  <c r="F5" i="7" s="1"/>
  <c r="AE7" i="4"/>
  <c r="AE8" i="4" s="1"/>
  <c r="Z5" i="7" s="1"/>
  <c r="E8" i="4"/>
  <c r="N13" i="4"/>
  <c r="I5" i="8" s="1"/>
  <c r="K7" i="7" l="1"/>
  <c r="Q7" i="7"/>
  <c r="L7" i="7"/>
  <c r="H7" i="7"/>
  <c r="I7" i="7"/>
  <c r="L3" i="8"/>
  <c r="L2" i="8" s="1"/>
  <c r="H3" i="8"/>
  <c r="H2" i="8" s="1"/>
  <c r="I3" i="8"/>
  <c r="I2" i="8" s="1"/>
  <c r="K3" i="8"/>
  <c r="K2" i="8" s="1"/>
  <c r="AG3" i="8"/>
  <c r="AG2" i="8" s="1"/>
  <c r="G3" i="8"/>
  <c r="G2" i="8" s="1"/>
  <c r="J3" i="8"/>
  <c r="J2" i="8" s="1"/>
  <c r="M7" i="7"/>
  <c r="AD7" i="7"/>
  <c r="U7" i="7"/>
  <c r="AB7" i="7"/>
  <c r="Z7" i="7"/>
  <c r="T7" i="7"/>
  <c r="R7" i="7"/>
  <c r="AG7" i="7"/>
  <c r="V7" i="7"/>
  <c r="P7" i="7"/>
  <c r="W7" i="7"/>
  <c r="AA7" i="7"/>
  <c r="N7" i="7"/>
  <c r="AC7" i="7"/>
  <c r="S7" i="7"/>
  <c r="O7" i="7"/>
  <c r="Y7" i="7"/>
  <c r="AE7" i="7"/>
  <c r="X7" i="7"/>
  <c r="AF7" i="7"/>
  <c r="M3" i="8"/>
  <c r="M2" i="8" s="1"/>
  <c r="AB3" i="8"/>
  <c r="AB2" i="8" s="1"/>
  <c r="R3" i="8"/>
  <c r="R2" i="8" s="1"/>
  <c r="T3" i="8"/>
  <c r="T2" i="8" s="1"/>
  <c r="V3" i="8"/>
  <c r="V2" i="8" s="1"/>
  <c r="O11" i="6"/>
  <c r="N21" i="6"/>
  <c r="P3" i="6"/>
  <c r="O20" i="6"/>
  <c r="G2" i="7"/>
  <c r="J7" i="7"/>
  <c r="C6" i="8"/>
  <c r="F7" i="7"/>
  <c r="C7" i="7"/>
  <c r="E7" i="7"/>
  <c r="C6" i="7"/>
  <c r="D7" i="7"/>
  <c r="G7" i="7"/>
  <c r="Y3" i="8" l="1"/>
  <c r="Y2" i="8" s="1"/>
  <c r="AE3" i="8"/>
  <c r="AE2" i="8" s="1"/>
  <c r="AC3" i="8"/>
  <c r="AC2" i="8" s="1"/>
  <c r="AA3" i="8"/>
  <c r="AA2" i="8" s="1"/>
  <c r="AD3" i="8"/>
  <c r="AD2" i="8" s="1"/>
  <c r="O3" i="8"/>
  <c r="O2" i="8" s="1"/>
  <c r="N3" i="8"/>
  <c r="N2" i="8" s="1"/>
  <c r="U3" i="8"/>
  <c r="U2" i="8" s="1"/>
  <c r="Q3" i="8"/>
  <c r="Q2" i="8" s="1"/>
  <c r="P3" i="8"/>
  <c r="P2" i="8" s="1"/>
  <c r="S3" i="8"/>
  <c r="S2" i="8" s="1"/>
  <c r="AF3" i="8"/>
  <c r="AF2" i="8" s="1"/>
  <c r="X3" i="8"/>
  <c r="X2" i="8" s="1"/>
  <c r="Z3" i="8"/>
  <c r="Z2" i="8" s="1"/>
  <c r="W3" i="8"/>
  <c r="W2" i="8" s="1"/>
  <c r="P11" i="6"/>
  <c r="O21" i="6"/>
  <c r="Q3" i="6"/>
  <c r="P20" i="6"/>
  <c r="D6" i="7"/>
  <c r="E6" i="8"/>
  <c r="D6" i="8"/>
  <c r="H2" i="7"/>
  <c r="C3" i="7"/>
  <c r="Q11" i="6" l="1"/>
  <c r="P21" i="6"/>
  <c r="R3" i="6"/>
  <c r="Q20" i="6"/>
  <c r="E6" i="7"/>
  <c r="F6" i="8"/>
  <c r="D3" i="7"/>
  <c r="I2" i="7"/>
  <c r="R11" i="6" l="1"/>
  <c r="Q21" i="6"/>
  <c r="S3" i="6"/>
  <c r="R20" i="6"/>
  <c r="G6" i="8"/>
  <c r="J2" i="7"/>
  <c r="F6" i="7"/>
  <c r="E3" i="7"/>
  <c r="S11" i="6" l="1"/>
  <c r="R21" i="6"/>
  <c r="T3" i="6"/>
  <c r="S20" i="6"/>
  <c r="I6" i="8"/>
  <c r="F3" i="7"/>
  <c r="G6" i="7"/>
  <c r="L2" i="7"/>
  <c r="H6" i="8"/>
  <c r="K2" i="7"/>
  <c r="T11" i="6" l="1"/>
  <c r="S21" i="6"/>
  <c r="U3" i="6"/>
  <c r="T20" i="6"/>
  <c r="K6" i="8"/>
  <c r="G3" i="7"/>
  <c r="H6" i="7"/>
  <c r="M2" i="7"/>
  <c r="J6" i="8"/>
  <c r="U11" i="6" l="1"/>
  <c r="T21" i="6"/>
  <c r="V3" i="6"/>
  <c r="U20" i="6"/>
  <c r="O2" i="7"/>
  <c r="I3" i="7"/>
  <c r="H3" i="7"/>
  <c r="I6" i="7"/>
  <c r="L6" i="8"/>
  <c r="N2" i="7"/>
  <c r="V11" i="6" l="1"/>
  <c r="U21" i="6"/>
  <c r="W3" i="6"/>
  <c r="V20" i="6"/>
  <c r="P2" i="7"/>
  <c r="J6" i="7"/>
  <c r="M6" i="8"/>
  <c r="J3" i="7"/>
  <c r="W11" i="6" l="1"/>
  <c r="V21" i="6"/>
  <c r="X3" i="6"/>
  <c r="W20" i="6"/>
  <c r="Q2" i="7"/>
  <c r="K6" i="7"/>
  <c r="N6" i="8"/>
  <c r="K3" i="7"/>
  <c r="M3" i="7" l="1"/>
  <c r="X11" i="6"/>
  <c r="W21" i="6"/>
  <c r="Y3" i="6"/>
  <c r="X20" i="6"/>
  <c r="R2" i="7"/>
  <c r="L3" i="7"/>
  <c r="O6" i="8"/>
  <c r="L6" i="7"/>
  <c r="Y11" i="6" l="1"/>
  <c r="X21" i="6"/>
  <c r="Z3" i="6"/>
  <c r="Y20" i="6"/>
  <c r="N3" i="7"/>
  <c r="M6" i="7"/>
  <c r="P6" i="8"/>
  <c r="O3" i="7"/>
  <c r="Z11" i="6" l="1"/>
  <c r="Y21" i="6"/>
  <c r="AA3" i="6"/>
  <c r="Z20" i="6"/>
  <c r="T2" i="7"/>
  <c r="S2" i="7"/>
  <c r="Q3" i="7"/>
  <c r="P3" i="7"/>
  <c r="N6" i="7"/>
  <c r="Q6" i="8"/>
  <c r="AA11" i="6" l="1"/>
  <c r="Z21" i="6"/>
  <c r="AB3" i="6"/>
  <c r="AA20" i="6"/>
  <c r="V2" i="7"/>
  <c r="S3" i="7"/>
  <c r="R6" i="8"/>
  <c r="R3" i="7"/>
  <c r="O6" i="7"/>
  <c r="AB11" i="6" l="1"/>
  <c r="AA21" i="6"/>
  <c r="AC3" i="6"/>
  <c r="AB20" i="6"/>
  <c r="U2" i="7"/>
  <c r="W2" i="7"/>
  <c r="T3" i="7"/>
  <c r="P6" i="7"/>
  <c r="S6" i="8"/>
  <c r="AC11" i="6" l="1"/>
  <c r="AB21" i="6"/>
  <c r="AD3" i="6"/>
  <c r="AC20" i="6"/>
  <c r="X2" i="7"/>
  <c r="Q6" i="7"/>
  <c r="V3" i="7"/>
  <c r="T6" i="8"/>
  <c r="U3" i="7"/>
  <c r="AD11" i="6" l="1"/>
  <c r="AC21" i="6"/>
  <c r="AE3" i="6"/>
  <c r="AD20" i="6"/>
  <c r="Y2" i="7"/>
  <c r="X3" i="7"/>
  <c r="W3" i="7"/>
  <c r="R6" i="7"/>
  <c r="U6" i="8"/>
  <c r="AE11" i="6" l="1"/>
  <c r="AD21" i="6"/>
  <c r="AF3" i="6"/>
  <c r="AE20" i="6"/>
  <c r="V6" i="8"/>
  <c r="Y3" i="7"/>
  <c r="S6" i="7"/>
  <c r="AF11" i="6" l="1"/>
  <c r="AE21" i="6"/>
  <c r="AG3" i="6"/>
  <c r="AF20" i="6"/>
  <c r="Z2" i="7"/>
  <c r="AA2" i="7"/>
  <c r="Z3" i="7"/>
  <c r="T6" i="7"/>
  <c r="W6" i="8"/>
  <c r="AG11" i="6" l="1"/>
  <c r="AF21" i="6"/>
  <c r="AH3" i="6"/>
  <c r="AG20" i="6"/>
  <c r="AB2" i="7"/>
  <c r="U6" i="7"/>
  <c r="AA3" i="7"/>
  <c r="AC3" i="7"/>
  <c r="X6" i="8"/>
  <c r="AB3" i="7"/>
  <c r="AH11" i="6" l="1"/>
  <c r="AG21" i="6"/>
  <c r="AI3" i="6"/>
  <c r="AH20" i="6"/>
  <c r="AC2" i="7"/>
  <c r="Y6" i="8"/>
  <c r="V6" i="7"/>
  <c r="AI11" i="6" l="1"/>
  <c r="AH21" i="6"/>
  <c r="AJ3" i="6"/>
  <c r="AI20" i="6"/>
  <c r="W6" i="7"/>
  <c r="AD3" i="7"/>
  <c r="AE3" i="7"/>
  <c r="Z6" i="8"/>
  <c r="AJ11" i="6" l="1"/>
  <c r="AI21" i="6"/>
  <c r="AK3" i="6"/>
  <c r="AK20" i="6" s="1"/>
  <c r="AJ20" i="6"/>
  <c r="AE2" i="7"/>
  <c r="AD2" i="7"/>
  <c r="AF2" i="7"/>
  <c r="X6" i="7"/>
  <c r="AA6" i="8"/>
  <c r="AF3" i="7"/>
  <c r="AK11" i="6" l="1"/>
  <c r="AK21" i="6" s="1"/>
  <c r="AJ21" i="6"/>
  <c r="AG2" i="7"/>
  <c r="AG3" i="7"/>
  <c r="AB6" i="8"/>
  <c r="Y6" i="7"/>
  <c r="Z6" i="7" l="1"/>
  <c r="AC6" i="8"/>
  <c r="AD6" i="8" l="1"/>
  <c r="AA6" i="7"/>
  <c r="AB6" i="7" l="1"/>
  <c r="AE6" i="8"/>
  <c r="AF6" i="8" l="1"/>
  <c r="AG6" i="8"/>
  <c r="AC6" i="7"/>
  <c r="AD6" i="7" l="1"/>
  <c r="AE6" i="7" l="1"/>
  <c r="AF6" i="7" l="1"/>
  <c r="AG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088739-6BE7-49BF-9376-75A746A83A76}" keepAlive="1" name="Query - Table093 (Page 67)" description="Connection to the 'Table093 (Page 67)' query in the workbook." type="5" refreshedVersion="8" background="1" saveData="1">
    <dbPr connection="Provider=Microsoft.Mashup.OleDb.1;Data Source=$Workbook$;Location=&quot;Table093 (Page 67)&quot;;Extended Properties=&quot;&quot;" command="SELECT * FROM [Table093 (Page 67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<sst xmlns="http://schemas.openxmlformats.org/spreadsheetml/2006/main" count="336" uniqueCount="273">
  <si>
    <t>BCDTRtSY BAU Cargo Dist Transported Relative to Start Year</t>
  </si>
  <si>
    <t>Sources:</t>
  </si>
  <si>
    <t>Central Bureau of Statistics</t>
  </si>
  <si>
    <t>Notes</t>
  </si>
  <si>
    <t>Land Transportation Statistics</t>
  </si>
  <si>
    <t>This variable contains ratios of cargo distance transported in each year of the</t>
  </si>
  <si>
    <t>model run relative to the start year.  The start year is the year before the</t>
  </si>
  <si>
    <t>https://www.bps.go.id/publication/2020/11/20/ddce434c92536777bf07605d/statistik-transportasi-darat-2019.html</t>
  </si>
  <si>
    <t>first simulated year.  So if the first year for which the model outputs data</t>
  </si>
  <si>
    <t>Table 3.3</t>
  </si>
  <si>
    <t>is 2018, the start year is 2017.  The start year column does not have to be</t>
  </si>
  <si>
    <t>included in the outputs but is retained here for visual clarity.</t>
  </si>
  <si>
    <t>Ministry of Transportation</t>
  </si>
  <si>
    <t>We use AEO 2019 to calculate start year vehicles, as AEO 2020 does not include 2018 data.</t>
  </si>
  <si>
    <t>Rail Statistics</t>
  </si>
  <si>
    <t>We scale by passenger-miles, freight ton-miles, or vehicle-miles where available.</t>
  </si>
  <si>
    <t>https://djka.dephub.go.id/uploads/202104/Buku_Statistik_DJKA_Thn_2020_FINAL.pdf</t>
  </si>
  <si>
    <t>(We assume vehicle loading remains constant, so scaling by vehicle-miles is</t>
  </si>
  <si>
    <t>Table 2.3 and 2.3</t>
  </si>
  <si>
    <t>identical to scaling by passenger-miles or freight ton-miles.)</t>
  </si>
  <si>
    <t>Air Transportation Statistics</t>
  </si>
  <si>
    <t>https://www.bps.go.id/publication/2020/11/20/231373341461207b51910a4a/statistik-transportasi-udara-2019.html</t>
  </si>
  <si>
    <t>Table 3.7 and 3.8</t>
  </si>
  <si>
    <t>International Civil Aviation Organization, Civil Aviation Statistics of the World and ICAO staff</t>
  </si>
  <si>
    <t>https://data.worldbank.org/indicator/IS.AIR.GOOD.MT.K1?locations=ID</t>
  </si>
  <si>
    <t>Number of Motor Vehicles in Indonesia by Type, 2015-2019</t>
  </si>
  <si>
    <t>Type of Vehicles</t>
  </si>
  <si>
    <t>Buses</t>
  </si>
  <si>
    <t>Trucks</t>
  </si>
  <si>
    <t>Motorcycles</t>
  </si>
  <si>
    <r>
      <rPr>
        <sz val="10"/>
        <rFont val="Arial"/>
        <family val="2"/>
      </rPr>
      <t xml:space="preserve">Source: </t>
    </r>
    <r>
      <rPr>
        <u/>
        <sz val="11"/>
        <color rgb="FF1155CC"/>
        <rFont val="Arial"/>
        <family val="2"/>
      </rPr>
      <t>https://www.bps.go.id/publication/2020/11/20/ddce434c92536777bf07605d/statistik-transportasi-darat-2019.html</t>
    </r>
  </si>
  <si>
    <t>Average kilometers traveled by Transportation Mode in Indonesia (Assumption)*</t>
  </si>
  <si>
    <t>Average</t>
  </si>
  <si>
    <t>Motorcycles (vehicle km travelled)</t>
  </si>
  <si>
    <t>Buses (vehicle km travelled)</t>
  </si>
  <si>
    <t>Trucks (tonne-kilometers travelled)</t>
  </si>
  <si>
    <t>BCDTRtSY HDVs-psgr</t>
  </si>
  <si>
    <t>BCDTRtSY HDVs-frgt</t>
  </si>
  <si>
    <t>BCDTRtSY motorcycles</t>
  </si>
  <si>
    <t>LDVs (Unit)</t>
  </si>
  <si>
    <t>Year</t>
  </si>
  <si>
    <t>Passenger cars</t>
  </si>
  <si>
    <t>Start year</t>
  </si>
  <si>
    <t>BCDTRtSY</t>
  </si>
  <si>
    <t xml:space="preserve">
- Source: Indonesia State Police
- Data for 2015-2018 has been revised
</t>
  </si>
  <si>
    <t>Source Url: https://www.bps.go.id/indicator/17/57/3/number-of-motor-vehicle-by-type.html</t>
  </si>
  <si>
    <t>Access Time: November 26, 2023, 10:37 am</t>
  </si>
  <si>
    <t>Rail Passenger and Freight Production in Indonesia, 2015-2020</t>
  </si>
  <si>
    <t>Passenger kilometers, Java (pass km)</t>
  </si>
  <si>
    <t>Passenger kilometers, Sumatra (pass km)</t>
  </si>
  <si>
    <t>Total</t>
  </si>
  <si>
    <t>BCDTRtSY Rail-psgr</t>
  </si>
  <si>
    <t>Ton kilometers, Java (ton km)</t>
  </si>
  <si>
    <t>Ton kilometers, Sumatra (ton km)</t>
  </si>
  <si>
    <t>BCDTRtSY Rail-frgt</t>
  </si>
  <si>
    <t>Aircraft Key Indicators</t>
  </si>
  <si>
    <t>Domestic passenger aircraft distance travelled (million km)</t>
  </si>
  <si>
    <t>International passenger aircraft distance travelled (million km)</t>
  </si>
  <si>
    <t>Total passenger aircraft distance travelled</t>
  </si>
  <si>
    <t>Freight aircraft ton distance travelled(million ton-km)</t>
  </si>
  <si>
    <t>Reference-psgr</t>
  </si>
  <si>
    <t>Reference-frgt</t>
  </si>
  <si>
    <t>BCDTRtSY Aircraft-psgr</t>
  </si>
  <si>
    <t>BCDTRtSY Aircraft-frgt</t>
  </si>
  <si>
    <t xml:space="preserve">Source: </t>
  </si>
  <si>
    <r>
      <rPr>
        <sz val="10"/>
        <color rgb="FF000000"/>
        <rFont val="Arial"/>
        <family val="2"/>
      </rPr>
      <t xml:space="preserve">International Civil Aviation Organization, Civil Aviation Statistics of the World and ICAO staff </t>
    </r>
    <r>
      <rPr>
        <u/>
        <sz val="10"/>
        <color rgb="FF0066CC"/>
        <rFont val="Arial"/>
        <family val="2"/>
      </rPr>
      <t>https://data.worldbank.org/indicator/IS.AIR.GOOD.MT.K1?locations=ID</t>
    </r>
  </si>
  <si>
    <t>Number of Ships Passenger at Commercial and Non Commercial Sea Port, Indonesia 1995-2018 (Thousands)</t>
  </si>
  <si>
    <t>Embarkation</t>
  </si>
  <si>
    <t>Debarkation</t>
  </si>
  <si>
    <t>Average miles per day travelled by ships</t>
  </si>
  <si>
    <t>Average kilometers per day travelled by ships</t>
  </si>
  <si>
    <t>Average kilometers per year travelled by ships</t>
  </si>
  <si>
    <t>Number of Ships Call at Commercial and Non Commercial Sea Port Indonesia, 1995-2018 (Thousands)</t>
  </si>
  <si>
    <t>Number of Ships Call at Commercial and Non Commercial Sea Port Indonesia</t>
  </si>
  <si>
    <t>BAU Distance Cargo Transported Relative to Start Year (Dimensionless)</t>
  </si>
  <si>
    <t>Start Year-passenger</t>
  </si>
  <si>
    <t>Start Year-freight</t>
  </si>
  <si>
    <t>BCDTRtSY-passenger</t>
  </si>
  <si>
    <t>BCDTRtSY-freight</t>
  </si>
  <si>
    <t>Number of Ships Call at Commercial and Non Commercial Sea Port Indonesia, 1995-2018</t>
  </si>
  <si>
    <t>25 Strategic Port</t>
  </si>
  <si>
    <t>All Sea Port</t>
  </si>
  <si>
    <t>Units</t>
  </si>
  <si>
    <t>GT (Thousands)</t>
  </si>
  <si>
    <t>r</t>
  </si>
  <si>
    <t xml:space="preserve">Source : Port Administrator Office </t>
  </si>
  <si>
    <t>Source : Port Administrator Office</t>
  </si>
  <si>
    <t>BAU 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</si>
  <si>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</si>
  <si>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</si>
  <si>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</si>
  <si>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</si>
  <si>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</si>
  <si>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</si>
  <si>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Indonesia Population Projection</t>
  </si>
  <si>
    <t>Indonesia Population Projection 2020-2050 Result of Population Census 2020</t>
  </si>
  <si>
    <t>BPS</t>
  </si>
  <si>
    <t>https://web-api.bps.go.id/download.php? 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</t>
  </si>
  <si>
    <t>Tahun</t>
  </si>
  <si>
    <t>Skenario</t>
  </si>
  <si>
    <t>Skenario Kebijakan</t>
  </si>
  <si>
    <t>Tren</t>
  </si>
  <si>
    <t>Optimis</t>
  </si>
  <si>
    <t>Moderat</t>
  </si>
  <si>
    <t>66 208,65</t>
  </si>
  <si>
    <t>186 774,09</t>
  </si>
  <si>
    <t>16 593,81</t>
  </si>
  <si>
    <t>66 724,16</t>
  </si>
  <si>
    <t>66 783,99</t>
  </si>
  <si>
    <t>66 781,41</t>
  </si>
  <si>
    <t>196 131,32</t>
  </si>
  <si>
    <t>196 148,89</t>
  </si>
  <si>
    <t>196 142,29</t>
  </si>
  <si>
    <t>21 583,31</t>
  </si>
  <si>
    <t>21 620,97</t>
  </si>
  <si>
    <t>21 606,89</t>
  </si>
  <si>
    <t>66 765,05</t>
  </si>
  <si>
    <t>67 015,07</t>
  </si>
  <si>
    <t>67 000,33</t>
  </si>
  <si>
    <t>203 081,36</t>
  </si>
  <si>
    <t>203 183,14</t>
  </si>
  <si>
    <t>203 143,87</t>
  </si>
  <si>
    <t>27 584,27</t>
  </si>
  <si>
    <t>27 832,89</t>
  </si>
  <si>
    <t>27 736,62</t>
  </si>
  <si>
    <t>66 329,65</t>
  </si>
  <si>
    <t>66 634,80</t>
  </si>
  <si>
    <t>66 598,34</t>
  </si>
  <si>
    <t>207 887,11</t>
  </si>
  <si>
    <t>208 134,62</t>
  </si>
  <si>
    <t>208 037,52</t>
  </si>
  <si>
    <t>34 149,59</t>
  </si>
  <si>
    <t>34 861,01</t>
  </si>
  <si>
    <t>34 579,25</t>
  </si>
  <si>
    <t>64 736,64</t>
  </si>
  <si>
    <t>65 018,45</t>
  </si>
  <si>
    <t>64 940,50</t>
  </si>
  <si>
    <t>211 617,40</t>
  </si>
  <si>
    <t>212 168,25</t>
  </si>
  <si>
    <t>211 930,39</t>
  </si>
  <si>
    <t>40 871,95</t>
  </si>
  <si>
    <t>42 548,22</t>
  </si>
  <si>
    <t>41 733,83</t>
  </si>
  <si>
    <t>63 538,65</t>
  </si>
  <si>
    <t>63 991,01</t>
  </si>
  <si>
    <t>63 854,98</t>
  </si>
  <si>
    <t>213 181,40</t>
  </si>
  <si>
    <t>214 294,46</t>
  </si>
  <si>
    <t>213 832,83</t>
  </si>
  <si>
    <t>47 334,06</t>
  </si>
  <si>
    <t>50 848,91</t>
  </si>
  <si>
    <t>48 993,63</t>
  </si>
  <si>
    <t>62 796,88</t>
  </si>
  <si>
    <t>63 839,05</t>
  </si>
  <si>
    <t>63 635,14</t>
  </si>
  <si>
    <t>213 408,01</t>
  </si>
  <si>
    <t>215 051,21</t>
  </si>
  <si>
    <t>214 307,59</t>
  </si>
  <si>
    <t>52 723,85</t>
  </si>
  <si>
    <t>59 103,31</t>
  </si>
  <si>
    <t>55 628,85</t>
  </si>
  <si>
    <t>Pertumbuhan Penduduk (%)</t>
  </si>
  <si>
    <t>2020–2025</t>
  </si>
  <si>
    <t>0,16</t>
  </si>
  <si>
    <t>0,17</t>
  </si>
  <si>
    <t>0,98</t>
  </si>
  <si>
    <t>5,40</t>
  </si>
  <si>
    <t>5,44</t>
  </si>
  <si>
    <t>5,42</t>
  </si>
  <si>
    <t>2025–2030</t>
  </si>
  <si>
    <t>0,01</t>
  </si>
  <si>
    <t>0,07</t>
  </si>
  <si>
    <t>0,70</t>
  </si>
  <si>
    <t>0,71</t>
  </si>
  <si>
    <t>5,03</t>
  </si>
  <si>
    <t>5,18</t>
  </si>
  <si>
    <t>5,12</t>
  </si>
  <si>
    <t>2030–2035</t>
  </si>
  <si>
    <t>-0,13</t>
  </si>
  <si>
    <t>-0,11</t>
  </si>
  <si>
    <t>-0,12</t>
  </si>
  <si>
    <t>0,47</t>
  </si>
  <si>
    <t>0,48</t>
  </si>
  <si>
    <t>4,36</t>
  </si>
  <si>
    <t>4,61</t>
  </si>
  <si>
    <t>4,51</t>
  </si>
  <si>
    <t>2035–2040</t>
  </si>
  <si>
    <t>-0,49</t>
  </si>
  <si>
    <t>-0,50</t>
  </si>
  <si>
    <t>0,36</t>
  </si>
  <si>
    <t>0,38</t>
  </si>
  <si>
    <t>0,37</t>
  </si>
  <si>
    <t>3,66</t>
  </si>
  <si>
    <t>4,07</t>
  </si>
  <si>
    <t>3,83</t>
  </si>
  <si>
    <t>2040–2045</t>
  </si>
  <si>
    <t>-0,37</t>
  </si>
  <si>
    <t>-0,32</t>
  </si>
  <si>
    <t>-0,34</t>
  </si>
  <si>
    <t>0,15</t>
  </si>
  <si>
    <t>0,20</t>
  </si>
  <si>
    <t>0,18</t>
  </si>
  <si>
    <t>2,98</t>
  </si>
  <si>
    <t>3,63</t>
  </si>
  <si>
    <t>3,26</t>
  </si>
  <si>
    <t>2045–2050</t>
  </si>
  <si>
    <t>-0,23</t>
  </si>
  <si>
    <t>-0,05</t>
  </si>
  <si>
    <t>-0,07</t>
  </si>
  <si>
    <t>0,02</t>
  </si>
  <si>
    <t>0,04</t>
  </si>
  <si>
    <t>2,18</t>
  </si>
  <si>
    <t>3,05</t>
  </si>
  <si>
    <t>2,57</t>
  </si>
  <si>
    <t>66208,65</t>
  </si>
  <si>
    <t>0-14</t>
  </si>
  <si>
    <t>14-65</t>
  </si>
  <si>
    <t>65+</t>
  </si>
  <si>
    <t>Trend Scenario</t>
  </si>
  <si>
    <t>Total population</t>
  </si>
  <si>
    <t>248 910</t>
  </si>
  <si>
    <t>917 809</t>
  </si>
  <si>
    <t>895 528</t>
  </si>
  <si>
    <t>1 764 657</t>
  </si>
  <si>
    <t>223 111</t>
  </si>
  <si>
    <t>880 198</t>
  </si>
  <si>
    <t>715 671</t>
  </si>
  <si>
    <t>1 608 068</t>
  </si>
  <si>
    <t>222 386</t>
  </si>
  <si>
    <t>897 002</t>
  </si>
  <si>
    <t>753 330</t>
  </si>
  <si>
    <t>1 720 422</t>
  </si>
  <si>
    <t>258 703</t>
  </si>
  <si>
    <t>945 861</t>
  </si>
  <si>
    <t>894 480</t>
  </si>
  <si>
    <t>1 853 822</t>
  </si>
  <si>
    <t>28 449.8</t>
  </si>
  <si>
    <t>28 195.5</t>
  </si>
  <si>
    <t>12 581.2</t>
  </si>
  <si>
    <t>12 704.1</t>
  </si>
  <si>
    <t>14 510.0</t>
  </si>
  <si>
    <t>14 540.0</t>
  </si>
  <si>
    <t>20 406.5</t>
  </si>
  <si>
    <t>20 032.6</t>
  </si>
  <si>
    <t>Number of Traffic Accidents in Indonesia by Type, 2015-2019</t>
  </si>
  <si>
    <t>Assume growth follows trend of number of accidents through 2023 and then  follow population trend through rest of time series</t>
  </si>
  <si>
    <t>Proxy for growth in kilometers travelled by Transportation Mode in Indonesia</t>
  </si>
  <si>
    <t>Description</t>
  </si>
  <si>
    <t>Satuan</t>
  </si>
  <si>
    <t>Jawa</t>
  </si>
  <si>
    <t>Passenger Embarked</t>
  </si>
  <si>
    <t>000 000 orang</t>
  </si>
  <si>
    <t>Pax-km</t>
  </si>
  <si>
    <t>000 000</t>
  </si>
  <si>
    <t>Average Length of Journey per Passenger</t>
  </si>
  <si>
    <t>km</t>
  </si>
  <si>
    <t>Sumatera</t>
  </si>
  <si>
    <t>22 296</t>
  </si>
  <si>
    <t>21 636</t>
  </si>
  <si>
    <t>25 654</t>
  </si>
  <si>
    <t>28 002</t>
  </si>
  <si>
    <t>29 068</t>
  </si>
  <si>
    <t>10 488</t>
  </si>
  <si>
    <t>8 699</t>
  </si>
  <si>
    <t>18 975</t>
  </si>
  <si>
    <t>Source : Indonesian State Railways Company</t>
  </si>
  <si>
    <t>Source: https://www.bps.go.id/en/statistics-table/1/MTQyNiMx/produksi-angkutan-kereta-api-penumpang--2000-2022.html</t>
  </si>
  <si>
    <t>Thousand Tons transported</t>
  </si>
  <si>
    <t>Source: https://www.bps.go.id/en/statistics-table/2/NzMjMg==/number-of-cargo-of-railways-transportation-by-region.html</t>
  </si>
  <si>
    <t>Assume HDV freight follows same trend as rail freight</t>
  </si>
  <si>
    <t>Assume LDV growth follows trend of number of accidents through 2023 and then  follow population trend through rest of time series</t>
  </si>
  <si>
    <t>Used passenger rail growth rates along with number of busses to estimate HDV passenger growth</t>
  </si>
  <si>
    <t>Buses with rail passenger growth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</si>
</sst>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\ ##0.0"/>
    <numFmt numFmtId="165" formatCode="#\ ###\ ##0"/>
    <numFmt numFmtId="166" formatCode="0_);\(0\)"/>
    <numFmt numFmtId="167" formatCode="_(* #,##0_);_(* \(#,##0\);_(* &quot;-&quot;??_);_(@_)"/>
    <numFmt numFmtId="168" formatCode="_(* #,##0.000_);_(* \(#,##0.000\);_(* &quot;-&quot;??_);_(@_)"/>
  </numFmts>
  <fonts count="37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rgb="FF1155CC"/>
      <name val="Arial"/>
      <family val="2"/>
    </font>
    <font>
      <sz val="11"/>
      <color rgb="FF1155CC"/>
      <name val="Arial"/>
      <family val="2"/>
    </font>
    <font>
      <u/>
      <sz val="10"/>
      <color rgb="FF1155CC"/>
      <name val="Arial"/>
      <family val="2"/>
    </font>
    <font>
      <u/>
      <sz val="10"/>
      <color rgb="FF0066CC"/>
      <name val="Roboto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u/>
      <sz val="10"/>
      <color rgb="FF0000FF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vertAlign val="super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i/>
      <sz val="11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u/>
      <sz val="10"/>
      <color rgb="FF0066CC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color theme="1"/>
      <name val="Arial"/>
      <family val="2"/>
      <charset val="1"/>
      <scheme val="minor"/>
    </font>
    <font>
      <b/>
      <sz val="7"/>
      <color rgb="FFFFFFFF"/>
      <name val="Calibri"/>
      <family val="2"/>
    </font>
    <font>
      <sz val="6"/>
      <color rgb="FF000000"/>
      <name val="Calibri"/>
      <family val="2"/>
    </font>
    <font>
      <sz val="7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002142"/>
        <bgColor rgb="FF002142"/>
      </patternFill>
    </fill>
    <fill>
      <patternFill patternType="solid">
        <fgColor rgb="FFEEEEEE"/>
        <bgColor rgb="FFEEEEEE"/>
      </patternFill>
    </fill>
    <fill>
      <patternFill patternType="solid">
        <fgColor rgb="FFFCFCFC"/>
        <bgColor indexed="64"/>
      </patternFill>
    </fill>
    <fill>
      <patternFill patternType="solid">
        <fgColor rgb="FF002142"/>
        <bgColor indexed="64"/>
      </patternFill>
    </fill>
    <fill>
      <patternFill patternType="solid">
        <fgColor rgb="FFEEEEEE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</borders>
  <cellStyleXfs count="4">
    <xf numFmtId="0" fontId="0" fillId="0" borderId="0"/>
    <xf numFmtId="0" fontId="23" fillId="0" borderId="0" applyNumberFormat="0" applyFill="0" applyBorder="0" applyAlignment="0" applyProtection="0"/>
    <xf numFmtId="43" fontId="24" fillId="0" borderId="0" applyFont="0" applyFill="0" applyBorder="0" applyAlignment="0" applyProtection="0"/>
    <xf numFmtId="0" fontId="29" fillId="0" borderId="1"/>
  </cellStyleXfs>
  <cellXfs count="118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1" xfId="0" applyFont="1" applyFill="1" applyBorder="1"/>
    <xf numFmtId="0" fontId="8" fillId="0" borderId="0" xfId="0" applyFont="1" applyAlignment="1">
      <alignment horizontal="center"/>
    </xf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9" fillId="0" borderId="2" xfId="0" applyFont="1" applyBorder="1"/>
    <xf numFmtId="3" fontId="2" fillId="0" borderId="2" xfId="0" applyNumberFormat="1" applyFont="1" applyBorder="1"/>
    <xf numFmtId="0" fontId="10" fillId="0" borderId="0" xfId="0" applyFont="1"/>
    <xf numFmtId="0" fontId="8" fillId="0" borderId="0" xfId="0" applyFont="1"/>
    <xf numFmtId="0" fontId="2" fillId="0" borderId="2" xfId="0" applyFont="1" applyBorder="1"/>
    <xf numFmtId="0" fontId="2" fillId="4" borderId="2" xfId="0" applyFont="1" applyFill="1" applyBorder="1"/>
    <xf numFmtId="0" fontId="11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2" fillId="0" borderId="0" xfId="0" applyFont="1"/>
    <xf numFmtId="4" fontId="2" fillId="0" borderId="2" xfId="0" applyNumberFormat="1" applyFont="1" applyBorder="1"/>
    <xf numFmtId="0" fontId="12" fillId="0" borderId="2" xfId="0" applyFont="1" applyBorder="1" applyAlignment="1">
      <alignment horizontal="right"/>
    </xf>
    <xf numFmtId="0" fontId="3" fillId="5" borderId="5" xfId="0" applyFont="1" applyFill="1" applyBorder="1" applyAlignment="1">
      <alignment horizontal="left" vertical="top" wrapText="1"/>
    </xf>
    <xf numFmtId="0" fontId="11" fillId="5" borderId="5" xfId="0" applyFont="1" applyFill="1" applyBorder="1" applyAlignment="1">
      <alignment horizontal="left"/>
    </xf>
    <xf numFmtId="0" fontId="11" fillId="0" borderId="5" xfId="0" applyFont="1" applyBorder="1"/>
    <xf numFmtId="164" fontId="3" fillId="5" borderId="5" xfId="0" applyNumberFormat="1" applyFont="1" applyFill="1" applyBorder="1" applyAlignment="1">
      <alignment horizontal="left"/>
    </xf>
    <xf numFmtId="0" fontId="11" fillId="0" borderId="5" xfId="0" applyFont="1" applyBorder="1" applyAlignment="1">
      <alignment horizontal="left"/>
    </xf>
    <xf numFmtId="0" fontId="11" fillId="0" borderId="5" xfId="0" applyFont="1" applyBorder="1" applyAlignment="1">
      <alignment horizontal="left" vertical="top"/>
    </xf>
    <xf numFmtId="165" fontId="11" fillId="0" borderId="5" xfId="0" applyNumberFormat="1" applyFont="1" applyBorder="1" applyAlignment="1">
      <alignment horizontal="left" vertical="center" wrapText="1"/>
    </xf>
    <xf numFmtId="165" fontId="3" fillId="0" borderId="5" xfId="0" applyNumberFormat="1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wrapText="1"/>
    </xf>
    <xf numFmtId="0" fontId="3" fillId="0" borderId="5" xfId="0" applyFont="1" applyBorder="1"/>
    <xf numFmtId="0" fontId="15" fillId="6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/>
    </xf>
    <xf numFmtId="164" fontId="11" fillId="0" borderId="5" xfId="0" applyNumberFormat="1" applyFont="1" applyBorder="1" applyAlignment="1">
      <alignment vertical="center"/>
    </xf>
    <xf numFmtId="164" fontId="11" fillId="0" borderId="5" xfId="0" applyNumberFormat="1" applyFont="1" applyBorder="1" applyAlignment="1">
      <alignment horizontal="right" vertical="center"/>
    </xf>
    <xf numFmtId="0" fontId="11" fillId="7" borderId="5" xfId="0" applyFont="1" applyFill="1" applyBorder="1" applyAlignment="1">
      <alignment horizontal="center" vertical="center" wrapText="1"/>
    </xf>
    <xf numFmtId="165" fontId="11" fillId="0" borderId="5" xfId="0" applyNumberFormat="1" applyFont="1" applyBorder="1" applyAlignment="1">
      <alignment vertical="center" wrapText="1"/>
    </xf>
    <xf numFmtId="165" fontId="11" fillId="0" borderId="5" xfId="0" applyNumberFormat="1" applyFont="1" applyBorder="1" applyAlignment="1">
      <alignment horizontal="center" vertical="center" wrapText="1"/>
    </xf>
    <xf numFmtId="165" fontId="11" fillId="0" borderId="5" xfId="0" applyNumberFormat="1" applyFont="1" applyBorder="1" applyAlignment="1">
      <alignment horizontal="right" vertical="center" wrapText="1"/>
    </xf>
    <xf numFmtId="166" fontId="11" fillId="0" borderId="5" xfId="0" applyNumberFormat="1" applyFont="1" applyBorder="1" applyAlignment="1">
      <alignment horizontal="left" vertical="center" wrapText="1"/>
    </xf>
    <xf numFmtId="164" fontId="3" fillId="0" borderId="5" xfId="0" applyNumberFormat="1" applyFont="1" applyBorder="1" applyAlignment="1">
      <alignment vertical="center"/>
    </xf>
    <xf numFmtId="165" fontId="16" fillId="0" borderId="5" xfId="0" applyNumberFormat="1" applyFont="1" applyBorder="1" applyAlignment="1">
      <alignment horizontal="center"/>
    </xf>
    <xf numFmtId="164" fontId="3" fillId="0" borderId="5" xfId="0" applyNumberFormat="1" applyFont="1" applyBorder="1" applyAlignment="1">
      <alignment horizontal="right" vertical="center"/>
    </xf>
    <xf numFmtId="165" fontId="3" fillId="0" borderId="5" xfId="0" applyNumberFormat="1" applyFont="1" applyBorder="1" applyAlignment="1">
      <alignment vertical="center" wrapText="1"/>
    </xf>
    <xf numFmtId="165" fontId="17" fillId="0" borderId="5" xfId="0" applyNumberFormat="1" applyFont="1" applyBorder="1" applyAlignment="1">
      <alignment horizontal="left"/>
    </xf>
    <xf numFmtId="0" fontId="18" fillId="0" borderId="5" xfId="0" applyFont="1" applyBorder="1" applyAlignment="1">
      <alignment horizontal="left"/>
    </xf>
    <xf numFmtId="165" fontId="3" fillId="0" borderId="5" xfId="0" applyNumberFormat="1" applyFont="1" applyBorder="1" applyAlignment="1">
      <alignment horizontal="right" vertical="center" wrapText="1"/>
    </xf>
    <xf numFmtId="165" fontId="3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/>
    <xf numFmtId="166" fontId="3" fillId="0" borderId="5" xfId="0" applyNumberFormat="1" applyFont="1" applyBorder="1" applyAlignment="1">
      <alignment horizontal="right" vertical="center"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/>
    </xf>
    <xf numFmtId="0" fontId="20" fillId="0" borderId="0" xfId="0" applyFont="1"/>
    <xf numFmtId="0" fontId="21" fillId="0" borderId="0" xfId="0" applyFont="1" applyAlignment="1">
      <alignment wrapText="1"/>
    </xf>
    <xf numFmtId="0" fontId="21" fillId="0" borderId="0" xfId="0" applyFont="1" applyAlignment="1">
      <alignment horizontal="center"/>
    </xf>
    <xf numFmtId="0" fontId="20" fillId="3" borderId="0" xfId="0" applyFont="1" applyFill="1"/>
    <xf numFmtId="0" fontId="14" fillId="0" borderId="6" xfId="0" applyFont="1" applyBorder="1"/>
    <xf numFmtId="0" fontId="13" fillId="0" borderId="3" xfId="0" applyFont="1" applyBorder="1" applyAlignment="1">
      <alignment horizontal="left" wrapText="1"/>
    </xf>
    <xf numFmtId="0" fontId="14" fillId="0" borderId="4" xfId="0" applyFont="1" applyBorder="1"/>
    <xf numFmtId="0" fontId="26" fillId="0" borderId="0" xfId="0" applyFont="1" applyAlignment="1">
      <alignment horizontal="left"/>
    </xf>
    <xf numFmtId="0" fontId="25" fillId="0" borderId="0" xfId="0" applyFont="1"/>
    <xf numFmtId="0" fontId="23" fillId="0" borderId="0" xfId="1"/>
    <xf numFmtId="0" fontId="0" fillId="0" borderId="9" xfId="0" applyBorder="1"/>
    <xf numFmtId="0" fontId="0" fillId="0" borderId="0" xfId="2" applyNumberFormat="1" applyFont="1"/>
    <xf numFmtId="0" fontId="25" fillId="0" borderId="1" xfId="0" applyFont="1" applyBorder="1"/>
    <xf numFmtId="167" fontId="0" fillId="0" borderId="0" xfId="0" applyNumberFormat="1"/>
    <xf numFmtId="167" fontId="0" fillId="0" borderId="0" xfId="2" applyNumberFormat="1" applyFont="1"/>
    <xf numFmtId="0" fontId="27" fillId="0" borderId="9" xfId="0" applyFont="1" applyBorder="1"/>
    <xf numFmtId="43" fontId="27" fillId="0" borderId="9" xfId="2" applyFont="1" applyBorder="1"/>
    <xf numFmtId="0" fontId="28" fillId="0" borderId="0" xfId="0" applyFont="1"/>
    <xf numFmtId="164" fontId="3" fillId="0" borderId="6" xfId="0" applyNumberFormat="1" applyFont="1" applyBorder="1" applyAlignment="1">
      <alignment horizontal="right" vertical="center"/>
    </xf>
    <xf numFmtId="168" fontId="0" fillId="0" borderId="0" xfId="0" applyNumberFormat="1"/>
    <xf numFmtId="0" fontId="8" fillId="0" borderId="1" xfId="0" applyFont="1" applyBorder="1"/>
    <xf numFmtId="0" fontId="32" fillId="8" borderId="1" xfId="0" applyFont="1" applyFill="1" applyBorder="1" applyAlignment="1">
      <alignment vertical="center"/>
    </xf>
    <xf numFmtId="0" fontId="30" fillId="9" borderId="16" xfId="0" applyFont="1" applyFill="1" applyBorder="1" applyAlignment="1">
      <alignment vertical="center"/>
    </xf>
    <xf numFmtId="0" fontId="33" fillId="9" borderId="18" xfId="0" applyFont="1" applyFill="1" applyBorder="1" applyAlignment="1">
      <alignment vertical="center"/>
    </xf>
    <xf numFmtId="0" fontId="33" fillId="9" borderId="16" xfId="0" applyFont="1" applyFill="1" applyBorder="1" applyAlignment="1">
      <alignment vertical="center"/>
    </xf>
    <xf numFmtId="0" fontId="33" fillId="9" borderId="13" xfId="0" applyFont="1" applyFill="1" applyBorder="1" applyAlignment="1">
      <alignment horizontal="center" vertical="center"/>
    </xf>
    <xf numFmtId="0" fontId="34" fillId="10" borderId="12" xfId="0" applyFont="1" applyFill="1" applyBorder="1" applyAlignment="1">
      <alignment vertical="center"/>
    </xf>
    <xf numFmtId="0" fontId="35" fillId="8" borderId="14" xfId="0" applyFont="1" applyFill="1" applyBorder="1" applyAlignment="1">
      <alignment vertical="center"/>
    </xf>
    <xf numFmtId="0" fontId="35" fillId="8" borderId="15" xfId="0" applyFont="1" applyFill="1" applyBorder="1" applyAlignment="1">
      <alignment horizontal="right" vertical="center"/>
    </xf>
    <xf numFmtId="0" fontId="35" fillId="8" borderId="13" xfId="0" applyFont="1" applyFill="1" applyBorder="1" applyAlignment="1">
      <alignment horizontal="right" vertical="center"/>
    </xf>
    <xf numFmtId="0" fontId="35" fillId="8" borderId="1" xfId="0" applyFont="1" applyFill="1" applyBorder="1" applyAlignment="1">
      <alignment vertical="center"/>
    </xf>
    <xf numFmtId="0" fontId="35" fillId="10" borderId="12" xfId="0" applyFont="1" applyFill="1" applyBorder="1" applyAlignment="1">
      <alignment horizontal="left" vertical="center"/>
    </xf>
    <xf numFmtId="0" fontId="35" fillId="8" borderId="16" xfId="0" applyFont="1" applyFill="1" applyBorder="1" applyAlignment="1">
      <alignment horizontal="center" vertical="center"/>
    </xf>
    <xf numFmtId="0" fontId="35" fillId="8" borderId="14" xfId="0" applyFont="1" applyFill="1" applyBorder="1" applyAlignment="1">
      <alignment horizontal="right" vertical="center"/>
    </xf>
    <xf numFmtId="0" fontId="36" fillId="8" borderId="14" xfId="0" applyFont="1" applyFill="1" applyBorder="1" applyAlignment="1">
      <alignment horizontal="right" vertical="center"/>
    </xf>
    <xf numFmtId="0" fontId="35" fillId="8" borderId="17" xfId="0" applyFont="1" applyFill="1" applyBorder="1" applyAlignment="1">
      <alignment horizontal="right" vertical="center"/>
    </xf>
    <xf numFmtId="0" fontId="36" fillId="8" borderId="17" xfId="0" applyFont="1" applyFill="1" applyBorder="1" applyAlignment="1">
      <alignment horizontal="right" vertical="center"/>
    </xf>
    <xf numFmtId="0" fontId="35" fillId="8" borderId="17" xfId="0" applyFont="1" applyFill="1" applyBorder="1" applyAlignment="1">
      <alignment horizontal="center" vertical="center"/>
    </xf>
    <xf numFmtId="0" fontId="35" fillId="8" borderId="17" xfId="0" applyFont="1" applyFill="1" applyBorder="1" applyAlignment="1">
      <alignment vertical="center"/>
    </xf>
    <xf numFmtId="0" fontId="36" fillId="8" borderId="17" xfId="0" applyFont="1" applyFill="1" applyBorder="1" applyAlignment="1">
      <alignment vertical="center"/>
    </xf>
    <xf numFmtId="2" fontId="35" fillId="8" borderId="17" xfId="0" applyNumberFormat="1" applyFont="1" applyFill="1" applyBorder="1" applyAlignment="1">
      <alignment horizontal="right" vertical="center"/>
    </xf>
    <xf numFmtId="0" fontId="33" fillId="9" borderId="19" xfId="0" applyFont="1" applyFill="1" applyBorder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8" fillId="0" borderId="0" xfId="0" applyFont="1" applyAlignment="1">
      <alignment horizontal="center"/>
    </xf>
    <xf numFmtId="0" fontId="0" fillId="0" borderId="0" xfId="0"/>
    <xf numFmtId="0" fontId="0" fillId="0" borderId="9" xfId="0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11" fillId="0" borderId="0" xfId="0" applyFont="1" applyAlignment="1">
      <alignment horizontal="left" vertical="top"/>
    </xf>
    <xf numFmtId="0" fontId="12" fillId="0" borderId="0" xfId="0" applyFont="1"/>
    <xf numFmtId="0" fontId="31" fillId="8" borderId="20" xfId="0" applyFont="1" applyFill="1" applyBorder="1" applyAlignment="1">
      <alignment horizontal="left" vertical="center"/>
    </xf>
    <xf numFmtId="0" fontId="33" fillId="9" borderId="11" xfId="0" applyFont="1" applyFill="1" applyBorder="1" applyAlignment="1">
      <alignment horizontal="center" vertical="center"/>
    </xf>
    <xf numFmtId="0" fontId="33" fillId="9" borderId="12" xfId="0" applyFont="1" applyFill="1" applyBorder="1" applyAlignment="1">
      <alignment horizontal="center" vertical="center"/>
    </xf>
    <xf numFmtId="0" fontId="19" fillId="0" borderId="3" xfId="0" applyFont="1" applyBorder="1"/>
    <xf numFmtId="0" fontId="14" fillId="0" borderId="6" xfId="0" applyFont="1" applyBorder="1"/>
    <xf numFmtId="0" fontId="15" fillId="6" borderId="7" xfId="0" applyFont="1" applyFill="1" applyBorder="1" applyAlignment="1">
      <alignment horizontal="center" vertical="center" wrapText="1"/>
    </xf>
    <xf numFmtId="0" fontId="14" fillId="0" borderId="8" xfId="0" applyFont="1" applyBorder="1"/>
    <xf numFmtId="0" fontId="15" fillId="6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left" wrapText="1"/>
    </xf>
    <xf numFmtId="0" fontId="14" fillId="0" borderId="4" xfId="0" applyFont="1" applyBorder="1"/>
    <xf numFmtId="0" fontId="13" fillId="0" borderId="3" xfId="0" applyFont="1" applyBorder="1" applyAlignment="1">
      <alignment horizontal="left"/>
    </xf>
    <xf numFmtId="0" fontId="8" fillId="0" borderId="1" xfId="0" applyFont="1" applyFill="1" applyBorder="1"/>
    <xf numFmtId="0" fontId="27" fillId="0" borderId="0" xfId="0" applyFont="1"/>
  </cellXfs>
  <cellStyles count="4">
    <cellStyle name="Comma" xfId="2" builtinId="3"/>
    <cellStyle name="Hyperlink" xfId="1" builtinId="8"/>
    <cellStyle name="Normal" xfId="0" builtinId="0"/>
    <cellStyle name="Normal 2" xfId="3" xr:uid="{5BD7661C-DF94-4273-85B2-84D5049F36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171450</xdr:colOff>
      <xdr:row>0</xdr:row>
      <xdr:rowOff>38100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573250" y="38100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16</xdr:col>
      <xdr:colOff>342900</xdr:colOff>
      <xdr:row>0</xdr:row>
      <xdr:rowOff>38101</xdr:rowOff>
    </xdr:from>
    <xdr:to>
      <xdr:col>22</xdr:col>
      <xdr:colOff>152400</xdr:colOff>
      <xdr:row>15</xdr:row>
      <xdr:rowOff>1060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A29540-6441-B7A1-344F-C6F77422C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373850" y="38101"/>
          <a:ext cx="4838700" cy="2956984"/>
        </a:xfrm>
        <a:prstGeom prst="rect">
          <a:avLst/>
        </a:prstGeom>
      </xdr:spPr>
    </xdr:pic>
    <xdr:clientData/>
  </xdr:twoCellAnchor>
  <xdr:twoCellAnchor editAs="oneCell">
    <xdr:from>
      <xdr:col>16</xdr:col>
      <xdr:colOff>647701</xdr:colOff>
      <xdr:row>21</xdr:row>
      <xdr:rowOff>0</xdr:rowOff>
    </xdr:from>
    <xdr:to>
      <xdr:col>22</xdr:col>
      <xdr:colOff>105507</xdr:colOff>
      <xdr:row>38</xdr:row>
      <xdr:rowOff>111670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CEAD1DD-B1FE-FD88-5938-EE3116F5E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583526" y="4200525"/>
          <a:ext cx="4715606" cy="3512095"/>
        </a:xfrm>
        <a:prstGeom prst="rect">
          <a:avLst/>
        </a:prstGeom>
      </xdr:spPr>
    </xdr:pic>
    <xdr:clientData/>
  </xdr:twoCellAnchor>
  <xdr:twoCellAnchor editAs="oneCell">
    <xdr:from>
      <xdr:col>11</xdr:col>
      <xdr:colOff>539750</xdr:colOff>
      <xdr:row>20</xdr:row>
      <xdr:rowOff>180975</xdr:rowOff>
    </xdr:from>
    <xdr:to>
      <xdr:col>16</xdr:col>
      <xdr:colOff>390525</xdr:colOff>
      <xdr:row>38</xdr:row>
      <xdr:rowOff>124739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45B654-08E3-6265-5295-0F944525C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627350" y="4181475"/>
          <a:ext cx="4699000" cy="35442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142875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3BAC717F-35FE-4940-92E6-4A65669287E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1685925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457200</xdr:colOff>
      <xdr:row>9</xdr:row>
      <xdr:rowOff>142876</xdr:rowOff>
    </xdr:from>
    <xdr:to>
      <xdr:col>13</xdr:col>
      <xdr:colOff>228600</xdr:colOff>
      <xdr:row>27</xdr:row>
      <xdr:rowOff>7410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FC5A47-C497-4589-96D5-C1280E740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1685926"/>
          <a:ext cx="4838700" cy="2956984"/>
        </a:xfrm>
        <a:prstGeom prst="rect">
          <a:avLst/>
        </a:prstGeom>
      </xdr:spPr>
    </xdr:pic>
    <xdr:clientData/>
  </xdr:twoCellAnchor>
  <xdr:twoCellAnchor editAs="oneCell">
    <xdr:from>
      <xdr:col>16</xdr:col>
      <xdr:colOff>647701</xdr:colOff>
      <xdr:row>29</xdr:row>
      <xdr:rowOff>0</xdr:rowOff>
    </xdr:from>
    <xdr:to>
      <xdr:col>23</xdr:col>
      <xdr:colOff>95982</xdr:colOff>
      <xdr:row>49</xdr:row>
      <xdr:rowOff>86270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772929D-5569-4DB3-8A74-6DB24C79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583526" y="4200525"/>
          <a:ext cx="4715606" cy="3512095"/>
        </a:xfrm>
        <a:prstGeom prst="rect">
          <a:avLst/>
        </a:prstGeom>
      </xdr:spPr>
    </xdr:pic>
    <xdr:clientData/>
  </xdr:twoCellAnchor>
  <xdr:twoCellAnchor editAs="oneCell">
    <xdr:from>
      <xdr:col>11</xdr:col>
      <xdr:colOff>539750</xdr:colOff>
      <xdr:row>28</xdr:row>
      <xdr:rowOff>180975</xdr:rowOff>
    </xdr:from>
    <xdr:to>
      <xdr:col>17</xdr:col>
      <xdr:colOff>723900</xdr:colOff>
      <xdr:row>49</xdr:row>
      <xdr:rowOff>115214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40BD850-6F99-4DCC-8892-055819C97E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630525" y="4178300"/>
          <a:ext cx="4695825" cy="35473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47625</xdr:colOff>
      <xdr:row>19</xdr:row>
      <xdr:rowOff>111125</xdr:rowOff>
    </xdr:from>
    <xdr:ext cx="6124575" cy="436245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5575" y="3911600"/>
          <a:ext cx="6124575" cy="43624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428625</xdr:colOff>
      <xdr:row>19</xdr:row>
      <xdr:rowOff>104775</xdr:rowOff>
    </xdr:from>
    <xdr:ext cx="6429375" cy="43624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28625" y="3905250"/>
          <a:ext cx="6429375" cy="436245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857250</xdr:colOff>
      <xdr:row>15</xdr:row>
      <xdr:rowOff>114300</xdr:rowOff>
    </xdr:from>
    <xdr:ext cx="5070475" cy="56388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57250" y="3114675"/>
          <a:ext cx="5070475" cy="5638800"/>
        </a:xfrm>
        <a:prstGeom prst="rect">
          <a:avLst/>
        </a:prstGeom>
        <a:noFill/>
      </xdr:spPr>
    </xdr:pic>
    <xdr:clientData fLocksWithSheet="0"/>
  </xdr:oneCellAnchor>
  <xdr:oneCellAnchor>
    <xdr:from>
      <xdr:col>24</xdr:col>
      <xdr:colOff>790575</xdr:colOff>
      <xdr:row>15</xdr:row>
      <xdr:rowOff>3174</xdr:rowOff>
    </xdr:from>
    <xdr:ext cx="4895850" cy="5387976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239500" y="3003549"/>
          <a:ext cx="4895850" cy="5387976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19</xdr:col>
      <xdr:colOff>38099</xdr:colOff>
      <xdr:row>15</xdr:row>
      <xdr:rowOff>9524</xdr:rowOff>
    </xdr:from>
    <xdr:to>
      <xdr:col>24</xdr:col>
      <xdr:colOff>790575</xdr:colOff>
      <xdr:row>43</xdr:row>
      <xdr:rowOff>2095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9C7E93-36CF-5E7A-50DB-A3F19AB94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1959" r="4265"/>
        <a:stretch>
          <a:fillRect/>
        </a:stretch>
      </xdr:blipFill>
      <xdr:spPr>
        <a:xfrm>
          <a:off x="6105524" y="3009899"/>
          <a:ext cx="5133976" cy="5593271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15</xdr:row>
      <xdr:rowOff>0</xdr:rowOff>
    </xdr:from>
    <xdr:to>
      <xdr:col>36</xdr:col>
      <xdr:colOff>457875</xdr:colOff>
      <xdr:row>39</xdr:row>
      <xdr:rowOff>38775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D45707-72F1-6768-CFAB-11CCCC5B0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583025" y="3000375"/>
          <a:ext cx="4839375" cy="4839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ps.go.id/publication/2020/11/20/231373341461207b51910a4a/statistik-transportasi-udara-2019.html" TargetMode="External"/><Relationship Id="rId2" Type="http://schemas.openxmlformats.org/officeDocument/2006/relationships/hyperlink" Target="https://djka.dephub.go.id/uploads/202104/Buku_Statistik_DJKA_Thn_2020_FINAL.pdf" TargetMode="External"/><Relationship Id="rId1" Type="http://schemas.openxmlformats.org/officeDocument/2006/relationships/hyperlink" Target="https://www.bps.go.id/publication/2020/11/20/ddce434c92536777bf07605d/statistik-transportasi-darat-2019.html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eb-api.bps.go.id/download.php?%20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" TargetMode="External"/><Relationship Id="rId4" Type="http://schemas.openxmlformats.org/officeDocument/2006/relationships/hyperlink" Target="https://data.worldbank.org/indicator/IS.AIR.GOOD.MT.K1?locations=I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ps.go.id/publication/2020/11/20/ddce434c92536777bf07605d/statistik-transportasi-darat-2019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data.worldbank.org/indicator/IS.AIR.GOOD.MT.K1?locations=ID" TargetMode="External"/><Relationship Id="rId1" Type="http://schemas.openxmlformats.org/officeDocument/2006/relationships/hyperlink" Target="https://www.bps.go.id/publication/2020/11/20/231373341461207b51910a4a/statistik-transportasi-udara-201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B29" sqref="B29"/>
    </sheetView>
  </sheetViews>
  <sheetFormatPr defaultColWidth="12.5703125" defaultRowHeight="15" customHeight="1" x14ac:dyDescent="0.2"/>
  <cols>
    <col min="1" max="1" width="11.5703125" customWidth="1"/>
    <col min="2" max="2" width="94" customWidth="1"/>
    <col min="3" max="26" width="7.5703125" customWidth="1"/>
  </cols>
  <sheetData>
    <row r="1" spans="1:26" ht="14.25" customHeight="1" x14ac:dyDescent="0.25">
      <c r="A1" s="1" t="s">
        <v>0</v>
      </c>
    </row>
    <row r="2" spans="1:26" ht="14.25" customHeight="1" x14ac:dyDescent="0.2"/>
    <row r="3" spans="1:26" ht="14.25" customHeight="1" x14ac:dyDescent="0.25">
      <c r="A3" s="1" t="s">
        <v>1</v>
      </c>
      <c r="B3" s="2" t="s">
        <v>2</v>
      </c>
      <c r="G3" s="1" t="s">
        <v>3</v>
      </c>
    </row>
    <row r="4" spans="1:26" ht="14.25" customHeight="1" x14ac:dyDescent="0.2">
      <c r="B4" s="3" t="s">
        <v>4</v>
      </c>
      <c r="G4" s="4" t="s">
        <v>5</v>
      </c>
    </row>
    <row r="5" spans="1:26" ht="14.25" customHeight="1" x14ac:dyDescent="0.2">
      <c r="B5" s="5">
        <v>2019</v>
      </c>
      <c r="G5" s="4" t="s">
        <v>6</v>
      </c>
    </row>
    <row r="6" spans="1:26" ht="14.25" customHeight="1" x14ac:dyDescent="0.2">
      <c r="B6" s="6" t="s">
        <v>7</v>
      </c>
      <c r="G6" s="4" t="s">
        <v>8</v>
      </c>
    </row>
    <row r="7" spans="1:26" ht="14.25" customHeight="1" x14ac:dyDescent="0.2">
      <c r="B7" s="7" t="s">
        <v>9</v>
      </c>
      <c r="G7" s="4" t="s">
        <v>10</v>
      </c>
    </row>
    <row r="8" spans="1:26" ht="14.25" customHeight="1" x14ac:dyDescent="0.2">
      <c r="G8" s="4" t="s">
        <v>11</v>
      </c>
    </row>
    <row r="9" spans="1:26" ht="14.25" customHeight="1" x14ac:dyDescent="0.25">
      <c r="B9" s="2" t="s">
        <v>12</v>
      </c>
      <c r="G9" s="3" t="s">
        <v>13</v>
      </c>
    </row>
    <row r="10" spans="1:26" ht="14.25" customHeight="1" x14ac:dyDescent="0.2">
      <c r="A10" s="4"/>
      <c r="B10" s="3" t="s">
        <v>14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2">
      <c r="B11" s="5">
        <v>2020</v>
      </c>
      <c r="G11" s="4" t="s">
        <v>15</v>
      </c>
    </row>
    <row r="12" spans="1:26" ht="14.25" customHeight="1" x14ac:dyDescent="0.2">
      <c r="B12" s="8" t="s">
        <v>16</v>
      </c>
      <c r="G12" s="4" t="s">
        <v>17</v>
      </c>
    </row>
    <row r="13" spans="1:26" ht="14.25" customHeight="1" x14ac:dyDescent="0.2">
      <c r="B13" s="7" t="s">
        <v>18</v>
      </c>
      <c r="G13" s="4" t="s">
        <v>19</v>
      </c>
    </row>
    <row r="14" spans="1:26" ht="14.25" customHeight="1" x14ac:dyDescent="0.2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25" customHeight="1" x14ac:dyDescent="0.25">
      <c r="B15" s="2" t="s">
        <v>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 x14ac:dyDescent="0.2">
      <c r="B16" s="3" t="s">
        <v>20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25" customHeight="1" x14ac:dyDescent="0.2">
      <c r="B17" s="5">
        <v>2019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25" customHeight="1" x14ac:dyDescent="0.2">
      <c r="B18" s="6" t="s">
        <v>21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25" customHeight="1" x14ac:dyDescent="0.2">
      <c r="B19" s="7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25" customHeight="1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4.25" customHeight="1" x14ac:dyDescent="0.25">
      <c r="B21" s="2" t="s">
        <v>23</v>
      </c>
    </row>
    <row r="22" spans="1:26" ht="14.25" customHeight="1" x14ac:dyDescent="0.2">
      <c r="B22" s="5">
        <v>2019</v>
      </c>
    </row>
    <row r="23" spans="1:26" ht="14.25" customHeight="1" x14ac:dyDescent="0.2">
      <c r="B23" s="9" t="s">
        <v>24</v>
      </c>
    </row>
    <row r="24" spans="1:26" ht="14.25" customHeight="1" x14ac:dyDescent="0.2">
      <c r="A24" s="4"/>
    </row>
    <row r="25" spans="1:26" ht="14.25" customHeight="1" x14ac:dyDescent="0.25">
      <c r="B25" s="2" t="s">
        <v>94</v>
      </c>
    </row>
    <row r="26" spans="1:26" ht="14.25" customHeight="1" x14ac:dyDescent="0.2">
      <c r="B26" t="s">
        <v>95</v>
      </c>
    </row>
    <row r="27" spans="1:26" ht="14.25" customHeight="1" x14ac:dyDescent="0.2">
      <c r="B27" s="62" t="s">
        <v>96</v>
      </c>
    </row>
    <row r="28" spans="1:26" ht="14.25" customHeight="1" x14ac:dyDescent="0.2">
      <c r="B28" s="64" t="s">
        <v>97</v>
      </c>
    </row>
    <row r="29" spans="1:26" ht="14.25" customHeight="1" x14ac:dyDescent="0.2">
      <c r="B29" s="7"/>
    </row>
    <row r="30" spans="1:26" ht="14.25" customHeight="1" x14ac:dyDescent="0.2"/>
    <row r="31" spans="1:26" ht="14.25" customHeight="1" x14ac:dyDescent="0.2"/>
    <row r="32" spans="1:26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" r:id="rId1" xr:uid="{00000000-0004-0000-0000-000000000000}"/>
    <hyperlink ref="B12" r:id="rId2" xr:uid="{00000000-0004-0000-0000-000001000000}"/>
    <hyperlink ref="B18" r:id="rId3" xr:uid="{00000000-0004-0000-0000-000002000000}"/>
    <hyperlink ref="B23" r:id="rId4" xr:uid="{00000000-0004-0000-0000-000003000000}"/>
    <hyperlink ref="B28" r:id="rId5" display="https://web-api.bps.go.id/download.php? 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" xr:uid="{AB91A130-4C46-4BD6-A4BF-FC176BBA101E}"/>
  </hyperlinks>
  <pageMargins left="0.7" right="0.7" top="0.75" bottom="0.75" header="0" footer="0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AM998"/>
  <sheetViews>
    <sheetView tabSelected="1" topLeftCell="A3" workbookViewId="0">
      <selection activeCell="L18" sqref="L18"/>
    </sheetView>
  </sheetViews>
  <sheetFormatPr defaultColWidth="12.5703125" defaultRowHeight="15" customHeight="1" x14ac:dyDescent="0.2"/>
  <cols>
    <col min="2" max="2" width="34.5703125" customWidth="1"/>
    <col min="3" max="4" width="15.140625" customWidth="1"/>
    <col min="5" max="5" width="22" customWidth="1"/>
    <col min="6" max="6" width="20.42578125" customWidth="1"/>
    <col min="7" max="7" width="19.5703125" customWidth="1"/>
    <col min="8" max="8" width="18.85546875" customWidth="1"/>
    <col min="9" max="9" width="19.140625" customWidth="1"/>
    <col min="10" max="10" width="19.42578125" customWidth="1"/>
    <col min="11" max="12" width="19.140625" bestFit="1" customWidth="1"/>
    <col min="37" max="37" width="17.42578125" customWidth="1"/>
    <col min="38" max="38" width="18.5703125" customWidth="1"/>
  </cols>
  <sheetData>
    <row r="1" spans="2:11" ht="15.75" customHeight="1" x14ac:dyDescent="0.2"/>
    <row r="2" spans="2:11" ht="15.75" customHeight="1" x14ac:dyDescent="0.2"/>
    <row r="3" spans="2:11" ht="15.75" customHeight="1" x14ac:dyDescent="0.2">
      <c r="B3" s="99" t="s">
        <v>25</v>
      </c>
      <c r="C3" s="100"/>
      <c r="D3" s="100"/>
      <c r="E3" s="100"/>
      <c r="F3" s="100"/>
      <c r="G3" s="100"/>
    </row>
    <row r="4" spans="2:11" ht="15.75" customHeight="1" x14ac:dyDescent="0.2">
      <c r="B4" s="11" t="s">
        <v>26</v>
      </c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</row>
    <row r="5" spans="2:11" ht="15.75" customHeight="1" x14ac:dyDescent="0.2">
      <c r="B5" s="13" t="s">
        <v>27</v>
      </c>
      <c r="C5" s="14">
        <v>196309</v>
      </c>
      <c r="D5" s="14">
        <v>204512</v>
      </c>
      <c r="E5" s="14">
        <v>213359</v>
      </c>
      <c r="F5" s="14">
        <v>222872</v>
      </c>
      <c r="G5" s="14">
        <v>231569</v>
      </c>
      <c r="H5" s="14">
        <v>233261</v>
      </c>
      <c r="I5" s="14">
        <v>237566</v>
      </c>
      <c r="J5" s="14">
        <v>262435</v>
      </c>
      <c r="K5" s="14">
        <v>272806</v>
      </c>
    </row>
    <row r="6" spans="2:11" ht="15.75" customHeight="1" x14ac:dyDescent="0.2">
      <c r="B6" s="13" t="s">
        <v>28</v>
      </c>
      <c r="C6" s="14">
        <v>4145857</v>
      </c>
      <c r="D6" s="14">
        <v>4326731</v>
      </c>
      <c r="E6" s="14">
        <v>4540902</v>
      </c>
      <c r="F6" s="14">
        <v>4797254</v>
      </c>
      <c r="G6" s="14">
        <v>5021888</v>
      </c>
      <c r="H6" s="14">
        <v>5083405</v>
      </c>
      <c r="I6" s="14">
        <v>5299361</v>
      </c>
      <c r="J6" s="14">
        <v>5882009</v>
      </c>
      <c r="K6" s="14">
        <v>6088534</v>
      </c>
    </row>
    <row r="7" spans="2:11" ht="15.75" customHeight="1" x14ac:dyDescent="0.2">
      <c r="B7" s="13" t="s">
        <v>29</v>
      </c>
      <c r="C7" s="14">
        <v>88656931</v>
      </c>
      <c r="D7" s="14">
        <v>94531510</v>
      </c>
      <c r="E7" s="14">
        <v>100200245</v>
      </c>
      <c r="F7" s="14">
        <v>106657952</v>
      </c>
      <c r="G7" s="14">
        <v>112771136</v>
      </c>
      <c r="H7" s="14">
        <v>115023039</v>
      </c>
      <c r="I7" s="14">
        <v>120042298</v>
      </c>
      <c r="J7" s="14">
        <v>126957971</v>
      </c>
      <c r="K7" s="14">
        <v>133061234</v>
      </c>
    </row>
    <row r="8" spans="2:11" ht="15.75" customHeight="1" x14ac:dyDescent="0.2">
      <c r="B8" s="15" t="s">
        <v>30</v>
      </c>
    </row>
    <row r="9" spans="2:11" ht="15.75" customHeight="1" x14ac:dyDescent="0.2">
      <c r="B9" s="10"/>
      <c r="C9" s="10"/>
      <c r="D9" s="10"/>
      <c r="E9" s="10"/>
      <c r="F9" s="10"/>
      <c r="G9" s="10"/>
      <c r="H9" s="10"/>
    </row>
    <row r="10" spans="2:11" ht="15.75" customHeight="1" x14ac:dyDescent="0.2">
      <c r="B10" s="16" t="s">
        <v>31</v>
      </c>
    </row>
    <row r="11" spans="2:11" ht="15.75" customHeight="1" x14ac:dyDescent="0.2">
      <c r="B11" s="17"/>
      <c r="C11" s="12">
        <v>2012</v>
      </c>
      <c r="D11" s="12">
        <v>2014</v>
      </c>
      <c r="E11" s="12">
        <v>2016</v>
      </c>
      <c r="F11" s="12">
        <v>2018</v>
      </c>
      <c r="G11" s="12">
        <v>2020</v>
      </c>
      <c r="H11" s="12" t="s">
        <v>32</v>
      </c>
    </row>
    <row r="12" spans="2:11" ht="15.75" customHeight="1" x14ac:dyDescent="0.2">
      <c r="B12" s="11" t="s">
        <v>33</v>
      </c>
      <c r="C12" s="14">
        <v>10000</v>
      </c>
      <c r="D12" s="14">
        <v>10000</v>
      </c>
      <c r="E12" s="14">
        <v>10000</v>
      </c>
      <c r="F12" s="14">
        <v>10000</v>
      </c>
      <c r="G12" s="14">
        <v>10000</v>
      </c>
      <c r="H12" s="14">
        <f t="shared" ref="H12:H14" si="0">AVERAGE(C12:G12)</f>
        <v>10000</v>
      </c>
    </row>
    <row r="13" spans="2:11" ht="15.75" customHeight="1" x14ac:dyDescent="0.2">
      <c r="B13" s="11" t="s">
        <v>34</v>
      </c>
      <c r="C13" s="14">
        <v>20000</v>
      </c>
      <c r="D13" s="14">
        <v>20000</v>
      </c>
      <c r="E13" s="14">
        <v>20000</v>
      </c>
      <c r="F13" s="14">
        <v>20000</v>
      </c>
      <c r="G13" s="14">
        <v>20000</v>
      </c>
      <c r="H13" s="14">
        <f t="shared" si="0"/>
        <v>20000</v>
      </c>
    </row>
    <row r="14" spans="2:11" ht="15.75" customHeight="1" x14ac:dyDescent="0.2">
      <c r="B14" s="11" t="s">
        <v>35</v>
      </c>
      <c r="C14" s="14">
        <v>20000</v>
      </c>
      <c r="D14" s="14">
        <v>20000</v>
      </c>
      <c r="E14" s="14">
        <v>20000</v>
      </c>
      <c r="F14" s="14">
        <v>20000</v>
      </c>
      <c r="G14" s="14">
        <v>20000</v>
      </c>
      <c r="H14" s="14">
        <f t="shared" si="0"/>
        <v>20000</v>
      </c>
    </row>
    <row r="15" spans="2:11" ht="15.75" customHeight="1" x14ac:dyDescent="0.2">
      <c r="B15" s="3"/>
    </row>
    <row r="16" spans="2:11" ht="15.75" customHeight="1" x14ac:dyDescent="0.2">
      <c r="B16" s="16" t="s">
        <v>246</v>
      </c>
    </row>
    <row r="17" spans="2:39" ht="15.75" customHeight="1" x14ac:dyDescent="0.2">
      <c r="B17" s="17"/>
      <c r="C17" s="12">
        <v>2015</v>
      </c>
      <c r="D17" s="12">
        <v>2016</v>
      </c>
      <c r="E17" s="12">
        <v>2017</v>
      </c>
      <c r="F17" s="12">
        <v>2018</v>
      </c>
      <c r="G17" s="12">
        <v>2019</v>
      </c>
      <c r="H17" s="12">
        <v>2020</v>
      </c>
      <c r="I17" s="12">
        <v>2021</v>
      </c>
      <c r="J17" s="12">
        <v>2022</v>
      </c>
      <c r="K17" s="12">
        <v>2023</v>
      </c>
      <c r="L17" s="12">
        <v>2024</v>
      </c>
      <c r="M17" s="12">
        <v>2025</v>
      </c>
      <c r="N17" s="12">
        <v>2026</v>
      </c>
      <c r="O17" s="12">
        <v>2027</v>
      </c>
      <c r="P17" s="12">
        <v>2028</v>
      </c>
      <c r="Q17" s="12">
        <v>2029</v>
      </c>
      <c r="R17" s="12">
        <v>2030</v>
      </c>
      <c r="S17" s="12">
        <v>2031</v>
      </c>
      <c r="T17" s="12">
        <v>2032</v>
      </c>
      <c r="U17" s="12">
        <v>2033</v>
      </c>
      <c r="V17" s="12">
        <v>2034</v>
      </c>
      <c r="W17" s="12">
        <v>2035</v>
      </c>
      <c r="X17" s="12">
        <v>2036</v>
      </c>
      <c r="Y17" s="12">
        <v>2037</v>
      </c>
      <c r="Z17" s="12">
        <v>2038</v>
      </c>
      <c r="AA17" s="12">
        <v>2039</v>
      </c>
      <c r="AB17" s="12">
        <v>2040</v>
      </c>
      <c r="AC17" s="12">
        <v>2041</v>
      </c>
      <c r="AD17" s="12">
        <v>2042</v>
      </c>
      <c r="AE17" s="12">
        <v>2043</v>
      </c>
      <c r="AF17" s="12">
        <v>2044</v>
      </c>
      <c r="AG17" s="12">
        <v>2045</v>
      </c>
      <c r="AH17" s="12">
        <v>2046</v>
      </c>
      <c r="AI17" s="12">
        <v>2047</v>
      </c>
      <c r="AJ17" s="12">
        <v>2048</v>
      </c>
      <c r="AK17" s="12">
        <v>2049</v>
      </c>
      <c r="AL17" s="12">
        <v>2050</v>
      </c>
      <c r="AM17" s="12"/>
    </row>
    <row r="18" spans="2:39" ht="15.75" customHeight="1" x14ac:dyDescent="0.2">
      <c r="B18" s="11" t="s">
        <v>36</v>
      </c>
      <c r="C18" s="18">
        <f>C32/$G$32</f>
        <v>0.65023687498558325</v>
      </c>
      <c r="D18" s="18">
        <f t="shared" ref="D18:K18" si="1">D32/$G$32</f>
        <v>0.65735534249598959</v>
      </c>
      <c r="E18" s="18">
        <f t="shared" si="1"/>
        <v>0.8131496620611951</v>
      </c>
      <c r="F18" s="18">
        <f t="shared" si="1"/>
        <v>0.92714783789893562</v>
      </c>
      <c r="G18" s="18">
        <f t="shared" si="1"/>
        <v>1</v>
      </c>
      <c r="H18" s="18">
        <f t="shared" si="1"/>
        <v>0.36344545319697019</v>
      </c>
      <c r="I18" s="18">
        <f t="shared" si="1"/>
        <v>0.30701390419135982</v>
      </c>
      <c r="J18" s="18">
        <f t="shared" si="1"/>
        <v>0.73978916730672584</v>
      </c>
      <c r="K18" s="18">
        <f t="shared" si="1"/>
        <v>0.85951059556801634</v>
      </c>
      <c r="L18" s="18" cm="1">
        <f t="array" ref="L18">TREND(H18:K18,H17:K17,L17)</f>
        <v>1.0476824526228938</v>
      </c>
      <c r="M18" s="18">
        <f>L18*Population!D$29</f>
        <v>1.0548055545102049</v>
      </c>
      <c r="N18" s="18">
        <f>M18*Population!E$29</f>
        <v>1.0623613919151298</v>
      </c>
      <c r="O18" s="18">
        <f>N18*Population!F$29</f>
        <v>1.0697008615612478</v>
      </c>
      <c r="P18" s="18">
        <f>O18*Population!G$29</f>
        <v>1.0770403312073658</v>
      </c>
      <c r="Q18" s="18">
        <f>P18*Population!H$29</f>
        <v>1.0843798008534837</v>
      </c>
      <c r="R18" s="18">
        <f>Q18*Population!I$29</f>
        <v>1.1029843480410926</v>
      </c>
      <c r="S18" s="18">
        <f>R18*Population!J$29</f>
        <v>1.0990587401457179</v>
      </c>
      <c r="T18" s="18">
        <f>S18*Population!K$29</f>
        <v>1.1063982097918361</v>
      </c>
      <c r="U18" s="18">
        <f>T18*Population!L$29</f>
        <v>1.1137376794379543</v>
      </c>
      <c r="V18" s="18">
        <f>U18*Population!M$29</f>
        <v>1.1210771490840723</v>
      </c>
      <c r="W18" s="18">
        <f>V18*Population!N$29</f>
        <v>1.1435379077658077</v>
      </c>
      <c r="X18" s="18">
        <f>W18*Population!O$29</f>
        <v>1.1357560883763083</v>
      </c>
      <c r="Y18" s="18">
        <f>X18*Population!P$29</f>
        <v>1.1430955580224265</v>
      </c>
      <c r="Z18" s="18">
        <f>Y18*Population!Q$29</f>
        <v>1.1504350276685429</v>
      </c>
      <c r="AA18" s="18">
        <f>Z18*Population!R$29</f>
        <v>1.1577744973146609</v>
      </c>
      <c r="AB18" s="18">
        <f>AA18*Population!S$29</f>
        <v>1.1763927707855839</v>
      </c>
      <c r="AC18" s="18">
        <f>AB18*Population!T$29</f>
        <v>1.172453436606897</v>
      </c>
      <c r="AD18" s="18">
        <f>AC18*Population!U$29</f>
        <v>1.179792906253015</v>
      </c>
      <c r="AE18" s="18">
        <f>AD18*Population!V$29</f>
        <v>1.1871323758991332</v>
      </c>
      <c r="AF18" s="18">
        <f>AE18*Population!W$29</f>
        <v>1.1944718455452512</v>
      </c>
      <c r="AG18" s="18">
        <f>AF18*Population!X$29</f>
        <v>1.2017139968492383</v>
      </c>
      <c r="AH18" s="18">
        <f>AG18*Population!Y$29</f>
        <v>1.2091507848374856</v>
      </c>
      <c r="AI18" s="18">
        <f>AH18*Population!Z$29</f>
        <v>1.2164902544836036</v>
      </c>
      <c r="AJ18" s="18">
        <f>AI18*Population!AA$29</f>
        <v>1.2238297241297216</v>
      </c>
      <c r="AK18" s="18">
        <f>AJ18*Population!AB$29</f>
        <v>1.2311691937758396</v>
      </c>
      <c r="AL18" s="18">
        <f>AK18*Population!AC$29</f>
        <v>1.2197909504186937</v>
      </c>
    </row>
    <row r="19" spans="2:39" ht="15.75" customHeight="1" x14ac:dyDescent="0.2">
      <c r="B19" s="11" t="s">
        <v>37</v>
      </c>
      <c r="C19" s="18">
        <f>Rail!C13</f>
        <v>0.65602564102564098</v>
      </c>
      <c r="D19" s="18">
        <f>Rail!D13</f>
        <v>0.71942307692307694</v>
      </c>
      <c r="E19" s="18">
        <f>Rail!E13</f>
        <v>0.85871794871794871</v>
      </c>
      <c r="F19" s="18">
        <f>Rail!F13</f>
        <v>0.96730769230769231</v>
      </c>
      <c r="G19" s="18">
        <f>Rail!G13</f>
        <v>1</v>
      </c>
      <c r="H19" s="18">
        <f>Rail!H13</f>
        <v>0.74032051282051281</v>
      </c>
      <c r="I19" s="18">
        <f>Rail!I13</f>
        <v>0.81960400694937252</v>
      </c>
      <c r="J19" s="18">
        <f>Rail!J13</f>
        <v>0.94587087830818861</v>
      </c>
      <c r="K19" s="18">
        <f>Rail!K13</f>
        <v>1.0262086335846474</v>
      </c>
      <c r="L19" s="18">
        <f>Rail!L13</f>
        <v>1.122956192810691</v>
      </c>
      <c r="M19" s="18">
        <f>Rail!M13</f>
        <v>1.130591074311619</v>
      </c>
      <c r="N19" s="18">
        <f>Rail!N13</f>
        <v>1.1386897824502245</v>
      </c>
      <c r="O19" s="18">
        <f>Rail!O13</f>
        <v>1.1465565772699913</v>
      </c>
      <c r="P19" s="18">
        <f>Rail!P13</f>
        <v>1.1544233720897581</v>
      </c>
      <c r="Q19" s="18">
        <f>Rail!Q13</f>
        <v>1.1622901669095249</v>
      </c>
      <c r="R19" s="18">
        <f>Rail!R13</f>
        <v>1.1822314109634466</v>
      </c>
      <c r="S19" s="18">
        <f>Rail!S13</f>
        <v>1.1780237565490566</v>
      </c>
      <c r="T19" s="18">
        <f>Rail!T13</f>
        <v>1.1858905513688234</v>
      </c>
      <c r="U19" s="18">
        <f>Rail!U13</f>
        <v>1.1937573461885902</v>
      </c>
      <c r="V19" s="18">
        <f>Rail!V13</f>
        <v>1.201624141008357</v>
      </c>
      <c r="W19" s="18">
        <f>Rail!W13</f>
        <v>1.2256986570926307</v>
      </c>
      <c r="X19" s="18">
        <f>Rail!X13</f>
        <v>1.2173577306478904</v>
      </c>
      <c r="Y19" s="18">
        <f>Rail!Y13</f>
        <v>1.2252245254676573</v>
      </c>
      <c r="Z19" s="18">
        <f>Rail!Z13</f>
        <v>1.2330913202874223</v>
      </c>
      <c r="AA19" s="18">
        <f>Rail!AA13</f>
        <v>1.2409581151071891</v>
      </c>
      <c r="AB19" s="18">
        <f>Rail!AB13</f>
        <v>1.2609140716484804</v>
      </c>
      <c r="AC19" s="18">
        <f>Rail!AC13</f>
        <v>1.2566917047467228</v>
      </c>
      <c r="AD19" s="18">
        <f>Rail!AD13</f>
        <v>1.2645584995664896</v>
      </c>
      <c r="AE19" s="18">
        <f>Rail!AE13</f>
        <v>1.2724252943862564</v>
      </c>
      <c r="AF19" s="18">
        <f>Rail!AF13</f>
        <v>1.280292089206023</v>
      </c>
      <c r="AG19" s="18">
        <f>Rail!AG13</f>
        <v>1.2880545735692233</v>
      </c>
      <c r="AH19" s="18">
        <f>Rail!AH13</f>
        <v>1.2960256788455551</v>
      </c>
      <c r="AI19" s="18">
        <f>Rail!AI13</f>
        <v>1.3038924736653217</v>
      </c>
      <c r="AJ19" s="18">
        <f>Rail!AJ13</f>
        <v>1.3117592684850885</v>
      </c>
      <c r="AK19" s="18">
        <f>Rail!AK13</f>
        <v>1.3196260633048553</v>
      </c>
      <c r="AL19" s="18">
        <f>Rail!AL13</f>
        <v>1.3074303175335809</v>
      </c>
    </row>
    <row r="20" spans="2:39" ht="15.75" customHeight="1" x14ac:dyDescent="0.2">
      <c r="B20" s="11" t="s">
        <v>38</v>
      </c>
      <c r="C20" s="18">
        <f>C29</f>
        <v>0.82666586490967353</v>
      </c>
      <c r="D20" s="18">
        <f t="shared" ref="D20:K20" si="2">D29</f>
        <v>0.91609899408131534</v>
      </c>
      <c r="E20" s="18">
        <f t="shared" si="2"/>
        <v>0.89619537672556715</v>
      </c>
      <c r="F20" s="18">
        <f t="shared" si="2"/>
        <v>0.9381845358256522</v>
      </c>
      <c r="G20" s="18">
        <f t="shared" si="2"/>
        <v>1</v>
      </c>
      <c r="H20" s="18">
        <f t="shared" si="2"/>
        <v>0.85926587693602841</v>
      </c>
      <c r="I20" s="18">
        <f t="shared" si="2"/>
        <v>0.91204439443007967</v>
      </c>
      <c r="J20" s="18">
        <f t="shared" si="2"/>
        <v>1.1841750350052831</v>
      </c>
      <c r="K20" s="18">
        <f t="shared" si="2"/>
        <v>1.3057872537818591</v>
      </c>
      <c r="L20" s="18" cm="1">
        <f t="array" ref="L20">TREND(H20:K20,H17:K17,L17)</f>
        <v>1.4682418328164886</v>
      </c>
      <c r="M20" s="18">
        <f>L20*Population!D$29</f>
        <v>1.4782242813572475</v>
      </c>
      <c r="N20" s="18">
        <f>M20*Population!E$29</f>
        <v>1.488813173566043</v>
      </c>
      <c r="O20" s="18">
        <f>N20*Population!F$29</f>
        <v>1.4990988439408204</v>
      </c>
      <c r="P20" s="18">
        <f>O20*Population!G$29</f>
        <v>1.5093845143155975</v>
      </c>
      <c r="Q20" s="18">
        <f>P20*Population!H$29</f>
        <v>1.5196701846903748</v>
      </c>
      <c r="R20" s="18">
        <f>Q20*Population!I$29</f>
        <v>1.5457429459483969</v>
      </c>
      <c r="S20" s="18">
        <f>R20*Population!J$29</f>
        <v>1.5402415254399269</v>
      </c>
      <c r="T20" s="18">
        <f>S20*Population!K$29</f>
        <v>1.5505271958147042</v>
      </c>
      <c r="U20" s="18">
        <f>T20*Population!L$29</f>
        <v>1.5608128661894816</v>
      </c>
      <c r="V20" s="18">
        <f>U20*Population!M$29</f>
        <v>1.5710985365642587</v>
      </c>
      <c r="W20" s="18">
        <f>V20*Population!N$29</f>
        <v>1.6025754649128812</v>
      </c>
      <c r="X20" s="18">
        <f>W20*Population!O$29</f>
        <v>1.5916698773138132</v>
      </c>
      <c r="Y20" s="18">
        <f>X20*Population!P$29</f>
        <v>1.6019555476885905</v>
      </c>
      <c r="Z20" s="18">
        <f>Y20*Population!Q$29</f>
        <v>1.6122412180633654</v>
      </c>
      <c r="AA20" s="18">
        <f>Z20*Population!R$29</f>
        <v>1.6225268884381427</v>
      </c>
      <c r="AB20" s="18">
        <f>AA20*Population!S$29</f>
        <v>1.6486188859669646</v>
      </c>
      <c r="AC20" s="18">
        <f>AB20*Population!T$29</f>
        <v>1.6430982291876974</v>
      </c>
      <c r="AD20" s="18">
        <f>AC20*Population!U$29</f>
        <v>1.6533838995624748</v>
      </c>
      <c r="AE20" s="18">
        <f>AD20*Population!V$29</f>
        <v>1.6636695699372523</v>
      </c>
      <c r="AF20" s="18">
        <f>AE20*Population!W$29</f>
        <v>1.6739552403120297</v>
      </c>
      <c r="AG20" s="18">
        <f>AF20*Population!X$29</f>
        <v>1.6841045269374568</v>
      </c>
      <c r="AH20" s="18">
        <f>AG20*Population!Y$29</f>
        <v>1.6945265810615819</v>
      </c>
      <c r="AI20" s="18">
        <f>AH20*Population!Z$29</f>
        <v>1.7048122514363591</v>
      </c>
      <c r="AJ20" s="18">
        <f>AI20*Population!AA$29</f>
        <v>1.7150979218111364</v>
      </c>
      <c r="AK20" s="18">
        <f>AJ20*Population!AB$29</f>
        <v>1.7253835921859138</v>
      </c>
      <c r="AL20" s="18">
        <f>AK20*Population!AC$29</f>
        <v>1.7094379086067872</v>
      </c>
    </row>
    <row r="21" spans="2:39" ht="15.75" customHeight="1" x14ac:dyDescent="0.2"/>
    <row r="22" spans="2:39" ht="15.75" customHeight="1" x14ac:dyDescent="0.2">
      <c r="B22" s="75" t="s">
        <v>270</v>
      </c>
    </row>
    <row r="23" spans="2:39" ht="15.75" customHeight="1" x14ac:dyDescent="0.2">
      <c r="B23" s="116" t="s">
        <v>269</v>
      </c>
    </row>
    <row r="24" spans="2:39" ht="15.75" customHeight="1" x14ac:dyDescent="0.2">
      <c r="B24" s="116" t="s">
        <v>271</v>
      </c>
    </row>
    <row r="25" spans="2:39" ht="15.75" customHeight="1" x14ac:dyDescent="0.2">
      <c r="B25" s="116"/>
    </row>
    <row r="26" spans="2:39" ht="15.75" customHeight="1" x14ac:dyDescent="0.2">
      <c r="B26" s="99" t="s">
        <v>244</v>
      </c>
      <c r="C26" s="100"/>
      <c r="D26" s="100"/>
      <c r="E26" s="100"/>
      <c r="F26" s="100"/>
      <c r="G26" s="100"/>
    </row>
    <row r="27" spans="2:39" ht="15.75" customHeight="1" x14ac:dyDescent="0.2">
      <c r="B27" s="11"/>
      <c r="C27" s="12">
        <v>2015</v>
      </c>
      <c r="D27" s="12">
        <v>2016</v>
      </c>
      <c r="E27" s="12">
        <v>2017</v>
      </c>
      <c r="F27" s="12">
        <v>2018</v>
      </c>
      <c r="G27" s="12">
        <v>2019</v>
      </c>
      <c r="H27" s="12">
        <v>2020</v>
      </c>
      <c r="I27" s="12">
        <v>2021</v>
      </c>
      <c r="J27" s="12">
        <v>2022</v>
      </c>
      <c r="K27" s="12">
        <v>2023</v>
      </c>
    </row>
    <row r="28" spans="2:39" ht="15.75" customHeight="1" x14ac:dyDescent="0.2">
      <c r="B28" s="13"/>
      <c r="C28" s="14">
        <v>96233</v>
      </c>
      <c r="D28" s="14">
        <v>106644</v>
      </c>
      <c r="E28" s="14">
        <v>104327</v>
      </c>
      <c r="F28" s="14">
        <v>109215</v>
      </c>
      <c r="G28" s="14">
        <v>116411</v>
      </c>
      <c r="H28" s="14">
        <v>100028</v>
      </c>
      <c r="I28" s="14">
        <v>106172</v>
      </c>
      <c r="J28" s="14">
        <v>137851</v>
      </c>
      <c r="K28" s="14">
        <v>152008</v>
      </c>
    </row>
    <row r="29" spans="2:39" ht="15.75" customHeight="1" x14ac:dyDescent="0.2">
      <c r="C29">
        <f t="shared" ref="C29:F29" si="3">C28/$G$28</f>
        <v>0.82666586490967353</v>
      </c>
      <c r="D29">
        <f t="shared" si="3"/>
        <v>0.91609899408131534</v>
      </c>
      <c r="E29">
        <f t="shared" si="3"/>
        <v>0.89619537672556715</v>
      </c>
      <c r="F29">
        <f t="shared" si="3"/>
        <v>0.9381845358256522</v>
      </c>
      <c r="G29">
        <f>G28/$G$28</f>
        <v>1</v>
      </c>
      <c r="H29">
        <f t="shared" ref="H29:K29" si="4">H28/$G$28</f>
        <v>0.85926587693602841</v>
      </c>
      <c r="I29">
        <f t="shared" si="4"/>
        <v>0.91204439443007967</v>
      </c>
      <c r="J29">
        <f t="shared" si="4"/>
        <v>1.1841750350052831</v>
      </c>
      <c r="K29">
        <f t="shared" si="4"/>
        <v>1.3057872537818591</v>
      </c>
    </row>
    <row r="30" spans="2:39" ht="15.75" customHeight="1" x14ac:dyDescent="0.2"/>
    <row r="31" spans="2:39" ht="15.75" customHeight="1" x14ac:dyDescent="0.2">
      <c r="C31" s="12">
        <v>2015</v>
      </c>
      <c r="D31" s="12">
        <v>2016</v>
      </c>
      <c r="E31" s="12">
        <v>2017</v>
      </c>
      <c r="F31" s="12">
        <v>2018</v>
      </c>
      <c r="G31" s="12">
        <v>2019</v>
      </c>
      <c r="H31" s="12">
        <v>2020</v>
      </c>
      <c r="I31" s="12">
        <v>2021</v>
      </c>
      <c r="J31" s="12">
        <v>2022</v>
      </c>
      <c r="K31" s="12">
        <v>2023</v>
      </c>
    </row>
    <row r="32" spans="2:39" ht="15.75" customHeight="1" x14ac:dyDescent="0.2">
      <c r="B32" s="117" t="s">
        <v>272</v>
      </c>
      <c r="C32" s="14">
        <f>C5*Rail!C8</f>
        <v>150574.70290353653</v>
      </c>
      <c r="D32" s="14">
        <f>D5*Rail!D8</f>
        <v>152223.11930645382</v>
      </c>
      <c r="E32" s="14">
        <f>E5*Rail!E8</f>
        <v>188300.2540938489</v>
      </c>
      <c r="F32" s="14">
        <f>F5*Rail!F8</f>
        <v>214698.69767441862</v>
      </c>
      <c r="G32" s="14">
        <f>G5*Rail!G8</f>
        <v>231569</v>
      </c>
      <c r="H32" s="14">
        <f>H5*Rail!H8</f>
        <v>84162.700151369194</v>
      </c>
      <c r="I32" s="14">
        <f>I5*Rail!I8</f>
        <v>71094.902779689</v>
      </c>
      <c r="J32" s="14">
        <f>J5*Rail!J8</f>
        <v>171312.23768405119</v>
      </c>
      <c r="K32" s="14">
        <f>K5*Rail!K8</f>
        <v>199036.00910508996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mergeCells count="2">
    <mergeCell ref="B3:G3"/>
    <mergeCell ref="B26:G26"/>
  </mergeCells>
  <hyperlinks>
    <hyperlink ref="B8" r:id="rId1" xr:uid="{00000000-0004-0000-0100-000000000000}"/>
  </hyperlinks>
  <pageMargins left="0.7" right="0.7" top="0.75" bottom="0.75" header="0" footer="0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2397F-F75E-43B8-9FFC-13B708981BA7}">
  <dimension ref="A1:AC29"/>
  <sheetViews>
    <sheetView workbookViewId="0">
      <selection activeCell="C30" sqref="C30"/>
    </sheetView>
  </sheetViews>
  <sheetFormatPr defaultRowHeight="12.75" x14ac:dyDescent="0.2"/>
  <cols>
    <col min="1" max="1" width="11.42578125" customWidth="1"/>
    <col min="2" max="3" width="12.28515625" bestFit="1" customWidth="1"/>
    <col min="4" max="8" width="13.140625" customWidth="1"/>
    <col min="9" max="10" width="11.42578125" customWidth="1"/>
    <col min="14" max="14" width="12.140625" bestFit="1" customWidth="1"/>
    <col min="19" max="19" width="12.140625" bestFit="1" customWidth="1"/>
    <col min="24" max="24" width="12.140625" bestFit="1" customWidth="1"/>
    <col min="29" max="29" width="12.140625" bestFit="1" customWidth="1"/>
  </cols>
  <sheetData>
    <row r="1" spans="1:10" x14ac:dyDescent="0.2">
      <c r="B1" s="102" t="s">
        <v>215</v>
      </c>
      <c r="C1" s="102"/>
      <c r="D1" s="102"/>
      <c r="E1" s="102" t="s">
        <v>216</v>
      </c>
      <c r="F1" s="102"/>
      <c r="G1" s="102"/>
      <c r="H1" s="102" t="s">
        <v>217</v>
      </c>
      <c r="I1" s="102"/>
      <c r="J1" s="102"/>
    </row>
    <row r="2" spans="1:10" x14ac:dyDescent="0.2">
      <c r="A2" s="65" t="s">
        <v>98</v>
      </c>
      <c r="B2" s="70" t="s">
        <v>99</v>
      </c>
      <c r="C2" s="101" t="s">
        <v>100</v>
      </c>
      <c r="D2" s="101"/>
      <c r="E2" s="70" t="s">
        <v>99</v>
      </c>
      <c r="F2" s="101" t="s">
        <v>100</v>
      </c>
      <c r="G2" s="101"/>
      <c r="H2" s="70" t="s">
        <v>99</v>
      </c>
      <c r="I2" s="101" t="s">
        <v>100</v>
      </c>
      <c r="J2" s="101"/>
    </row>
    <row r="3" spans="1:10" x14ac:dyDescent="0.2">
      <c r="A3" s="65"/>
      <c r="B3" s="70" t="s">
        <v>101</v>
      </c>
      <c r="C3" s="65" t="s">
        <v>102</v>
      </c>
      <c r="D3" s="65" t="s">
        <v>103</v>
      </c>
      <c r="E3" s="70" t="s">
        <v>101</v>
      </c>
      <c r="F3" s="65" t="s">
        <v>102</v>
      </c>
      <c r="G3" s="65" t="s">
        <v>103</v>
      </c>
      <c r="H3" s="70" t="s">
        <v>101</v>
      </c>
      <c r="I3" s="65" t="s">
        <v>102</v>
      </c>
      <c r="J3" s="65" t="s">
        <v>103</v>
      </c>
    </row>
    <row r="4" spans="1:10" x14ac:dyDescent="0.2">
      <c r="A4" s="65">
        <v>2020</v>
      </c>
      <c r="B4" s="71" t="s">
        <v>214</v>
      </c>
      <c r="C4" s="65" t="s">
        <v>104</v>
      </c>
      <c r="D4" s="65" t="s">
        <v>104</v>
      </c>
      <c r="E4" s="70" t="s">
        <v>105</v>
      </c>
      <c r="F4" s="65" t="s">
        <v>105</v>
      </c>
      <c r="G4" s="65" t="s">
        <v>105</v>
      </c>
      <c r="H4" s="70" t="s">
        <v>106</v>
      </c>
      <c r="I4" s="65" t="s">
        <v>106</v>
      </c>
      <c r="J4" s="65" t="s">
        <v>106</v>
      </c>
    </row>
    <row r="5" spans="1:10" x14ac:dyDescent="0.2">
      <c r="A5" s="65">
        <v>2025</v>
      </c>
      <c r="B5" s="70" t="s">
        <v>107</v>
      </c>
      <c r="C5" s="65" t="s">
        <v>108</v>
      </c>
      <c r="D5" s="65" t="s">
        <v>109</v>
      </c>
      <c r="E5" s="70" t="s">
        <v>110</v>
      </c>
      <c r="F5" s="65" t="s">
        <v>111</v>
      </c>
      <c r="G5" s="65" t="s">
        <v>112</v>
      </c>
      <c r="H5" s="70" t="s">
        <v>113</v>
      </c>
      <c r="I5" s="65" t="s">
        <v>114</v>
      </c>
      <c r="J5" s="65" t="s">
        <v>115</v>
      </c>
    </row>
    <row r="6" spans="1:10" x14ac:dyDescent="0.2">
      <c r="A6" s="65">
        <v>2030</v>
      </c>
      <c r="B6" s="70" t="s">
        <v>116</v>
      </c>
      <c r="C6" s="65" t="s">
        <v>117</v>
      </c>
      <c r="D6" s="65" t="s">
        <v>118</v>
      </c>
      <c r="E6" s="70" t="s">
        <v>119</v>
      </c>
      <c r="F6" s="65" t="s">
        <v>120</v>
      </c>
      <c r="G6" s="65" t="s">
        <v>121</v>
      </c>
      <c r="H6" s="70" t="s">
        <v>122</v>
      </c>
      <c r="I6" s="65" t="s">
        <v>123</v>
      </c>
      <c r="J6" s="65" t="s">
        <v>124</v>
      </c>
    </row>
    <row r="7" spans="1:10" x14ac:dyDescent="0.2">
      <c r="A7" s="65">
        <v>2035</v>
      </c>
      <c r="B7" s="70" t="s">
        <v>125</v>
      </c>
      <c r="C7" s="65" t="s">
        <v>126</v>
      </c>
      <c r="D7" s="65" t="s">
        <v>127</v>
      </c>
      <c r="E7" s="70" t="s">
        <v>128</v>
      </c>
      <c r="F7" s="65" t="s">
        <v>129</v>
      </c>
      <c r="G7" s="65" t="s">
        <v>130</v>
      </c>
      <c r="H7" s="70" t="s">
        <v>131</v>
      </c>
      <c r="I7" s="65" t="s">
        <v>132</v>
      </c>
      <c r="J7" s="65" t="s">
        <v>133</v>
      </c>
    </row>
    <row r="8" spans="1:10" x14ac:dyDescent="0.2">
      <c r="A8" s="65">
        <v>2040</v>
      </c>
      <c r="B8" s="70" t="s">
        <v>134</v>
      </c>
      <c r="C8" s="65" t="s">
        <v>135</v>
      </c>
      <c r="D8" s="65" t="s">
        <v>136</v>
      </c>
      <c r="E8" s="70" t="s">
        <v>137</v>
      </c>
      <c r="F8" s="65" t="s">
        <v>138</v>
      </c>
      <c r="G8" s="65" t="s">
        <v>139</v>
      </c>
      <c r="H8" s="70" t="s">
        <v>140</v>
      </c>
      <c r="I8" s="65" t="s">
        <v>141</v>
      </c>
      <c r="J8" s="65" t="s">
        <v>142</v>
      </c>
    </row>
    <row r="9" spans="1:10" x14ac:dyDescent="0.2">
      <c r="A9" s="65">
        <v>2045</v>
      </c>
      <c r="B9" s="70" t="s">
        <v>143</v>
      </c>
      <c r="C9" s="65" t="s">
        <v>144</v>
      </c>
      <c r="D9" s="65" t="s">
        <v>145</v>
      </c>
      <c r="E9" s="70" t="s">
        <v>146</v>
      </c>
      <c r="F9" s="65" t="s">
        <v>147</v>
      </c>
      <c r="G9" s="65" t="s">
        <v>148</v>
      </c>
      <c r="H9" s="70" t="s">
        <v>149</v>
      </c>
      <c r="I9" s="65" t="s">
        <v>150</v>
      </c>
      <c r="J9" s="65" t="s">
        <v>151</v>
      </c>
    </row>
    <row r="10" spans="1:10" x14ac:dyDescent="0.2">
      <c r="A10" s="65">
        <v>2050</v>
      </c>
      <c r="B10" s="70" t="s">
        <v>152</v>
      </c>
      <c r="C10" s="65" t="s">
        <v>153</v>
      </c>
      <c r="D10" s="65" t="s">
        <v>154</v>
      </c>
      <c r="E10" s="70" t="s">
        <v>155</v>
      </c>
      <c r="F10" s="65" t="s">
        <v>156</v>
      </c>
      <c r="G10" s="65" t="s">
        <v>157</v>
      </c>
      <c r="H10" s="70" t="s">
        <v>158</v>
      </c>
      <c r="I10" s="65" t="s">
        <v>159</v>
      </c>
      <c r="J10" s="65" t="s">
        <v>160</v>
      </c>
    </row>
    <row r="11" spans="1:10" x14ac:dyDescent="0.2">
      <c r="A11" s="65"/>
      <c r="B11" s="65"/>
      <c r="C11" s="65"/>
      <c r="D11" s="65" t="s">
        <v>161</v>
      </c>
      <c r="E11" s="65"/>
      <c r="F11" s="65"/>
      <c r="G11" s="65"/>
      <c r="H11" s="65"/>
      <c r="I11" s="65"/>
      <c r="J11" s="65"/>
    </row>
    <row r="12" spans="1:10" x14ac:dyDescent="0.2">
      <c r="A12" s="65" t="s">
        <v>162</v>
      </c>
      <c r="B12" s="65" t="s">
        <v>163</v>
      </c>
      <c r="C12" s="65" t="s">
        <v>164</v>
      </c>
      <c r="D12" s="65" t="s">
        <v>164</v>
      </c>
      <c r="E12" s="65" t="s">
        <v>165</v>
      </c>
      <c r="F12" s="65" t="s">
        <v>165</v>
      </c>
      <c r="G12" s="65" t="s">
        <v>165</v>
      </c>
      <c r="H12" s="65" t="s">
        <v>166</v>
      </c>
      <c r="I12" s="65" t="s">
        <v>167</v>
      </c>
      <c r="J12" s="65" t="s">
        <v>168</v>
      </c>
    </row>
    <row r="13" spans="1:10" x14ac:dyDescent="0.2">
      <c r="A13" s="65" t="s">
        <v>169</v>
      </c>
      <c r="B13" s="65" t="s">
        <v>170</v>
      </c>
      <c r="C13" s="65" t="s">
        <v>171</v>
      </c>
      <c r="D13" s="65" t="s">
        <v>171</v>
      </c>
      <c r="E13" s="65" t="s">
        <v>172</v>
      </c>
      <c r="F13" s="65" t="s">
        <v>173</v>
      </c>
      <c r="G13" s="65" t="s">
        <v>172</v>
      </c>
      <c r="H13" s="65" t="s">
        <v>174</v>
      </c>
      <c r="I13" s="65" t="s">
        <v>175</v>
      </c>
      <c r="J13" s="65" t="s">
        <v>176</v>
      </c>
    </row>
    <row r="14" spans="1:10" x14ac:dyDescent="0.2">
      <c r="A14" s="65" t="s">
        <v>177</v>
      </c>
      <c r="B14" s="65" t="s">
        <v>178</v>
      </c>
      <c r="C14" s="65" t="s">
        <v>179</v>
      </c>
      <c r="D14" s="65" t="s">
        <v>180</v>
      </c>
      <c r="E14" s="65" t="s">
        <v>181</v>
      </c>
      <c r="F14" s="65" t="s">
        <v>182</v>
      </c>
      <c r="G14" s="65" t="s">
        <v>182</v>
      </c>
      <c r="H14" s="65" t="s">
        <v>183</v>
      </c>
      <c r="I14" s="65" t="s">
        <v>184</v>
      </c>
      <c r="J14" s="65" t="s">
        <v>185</v>
      </c>
    </row>
    <row r="15" spans="1:10" x14ac:dyDescent="0.2">
      <c r="A15" s="65" t="s">
        <v>186</v>
      </c>
      <c r="B15" s="65" t="s">
        <v>187</v>
      </c>
      <c r="C15" s="65" t="s">
        <v>187</v>
      </c>
      <c r="D15" s="65" t="s">
        <v>188</v>
      </c>
      <c r="E15" s="65" t="s">
        <v>189</v>
      </c>
      <c r="F15" s="65" t="s">
        <v>190</v>
      </c>
      <c r="G15" s="65" t="s">
        <v>191</v>
      </c>
      <c r="H15" s="65" t="s">
        <v>192</v>
      </c>
      <c r="I15" s="65" t="s">
        <v>193</v>
      </c>
      <c r="J15" s="65" t="s">
        <v>194</v>
      </c>
    </row>
    <row r="16" spans="1:10" x14ac:dyDescent="0.2">
      <c r="A16" s="65" t="s">
        <v>195</v>
      </c>
      <c r="B16" s="65" t="s">
        <v>196</v>
      </c>
      <c r="C16" s="65" t="s">
        <v>197</v>
      </c>
      <c r="D16" s="65" t="s">
        <v>198</v>
      </c>
      <c r="E16" s="65" t="s">
        <v>199</v>
      </c>
      <c r="F16" s="65" t="s">
        <v>200</v>
      </c>
      <c r="G16" s="65" t="s">
        <v>201</v>
      </c>
      <c r="H16" s="65" t="s">
        <v>202</v>
      </c>
      <c r="I16" s="65" t="s">
        <v>203</v>
      </c>
      <c r="J16" s="65" t="s">
        <v>204</v>
      </c>
    </row>
    <row r="17" spans="1:29" x14ac:dyDescent="0.2">
      <c r="A17" s="65" t="s">
        <v>205</v>
      </c>
      <c r="B17" s="65" t="s">
        <v>206</v>
      </c>
      <c r="C17" s="65" t="s">
        <v>207</v>
      </c>
      <c r="D17" s="65" t="s">
        <v>208</v>
      </c>
      <c r="E17" s="65" t="s">
        <v>209</v>
      </c>
      <c r="F17" s="65" t="s">
        <v>171</v>
      </c>
      <c r="G17" s="65" t="s">
        <v>210</v>
      </c>
      <c r="H17" s="65" t="s">
        <v>211</v>
      </c>
      <c r="I17" s="65" t="s">
        <v>212</v>
      </c>
      <c r="J17" s="65" t="s">
        <v>213</v>
      </c>
    </row>
    <row r="19" spans="1:29" x14ac:dyDescent="0.2">
      <c r="B19" s="66"/>
    </row>
    <row r="20" spans="1:29" x14ac:dyDescent="0.2">
      <c r="A20" s="63" t="s">
        <v>218</v>
      </c>
      <c r="B20">
        <v>2020</v>
      </c>
      <c r="C20">
        <v>2025</v>
      </c>
      <c r="D20">
        <v>2030</v>
      </c>
      <c r="E20">
        <v>2035</v>
      </c>
      <c r="F20">
        <v>2040</v>
      </c>
      <c r="G20">
        <v>2045</v>
      </c>
      <c r="H20">
        <v>2050</v>
      </c>
    </row>
    <row r="21" spans="1:29" x14ac:dyDescent="0.2">
      <c r="A21" s="67" t="s">
        <v>219</v>
      </c>
      <c r="B21" s="68">
        <f>66208650+186774090+16593810</f>
        <v>269576550</v>
      </c>
      <c r="C21" s="69">
        <f>66724160+196131320+21583310</f>
        <v>284438790</v>
      </c>
      <c r="D21" s="69">
        <f>66765050+203081360+27584270</f>
        <v>297430680</v>
      </c>
      <c r="E21" s="69">
        <f>66329650+207887110+34149590</f>
        <v>308366350</v>
      </c>
      <c r="F21" s="69">
        <f>64736640+211617400+40871950</f>
        <v>317225990</v>
      </c>
      <c r="G21" s="69">
        <f>63538650+213181400+47334060</f>
        <v>324054110</v>
      </c>
      <c r="H21" s="69">
        <f>62796880+213408010+52723850</f>
        <v>328928740</v>
      </c>
    </row>
    <row r="22" spans="1:29" x14ac:dyDescent="0.2">
      <c r="C22">
        <f>C21/$B$21</f>
        <v>1.0551317983704442</v>
      </c>
      <c r="D22">
        <f t="shared" ref="D22:H22" si="0">D21/$B$21</f>
        <v>1.1033254932597067</v>
      </c>
      <c r="E22">
        <f t="shared" si="0"/>
        <v>1.1438915959121816</v>
      </c>
      <c r="F22">
        <f t="shared" si="0"/>
        <v>1.1767566207075504</v>
      </c>
      <c r="G22">
        <f t="shared" si="0"/>
        <v>1.2020856784464375</v>
      </c>
      <c r="H22">
        <f t="shared" si="0"/>
        <v>1.2201682230891373</v>
      </c>
    </row>
    <row r="23" spans="1:29" x14ac:dyDescent="0.2">
      <c r="E23">
        <f>E21/$D$21</f>
        <v>1.0367671216701653</v>
      </c>
      <c r="F23">
        <f t="shared" ref="F23:H23" si="1">F21/$D$21</f>
        <v>1.066554364869152</v>
      </c>
      <c r="G23">
        <f t="shared" si="1"/>
        <v>1.0895113779116532</v>
      </c>
      <c r="H23">
        <f t="shared" si="1"/>
        <v>1.1059005076409736</v>
      </c>
    </row>
    <row r="25" spans="1:29" x14ac:dyDescent="0.2">
      <c r="B25">
        <v>2023</v>
      </c>
      <c r="C25">
        <v>2024</v>
      </c>
      <c r="D25">
        <v>2025</v>
      </c>
      <c r="E25">
        <v>2026</v>
      </c>
      <c r="F25">
        <v>2027</v>
      </c>
      <c r="G25">
        <v>2028</v>
      </c>
      <c r="H25">
        <v>2029</v>
      </c>
      <c r="I25">
        <v>2030</v>
      </c>
      <c r="J25">
        <v>2031</v>
      </c>
      <c r="K25">
        <v>2032</v>
      </c>
      <c r="L25">
        <v>2033</v>
      </c>
      <c r="M25">
        <v>2034</v>
      </c>
      <c r="N25">
        <v>2035</v>
      </c>
      <c r="O25">
        <v>2036</v>
      </c>
      <c r="P25">
        <v>2037</v>
      </c>
      <c r="Q25">
        <v>2038</v>
      </c>
      <c r="R25">
        <v>2039</v>
      </c>
      <c r="S25">
        <v>2040</v>
      </c>
      <c r="T25">
        <v>2041</v>
      </c>
      <c r="U25">
        <v>2042</v>
      </c>
      <c r="V25">
        <v>2043</v>
      </c>
      <c r="W25">
        <v>2044</v>
      </c>
      <c r="X25">
        <v>2045</v>
      </c>
      <c r="Y25">
        <v>2046</v>
      </c>
      <c r="Z25">
        <v>2047</v>
      </c>
      <c r="AA25">
        <v>2048</v>
      </c>
      <c r="AB25">
        <v>2049</v>
      </c>
      <c r="AC25">
        <v>2050</v>
      </c>
    </row>
    <row r="26" spans="1:29" x14ac:dyDescent="0.2">
      <c r="B26" cm="1">
        <f t="array" ref="B26">TREND($B$21:$H$21,$B$20:$H$20,B25)</f>
        <v>280538814</v>
      </c>
      <c r="C26" cm="1">
        <f t="array" ref="C26">TREND($B$21:$H$21,$B$20:$H$20,C25)</f>
        <v>282517974.85714245</v>
      </c>
      <c r="D26" s="68">
        <f>C21</f>
        <v>284438790</v>
      </c>
      <c r="E26" cm="1">
        <f t="array" ref="E26">TREND($B$21:$H$21,$B$20:$H$20,E25)</f>
        <v>286476296.5714283</v>
      </c>
      <c r="F26" cm="1">
        <f t="array" ref="F26">TREND($B$21:$H$21,$B$20:$H$20,F25)</f>
        <v>288455457.42857122</v>
      </c>
      <c r="G26" cm="1">
        <f t="array" ref="G26">TREND($B$21:$H$21,$B$20:$H$20,G25)</f>
        <v>290434618.28571415</v>
      </c>
      <c r="H26" cm="1">
        <f t="array" ref="H26">TREND($B$21:$H$21,$B$20:$H$20,H25)</f>
        <v>292413779.14285707</v>
      </c>
      <c r="I26" s="68">
        <f>D21</f>
        <v>297430680</v>
      </c>
      <c r="J26" cm="1">
        <f t="array" ref="J26">TREND($B$21:$H$21,$B$20:$H$20,J25)</f>
        <v>296372100.85714245</v>
      </c>
      <c r="K26" cm="1">
        <f t="array" ref="K26">TREND($B$21:$H$21,$B$20:$H$20,K25)</f>
        <v>298351261.71428537</v>
      </c>
      <c r="L26" cm="1">
        <f t="array" ref="L26">TREND($B$21:$H$21,$B$20:$H$20,L25)</f>
        <v>300330422.5714283</v>
      </c>
      <c r="M26" cm="1">
        <f t="array" ref="M26">TREND($B$21:$H$21,$B$20:$H$20,M25)</f>
        <v>302309583.42857122</v>
      </c>
      <c r="N26" s="68">
        <f>E21</f>
        <v>308366350</v>
      </c>
      <c r="O26" cm="1">
        <f t="array" ref="O26">TREND($B$21:$H$21,$B$20:$H$20,O25)</f>
        <v>306267905.14285707</v>
      </c>
      <c r="P26" cm="1">
        <f t="array" ref="P26">TREND($B$21:$H$21,$B$20:$H$20,P25)</f>
        <v>308247066</v>
      </c>
      <c r="Q26" cm="1">
        <f t="array" ref="Q26">TREND($B$21:$H$21,$B$20:$H$20,Q25)</f>
        <v>310226226.85714245</v>
      </c>
      <c r="R26" cm="1">
        <f t="array" ref="R26">TREND($B$21:$H$21,$B$20:$H$20,R25)</f>
        <v>312205387.71428537</v>
      </c>
      <c r="S26" s="68">
        <f>F21</f>
        <v>317225990</v>
      </c>
      <c r="T26" cm="1">
        <f t="array" ref="T26">TREND($B$21:$H$21,$B$20:$H$20,T25)</f>
        <v>316163709.42857122</v>
      </c>
      <c r="U26" cm="1">
        <f t="array" ref="U26">TREND($B$21:$H$21,$B$20:$H$20,U25)</f>
        <v>318142870.28571415</v>
      </c>
      <c r="V26" cm="1">
        <f t="array" ref="V26">TREND($B$21:$H$21,$B$20:$H$20,V25)</f>
        <v>320122031.14285707</v>
      </c>
      <c r="W26" cm="1">
        <f t="array" ref="W26">TREND($B$21:$H$21,$B$20:$H$20,W25)</f>
        <v>322101192</v>
      </c>
      <c r="X26" s="68">
        <f>G21</f>
        <v>324054110</v>
      </c>
      <c r="Y26" cm="1">
        <f t="array" ref="Y26">TREND($B$21:$H$21,$B$20:$H$20,Y25)</f>
        <v>326059513.71428537</v>
      </c>
      <c r="Z26" cm="1">
        <f t="array" ref="Z26">TREND($B$21:$H$21,$B$20:$H$20,Z25)</f>
        <v>328038674.5714283</v>
      </c>
      <c r="AA26" cm="1">
        <f t="array" ref="AA26">TREND($B$21:$H$21,$B$20:$H$20,AA25)</f>
        <v>330017835.42857122</v>
      </c>
      <c r="AB26" cm="1">
        <f t="array" ref="AB26">TREND($B$21:$H$21,$B$20:$H$20,AB25)</f>
        <v>331996996.28571415</v>
      </c>
      <c r="AC26" s="68">
        <f>H21</f>
        <v>328928740</v>
      </c>
    </row>
    <row r="28" spans="1:29" x14ac:dyDescent="0.2">
      <c r="C28">
        <v>2024</v>
      </c>
      <c r="D28">
        <v>2025</v>
      </c>
      <c r="E28">
        <v>2026</v>
      </c>
      <c r="F28">
        <v>2027</v>
      </c>
      <c r="G28">
        <v>2028</v>
      </c>
      <c r="H28">
        <v>2029</v>
      </c>
      <c r="I28">
        <v>2030</v>
      </c>
      <c r="J28">
        <v>2031</v>
      </c>
      <c r="K28">
        <v>2032</v>
      </c>
      <c r="L28">
        <v>2033</v>
      </c>
      <c r="M28">
        <v>2034</v>
      </c>
      <c r="N28">
        <v>2035</v>
      </c>
      <c r="O28">
        <v>2036</v>
      </c>
      <c r="P28">
        <v>2037</v>
      </c>
      <c r="Q28">
        <v>2038</v>
      </c>
      <c r="R28">
        <v>2039</v>
      </c>
      <c r="S28">
        <v>2040</v>
      </c>
      <c r="T28">
        <v>2041</v>
      </c>
      <c r="U28">
        <v>2042</v>
      </c>
      <c r="V28">
        <v>2043</v>
      </c>
      <c r="W28">
        <v>2044</v>
      </c>
      <c r="X28">
        <v>2045</v>
      </c>
      <c r="Y28">
        <v>2046</v>
      </c>
      <c r="Z28">
        <v>2047</v>
      </c>
      <c r="AA28">
        <v>2048</v>
      </c>
      <c r="AB28">
        <v>2049</v>
      </c>
      <c r="AC28">
        <v>2050</v>
      </c>
    </row>
    <row r="29" spans="1:29" x14ac:dyDescent="0.2">
      <c r="C29" s="74">
        <f>C26/B26</f>
        <v>1.0070548557218268</v>
      </c>
      <c r="D29" s="74">
        <f>D26/C26</f>
        <v>1.0067989130384671</v>
      </c>
      <c r="E29" s="74">
        <f t="shared" ref="E29:AC29" si="2">E26/D26</f>
        <v>1.0071632514377813</v>
      </c>
      <c r="F29" s="74">
        <f t="shared" si="2"/>
        <v>1.0069086374015221</v>
      </c>
      <c r="G29" s="74">
        <f t="shared" si="2"/>
        <v>1.0068612356125486</v>
      </c>
      <c r="H29" s="74">
        <f t="shared" si="2"/>
        <v>1.0068144798606478</v>
      </c>
      <c r="I29" s="74">
        <f t="shared" si="2"/>
        <v>1.0171568551654742</v>
      </c>
      <c r="J29" s="74">
        <f t="shared" si="2"/>
        <v>0.99644092148510854</v>
      </c>
      <c r="K29" s="74">
        <f t="shared" si="2"/>
        <v>1.0066779594011008</v>
      </c>
      <c r="L29" s="74">
        <f t="shared" si="2"/>
        <v>1.0066336600883501</v>
      </c>
      <c r="M29" s="74">
        <f t="shared" si="2"/>
        <v>1.0065899446356361</v>
      </c>
      <c r="N29" s="74">
        <f t="shared" si="2"/>
        <v>1.0200349803758697</v>
      </c>
      <c r="O29" s="74">
        <f t="shared" si="2"/>
        <v>0.99319496158662279</v>
      </c>
      <c r="P29" s="74">
        <f t="shared" si="2"/>
        <v>1.0064621882473117</v>
      </c>
      <c r="Q29" s="74">
        <f t="shared" si="2"/>
        <v>1.0064206964978621</v>
      </c>
      <c r="R29" s="74">
        <f t="shared" si="2"/>
        <v>1.0063797341610783</v>
      </c>
      <c r="S29" s="74">
        <f t="shared" si="2"/>
        <v>1.0160810879096975</v>
      </c>
      <c r="T29" s="74">
        <f t="shared" si="2"/>
        <v>0.99665134445185666</v>
      </c>
      <c r="U29" s="74">
        <f t="shared" si="2"/>
        <v>1.0062599242042043</v>
      </c>
      <c r="V29" s="74">
        <f t="shared" si="2"/>
        <v>1.0062209813325866</v>
      </c>
      <c r="W29" s="74">
        <f t="shared" si="2"/>
        <v>1.0061825199911334</v>
      </c>
      <c r="X29" s="74">
        <f t="shared" si="2"/>
        <v>1.0060630573512439</v>
      </c>
      <c r="Y29" s="74">
        <f t="shared" si="2"/>
        <v>1.0061884841216344</v>
      </c>
      <c r="Z29" s="74">
        <f t="shared" si="2"/>
        <v>1.0060699374620217</v>
      </c>
      <c r="AA29" s="74">
        <f t="shared" si="2"/>
        <v>1.0060333156135588</v>
      </c>
      <c r="AB29" s="74">
        <f t="shared" si="2"/>
        <v>1.005997133017289</v>
      </c>
      <c r="AC29" s="74">
        <f t="shared" si="2"/>
        <v>0.99075818058584597</v>
      </c>
    </row>
  </sheetData>
  <mergeCells count="6">
    <mergeCell ref="C2:D2"/>
    <mergeCell ref="F2:G2"/>
    <mergeCell ref="I2:J2"/>
    <mergeCell ref="B1:D1"/>
    <mergeCell ref="E1:G1"/>
    <mergeCell ref="H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topLeftCell="P1" workbookViewId="0">
      <selection activeCell="AH21" sqref="AH21"/>
    </sheetView>
  </sheetViews>
  <sheetFormatPr defaultColWidth="12.5703125" defaultRowHeight="15" customHeight="1" x14ac:dyDescent="0.2"/>
  <cols>
    <col min="1" max="37" width="10.85546875" customWidth="1"/>
  </cols>
  <sheetData>
    <row r="1" spans="1:37" ht="13.5" customHeight="1" x14ac:dyDescent="0.2">
      <c r="A1" s="103" t="s">
        <v>39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</row>
    <row r="2" spans="1:37" ht="13.5" customHeight="1" x14ac:dyDescent="0.2">
      <c r="A2" s="19" t="s">
        <v>40</v>
      </c>
      <c r="B2" s="20">
        <v>2015</v>
      </c>
      <c r="C2" s="20">
        <v>2016</v>
      </c>
      <c r="D2" s="20">
        <v>2017</v>
      </c>
      <c r="E2" s="20">
        <v>2018</v>
      </c>
      <c r="F2" s="20">
        <v>2019</v>
      </c>
      <c r="G2" s="20">
        <v>2020</v>
      </c>
      <c r="H2" s="20">
        <v>2021</v>
      </c>
      <c r="I2" s="19">
        <v>2022</v>
      </c>
      <c r="J2" s="19">
        <v>2023</v>
      </c>
      <c r="K2" s="19">
        <v>2024</v>
      </c>
      <c r="L2" s="19">
        <v>2025</v>
      </c>
      <c r="M2" s="19">
        <v>2026</v>
      </c>
      <c r="N2" s="19">
        <v>2027</v>
      </c>
      <c r="O2" s="19">
        <v>2028</v>
      </c>
      <c r="P2" s="19">
        <v>2029</v>
      </c>
      <c r="Q2" s="19">
        <v>2030</v>
      </c>
      <c r="R2" s="19">
        <v>2031</v>
      </c>
      <c r="S2" s="19">
        <v>2032</v>
      </c>
      <c r="T2" s="19">
        <v>2033</v>
      </c>
      <c r="U2" s="19">
        <v>2034</v>
      </c>
      <c r="V2" s="19">
        <v>2035</v>
      </c>
      <c r="W2" s="19">
        <v>2036</v>
      </c>
      <c r="X2" s="19">
        <v>2037</v>
      </c>
      <c r="Y2" s="19">
        <v>2038</v>
      </c>
      <c r="Z2" s="19">
        <v>2039</v>
      </c>
      <c r="AA2" s="19">
        <v>2040</v>
      </c>
      <c r="AB2" s="19">
        <v>2041</v>
      </c>
      <c r="AC2" s="19">
        <v>2042</v>
      </c>
      <c r="AD2" s="19">
        <v>2043</v>
      </c>
      <c r="AE2" s="19">
        <v>2044</v>
      </c>
      <c r="AF2" s="19">
        <v>2045</v>
      </c>
      <c r="AG2" s="19">
        <v>2046</v>
      </c>
      <c r="AH2" s="19">
        <v>2047</v>
      </c>
      <c r="AI2" s="19">
        <v>2048</v>
      </c>
      <c r="AJ2" s="19">
        <v>2049</v>
      </c>
      <c r="AK2" s="19">
        <v>2050</v>
      </c>
    </row>
    <row r="3" spans="1:37" ht="13.5" customHeight="1" x14ac:dyDescent="0.2">
      <c r="A3" s="19" t="s">
        <v>41</v>
      </c>
      <c r="B3" s="20">
        <v>12304221</v>
      </c>
      <c r="C3" s="20">
        <v>13142958</v>
      </c>
      <c r="D3" s="20">
        <v>13968202</v>
      </c>
      <c r="E3" s="20">
        <v>14830698</v>
      </c>
      <c r="F3" s="20">
        <v>15592419</v>
      </c>
      <c r="G3" s="20">
        <v>15797746</v>
      </c>
      <c r="H3" s="20">
        <v>16413348</v>
      </c>
      <c r="I3" s="19">
        <v>18950390</v>
      </c>
      <c r="J3" s="19">
        <v>19711593</v>
      </c>
      <c r="K3" s="19" cm="1">
        <f t="array" ref="K3">TREND($B$3:$J$3, $B$2:$J$2, K2)</f>
        <v>20043713.111111164</v>
      </c>
      <c r="L3" s="19" cm="1">
        <f t="array" ref="L3">TREND($B$3:$J$3, $B$2:$J$2, L2)</f>
        <v>20925531.844444513</v>
      </c>
      <c r="M3" s="19" cm="1">
        <f t="array" ref="M3">TREND($B$3:$J$3, $B$2:$J$2, M2)</f>
        <v>21807350.577777624</v>
      </c>
      <c r="N3" s="19" cm="1">
        <f t="array" ref="N3">TREND($B$3:$J$3, $B$2:$J$2, N2)</f>
        <v>22689169.311110973</v>
      </c>
      <c r="O3" s="19" cm="1">
        <f t="array" ref="O3">TREND($B$3:$J$3, $B$2:$J$2, O2)</f>
        <v>23570988.044444323</v>
      </c>
      <c r="P3" s="19" cm="1">
        <f t="array" ref="P3">TREND($B$3:$J$3, $B$2:$J$2, P2)</f>
        <v>24452806.777777672</v>
      </c>
      <c r="Q3" s="19" cm="1">
        <f t="array" ref="Q3">TREND($B$3:$J$3, $B$2:$J$2, Q2)</f>
        <v>25334625.511111021</v>
      </c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</row>
    <row r="4" spans="1:37" ht="13.5" customHeight="1" x14ac:dyDescent="0.2">
      <c r="A4" s="19" t="s">
        <v>42</v>
      </c>
      <c r="B4" s="19">
        <f t="shared" ref="B4:Q4" si="0">$F$3</f>
        <v>15592419</v>
      </c>
      <c r="C4" s="19">
        <f t="shared" si="0"/>
        <v>15592419</v>
      </c>
      <c r="D4" s="19">
        <f t="shared" si="0"/>
        <v>15592419</v>
      </c>
      <c r="E4" s="19">
        <f t="shared" si="0"/>
        <v>15592419</v>
      </c>
      <c r="F4" s="19">
        <f t="shared" si="0"/>
        <v>15592419</v>
      </c>
      <c r="G4" s="19">
        <f t="shared" si="0"/>
        <v>15592419</v>
      </c>
      <c r="H4" s="19">
        <f t="shared" si="0"/>
        <v>15592419</v>
      </c>
      <c r="I4" s="19">
        <f t="shared" si="0"/>
        <v>15592419</v>
      </c>
      <c r="J4" s="19">
        <f t="shared" si="0"/>
        <v>15592419</v>
      </c>
      <c r="K4" s="19">
        <f t="shared" si="0"/>
        <v>15592419</v>
      </c>
      <c r="L4" s="19">
        <f t="shared" si="0"/>
        <v>15592419</v>
      </c>
      <c r="M4" s="19">
        <f t="shared" si="0"/>
        <v>15592419</v>
      </c>
      <c r="N4" s="19">
        <f t="shared" si="0"/>
        <v>15592419</v>
      </c>
      <c r="O4" s="19">
        <f t="shared" si="0"/>
        <v>15592419</v>
      </c>
      <c r="P4" s="19">
        <f t="shared" si="0"/>
        <v>15592419</v>
      </c>
      <c r="Q4" s="19">
        <f t="shared" si="0"/>
        <v>15592419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</row>
    <row r="5" spans="1:37" ht="13.5" customHeight="1" x14ac:dyDescent="0.2">
      <c r="A5" s="19" t="s">
        <v>43</v>
      </c>
      <c r="B5" s="19">
        <f>C36</f>
        <v>0.82666586490967353</v>
      </c>
      <c r="C5" s="19">
        <f t="shared" ref="C5:J5" si="1">D36</f>
        <v>0.91609899408131534</v>
      </c>
      <c r="D5" s="19">
        <f t="shared" si="1"/>
        <v>0.89619537672556715</v>
      </c>
      <c r="E5" s="19">
        <f t="shared" si="1"/>
        <v>0.9381845358256522</v>
      </c>
      <c r="F5" s="19">
        <f t="shared" si="1"/>
        <v>1</v>
      </c>
      <c r="G5" s="19">
        <f t="shared" si="1"/>
        <v>0.85926587693602841</v>
      </c>
      <c r="H5" s="19">
        <f t="shared" si="1"/>
        <v>0.91204439443007967</v>
      </c>
      <c r="I5" s="19">
        <f t="shared" si="1"/>
        <v>1.1841750350052831</v>
      </c>
      <c r="J5" s="19">
        <f t="shared" si="1"/>
        <v>1.3057872537818591</v>
      </c>
      <c r="K5" s="19" cm="1">
        <f t="array" ref="K5">TREND($G$5:$J$5, $G$2:$J$2, K2)</f>
        <v>1.4682418328164886</v>
      </c>
      <c r="L5" s="19">
        <f>K5*Population!D29</f>
        <v>1.4782242813572475</v>
      </c>
      <c r="M5" s="19">
        <f>L5*Population!E29</f>
        <v>1.488813173566043</v>
      </c>
      <c r="N5" s="19">
        <f>M5*Population!F29</f>
        <v>1.4990988439408204</v>
      </c>
      <c r="O5" s="19">
        <f>N5*Population!G29</f>
        <v>1.5093845143155975</v>
      </c>
      <c r="P5" s="19">
        <f>O5*Population!H29</f>
        <v>1.5196701846903748</v>
      </c>
      <c r="Q5" s="19">
        <f>P5*Population!I29</f>
        <v>1.5457429459483969</v>
      </c>
      <c r="R5" s="19">
        <f>Q5*Population!J29</f>
        <v>1.5402415254399269</v>
      </c>
      <c r="S5" s="19">
        <f>R5*Population!K29</f>
        <v>1.5505271958147042</v>
      </c>
      <c r="T5" s="19">
        <f>S5*Population!L29</f>
        <v>1.5608128661894816</v>
      </c>
      <c r="U5" s="19">
        <f>T5*Population!M29</f>
        <v>1.5710985365642587</v>
      </c>
      <c r="V5" s="19">
        <f>U5*Population!N29</f>
        <v>1.6025754649128812</v>
      </c>
      <c r="W5" s="19">
        <f>V5*Population!O29</f>
        <v>1.5916698773138132</v>
      </c>
      <c r="X5" s="19">
        <f>W5*Population!P29</f>
        <v>1.6019555476885905</v>
      </c>
      <c r="Y5" s="19">
        <f>X5*Population!Q29</f>
        <v>1.6122412180633654</v>
      </c>
      <c r="Z5" s="19">
        <f>Y5*Population!R29</f>
        <v>1.6225268884381427</v>
      </c>
      <c r="AA5" s="19">
        <f>Z5*Population!S29</f>
        <v>1.6486188859669646</v>
      </c>
      <c r="AB5" s="19">
        <f>AA5*Population!T29</f>
        <v>1.6430982291876974</v>
      </c>
      <c r="AC5" s="19">
        <f>AB5*Population!U29</f>
        <v>1.6533838995624748</v>
      </c>
      <c r="AD5" s="19">
        <f>AC5*Population!V29</f>
        <v>1.6636695699372523</v>
      </c>
      <c r="AE5" s="19">
        <f>AD5*Population!W29</f>
        <v>1.6739552403120297</v>
      </c>
      <c r="AF5" s="19">
        <f>AE5*Population!X29</f>
        <v>1.6841045269374568</v>
      </c>
      <c r="AG5" s="19">
        <f>AF5*Population!Y29</f>
        <v>1.6945265810615819</v>
      </c>
      <c r="AH5" s="19">
        <f>AG5*Population!Z29</f>
        <v>1.7048122514363591</v>
      </c>
      <c r="AI5" s="19">
        <f>AH5*Population!AA29</f>
        <v>1.7150979218111364</v>
      </c>
      <c r="AJ5" s="19">
        <f>AI5*Population!AB29</f>
        <v>1.7253835921859138</v>
      </c>
      <c r="AK5" s="19">
        <f>AJ5*Population!AC29</f>
        <v>1.7094379086067872</v>
      </c>
    </row>
    <row r="6" spans="1:37" ht="13.5" customHeight="1" x14ac:dyDescent="0.2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</row>
    <row r="7" spans="1:37" ht="13.5" customHeight="1" x14ac:dyDescent="0.2">
      <c r="A7" s="104" t="s">
        <v>44</v>
      </c>
      <c r="B7" s="100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</row>
    <row r="8" spans="1:37" ht="13.5" customHeight="1" x14ac:dyDescent="0.2">
      <c r="A8" s="104" t="s">
        <v>45</v>
      </c>
      <c r="B8" s="100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</row>
    <row r="9" spans="1:37" ht="13.5" customHeight="1" x14ac:dyDescent="0.2">
      <c r="A9" s="104" t="s">
        <v>46</v>
      </c>
      <c r="B9" s="100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</row>
    <row r="10" spans="1:37" ht="13.5" customHeight="1" x14ac:dyDescent="0.2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</row>
    <row r="11" spans="1:37" ht="13.5" customHeight="1" x14ac:dyDescent="0.2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</row>
    <row r="12" spans="1:37" ht="13.5" customHeight="1" x14ac:dyDescent="0.2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</row>
    <row r="13" spans="1:37" ht="13.5" customHeight="1" x14ac:dyDescent="0.2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</row>
    <row r="14" spans="1:37" ht="13.5" customHeight="1" x14ac:dyDescent="0.2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</row>
    <row r="15" spans="1:37" ht="13.5" customHeight="1" x14ac:dyDescent="0.2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</row>
    <row r="16" spans="1:37" ht="13.5" customHeight="1" x14ac:dyDescent="0.2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</row>
    <row r="17" spans="1:37" ht="13.5" customHeight="1" x14ac:dyDescent="0.2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</row>
    <row r="18" spans="1:37" ht="13.5" customHeight="1" x14ac:dyDescent="0.2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</row>
    <row r="19" spans="1:37" ht="13.5" customHeight="1" x14ac:dyDescent="0.2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</row>
    <row r="20" spans="1:37" ht="13.5" customHeight="1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</row>
    <row r="21" spans="1:37" ht="13.5" customHeight="1" x14ac:dyDescent="0.2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</row>
    <row r="22" spans="1:37" ht="13.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</row>
    <row r="23" spans="1:37" ht="13.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</row>
    <row r="24" spans="1:37" ht="13.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</row>
    <row r="25" spans="1:37" ht="13.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</row>
    <row r="26" spans="1:37" ht="13.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</row>
    <row r="27" spans="1:37" ht="13.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</row>
    <row r="28" spans="1:37" ht="13.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</row>
    <row r="29" spans="1:37" ht="13.5" customHeight="1" x14ac:dyDescent="0.2"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</row>
    <row r="30" spans="1:37" ht="13.5" customHeight="1" x14ac:dyDescent="0.2">
      <c r="B30" s="75" t="s">
        <v>245</v>
      </c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</row>
    <row r="31" spans="1:37" ht="13.5" customHeight="1" x14ac:dyDescent="0.2"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</row>
    <row r="32" spans="1:37" ht="13.5" customHeight="1" x14ac:dyDescent="0.2"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</row>
    <row r="33" spans="2:37" ht="13.5" customHeight="1" x14ac:dyDescent="0.2">
      <c r="B33" s="99" t="s">
        <v>244</v>
      </c>
      <c r="C33" s="100"/>
      <c r="D33" s="100"/>
      <c r="E33" s="100"/>
      <c r="F33" s="100"/>
      <c r="G33" s="100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</row>
    <row r="34" spans="2:37" ht="13.5" customHeight="1" x14ac:dyDescent="0.2">
      <c r="B34" s="11" t="s">
        <v>26</v>
      </c>
      <c r="C34" s="12">
        <v>2015</v>
      </c>
      <c r="D34" s="12">
        <v>2016</v>
      </c>
      <c r="E34" s="12">
        <v>2017</v>
      </c>
      <c r="F34" s="12">
        <v>2018</v>
      </c>
      <c r="G34" s="12">
        <v>2019</v>
      </c>
      <c r="H34" s="12">
        <v>2020</v>
      </c>
      <c r="I34" s="12">
        <v>2021</v>
      </c>
      <c r="J34" s="12">
        <v>2022</v>
      </c>
      <c r="K34" s="12">
        <v>2023</v>
      </c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</row>
    <row r="35" spans="2:37" ht="13.5" customHeight="1" x14ac:dyDescent="0.2">
      <c r="B35" s="13" t="s">
        <v>27</v>
      </c>
      <c r="C35" s="14">
        <v>96233</v>
      </c>
      <c r="D35" s="14">
        <v>106644</v>
      </c>
      <c r="E35" s="14">
        <v>104327</v>
      </c>
      <c r="F35" s="14">
        <v>109215</v>
      </c>
      <c r="G35" s="14">
        <v>116411</v>
      </c>
      <c r="H35" s="14">
        <v>100028</v>
      </c>
      <c r="I35" s="14">
        <v>106172</v>
      </c>
      <c r="J35" s="14">
        <v>137851</v>
      </c>
      <c r="K35" s="14">
        <v>152008</v>
      </c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</row>
    <row r="36" spans="2:37" ht="13.5" customHeight="1" x14ac:dyDescent="0.2">
      <c r="C36">
        <f>C35/$G$35</f>
        <v>0.82666586490967353</v>
      </c>
      <c r="D36">
        <f t="shared" ref="D36:K36" si="2">D35/$G$35</f>
        <v>0.91609899408131534</v>
      </c>
      <c r="E36">
        <f t="shared" si="2"/>
        <v>0.89619537672556715</v>
      </c>
      <c r="F36">
        <f t="shared" si="2"/>
        <v>0.9381845358256522</v>
      </c>
      <c r="G36">
        <f t="shared" si="2"/>
        <v>1</v>
      </c>
      <c r="H36">
        <f t="shared" si="2"/>
        <v>0.85926587693602841</v>
      </c>
      <c r="I36">
        <f t="shared" si="2"/>
        <v>0.91204439443007967</v>
      </c>
      <c r="J36">
        <f t="shared" si="2"/>
        <v>1.1841750350052831</v>
      </c>
      <c r="K36">
        <f t="shared" si="2"/>
        <v>1.3057872537818591</v>
      </c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</row>
    <row r="37" spans="2:37" ht="13.5" customHeight="1" x14ac:dyDescent="0.2"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</row>
    <row r="38" spans="2:37" ht="13.5" customHeight="1" x14ac:dyDescent="0.2"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</row>
    <row r="39" spans="2:37" ht="13.5" customHeight="1" x14ac:dyDescent="0.2"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</row>
    <row r="40" spans="2:37" ht="13.5" customHeight="1" x14ac:dyDescent="0.2"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</row>
    <row r="41" spans="2:37" ht="13.5" customHeight="1" x14ac:dyDescent="0.2"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</row>
    <row r="42" spans="2:37" ht="13.5" customHeight="1" x14ac:dyDescent="0.2"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</row>
    <row r="43" spans="2:37" ht="13.5" customHeight="1" x14ac:dyDescent="0.2"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</row>
    <row r="44" spans="2:37" ht="13.5" customHeight="1" x14ac:dyDescent="0.2"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</row>
    <row r="45" spans="2:37" ht="13.5" customHeight="1" x14ac:dyDescent="0.2"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</row>
    <row r="46" spans="2:37" ht="13.5" customHeight="1" x14ac:dyDescent="0.2"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</row>
    <row r="47" spans="2:37" ht="13.5" customHeight="1" x14ac:dyDescent="0.2"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</row>
    <row r="48" spans="2:37" ht="13.5" customHeight="1" x14ac:dyDescent="0.2"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</row>
    <row r="49" spans="1:37" ht="13.5" customHeight="1" x14ac:dyDescent="0.2"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</row>
    <row r="50" spans="1:37" ht="13.5" customHeight="1" x14ac:dyDescent="0.2"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</row>
    <row r="51" spans="1:37" ht="13.5" customHeight="1" x14ac:dyDescent="0.2"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</row>
    <row r="52" spans="1:37" ht="13.5" customHeight="1" x14ac:dyDescent="0.2"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</row>
    <row r="53" spans="1:37" ht="13.5" customHeight="1" x14ac:dyDescent="0.2"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</row>
    <row r="54" spans="1:37" ht="13.5" customHeight="1" x14ac:dyDescent="0.2"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</row>
    <row r="55" spans="1:37" ht="13.5" customHeight="1" x14ac:dyDescent="0.2"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</row>
    <row r="56" spans="1:37" ht="13.5" customHeight="1" x14ac:dyDescent="0.2"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</row>
    <row r="57" spans="1:37" ht="13.5" customHeight="1" x14ac:dyDescent="0.2"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</row>
    <row r="58" spans="1:37" ht="13.5" customHeight="1" x14ac:dyDescent="0.2"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</row>
    <row r="59" spans="1:37" ht="13.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</row>
    <row r="60" spans="1:37" ht="13.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</row>
    <row r="61" spans="1:37" ht="13.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</row>
    <row r="62" spans="1:37" ht="13.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</row>
    <row r="63" spans="1:37" ht="13.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</row>
    <row r="64" spans="1:37" ht="13.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</row>
    <row r="65" spans="1:37" ht="13.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</row>
    <row r="66" spans="1:37" ht="13.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</row>
    <row r="67" spans="1:37" ht="13.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</row>
    <row r="68" spans="1:37" ht="13.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</row>
    <row r="69" spans="1:37" ht="13.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</row>
    <row r="70" spans="1:37" ht="13.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</row>
    <row r="71" spans="1:37" ht="13.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 spans="1:37" ht="13.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 spans="1:37" ht="13.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 spans="1:37" ht="13.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 spans="1:37" ht="13.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 spans="1:37" ht="13.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 spans="1:37" ht="13.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 spans="1:37" ht="13.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 spans="1:37" ht="13.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 spans="1:37" ht="13.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 spans="1:37" ht="13.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 spans="1:37" ht="13.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 spans="1:37" ht="13.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 spans="1:37" ht="13.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 spans="1:37" ht="13.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 spans="1:37" ht="13.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 spans="1:37" ht="13.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 spans="1:37" ht="13.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 spans="1:37" ht="13.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 spans="1:37" ht="13.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 spans="1:37" ht="13.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 spans="1:37" ht="13.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 spans="1:37" ht="13.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 spans="1:37" ht="13.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 spans="1:37" ht="13.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 spans="1:37" ht="13.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 spans="1:37" ht="13.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 spans="1:37" ht="13.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 spans="1:37" ht="13.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 spans="1:37" ht="13.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 spans="1:37" ht="13.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 spans="1:37" ht="13.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</row>
    <row r="103" spans="1:37" ht="13.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</row>
    <row r="104" spans="1:37" ht="13.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</row>
    <row r="105" spans="1:37" ht="13.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</row>
    <row r="106" spans="1:37" ht="13.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</row>
    <row r="107" spans="1:37" ht="13.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</row>
    <row r="108" spans="1:37" ht="13.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</row>
    <row r="109" spans="1:37" ht="13.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</row>
    <row r="110" spans="1:37" ht="13.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</row>
    <row r="111" spans="1:37" ht="13.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</row>
    <row r="112" spans="1:37" ht="13.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</row>
    <row r="113" spans="1:37" ht="13.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</row>
    <row r="114" spans="1:37" ht="13.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</row>
    <row r="115" spans="1:37" ht="13.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</row>
    <row r="116" spans="1:37" ht="13.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</row>
    <row r="117" spans="1:37" ht="13.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</row>
    <row r="118" spans="1:37" ht="13.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 spans="1:37" ht="13.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</row>
    <row r="120" spans="1:37" ht="13.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 spans="1:37" ht="13.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 spans="1:37" ht="13.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 spans="1:37" ht="13.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 spans="1:37" ht="13.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 spans="1:37" ht="13.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 spans="1:37" ht="13.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 spans="1:37" ht="13.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 spans="1:37" ht="13.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 spans="1:37" ht="13.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 spans="1:37" ht="13.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 spans="1:37" ht="13.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 spans="1:37" ht="13.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 spans="1:37" ht="13.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 spans="1:37" ht="13.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 spans="1:37" ht="13.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 spans="1:37" ht="13.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 spans="1:37" ht="13.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 spans="1:37" ht="13.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 spans="1:37" ht="13.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 spans="1:37" ht="13.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 spans="1:37" ht="13.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 spans="1:37" ht="13.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 spans="1:37" ht="13.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 spans="1:37" ht="13.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 spans="1:37" ht="13.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 spans="1:37" ht="13.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 spans="1:37" ht="13.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 spans="1:37" ht="13.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 spans="1:37" ht="13.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 spans="1:37" ht="13.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 spans="1:37" ht="13.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 spans="1:37" ht="13.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 spans="1:37" ht="13.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 spans="1:37" ht="13.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 spans="1:37" ht="13.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 spans="1:37" ht="13.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 spans="1:37" ht="13.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 spans="1:37" ht="13.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 spans="1:37" ht="13.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 spans="1:37" ht="13.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 spans="1:37" ht="13.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 spans="1:37" ht="13.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 spans="1:37" ht="13.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 spans="1:37" ht="13.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 spans="1:37" ht="13.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 spans="1:37" ht="13.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 spans="1:37" ht="13.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 spans="1:37" ht="13.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 spans="1:37" ht="13.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 spans="1:37" ht="13.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 spans="1:37" ht="13.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 spans="1:37" ht="13.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 spans="1:37" ht="13.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 spans="1:37" ht="13.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 spans="1:37" ht="13.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 spans="1:37" ht="13.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 spans="1:37" ht="13.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 spans="1:37" ht="13.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 spans="1:37" ht="13.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 spans="1:37" ht="13.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 spans="1:37" ht="13.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 spans="1:37" ht="13.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 spans="1:37" ht="13.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 spans="1:37" ht="13.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 spans="1:37" ht="13.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 spans="1:37" ht="13.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 spans="1:37" ht="13.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 spans="1:37" ht="13.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 spans="1:37" ht="13.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 spans="1:37" ht="13.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 spans="1:37" ht="13.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 spans="1:37" ht="13.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 spans="1:37" ht="13.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 spans="1:37" ht="13.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</row>
    <row r="195" spans="1:37" ht="13.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</row>
    <row r="196" spans="1:37" ht="13.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</row>
    <row r="197" spans="1:37" ht="13.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</row>
    <row r="198" spans="1:37" ht="13.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</row>
    <row r="199" spans="1:37" ht="13.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</row>
    <row r="200" spans="1:37" ht="13.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</row>
    <row r="201" spans="1:37" ht="13.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</row>
    <row r="202" spans="1:37" ht="13.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</row>
    <row r="203" spans="1:37" ht="13.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</row>
    <row r="204" spans="1:37" ht="13.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</row>
    <row r="205" spans="1:37" ht="13.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</row>
    <row r="206" spans="1:37" ht="13.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</row>
    <row r="207" spans="1:37" ht="13.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</row>
    <row r="208" spans="1:37" ht="13.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</row>
    <row r="209" spans="1:37" ht="13.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</row>
    <row r="210" spans="1:37" ht="13.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</row>
    <row r="211" spans="1:37" ht="13.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</row>
    <row r="212" spans="1:37" ht="13.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</row>
    <row r="213" spans="1:37" ht="13.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</row>
    <row r="214" spans="1:37" ht="13.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</row>
    <row r="215" spans="1:37" ht="13.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</row>
    <row r="216" spans="1:37" ht="13.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</row>
    <row r="217" spans="1:37" ht="13.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</row>
    <row r="218" spans="1:37" ht="13.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</row>
    <row r="219" spans="1:37" ht="13.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</row>
    <row r="220" spans="1:37" ht="13.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</row>
    <row r="221" spans="1:37" ht="13.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</row>
    <row r="222" spans="1:37" ht="13.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</row>
    <row r="223" spans="1:37" ht="13.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</row>
    <row r="224" spans="1:37" ht="13.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</row>
    <row r="225" spans="1:37" ht="13.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</row>
    <row r="226" spans="1:37" ht="13.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</row>
    <row r="227" spans="1:37" ht="13.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</row>
    <row r="228" spans="1:37" ht="13.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</row>
    <row r="229" spans="1:37" ht="13.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</row>
    <row r="230" spans="1:37" ht="13.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</row>
    <row r="231" spans="1:37" ht="13.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</row>
    <row r="232" spans="1:37" ht="13.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</row>
    <row r="233" spans="1:37" ht="13.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</row>
    <row r="234" spans="1:37" ht="13.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</row>
    <row r="235" spans="1:37" ht="13.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</row>
    <row r="236" spans="1:37" ht="13.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</row>
    <row r="237" spans="1:37" ht="13.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</row>
    <row r="238" spans="1:37" ht="13.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</row>
    <row r="239" spans="1:37" ht="13.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</row>
    <row r="240" spans="1:37" ht="13.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</row>
    <row r="241" spans="1:37" ht="13.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</row>
    <row r="242" spans="1:37" ht="13.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</row>
    <row r="243" spans="1:37" ht="13.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</row>
    <row r="244" spans="1:37" ht="13.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</row>
    <row r="245" spans="1:37" ht="13.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</row>
    <row r="246" spans="1:37" ht="13.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</row>
    <row r="247" spans="1:37" ht="13.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</row>
    <row r="248" spans="1:37" ht="13.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</row>
    <row r="249" spans="1:37" ht="13.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</row>
    <row r="250" spans="1:37" ht="13.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</row>
    <row r="251" spans="1:37" ht="13.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</row>
    <row r="252" spans="1:37" ht="13.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</row>
    <row r="253" spans="1:37" ht="13.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 spans="1:37" ht="13.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 spans="1:37" ht="13.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 spans="1:37" ht="13.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 spans="1:37" ht="13.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 spans="1:37" ht="13.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 spans="1:37" ht="13.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 spans="1:37" ht="13.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 spans="1:37" ht="13.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 spans="1:37" ht="13.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 spans="1:37" ht="13.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 spans="1:37" ht="13.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 spans="1:37" ht="13.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 spans="1:37" ht="13.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 spans="1:37" ht="13.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 spans="1:37" ht="13.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 spans="1:37" ht="13.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 spans="1:37" ht="13.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 spans="1:37" ht="13.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 spans="1:37" ht="13.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 spans="1:37" ht="13.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 spans="1:37" ht="13.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 spans="1:37" ht="13.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 spans="1:37" ht="13.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 spans="1:37" ht="13.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 spans="1:37" ht="13.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 spans="1:37" ht="13.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 spans="1:37" ht="13.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 spans="1:37" ht="13.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 spans="1:37" ht="13.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 spans="1:37" ht="13.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 spans="1:37" ht="13.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 spans="1:37" ht="13.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 spans="1:37" ht="13.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 spans="1:37" ht="13.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 spans="1:37" ht="13.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 spans="1:37" ht="13.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 spans="1:37" ht="13.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 spans="1:37" ht="13.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 spans="1:37" ht="13.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 spans="1:37" ht="13.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 spans="1:37" ht="13.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 spans="1:37" ht="13.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 spans="1:37" ht="13.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 spans="1:37" ht="13.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 spans="1:37" ht="13.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 spans="1:37" ht="13.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 spans="1:37" ht="13.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 spans="1:37" ht="13.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 spans="1:37" ht="13.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 spans="1:37" ht="13.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 spans="1:37" ht="13.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 spans="1:37" ht="13.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 spans="1:37" ht="13.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 spans="1:37" ht="13.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 spans="1:37" ht="13.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 spans="1:37" ht="13.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 spans="1:37" ht="13.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 spans="1:37" ht="13.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 spans="1:37" ht="13.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 spans="1:37" ht="13.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 spans="1:37" ht="13.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 spans="1:37" ht="13.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 spans="1:37" ht="13.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 spans="1:37" ht="13.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 spans="1:37" ht="13.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</row>
    <row r="319" spans="1:37" ht="13.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</row>
    <row r="320" spans="1:37" ht="13.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</row>
    <row r="321" spans="1:37" ht="13.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</row>
    <row r="322" spans="1:37" ht="13.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</row>
    <row r="323" spans="1:37" ht="13.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</row>
    <row r="324" spans="1:37" ht="13.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</row>
    <row r="325" spans="1:37" ht="13.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</row>
    <row r="326" spans="1:37" ht="13.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</row>
    <row r="327" spans="1:37" ht="13.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 spans="1:37" ht="13.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 spans="1:37" ht="13.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 spans="1:37" ht="13.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 spans="1:37" ht="13.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</row>
    <row r="332" spans="1:37" ht="13.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 spans="1:37" ht="13.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 spans="1:37" ht="13.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 spans="1:37" ht="13.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 spans="1:37" ht="13.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 spans="1:37" ht="13.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 spans="1:37" ht="13.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 spans="1:37" ht="13.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 spans="1:37" ht="13.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 spans="1:37" ht="13.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 spans="1:37" ht="13.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 spans="1:37" ht="13.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 spans="1:37" ht="13.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 spans="1:37" ht="13.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 spans="1:37" ht="13.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 spans="1:37" ht="13.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 spans="1:37" ht="13.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 spans="1:37" ht="13.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 spans="1:37" ht="13.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 spans="1:37" ht="13.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 spans="1:37" ht="13.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 spans="1:37" ht="13.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 spans="1:37" ht="13.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 spans="1:37" ht="13.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 spans="1:37" ht="13.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 spans="1:37" ht="13.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 spans="1:37" ht="13.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 spans="1:37" ht="13.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 spans="1:37" ht="13.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 spans="1:37" ht="13.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 spans="1:37" ht="13.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 spans="1:37" ht="13.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 spans="1:37" ht="13.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 spans="1:37" ht="13.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 spans="1:37" ht="13.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 spans="1:37" ht="13.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 spans="1:37" ht="13.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 spans="1:37" ht="13.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 spans="1:37" ht="13.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 spans="1:37" ht="13.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 spans="1:37" ht="13.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 spans="1:37" ht="13.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 spans="1:37" ht="13.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 spans="1:37" ht="13.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 spans="1:37" ht="13.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 spans="1:37" ht="13.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 spans="1:37" ht="13.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 spans="1:37" ht="13.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 spans="1:37" ht="13.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 spans="1:37" ht="13.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 spans="1:37" ht="13.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 spans="1:37" ht="13.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 spans="1:37" ht="13.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 spans="1:37" ht="13.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 spans="1:37" ht="13.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 spans="1:37" ht="13.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 spans="1:37" ht="13.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 spans="1:37" ht="13.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 spans="1:37" ht="13.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 spans="1:37" ht="13.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 spans="1:37" ht="13.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 spans="1:37" ht="13.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 spans="1:37" ht="13.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 spans="1:37" ht="13.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 spans="1:37" ht="13.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 spans="1:37" ht="13.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 spans="1:37" ht="13.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 spans="1:37" ht="13.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 spans="1:37" ht="13.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</row>
    <row r="401" spans="1:37" ht="13.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</row>
    <row r="402" spans="1:37" ht="13.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</row>
    <row r="403" spans="1:37" ht="13.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</row>
    <row r="404" spans="1:37" ht="13.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</row>
    <row r="405" spans="1:37" ht="13.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</row>
    <row r="406" spans="1:37" ht="13.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</row>
    <row r="407" spans="1:37" ht="13.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</row>
    <row r="408" spans="1:37" ht="13.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</row>
    <row r="409" spans="1:37" ht="13.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</row>
    <row r="410" spans="1:37" ht="13.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</row>
    <row r="411" spans="1:37" ht="13.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</row>
    <row r="412" spans="1:37" ht="13.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</row>
    <row r="413" spans="1:37" ht="13.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</row>
    <row r="414" spans="1:37" ht="13.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</row>
    <row r="415" spans="1:37" ht="13.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</row>
    <row r="416" spans="1:37" ht="13.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</row>
    <row r="417" spans="1:37" ht="13.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</row>
    <row r="418" spans="1:37" ht="13.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</row>
    <row r="419" spans="1:37" ht="13.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</row>
    <row r="420" spans="1:37" ht="13.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</row>
    <row r="421" spans="1:37" ht="13.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</row>
    <row r="422" spans="1:37" ht="13.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</row>
    <row r="423" spans="1:37" ht="13.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</row>
    <row r="424" spans="1:37" ht="13.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</row>
    <row r="425" spans="1:37" ht="13.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</row>
    <row r="426" spans="1:37" ht="13.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</row>
    <row r="427" spans="1:37" ht="13.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</row>
    <row r="428" spans="1:37" ht="13.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</row>
    <row r="429" spans="1:37" ht="13.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</row>
    <row r="430" spans="1:37" ht="13.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</row>
    <row r="431" spans="1:37" ht="13.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</row>
    <row r="432" spans="1:37" ht="13.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</row>
    <row r="433" spans="1:37" ht="13.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</row>
    <row r="434" spans="1:37" ht="13.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</row>
    <row r="435" spans="1:37" ht="13.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</row>
    <row r="436" spans="1:37" ht="13.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</row>
    <row r="437" spans="1:37" ht="13.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</row>
    <row r="438" spans="1:37" ht="13.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</row>
    <row r="439" spans="1:37" ht="13.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</row>
    <row r="440" spans="1:37" ht="13.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</row>
    <row r="441" spans="1:37" ht="13.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</row>
    <row r="442" spans="1:37" ht="13.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</row>
    <row r="443" spans="1:37" ht="13.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</row>
    <row r="444" spans="1:37" ht="13.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</row>
    <row r="445" spans="1:37" ht="13.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</row>
    <row r="446" spans="1:37" ht="13.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</row>
    <row r="447" spans="1:37" ht="13.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</row>
    <row r="448" spans="1:37" ht="13.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</row>
    <row r="449" spans="1:37" ht="13.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</row>
    <row r="450" spans="1:37" ht="13.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</row>
    <row r="451" spans="1:37" ht="13.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</row>
    <row r="452" spans="1:37" ht="13.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</row>
    <row r="453" spans="1:37" ht="13.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</row>
    <row r="454" spans="1:37" ht="13.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</row>
    <row r="455" spans="1:37" ht="13.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</row>
    <row r="456" spans="1:37" ht="13.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</row>
    <row r="457" spans="1:37" ht="13.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</row>
    <row r="458" spans="1:37" ht="13.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</row>
    <row r="459" spans="1:37" ht="13.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</row>
    <row r="460" spans="1:37" ht="13.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</row>
    <row r="461" spans="1:37" ht="13.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</row>
    <row r="462" spans="1:37" ht="13.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</row>
    <row r="463" spans="1:37" ht="13.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</row>
    <row r="464" spans="1:37" ht="13.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</row>
    <row r="465" spans="1:37" ht="13.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</row>
    <row r="466" spans="1:37" ht="13.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</row>
    <row r="467" spans="1:37" ht="13.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</row>
    <row r="468" spans="1:37" ht="13.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</row>
    <row r="469" spans="1:37" ht="13.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</row>
    <row r="470" spans="1:37" ht="13.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</row>
    <row r="471" spans="1:37" ht="13.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</row>
    <row r="472" spans="1:37" ht="13.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</row>
    <row r="473" spans="1:37" ht="13.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</row>
    <row r="474" spans="1:37" ht="13.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</row>
    <row r="475" spans="1:37" ht="13.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</row>
    <row r="476" spans="1:37" ht="13.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</row>
    <row r="477" spans="1:37" ht="13.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</row>
    <row r="478" spans="1:37" ht="13.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</row>
    <row r="479" spans="1:37" ht="13.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</row>
    <row r="480" spans="1:37" ht="13.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</row>
    <row r="481" spans="1:37" ht="13.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</row>
    <row r="482" spans="1:37" ht="13.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</row>
    <row r="483" spans="1:37" ht="13.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</row>
    <row r="484" spans="1:37" ht="13.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</row>
    <row r="485" spans="1:37" ht="13.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</row>
    <row r="486" spans="1:37" ht="13.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</row>
    <row r="487" spans="1:37" ht="13.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</row>
    <row r="488" spans="1:37" ht="13.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</row>
    <row r="489" spans="1:37" ht="13.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</row>
    <row r="490" spans="1:37" ht="13.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</row>
    <row r="491" spans="1:37" ht="13.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</row>
    <row r="492" spans="1:37" ht="13.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</row>
    <row r="493" spans="1:37" ht="13.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</row>
    <row r="494" spans="1:37" ht="13.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</row>
    <row r="495" spans="1:37" ht="13.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</row>
    <row r="496" spans="1:37" ht="13.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</row>
    <row r="497" spans="1:37" ht="13.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</row>
    <row r="498" spans="1:37" ht="13.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</row>
    <row r="499" spans="1:37" ht="13.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</row>
    <row r="500" spans="1:37" ht="13.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</row>
    <row r="501" spans="1:37" ht="13.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</row>
    <row r="502" spans="1:37" ht="13.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</row>
    <row r="503" spans="1:37" ht="13.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</row>
    <row r="504" spans="1:37" ht="13.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</row>
    <row r="505" spans="1:37" ht="13.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</row>
    <row r="506" spans="1:37" ht="13.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</row>
    <row r="507" spans="1:37" ht="13.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</row>
    <row r="508" spans="1:37" ht="13.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</row>
    <row r="509" spans="1:37" ht="13.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</row>
    <row r="510" spans="1:37" ht="13.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</row>
    <row r="511" spans="1:37" ht="13.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</row>
    <row r="512" spans="1:37" ht="13.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</row>
    <row r="513" spans="1:37" ht="13.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</row>
    <row r="514" spans="1:37" ht="13.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</row>
    <row r="515" spans="1:37" ht="13.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</row>
    <row r="516" spans="1:37" ht="13.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</row>
    <row r="517" spans="1:37" ht="13.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</row>
    <row r="518" spans="1:37" ht="13.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</row>
    <row r="519" spans="1:37" ht="13.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</row>
    <row r="520" spans="1:37" ht="13.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</row>
    <row r="521" spans="1:37" ht="13.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</row>
    <row r="522" spans="1:37" ht="13.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</row>
    <row r="523" spans="1:37" ht="13.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</row>
    <row r="524" spans="1:37" ht="13.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</row>
    <row r="525" spans="1:37" ht="13.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</row>
    <row r="526" spans="1:37" ht="13.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</row>
    <row r="527" spans="1:37" ht="13.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</row>
    <row r="528" spans="1:37" ht="13.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</row>
    <row r="529" spans="1:37" ht="13.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</row>
    <row r="530" spans="1:37" ht="13.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</row>
    <row r="531" spans="1:37" ht="13.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</row>
    <row r="532" spans="1:37" ht="13.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</row>
    <row r="533" spans="1:37" ht="13.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</row>
    <row r="534" spans="1:37" ht="13.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</row>
    <row r="535" spans="1:37" ht="13.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</row>
    <row r="536" spans="1:37" ht="13.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</row>
    <row r="537" spans="1:37" ht="13.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</row>
    <row r="538" spans="1:37" ht="13.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</row>
    <row r="539" spans="1:37" ht="13.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</row>
    <row r="540" spans="1:37" ht="13.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</row>
    <row r="541" spans="1:37" ht="13.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</row>
    <row r="542" spans="1:37" ht="13.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</row>
    <row r="543" spans="1:37" ht="13.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</row>
    <row r="544" spans="1:37" ht="13.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</row>
    <row r="545" spans="1:37" ht="13.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</row>
    <row r="546" spans="1:37" ht="13.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</row>
    <row r="547" spans="1:37" ht="13.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</row>
    <row r="548" spans="1:37" ht="13.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</row>
    <row r="549" spans="1:37" ht="13.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</row>
    <row r="550" spans="1:37" ht="13.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</row>
    <row r="551" spans="1:37" ht="13.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</row>
    <row r="552" spans="1:37" ht="13.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</row>
    <row r="553" spans="1:37" ht="13.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</row>
    <row r="554" spans="1:37" ht="13.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</row>
    <row r="555" spans="1:37" ht="13.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</row>
    <row r="556" spans="1:37" ht="13.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</row>
    <row r="557" spans="1:37" ht="13.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</row>
    <row r="558" spans="1:37" ht="13.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</row>
    <row r="559" spans="1:37" ht="13.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</row>
    <row r="560" spans="1:37" ht="13.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 spans="1:37" ht="13.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 spans="1:37" ht="13.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 spans="1:37" ht="13.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 spans="1:37" ht="13.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 spans="1:37" ht="13.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 spans="1:37" ht="13.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</row>
    <row r="567" spans="1:37" ht="13.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</row>
    <row r="568" spans="1:37" ht="13.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</row>
    <row r="569" spans="1:37" ht="13.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</row>
    <row r="570" spans="1:37" ht="13.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</row>
    <row r="571" spans="1:37" ht="13.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</row>
    <row r="572" spans="1:37" ht="13.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</row>
    <row r="573" spans="1:37" ht="13.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</row>
    <row r="574" spans="1:37" ht="13.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</row>
    <row r="575" spans="1:37" ht="13.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</row>
    <row r="576" spans="1:37" ht="13.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</row>
    <row r="577" spans="1:37" ht="13.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</row>
    <row r="578" spans="1:37" ht="13.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</row>
    <row r="579" spans="1:37" ht="13.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</row>
    <row r="580" spans="1:37" ht="13.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</row>
    <row r="581" spans="1:37" ht="13.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</row>
    <row r="582" spans="1:37" ht="13.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</row>
    <row r="583" spans="1:37" ht="13.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</row>
    <row r="584" spans="1:37" ht="13.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</row>
    <row r="585" spans="1:37" ht="13.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</row>
    <row r="586" spans="1:37" ht="13.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</row>
    <row r="587" spans="1:37" ht="13.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</row>
    <row r="588" spans="1:37" ht="13.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</row>
    <row r="589" spans="1:37" ht="13.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</row>
    <row r="590" spans="1:37" ht="13.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</row>
    <row r="591" spans="1:37" ht="13.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</row>
    <row r="592" spans="1:37" ht="13.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</row>
    <row r="593" spans="1:37" ht="13.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</row>
    <row r="594" spans="1:37" ht="13.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</row>
    <row r="595" spans="1:37" ht="13.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</row>
    <row r="596" spans="1:37" ht="13.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</row>
    <row r="597" spans="1:37" ht="13.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</row>
    <row r="598" spans="1:37" ht="13.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</row>
    <row r="599" spans="1:37" ht="13.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</row>
    <row r="600" spans="1:37" ht="13.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</row>
    <row r="601" spans="1:37" ht="13.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</row>
    <row r="602" spans="1:37" ht="13.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</row>
    <row r="603" spans="1:37" ht="13.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</row>
    <row r="604" spans="1:37" ht="13.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</row>
    <row r="605" spans="1:37" ht="13.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</row>
    <row r="606" spans="1:37" ht="13.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</row>
    <row r="607" spans="1:37" ht="13.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</row>
    <row r="608" spans="1:37" ht="13.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</row>
    <row r="609" spans="1:37" ht="13.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</row>
    <row r="610" spans="1:37" ht="13.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</row>
    <row r="611" spans="1:37" ht="13.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 spans="1:37" ht="13.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 spans="1:37" ht="13.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 spans="1:37" ht="13.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 spans="1:37" ht="13.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 spans="1:37" ht="13.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 spans="1:37" ht="13.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 spans="1:37" ht="13.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 spans="1:37" ht="13.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 spans="1:37" ht="13.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 spans="1:37" ht="13.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 spans="1:37" ht="13.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 spans="1:37" ht="13.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 spans="1:37" ht="13.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 spans="1:37" ht="13.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 spans="1:37" ht="13.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 spans="1:37" ht="13.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 spans="1:37" ht="13.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 spans="1:37" ht="13.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 spans="1:37" ht="13.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 spans="1:37" ht="13.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 spans="1:37" ht="13.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 spans="1:37" ht="13.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 spans="1:37" ht="13.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 spans="1:37" ht="13.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 spans="1:37" ht="13.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 spans="1:37" ht="13.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 spans="1:37" ht="13.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 spans="1:37" ht="13.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 spans="1:37" ht="13.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 spans="1:37" ht="13.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 spans="1:37" ht="13.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 spans="1:37" ht="13.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 spans="1:37" ht="13.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 spans="1:37" ht="13.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 spans="1:37" ht="13.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 spans="1:37" ht="13.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 spans="1:37" ht="13.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 spans="1:37" ht="13.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 spans="1:37" ht="13.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 spans="1:37" ht="13.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 spans="1:37" ht="13.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 spans="1:37" ht="13.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 spans="1:37" ht="13.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 spans="1:37" ht="13.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 spans="1:37" ht="13.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 spans="1:37" ht="13.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 spans="1:37" ht="13.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 spans="1:37" ht="13.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 spans="1:37" ht="13.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 spans="1:37" ht="13.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 spans="1:37" ht="13.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 spans="1:37" ht="13.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 spans="1:37" ht="13.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 spans="1:37" ht="13.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 spans="1:37" ht="13.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 spans="1:37" ht="13.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 spans="1:37" ht="13.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 spans="1:37" ht="13.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 spans="1:37" ht="13.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 spans="1:37" ht="13.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 spans="1:37" ht="13.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 spans="1:37" ht="13.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 spans="1:37" ht="13.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 spans="1:37" ht="13.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 spans="1:37" ht="13.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 spans="1:37" ht="13.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 spans="1:37" ht="13.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 spans="1:37" ht="13.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 spans="1:37" ht="13.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 spans="1:37" ht="13.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 spans="1:37" ht="13.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 spans="1:37" ht="13.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 spans="1:37" ht="13.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 spans="1:37" ht="13.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 spans="1:37" ht="13.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 spans="1:37" ht="13.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 spans="1:37" ht="13.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 spans="1:37" ht="13.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 spans="1:37" ht="13.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 spans="1:37" ht="13.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 spans="1:37" ht="13.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 spans="1:37" ht="13.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 spans="1:37" ht="13.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 spans="1:37" ht="13.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 spans="1:37" ht="13.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 spans="1:37" ht="13.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 spans="1:37" ht="13.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 spans="1:37" ht="13.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 spans="1:37" ht="13.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 spans="1:37" ht="13.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 spans="1:37" ht="13.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 spans="1:37" ht="13.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 spans="1:37" ht="13.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 spans="1:37" ht="13.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 spans="1:37" ht="13.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 spans="1:37" ht="13.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 spans="1:37" ht="13.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 spans="1:37" ht="13.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 spans="1:37" ht="13.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 spans="1:37" ht="13.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 spans="1:37" ht="13.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 spans="1:37" ht="13.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 spans="1:37" ht="13.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</row>
    <row r="715" spans="1:37" ht="13.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</row>
    <row r="716" spans="1:37" ht="13.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</row>
    <row r="717" spans="1:37" ht="13.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</row>
    <row r="718" spans="1:37" ht="13.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</row>
    <row r="719" spans="1:37" ht="13.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</row>
    <row r="720" spans="1:37" ht="13.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</row>
    <row r="721" spans="1:37" ht="13.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</row>
    <row r="722" spans="1:37" ht="13.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</row>
    <row r="723" spans="1:37" ht="13.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</row>
    <row r="724" spans="1:37" ht="13.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</row>
    <row r="725" spans="1:37" ht="13.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</row>
    <row r="726" spans="1:37" ht="13.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</row>
    <row r="727" spans="1:37" ht="13.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</row>
    <row r="728" spans="1:37" ht="13.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</row>
    <row r="729" spans="1:37" ht="13.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</row>
    <row r="730" spans="1:37" ht="13.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</row>
    <row r="731" spans="1:37" ht="13.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</row>
    <row r="732" spans="1:37" ht="13.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</row>
    <row r="733" spans="1:37" ht="13.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</row>
    <row r="734" spans="1:37" ht="13.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</row>
    <row r="735" spans="1:37" ht="13.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</row>
    <row r="736" spans="1:37" ht="13.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</row>
    <row r="737" spans="1:37" ht="13.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</row>
    <row r="738" spans="1:37" ht="13.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</row>
    <row r="739" spans="1:37" ht="13.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</row>
    <row r="740" spans="1:37" ht="13.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</row>
    <row r="741" spans="1:37" ht="13.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</row>
    <row r="742" spans="1:37" ht="13.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</row>
    <row r="743" spans="1:37" ht="13.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</row>
    <row r="744" spans="1:37" ht="13.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</row>
    <row r="745" spans="1:37" ht="13.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</row>
    <row r="746" spans="1:37" ht="13.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</row>
    <row r="747" spans="1:37" ht="13.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</row>
    <row r="748" spans="1:37" ht="13.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</row>
    <row r="749" spans="1:37" ht="13.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</row>
    <row r="750" spans="1:37" ht="13.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</row>
    <row r="751" spans="1:37" ht="13.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</row>
    <row r="752" spans="1:37" ht="13.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</row>
    <row r="753" spans="1:37" ht="13.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</row>
    <row r="754" spans="1:37" ht="13.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</row>
    <row r="755" spans="1:37" ht="13.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</row>
    <row r="756" spans="1:37" ht="13.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</row>
    <row r="757" spans="1:37" ht="13.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</row>
    <row r="758" spans="1:37" ht="13.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</row>
    <row r="759" spans="1:37" ht="13.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</row>
    <row r="760" spans="1:37" ht="13.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</row>
    <row r="761" spans="1:37" ht="13.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</row>
    <row r="762" spans="1:37" ht="13.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</row>
    <row r="763" spans="1:37" ht="13.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</row>
    <row r="764" spans="1:37" ht="13.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</row>
    <row r="765" spans="1:37" ht="13.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</row>
    <row r="766" spans="1:37" ht="13.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</row>
    <row r="767" spans="1:37" ht="13.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</row>
    <row r="768" spans="1:37" ht="13.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</row>
    <row r="769" spans="1:37" ht="13.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</row>
    <row r="770" spans="1:37" ht="13.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</row>
    <row r="771" spans="1:37" ht="13.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</row>
    <row r="772" spans="1:37" ht="13.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</row>
    <row r="773" spans="1:37" ht="13.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</row>
    <row r="774" spans="1:37" ht="13.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</row>
    <row r="775" spans="1:37" ht="13.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</row>
    <row r="776" spans="1:37" ht="13.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</row>
    <row r="777" spans="1:37" ht="13.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</row>
    <row r="778" spans="1:37" ht="13.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</row>
    <row r="779" spans="1:37" ht="13.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</row>
    <row r="780" spans="1:37" ht="13.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</row>
    <row r="781" spans="1:37" ht="13.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</row>
    <row r="782" spans="1:37" ht="13.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</row>
    <row r="783" spans="1:37" ht="13.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</row>
    <row r="784" spans="1:37" ht="13.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</row>
    <row r="785" spans="1:37" ht="13.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</row>
    <row r="786" spans="1:37" ht="13.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</row>
    <row r="787" spans="1:37" ht="13.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</row>
    <row r="788" spans="1:37" ht="13.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</row>
    <row r="789" spans="1:37" ht="13.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</row>
    <row r="790" spans="1:37" ht="13.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</row>
    <row r="791" spans="1:37" ht="13.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</row>
    <row r="792" spans="1:37" ht="13.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</row>
    <row r="793" spans="1:37" ht="13.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</row>
    <row r="794" spans="1:37" ht="13.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</row>
    <row r="795" spans="1:37" ht="13.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</row>
    <row r="796" spans="1:37" ht="13.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</row>
    <row r="797" spans="1:37" ht="13.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</row>
    <row r="798" spans="1:37" ht="13.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</row>
    <row r="799" spans="1:37" ht="13.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</row>
    <row r="800" spans="1:37" ht="13.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</row>
    <row r="801" spans="1:37" ht="13.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</row>
    <row r="802" spans="1:37" ht="13.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</row>
    <row r="803" spans="1:37" ht="13.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</row>
    <row r="804" spans="1:37" ht="13.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</row>
    <row r="805" spans="1:37" ht="13.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</row>
    <row r="806" spans="1:37" ht="13.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</row>
    <row r="807" spans="1:37" ht="13.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 spans="1:37" ht="13.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 spans="1:37" ht="13.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 spans="1:37" ht="13.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 spans="1:37" ht="13.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 spans="1:37" ht="13.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 spans="1:37" ht="13.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 spans="1:37" ht="13.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 spans="1:37" ht="13.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 spans="1:37" ht="13.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 spans="1:37" ht="13.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 spans="1:37" ht="13.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 spans="1:37" ht="13.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 spans="1:37" ht="13.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 spans="1:37" ht="13.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 spans="1:37" ht="13.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 spans="1:37" ht="13.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 spans="1:37" ht="13.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 spans="1:37" ht="13.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 spans="1:37" ht="13.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 spans="1:37" ht="13.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 spans="1:37" ht="13.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 spans="1:37" ht="13.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 spans="1:37" ht="13.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 spans="1:37" ht="13.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 spans="1:37" ht="13.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 spans="1:37" ht="13.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 spans="1:37" ht="13.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 spans="1:37" ht="13.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 spans="1:37" ht="13.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 spans="1:37" ht="13.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 spans="1:37" ht="13.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 spans="1:37" ht="13.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 spans="1:37" ht="13.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 spans="1:37" ht="13.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 spans="1:37" ht="13.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 spans="1:37" ht="13.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 spans="1:37" ht="13.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 spans="1:37" ht="13.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 spans="1:37" ht="13.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 spans="1:37" ht="13.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 spans="1:37" ht="13.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 spans="1:37" ht="13.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 spans="1:37" ht="13.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 spans="1:37" ht="13.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 spans="1:37" ht="13.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 spans="1:37" ht="13.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 spans="1:37" ht="13.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 spans="1:37" ht="13.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 spans="1:37" ht="13.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 spans="1:37" ht="13.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 spans="1:37" ht="13.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 spans="1:37" ht="13.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 spans="1:37" ht="13.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 spans="1:37" ht="13.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 spans="1:37" ht="13.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 spans="1:37" ht="13.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 spans="1:37" ht="13.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 spans="1:37" ht="13.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 spans="1:37" ht="13.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 spans="1:37" ht="13.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 spans="1:37" ht="13.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 spans="1:37" ht="13.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 spans="1:37" ht="13.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 spans="1:37" ht="13.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 spans="1:37" ht="13.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 spans="1:37" ht="13.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 spans="1:37" ht="13.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 spans="1:37" ht="13.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 spans="1:37" ht="13.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 spans="1:37" ht="13.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 spans="1:37" ht="13.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 spans="1:37" ht="13.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 spans="1:37" ht="13.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 spans="1:37" ht="13.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 spans="1:37" ht="13.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 spans="1:37" ht="13.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 spans="1:37" ht="13.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 spans="1:37" ht="13.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 spans="1:37" ht="13.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 spans="1:37" ht="13.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 spans="1:37" ht="13.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 spans="1:37" ht="13.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 spans="1:37" ht="13.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 spans="1:37" ht="13.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 spans="1:37" ht="13.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 spans="1:37" ht="13.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 spans="1:37" ht="13.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 spans="1:37" ht="13.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 spans="1:37" ht="13.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 spans="1:37" ht="13.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 spans="1:37" ht="13.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 spans="1:37" ht="13.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 spans="1:37" ht="13.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 spans="1:37" ht="13.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 spans="1:37" ht="13.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 spans="1:37" ht="13.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 spans="1:37" ht="13.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 spans="1:37" ht="13.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 spans="1:37" ht="13.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 spans="1:37" ht="13.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</row>
    <row r="908" spans="1:37" ht="13.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</row>
    <row r="909" spans="1:37" ht="13.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</row>
    <row r="910" spans="1:37" ht="13.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</row>
    <row r="911" spans="1:37" ht="13.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</row>
    <row r="912" spans="1:37" ht="13.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</row>
    <row r="913" spans="1:37" ht="13.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</row>
    <row r="914" spans="1:37" ht="13.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</row>
    <row r="915" spans="1:37" ht="13.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</row>
    <row r="916" spans="1:37" ht="13.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</row>
    <row r="917" spans="1:37" ht="13.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</row>
    <row r="918" spans="1:37" ht="13.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</row>
    <row r="919" spans="1:37" ht="13.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</row>
    <row r="920" spans="1:37" ht="13.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</row>
    <row r="921" spans="1:37" ht="13.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</row>
    <row r="922" spans="1:37" ht="13.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</row>
    <row r="923" spans="1:37" ht="13.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</row>
    <row r="924" spans="1:37" ht="13.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</row>
    <row r="925" spans="1:37" ht="13.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</row>
    <row r="926" spans="1:37" ht="13.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</row>
    <row r="927" spans="1:37" ht="13.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</row>
    <row r="928" spans="1:37" ht="13.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</row>
    <row r="929" spans="1:37" ht="13.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</row>
    <row r="930" spans="1:37" ht="13.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</row>
    <row r="931" spans="1:37" ht="13.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</row>
    <row r="932" spans="1:37" ht="13.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</row>
    <row r="933" spans="1:37" ht="13.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</row>
    <row r="934" spans="1:37" ht="13.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</row>
    <row r="935" spans="1:37" ht="13.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</row>
    <row r="936" spans="1:37" ht="13.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</row>
    <row r="937" spans="1:37" ht="13.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</row>
    <row r="938" spans="1:37" ht="13.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</row>
    <row r="939" spans="1:37" ht="13.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</row>
    <row r="940" spans="1:37" ht="13.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</row>
    <row r="941" spans="1:37" ht="13.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</row>
    <row r="942" spans="1:37" ht="13.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</row>
    <row r="943" spans="1:37" ht="13.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</row>
    <row r="944" spans="1:37" ht="13.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</row>
    <row r="945" spans="1:37" ht="13.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</row>
    <row r="946" spans="1:37" ht="13.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</row>
    <row r="947" spans="1:37" ht="13.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</row>
    <row r="948" spans="1:37" ht="13.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</row>
    <row r="949" spans="1:37" ht="13.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</row>
    <row r="950" spans="1:37" ht="13.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</row>
    <row r="951" spans="1:37" ht="13.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</row>
    <row r="952" spans="1:37" ht="13.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</row>
    <row r="953" spans="1:37" ht="13.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</row>
    <row r="954" spans="1:37" ht="13.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</row>
    <row r="955" spans="1:37" ht="13.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</row>
    <row r="956" spans="1:37" ht="13.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</row>
    <row r="957" spans="1:37" ht="13.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</row>
    <row r="958" spans="1:37" ht="13.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</row>
    <row r="959" spans="1:37" ht="13.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</row>
    <row r="960" spans="1:37" ht="13.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</row>
    <row r="961" spans="1:37" ht="13.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</row>
    <row r="962" spans="1:37" ht="13.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</row>
    <row r="963" spans="1:37" ht="13.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</row>
    <row r="964" spans="1:37" ht="13.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</row>
    <row r="965" spans="1:37" ht="13.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</row>
    <row r="966" spans="1:37" ht="13.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</row>
    <row r="967" spans="1:37" ht="13.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</row>
    <row r="968" spans="1:37" ht="13.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</row>
    <row r="969" spans="1:37" ht="13.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</row>
    <row r="970" spans="1:37" ht="13.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</row>
    <row r="971" spans="1:37" ht="13.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</row>
    <row r="972" spans="1:37" ht="13.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</row>
    <row r="973" spans="1:37" ht="13.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</row>
    <row r="974" spans="1:37" ht="13.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</row>
    <row r="975" spans="1:37" ht="13.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</row>
    <row r="976" spans="1:37" ht="13.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</row>
    <row r="977" spans="1:37" ht="13.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</row>
    <row r="978" spans="1:37" ht="13.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</row>
    <row r="979" spans="1:37" ht="13.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</row>
    <row r="980" spans="1:37" ht="13.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</row>
    <row r="981" spans="1:37" ht="13.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</row>
    <row r="982" spans="1:37" ht="13.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</row>
    <row r="983" spans="1:37" ht="13.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</row>
    <row r="984" spans="1:37" ht="13.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</row>
    <row r="985" spans="1:37" ht="13.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</row>
    <row r="986" spans="1:37" ht="13.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</row>
    <row r="987" spans="1:37" ht="13.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</row>
    <row r="988" spans="1:37" ht="13.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</row>
    <row r="989" spans="1:37" ht="13.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</row>
    <row r="990" spans="1:37" ht="13.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</row>
    <row r="991" spans="1:37" ht="13.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</row>
    <row r="992" spans="1:37" ht="13.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</row>
    <row r="993" spans="1:37" ht="13.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</row>
    <row r="994" spans="1:37" ht="13.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</row>
    <row r="995" spans="1:37" ht="13.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</row>
    <row r="996" spans="1:37" ht="13.5" customHeight="1" x14ac:dyDescent="0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</row>
    <row r="997" spans="1:37" ht="13.5" customHeight="1" x14ac:dyDescent="0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</row>
    <row r="998" spans="1:37" ht="13.5" customHeight="1" x14ac:dyDescent="0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</row>
    <row r="999" spans="1:37" ht="13.5" customHeight="1" x14ac:dyDescent="0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</row>
    <row r="1000" spans="1:37" ht="13.5" customHeight="1" x14ac:dyDescent="0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</row>
  </sheetData>
  <mergeCells count="5">
    <mergeCell ref="A1:AK1"/>
    <mergeCell ref="A7:B7"/>
    <mergeCell ref="A8:B8"/>
    <mergeCell ref="A9:B9"/>
    <mergeCell ref="B33:G33"/>
  </mergeCell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AL1000"/>
  <sheetViews>
    <sheetView workbookViewId="0">
      <selection activeCell="N19" sqref="N19"/>
    </sheetView>
  </sheetViews>
  <sheetFormatPr defaultColWidth="12.5703125" defaultRowHeight="15" customHeight="1" x14ac:dyDescent="0.2"/>
  <cols>
    <col min="2" max="2" width="34.5703125" customWidth="1"/>
    <col min="3" max="9" width="15.140625" customWidth="1"/>
    <col min="10" max="38" width="13.140625" customWidth="1"/>
  </cols>
  <sheetData>
    <row r="1" spans="2:38" ht="15.75" customHeight="1" x14ac:dyDescent="0.2"/>
    <row r="2" spans="2:38" ht="15.75" customHeight="1" x14ac:dyDescent="0.2"/>
    <row r="3" spans="2:38" ht="15.75" customHeight="1" x14ac:dyDescent="0.2">
      <c r="B3" s="99" t="s">
        <v>47</v>
      </c>
      <c r="C3" s="100"/>
      <c r="D3" s="100"/>
      <c r="E3" s="100"/>
      <c r="F3" s="100"/>
      <c r="G3" s="100"/>
      <c r="H3" s="100"/>
    </row>
    <row r="4" spans="2:38" ht="15.75" customHeight="1" x14ac:dyDescent="0.2"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  <c r="L4" s="12">
        <v>2024</v>
      </c>
      <c r="M4" s="12">
        <v>2025</v>
      </c>
      <c r="N4" s="12">
        <v>2026</v>
      </c>
      <c r="O4" s="12">
        <v>2027</v>
      </c>
      <c r="P4" s="12">
        <v>2028</v>
      </c>
      <c r="Q4" s="12">
        <v>2029</v>
      </c>
      <c r="R4" s="12">
        <v>2030</v>
      </c>
      <c r="S4" s="12">
        <v>2031</v>
      </c>
      <c r="T4" s="12">
        <v>2032</v>
      </c>
      <c r="U4" s="12">
        <v>2033</v>
      </c>
      <c r="V4" s="12">
        <v>2034</v>
      </c>
      <c r="W4" s="12">
        <v>2035</v>
      </c>
      <c r="X4" s="12">
        <v>2036</v>
      </c>
      <c r="Y4" s="12">
        <v>2037</v>
      </c>
      <c r="Z4" s="12">
        <v>2038</v>
      </c>
      <c r="AA4" s="12">
        <v>2039</v>
      </c>
      <c r="AB4" s="12">
        <v>2040</v>
      </c>
      <c r="AC4" s="12">
        <v>2041</v>
      </c>
      <c r="AD4" s="12">
        <v>2042</v>
      </c>
      <c r="AE4" s="12">
        <v>2043</v>
      </c>
      <c r="AF4" s="12">
        <v>2044</v>
      </c>
      <c r="AG4" s="12">
        <v>2045</v>
      </c>
      <c r="AH4" s="12">
        <v>2046</v>
      </c>
      <c r="AI4" s="12">
        <v>2047</v>
      </c>
      <c r="AJ4" s="12">
        <v>2048</v>
      </c>
      <c r="AK4" s="12">
        <v>2049</v>
      </c>
      <c r="AL4" s="12">
        <v>2050</v>
      </c>
    </row>
    <row r="5" spans="2:38" ht="15.75" customHeight="1" x14ac:dyDescent="0.2">
      <c r="B5" s="11" t="s">
        <v>48</v>
      </c>
      <c r="C5" s="14">
        <f>D44*1000000</f>
        <v>21463000000</v>
      </c>
      <c r="D5" s="14">
        <f t="shared" ref="D5:J5" si="0">E44*1000000</f>
        <v>20837000000</v>
      </c>
      <c r="E5" s="14">
        <f t="shared" si="0"/>
        <v>24792000000</v>
      </c>
      <c r="F5" s="14">
        <f t="shared" si="0"/>
        <v>27045000000</v>
      </c>
      <c r="G5" s="14">
        <f t="shared" si="0"/>
        <v>28085000000</v>
      </c>
      <c r="H5" s="14">
        <f t="shared" si="0"/>
        <v>10194000000</v>
      </c>
      <c r="I5" s="14">
        <f t="shared" si="0"/>
        <v>8489000000</v>
      </c>
      <c r="J5" s="14">
        <f t="shared" si="0"/>
        <v>18459000000</v>
      </c>
      <c r="K5" s="14">
        <f>TREND($H$5:$J$5,$H$4:$J$4,K4)</f>
        <v>20645666666.666992</v>
      </c>
      <c r="L5" s="14">
        <f>TREND($H$5:$J$5,$H$4:$J$4,L4)</f>
        <v>24778166666.666992</v>
      </c>
      <c r="M5" s="14">
        <f>TREND($H$5:$K$5,$H$4:$K$4,M4)</f>
        <v>28910666666.667969</v>
      </c>
      <c r="N5" s="14">
        <f>M5*Population!E$29</f>
        <v>29117761041.235195</v>
      </c>
      <c r="O5" s="14">
        <f>N5*Population!F$29</f>
        <v>29318925094.213257</v>
      </c>
      <c r="P5" s="14">
        <f>O5*Population!G$29</f>
        <v>29520089147.191319</v>
      </c>
      <c r="Q5" s="14">
        <f>P5*Population!H$29</f>
        <v>29721253200.16938</v>
      </c>
      <c r="R5" s="14">
        <f>Q5*Population!I$29</f>
        <v>30231176436.661072</v>
      </c>
      <c r="S5" s="14">
        <f>R5*Population!J$29</f>
        <v>30123581306.125458</v>
      </c>
      <c r="T5" s="14">
        <f>S5*Population!K$29</f>
        <v>30324745359.103523</v>
      </c>
      <c r="U5" s="14">
        <f>T5*Population!L$29</f>
        <v>30525909412.081589</v>
      </c>
      <c r="V5" s="14">
        <f>U5*Population!M$29</f>
        <v>30727073465.05965</v>
      </c>
      <c r="W5" s="14">
        <f>V5*Population!N$29</f>
        <v>31342689778.940025</v>
      </c>
      <c r="X5" s="14">
        <f>W5*Population!O$29</f>
        <v>31129401571.015774</v>
      </c>
      <c r="Y5" s="14">
        <f>X5*Population!P$29</f>
        <v>31330565623.993839</v>
      </c>
      <c r="Z5" s="14">
        <f>Y5*Population!Q$29</f>
        <v>31531729676.971855</v>
      </c>
      <c r="AA5" s="14">
        <f>Z5*Population!R$29</f>
        <v>31732893729.949917</v>
      </c>
      <c r="AB5" s="14">
        <f>AA5*Population!S$29</f>
        <v>32243193183.65033</v>
      </c>
      <c r="AC5" s="14">
        <f>AB5*Population!T$29</f>
        <v>32135221835.90604</v>
      </c>
      <c r="AD5" s="14">
        <f>AC5*Population!U$29</f>
        <v>32336385888.884102</v>
      </c>
      <c r="AE5" s="14">
        <f>AD5*Population!V$29</f>
        <v>32537549941.862167</v>
      </c>
      <c r="AF5" s="14">
        <f>AE5*Population!W$29</f>
        <v>32738713994.840233</v>
      </c>
      <c r="AG5" s="14">
        <f>AF5*Population!X$29</f>
        <v>32937210695.396919</v>
      </c>
      <c r="AH5" s="14">
        <f>AG5*Population!Y$29</f>
        <v>33141042100.79631</v>
      </c>
      <c r="AI5" s="14">
        <f>AH5*Population!Z$29</f>
        <v>33342206153.774372</v>
      </c>
      <c r="AJ5" s="14">
        <f>AI5*Population!AA$29</f>
        <v>33543370206.752434</v>
      </c>
      <c r="AK5" s="14">
        <f>AJ5*Population!AB$29</f>
        <v>33744534259.730495</v>
      </c>
      <c r="AL5" s="14">
        <f>AK5*Population!AC$29</f>
        <v>33432673367.887333</v>
      </c>
    </row>
    <row r="6" spans="2:38" ht="15.75" customHeight="1" x14ac:dyDescent="0.2">
      <c r="B6" s="11" t="s">
        <v>49</v>
      </c>
      <c r="C6" s="14">
        <f>D48*1000000</f>
        <v>833000000</v>
      </c>
      <c r="D6" s="14">
        <f t="shared" ref="D6:J6" si="1">E48*1000000</f>
        <v>799000000</v>
      </c>
      <c r="E6" s="14">
        <f t="shared" si="1"/>
        <v>862000000</v>
      </c>
      <c r="F6" s="14">
        <f t="shared" si="1"/>
        <v>957000000</v>
      </c>
      <c r="G6" s="14">
        <f t="shared" si="1"/>
        <v>983000000</v>
      </c>
      <c r="H6" s="14">
        <f t="shared" si="1"/>
        <v>294000000</v>
      </c>
      <c r="I6" s="14">
        <f t="shared" si="1"/>
        <v>210000000</v>
      </c>
      <c r="J6" s="14">
        <f t="shared" si="1"/>
        <v>516000000</v>
      </c>
      <c r="K6" s="14">
        <f>TREND($H$6:$J$6,$H$4:$J$4,K4)</f>
        <v>562000000</v>
      </c>
      <c r="L6" s="14">
        <f>TREND($H$6:$J$6,$H$4:$J$4,L4)</f>
        <v>673000000</v>
      </c>
      <c r="M6" s="14">
        <f>TREND($H$6:$K$6,$H$4:$K$4,M4)</f>
        <v>784000000</v>
      </c>
      <c r="N6" s="14">
        <f>M6*Population!E$29</f>
        <v>789615989.12722051</v>
      </c>
      <c r="O6" s="14">
        <f>N6*Population!F$29</f>
        <v>795071159.68254471</v>
      </c>
      <c r="P6" s="14">
        <f>O6*Population!G$29</f>
        <v>800526330.23786891</v>
      </c>
      <c r="Q6" s="14">
        <f>P6*Population!H$29</f>
        <v>805981500.7931931</v>
      </c>
      <c r="R6" s="14">
        <f>Q6*Population!I$29</f>
        <v>819809608.66835344</v>
      </c>
      <c r="S6" s="14">
        <f>R6*Population!J$29</f>
        <v>816891841.9038403</v>
      </c>
      <c r="T6" s="14">
        <f>S6*Population!K$29</f>
        <v>822347012.45916462</v>
      </c>
      <c r="U6" s="14">
        <f>T6*Population!L$29</f>
        <v>827802183.01448894</v>
      </c>
      <c r="V6" s="14">
        <f>U6*Population!M$29</f>
        <v>833257353.56981313</v>
      </c>
      <c r="W6" s="14">
        <f>V6*Population!N$29</f>
        <v>849951648.29663348</v>
      </c>
      <c r="X6" s="14">
        <f>W6*Population!O$29</f>
        <v>844167694.68046165</v>
      </c>
      <c r="Y6" s="14">
        <f>X6*Population!P$29</f>
        <v>849622865.23578596</v>
      </c>
      <c r="Z6" s="14">
        <f>Y6*Population!Q$29</f>
        <v>855078035.79110897</v>
      </c>
      <c r="AA6" s="14">
        <f>Z6*Population!R$29</f>
        <v>860533206.34643328</v>
      </c>
      <c r="AB6" s="14">
        <f>AA6*Population!S$29</f>
        <v>874371516.48690414</v>
      </c>
      <c r="AC6" s="14">
        <f>AB6*Population!T$29</f>
        <v>871443547.45708179</v>
      </c>
      <c r="AD6" s="14">
        <f>AC6*Population!U$29</f>
        <v>876898718.01240599</v>
      </c>
      <c r="AE6" s="14">
        <f>AD6*Population!V$29</f>
        <v>882353888.56773031</v>
      </c>
      <c r="AF6" s="14">
        <f>AE6*Population!W$29</f>
        <v>887809059.12305462</v>
      </c>
      <c r="AG6" s="14">
        <f>AF6*Population!X$29</f>
        <v>893191896.3654716</v>
      </c>
      <c r="AH6" s="14">
        <f>AG6*Population!Y$29</f>
        <v>898719400.23370183</v>
      </c>
      <c r="AI6" s="14">
        <f>AH6*Population!Z$29</f>
        <v>904174570.78902602</v>
      </c>
      <c r="AJ6" s="14">
        <f>AI6*Population!AA$29</f>
        <v>909629741.34435022</v>
      </c>
      <c r="AK6" s="14">
        <f>AJ6*Population!AB$29</f>
        <v>915084911.89967442</v>
      </c>
      <c r="AL6" s="14">
        <f>AK6*Population!AC$29</f>
        <v>906627862.3952806</v>
      </c>
    </row>
    <row r="7" spans="2:38" ht="15.75" customHeight="1" x14ac:dyDescent="0.2">
      <c r="B7" s="11" t="s">
        <v>50</v>
      </c>
      <c r="C7" s="14">
        <f t="shared" ref="C7:AL7" si="2">SUM(C5:C6)</f>
        <v>22296000000</v>
      </c>
      <c r="D7" s="14">
        <f t="shared" si="2"/>
        <v>21636000000</v>
      </c>
      <c r="E7" s="14">
        <f t="shared" si="2"/>
        <v>25654000000</v>
      </c>
      <c r="F7" s="14">
        <f t="shared" si="2"/>
        <v>28002000000</v>
      </c>
      <c r="G7" s="14">
        <f t="shared" si="2"/>
        <v>29068000000</v>
      </c>
      <c r="H7" s="14">
        <f t="shared" si="2"/>
        <v>10488000000</v>
      </c>
      <c r="I7" s="14">
        <f t="shared" si="2"/>
        <v>8699000000</v>
      </c>
      <c r="J7" s="14">
        <f t="shared" si="2"/>
        <v>18975000000</v>
      </c>
      <c r="K7" s="14">
        <f t="shared" si="2"/>
        <v>21207666666.666992</v>
      </c>
      <c r="L7" s="14">
        <f t="shared" si="2"/>
        <v>25451166666.666992</v>
      </c>
      <c r="M7" s="14">
        <f t="shared" si="2"/>
        <v>29694666666.667969</v>
      </c>
      <c r="N7" s="14">
        <f t="shared" si="2"/>
        <v>29907377030.362415</v>
      </c>
      <c r="O7" s="14">
        <f t="shared" si="2"/>
        <v>30113996253.895802</v>
      </c>
      <c r="P7" s="14">
        <f t="shared" si="2"/>
        <v>30320615477.429188</v>
      </c>
      <c r="Q7" s="14">
        <f t="shared" si="2"/>
        <v>30527234700.962574</v>
      </c>
      <c r="R7" s="14">
        <f t="shared" si="2"/>
        <v>31050986045.329426</v>
      </c>
      <c r="S7" s="14">
        <f t="shared" si="2"/>
        <v>30940473148.029297</v>
      </c>
      <c r="T7" s="14">
        <f t="shared" si="2"/>
        <v>31147092371.562687</v>
      </c>
      <c r="U7" s="14">
        <f t="shared" si="2"/>
        <v>31353711595.096077</v>
      </c>
      <c r="V7" s="14">
        <f t="shared" si="2"/>
        <v>31560330818.629463</v>
      </c>
      <c r="W7" s="14">
        <f t="shared" si="2"/>
        <v>32192641427.23666</v>
      </c>
      <c r="X7" s="14">
        <f t="shared" si="2"/>
        <v>31973569265.696236</v>
      </c>
      <c r="Y7" s="14">
        <f t="shared" si="2"/>
        <v>32180188489.229626</v>
      </c>
      <c r="Z7" s="14">
        <f t="shared" si="2"/>
        <v>32386807712.762962</v>
      </c>
      <c r="AA7" s="14">
        <f t="shared" si="2"/>
        <v>32593426936.296349</v>
      </c>
      <c r="AB7" s="14">
        <f t="shared" si="2"/>
        <v>33117564700.137234</v>
      </c>
      <c r="AC7" s="14">
        <f t="shared" si="2"/>
        <v>33006665383.363121</v>
      </c>
      <c r="AD7" s="14">
        <f t="shared" si="2"/>
        <v>33213284606.896507</v>
      </c>
      <c r="AE7" s="14">
        <f t="shared" si="2"/>
        <v>33419903830.429897</v>
      </c>
      <c r="AF7" s="14">
        <f t="shared" si="2"/>
        <v>33626523053.963287</v>
      </c>
      <c r="AG7" s="14">
        <f t="shared" si="2"/>
        <v>33830402591.76239</v>
      </c>
      <c r="AH7" s="14">
        <f t="shared" si="2"/>
        <v>34039761501.030014</v>
      </c>
      <c r="AI7" s="14">
        <f t="shared" si="2"/>
        <v>34246380724.563396</v>
      </c>
      <c r="AJ7" s="14">
        <f t="shared" si="2"/>
        <v>34452999948.096786</v>
      </c>
      <c r="AK7" s="14">
        <f t="shared" si="2"/>
        <v>34659619171.630173</v>
      </c>
      <c r="AL7" s="14">
        <f t="shared" si="2"/>
        <v>34339301230.282612</v>
      </c>
    </row>
    <row r="8" spans="2:38" ht="15.75" customHeight="1" x14ac:dyDescent="0.2">
      <c r="B8" s="11" t="s">
        <v>51</v>
      </c>
      <c r="C8" s="18">
        <f>C7/G7</f>
        <v>0.76702903536535016</v>
      </c>
      <c r="D8" s="18">
        <f>D7/G7</f>
        <v>0.74432365487821661</v>
      </c>
      <c r="E8" s="18">
        <f>E7/G7</f>
        <v>0.8825512591165543</v>
      </c>
      <c r="F8" s="18">
        <f>F7/G7</f>
        <v>0.96332737030411453</v>
      </c>
      <c r="G8" s="18">
        <f>G7/G7</f>
        <v>1</v>
      </c>
      <c r="H8" s="18">
        <f>H7/G7</f>
        <v>0.36080913719554147</v>
      </c>
      <c r="I8" s="18">
        <f>I7/G7</f>
        <v>0.29926379523875052</v>
      </c>
      <c r="J8" s="18">
        <f>J7/G7</f>
        <v>0.65277968900509153</v>
      </c>
      <c r="K8" s="18">
        <f>K7/G7</f>
        <v>0.72958809228935573</v>
      </c>
      <c r="L8" s="18">
        <f>L7/G7</f>
        <v>0.87557336819413079</v>
      </c>
      <c r="M8" s="18">
        <f>M7/G7</f>
        <v>1.0215586440989393</v>
      </c>
      <c r="N8" s="18">
        <f>N7/G7</f>
        <v>1.028876325525059</v>
      </c>
      <c r="O8" s="18">
        <f>O7/G7</f>
        <v>1.0359844589891221</v>
      </c>
      <c r="P8" s="18">
        <f>P7/G7</f>
        <v>1.0430925924531853</v>
      </c>
      <c r="Q8" s="18">
        <f>Q7/G7</f>
        <v>1.0502007259172483</v>
      </c>
      <c r="R8" s="18">
        <f>R7/G7</f>
        <v>1.0682188676664863</v>
      </c>
      <c r="S8" s="18">
        <f>S7/G7</f>
        <v>1.0644169928453728</v>
      </c>
      <c r="T8" s="18">
        <f>T7/G7</f>
        <v>1.0715251263094361</v>
      </c>
      <c r="U8" s="18">
        <f>U7/G7</f>
        <v>1.0786332597734993</v>
      </c>
      <c r="V8" s="18">
        <f>V7/G7</f>
        <v>1.0857413932375624</v>
      </c>
      <c r="W8" s="18">
        <f>W7/G7</f>
        <v>1.1074942007443465</v>
      </c>
      <c r="X8" s="18">
        <f>X7/G7</f>
        <v>1.0999576601656886</v>
      </c>
      <c r="Y8" s="18">
        <f>Y7/G7</f>
        <v>1.1070657936297519</v>
      </c>
      <c r="Z8" s="18">
        <f>Z7/G7</f>
        <v>1.1141739270938131</v>
      </c>
      <c r="AA8" s="18">
        <f>AA7/G7</f>
        <v>1.1212820605578764</v>
      </c>
      <c r="AB8" s="18">
        <f>AB7/G7</f>
        <v>1.1393134959452744</v>
      </c>
      <c r="AC8" s="18">
        <f>AC7/G7</f>
        <v>1.1354983274860024</v>
      </c>
      <c r="AD8" s="18">
        <f>AD7/G7</f>
        <v>1.1426064609500657</v>
      </c>
      <c r="AE8" s="18">
        <f>AE7/G7</f>
        <v>1.1497145944141289</v>
      </c>
      <c r="AF8" s="18">
        <f>AF7/G7</f>
        <v>1.1568227278781922</v>
      </c>
      <c r="AG8" s="18">
        <f>AG7/G7</f>
        <v>1.1638366104225399</v>
      </c>
      <c r="AH8" s="18">
        <f>AH7/G7</f>
        <v>1.1710389948063167</v>
      </c>
      <c r="AI8" s="18">
        <f>AI7/G7</f>
        <v>1.1781471282703797</v>
      </c>
      <c r="AJ8" s="18">
        <f>AJ7/G7</f>
        <v>1.185255261734443</v>
      </c>
      <c r="AK8" s="18">
        <f>AK7/G7</f>
        <v>1.192363395198506</v>
      </c>
      <c r="AL8" s="18">
        <f>AL7/G7</f>
        <v>1.1813437880240336</v>
      </c>
    </row>
    <row r="9" spans="2:38" ht="15.75" customHeight="1" x14ac:dyDescent="0.2"/>
    <row r="10" spans="2:38" ht="15.75" customHeight="1" x14ac:dyDescent="0.2">
      <c r="B10" s="11" t="s">
        <v>52</v>
      </c>
      <c r="C10" s="14">
        <v>3458000000</v>
      </c>
      <c r="D10" s="14">
        <v>3673000000</v>
      </c>
      <c r="E10" s="14">
        <v>4083000000</v>
      </c>
      <c r="F10" s="14">
        <v>3576000000</v>
      </c>
      <c r="G10" s="14">
        <v>4547000000</v>
      </c>
      <c r="H10" s="14">
        <v>3293000000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</row>
    <row r="11" spans="2:38" ht="15.75" customHeight="1" x14ac:dyDescent="0.2">
      <c r="B11" s="11" t="s">
        <v>53</v>
      </c>
      <c r="C11" s="14">
        <v>6776000000</v>
      </c>
      <c r="D11" s="14">
        <v>7550000000</v>
      </c>
      <c r="E11" s="14">
        <v>9313000000</v>
      </c>
      <c r="F11" s="14">
        <v>11514000000</v>
      </c>
      <c r="G11" s="14">
        <v>11053000000</v>
      </c>
      <c r="H11" s="14">
        <v>8256000000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</row>
    <row r="12" spans="2:38" ht="15.75" customHeight="1" x14ac:dyDescent="0.2">
      <c r="B12" s="11" t="s">
        <v>50</v>
      </c>
      <c r="C12" s="14">
        <f t="shared" ref="C12:H12" si="3">SUM(C10:C11)</f>
        <v>10234000000</v>
      </c>
      <c r="D12" s="14">
        <f t="shared" si="3"/>
        <v>11223000000</v>
      </c>
      <c r="E12" s="14">
        <f t="shared" si="3"/>
        <v>13396000000</v>
      </c>
      <c r="F12" s="14">
        <f t="shared" si="3"/>
        <v>15090000000</v>
      </c>
      <c r="G12" s="14">
        <f t="shared" si="3"/>
        <v>15600000000</v>
      </c>
      <c r="H12" s="14">
        <f t="shared" si="3"/>
        <v>11549000000</v>
      </c>
      <c r="I12" s="14">
        <f>H12*E18</f>
        <v>12785822508.410212</v>
      </c>
      <c r="J12" s="14">
        <f t="shared" ref="J12:L12" si="4">I12*F18</f>
        <v>14755585701.607742</v>
      </c>
      <c r="K12" s="14">
        <f t="shared" si="4"/>
        <v>16008854683.9205</v>
      </c>
      <c r="L12" s="14">
        <f t="shared" si="4"/>
        <v>17518116607.846779</v>
      </c>
      <c r="M12" s="14">
        <f>L12*Population!D$29</f>
        <v>17637220759.261257</v>
      </c>
      <c r="N12" s="14">
        <f>M12*Population!E$29</f>
        <v>17763560606.223503</v>
      </c>
      <c r="O12" s="14">
        <f>N12*Population!F$29</f>
        <v>17886282605.411865</v>
      </c>
      <c r="P12" s="14">
        <f>O12*Population!G$29</f>
        <v>18009004604.600227</v>
      </c>
      <c r="Q12" s="14">
        <f>P12*Population!H$29</f>
        <v>18131726603.788589</v>
      </c>
      <c r="R12" s="14">
        <f>Q12*Population!I$29</f>
        <v>18442810011.029766</v>
      </c>
      <c r="S12" s="14">
        <f>R12*Population!J$29</f>
        <v>18377170602.165283</v>
      </c>
      <c r="T12" s="14">
        <f>S12*Population!K$29</f>
        <v>18499892601.353645</v>
      </c>
      <c r="U12" s="14">
        <f>T12*Population!L$29</f>
        <v>18622614600.542007</v>
      </c>
      <c r="V12" s="14">
        <f>U12*Population!M$29</f>
        <v>18745336599.73037</v>
      </c>
      <c r="W12" s="14">
        <f>V12*Population!N$29</f>
        <v>19120899050.645039</v>
      </c>
      <c r="X12" s="14">
        <f>W12*Population!O$29</f>
        <v>18990780598.10709</v>
      </c>
      <c r="Y12" s="14">
        <f>X12*Population!P$29</f>
        <v>19113502597.295452</v>
      </c>
      <c r="Z12" s="14">
        <f>Y12*Population!Q$29</f>
        <v>19236224596.483788</v>
      </c>
      <c r="AA12" s="14">
        <f>Z12*Population!R$29</f>
        <v>19358946595.67215</v>
      </c>
      <c r="AB12" s="14">
        <f>AA12*Population!S$29</f>
        <v>19670259517.716293</v>
      </c>
      <c r="AC12" s="14">
        <f>AB12*Population!T$29</f>
        <v>19604390594.048874</v>
      </c>
      <c r="AD12" s="14">
        <f>AC12*Population!U$29</f>
        <v>19727112593.237236</v>
      </c>
      <c r="AE12" s="14">
        <f>AD12*Population!V$29</f>
        <v>19849834592.425598</v>
      </c>
      <c r="AF12" s="14">
        <f>AE12*Population!W$29</f>
        <v>19972556591.61396</v>
      </c>
      <c r="AG12" s="14">
        <f>AF12*Population!X$29</f>
        <v>20093651347.679882</v>
      </c>
      <c r="AH12" s="14">
        <f>AG12*Population!Y$29</f>
        <v>20218000589.990658</v>
      </c>
      <c r="AI12" s="14">
        <f>AH12*Population!Z$29</f>
        <v>20340722589.17902</v>
      </c>
      <c r="AJ12" s="14">
        <f>AI12*Population!AA$29</f>
        <v>20463444588.367382</v>
      </c>
      <c r="AK12" s="14">
        <f>AJ12*Population!AB$29</f>
        <v>20586166587.555744</v>
      </c>
      <c r="AL12" s="14">
        <f>AK12*Population!AC$29</f>
        <v>20395912953.523861</v>
      </c>
    </row>
    <row r="13" spans="2:38" ht="15.75" customHeight="1" x14ac:dyDescent="0.2">
      <c r="B13" s="11" t="s">
        <v>54</v>
      </c>
      <c r="C13" s="18">
        <f>C12/G12</f>
        <v>0.65602564102564098</v>
      </c>
      <c r="D13" s="18">
        <f>D12/G12</f>
        <v>0.71942307692307694</v>
      </c>
      <c r="E13" s="18">
        <f>E12/G12</f>
        <v>0.85871794871794871</v>
      </c>
      <c r="F13" s="18">
        <f>F12/G12</f>
        <v>0.96730769230769231</v>
      </c>
      <c r="G13" s="18">
        <f>G12/G12</f>
        <v>1</v>
      </c>
      <c r="H13" s="18">
        <f>H12/G12</f>
        <v>0.74032051282051281</v>
      </c>
      <c r="I13" s="18">
        <f>I12/G12</f>
        <v>0.81960400694937252</v>
      </c>
      <c r="J13" s="18">
        <f>J12/G12</f>
        <v>0.94587087830818861</v>
      </c>
      <c r="K13" s="18">
        <f>K12/G12</f>
        <v>1.0262086335846474</v>
      </c>
      <c r="L13" s="18">
        <f>L12/G12</f>
        <v>1.122956192810691</v>
      </c>
      <c r="M13" s="18">
        <f>M12/G12</f>
        <v>1.130591074311619</v>
      </c>
      <c r="N13" s="18">
        <f>N12/G12</f>
        <v>1.1386897824502245</v>
      </c>
      <c r="O13" s="18">
        <f>O12/G12</f>
        <v>1.1465565772699913</v>
      </c>
      <c r="P13" s="18">
        <f>P12/G12</f>
        <v>1.1544233720897581</v>
      </c>
      <c r="Q13" s="18">
        <f>Q12/G12</f>
        <v>1.1622901669095249</v>
      </c>
      <c r="R13" s="18">
        <f>R12/G12</f>
        <v>1.1822314109634466</v>
      </c>
      <c r="S13" s="18">
        <f>S12/G12</f>
        <v>1.1780237565490566</v>
      </c>
      <c r="T13" s="18">
        <f>T12/G12</f>
        <v>1.1858905513688234</v>
      </c>
      <c r="U13" s="18">
        <f>U12/G12</f>
        <v>1.1937573461885902</v>
      </c>
      <c r="V13" s="18">
        <f>V12/G12</f>
        <v>1.201624141008357</v>
      </c>
      <c r="W13" s="18">
        <f>W12/G12</f>
        <v>1.2256986570926307</v>
      </c>
      <c r="X13" s="18">
        <f>X12/G12</f>
        <v>1.2173577306478904</v>
      </c>
      <c r="Y13" s="18">
        <f>Y12/G12</f>
        <v>1.2252245254676573</v>
      </c>
      <c r="Z13" s="18">
        <f>Z12/G12</f>
        <v>1.2330913202874223</v>
      </c>
      <c r="AA13" s="18">
        <f>AA12/G12</f>
        <v>1.2409581151071891</v>
      </c>
      <c r="AB13" s="18">
        <f>AB12/G12</f>
        <v>1.2609140716484804</v>
      </c>
      <c r="AC13" s="18">
        <f>AC12/G12</f>
        <v>1.2566917047467228</v>
      </c>
      <c r="AD13" s="18">
        <f>AD12/G12</f>
        <v>1.2645584995664896</v>
      </c>
      <c r="AE13" s="18">
        <f>AE12/G12</f>
        <v>1.2724252943862564</v>
      </c>
      <c r="AF13" s="18">
        <f>AF12/G12</f>
        <v>1.280292089206023</v>
      </c>
      <c r="AG13" s="18">
        <f>AG12/G12</f>
        <v>1.2880545735692233</v>
      </c>
      <c r="AH13" s="18">
        <f>AH12/G12</f>
        <v>1.2960256788455551</v>
      </c>
      <c r="AI13" s="18">
        <f>AI12/G12</f>
        <v>1.3038924736653217</v>
      </c>
      <c r="AJ13" s="18">
        <f>AJ12/G12</f>
        <v>1.3117592684850885</v>
      </c>
      <c r="AK13" s="18">
        <f>AK12/G12</f>
        <v>1.3196260633048553</v>
      </c>
      <c r="AL13" s="18">
        <f>AL12/G12</f>
        <v>1.3074303175335809</v>
      </c>
    </row>
    <row r="14" spans="2:38" ht="15.75" customHeight="1" x14ac:dyDescent="0.2">
      <c r="B14" s="98" t="s">
        <v>266</v>
      </c>
    </row>
    <row r="15" spans="2:38" ht="15.75" customHeight="1" x14ac:dyDescent="0.2">
      <c r="B15" s="97" t="s">
        <v>268</v>
      </c>
    </row>
    <row r="16" spans="2:38" ht="15.75" customHeight="1" x14ac:dyDescent="0.2">
      <c r="B16" s="75" t="s">
        <v>267</v>
      </c>
      <c r="C16" s="12">
        <v>2019</v>
      </c>
      <c r="D16" s="12">
        <v>2020</v>
      </c>
      <c r="E16" s="12">
        <v>2021</v>
      </c>
      <c r="F16" s="12">
        <v>2022</v>
      </c>
      <c r="G16" s="12">
        <v>2023</v>
      </c>
      <c r="H16" s="12">
        <v>2024</v>
      </c>
    </row>
    <row r="17" spans="3:8" ht="15.75" customHeight="1" x14ac:dyDescent="0.2">
      <c r="C17">
        <f>10.155+37.469</f>
        <v>47.624000000000002</v>
      </c>
      <c r="D17">
        <v>48.453000000000003</v>
      </c>
      <c r="E17">
        <v>53.642000000000003</v>
      </c>
      <c r="F17">
        <v>61.905999999999999</v>
      </c>
      <c r="G17">
        <v>67.164000000000001</v>
      </c>
      <c r="H17">
        <v>73.495999999999995</v>
      </c>
    </row>
    <row r="18" spans="3:8" ht="15.75" customHeight="1" x14ac:dyDescent="0.2">
      <c r="D18">
        <f>D17/$C$17</f>
        <v>1.0174071896522763</v>
      </c>
      <c r="E18">
        <f>E17/D17</f>
        <v>1.1070934720244361</v>
      </c>
      <c r="F18">
        <f t="shared" ref="F18:H18" si="5">F17/E17</f>
        <v>1.154058387084747</v>
      </c>
      <c r="G18">
        <f t="shared" si="5"/>
        <v>1.0849352243724357</v>
      </c>
      <c r="H18">
        <f t="shared" si="5"/>
        <v>1.0942766958489667</v>
      </c>
    </row>
    <row r="19" spans="3:8" ht="15.75" customHeight="1" x14ac:dyDescent="0.2"/>
    <row r="20" spans="3:8" ht="15.75" customHeight="1" x14ac:dyDescent="0.2"/>
    <row r="21" spans="3:8" ht="15.75" customHeight="1" x14ac:dyDescent="0.2"/>
    <row r="22" spans="3:8" ht="15.75" customHeight="1" x14ac:dyDescent="0.2"/>
    <row r="23" spans="3:8" ht="15.75" customHeight="1" x14ac:dyDescent="0.2"/>
    <row r="24" spans="3:8" ht="15.75" customHeight="1" x14ac:dyDescent="0.2"/>
    <row r="25" spans="3:8" ht="15.75" customHeight="1" x14ac:dyDescent="0.2"/>
    <row r="26" spans="3:8" ht="15.75" customHeight="1" x14ac:dyDescent="0.2"/>
    <row r="27" spans="3:8" ht="15.75" customHeight="1" x14ac:dyDescent="0.2"/>
    <row r="28" spans="3:8" ht="15.75" customHeight="1" x14ac:dyDescent="0.2"/>
    <row r="29" spans="3:8" ht="15.75" customHeight="1" x14ac:dyDescent="0.2"/>
    <row r="30" spans="3:8" ht="15.75" customHeight="1" x14ac:dyDescent="0.2"/>
    <row r="31" spans="3:8" ht="15.75" customHeight="1" x14ac:dyDescent="0.2"/>
    <row r="32" spans="3:8" ht="15.75" customHeight="1" x14ac:dyDescent="0.2"/>
    <row r="33" spans="2:30" ht="15.75" customHeight="1" x14ac:dyDescent="0.2"/>
    <row r="34" spans="2:30" ht="15.75" customHeight="1" x14ac:dyDescent="0.2"/>
    <row r="35" spans="2:30" ht="15.75" customHeight="1" x14ac:dyDescent="0.2"/>
    <row r="36" spans="2:30" ht="15.75" customHeight="1" x14ac:dyDescent="0.2"/>
    <row r="37" spans="2:30" ht="15.75" customHeight="1" x14ac:dyDescent="0.2"/>
    <row r="38" spans="2:30" ht="15.75" customHeight="1" x14ac:dyDescent="0.2"/>
    <row r="39" spans="2:30" ht="15.75" customHeight="1" x14ac:dyDescent="0.2"/>
    <row r="40" spans="2:30" ht="15.75" customHeight="1" x14ac:dyDescent="0.2">
      <c r="B40" s="106" t="s">
        <v>247</v>
      </c>
      <c r="C40" s="106" t="s">
        <v>248</v>
      </c>
      <c r="D40" s="78" t="s">
        <v>98</v>
      </c>
      <c r="E40" s="79"/>
      <c r="F40" s="79"/>
      <c r="G40" s="79"/>
      <c r="H40" s="79"/>
      <c r="I40" s="79"/>
      <c r="J40" s="79"/>
      <c r="K40" s="79"/>
      <c r="L40" s="79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</row>
    <row r="41" spans="2:30" ht="15.75" customHeight="1" x14ac:dyDescent="0.2">
      <c r="B41" s="107"/>
      <c r="C41" s="107"/>
      <c r="D41" s="96">
        <v>2015</v>
      </c>
      <c r="E41" s="80">
        <v>2016</v>
      </c>
      <c r="F41" s="80">
        <v>2017</v>
      </c>
      <c r="G41" s="80">
        <v>2018</v>
      </c>
      <c r="H41" s="80">
        <v>2019</v>
      </c>
      <c r="I41" s="80">
        <v>2020</v>
      </c>
      <c r="J41" s="80">
        <v>2021</v>
      </c>
      <c r="K41" s="80">
        <v>2022</v>
      </c>
    </row>
    <row r="42" spans="2:30" ht="15.75" customHeight="1" x14ac:dyDescent="0.2">
      <c r="B42" s="81" t="s">
        <v>249</v>
      </c>
      <c r="C42" s="82"/>
      <c r="D42" s="83"/>
      <c r="E42" s="84"/>
      <c r="F42" s="84"/>
      <c r="G42" s="84"/>
      <c r="H42" s="85"/>
      <c r="I42" s="85"/>
      <c r="J42" s="85"/>
      <c r="K42" s="85"/>
    </row>
    <row r="43" spans="2:30" ht="15.75" customHeight="1" x14ac:dyDescent="0.2">
      <c r="B43" s="86" t="s">
        <v>250</v>
      </c>
      <c r="C43" s="87" t="s">
        <v>251</v>
      </c>
      <c r="D43" s="88">
        <v>320.60000000000002</v>
      </c>
      <c r="E43" s="89">
        <v>345.8</v>
      </c>
      <c r="F43" s="88">
        <v>386.4</v>
      </c>
      <c r="G43" s="89">
        <v>414.4</v>
      </c>
      <c r="H43" s="88">
        <v>418.7</v>
      </c>
      <c r="I43" s="89">
        <v>183.4</v>
      </c>
      <c r="J43" s="89">
        <v>147.5</v>
      </c>
      <c r="K43" s="89">
        <v>272.39999999999998</v>
      </c>
    </row>
    <row r="44" spans="2:30" ht="15.75" customHeight="1" x14ac:dyDescent="0.2">
      <c r="B44" s="86" t="s">
        <v>252</v>
      </c>
      <c r="C44" s="87" t="s">
        <v>253</v>
      </c>
      <c r="D44" s="95">
        <v>21463</v>
      </c>
      <c r="E44" s="91">
        <v>20837</v>
      </c>
      <c r="F44" s="90">
        <v>24792</v>
      </c>
      <c r="G44" s="91">
        <v>27045</v>
      </c>
      <c r="H44" s="90">
        <v>28085</v>
      </c>
      <c r="I44" s="91">
        <v>10194</v>
      </c>
      <c r="J44" s="91">
        <v>8489</v>
      </c>
      <c r="K44" s="91">
        <v>18459</v>
      </c>
    </row>
    <row r="45" spans="2:30" ht="15.75" customHeight="1" x14ac:dyDescent="0.2">
      <c r="B45" s="86" t="s">
        <v>254</v>
      </c>
      <c r="C45" s="92" t="s">
        <v>255</v>
      </c>
      <c r="D45" s="90">
        <v>67</v>
      </c>
      <c r="E45" s="91">
        <v>60</v>
      </c>
      <c r="F45" s="91">
        <v>64</v>
      </c>
      <c r="G45" s="91">
        <v>65</v>
      </c>
      <c r="H45" s="91">
        <v>67</v>
      </c>
      <c r="I45" s="91">
        <v>56</v>
      </c>
      <c r="J45" s="91">
        <v>58</v>
      </c>
      <c r="K45" s="91">
        <v>68</v>
      </c>
    </row>
    <row r="46" spans="2:30" ht="15.75" customHeight="1" x14ac:dyDescent="0.2">
      <c r="B46" s="81" t="s">
        <v>256</v>
      </c>
      <c r="C46" s="92"/>
      <c r="D46" s="93"/>
      <c r="E46" s="91"/>
      <c r="F46" s="93"/>
      <c r="G46" s="94"/>
      <c r="H46" s="93"/>
      <c r="I46" s="94"/>
      <c r="J46" s="94"/>
      <c r="K46" s="94"/>
    </row>
    <row r="47" spans="2:30" ht="15.75" customHeight="1" x14ac:dyDescent="0.2">
      <c r="B47" s="86" t="s">
        <v>250</v>
      </c>
      <c r="C47" s="92" t="s">
        <v>251</v>
      </c>
      <c r="D47" s="90">
        <v>5.3</v>
      </c>
      <c r="E47" s="91">
        <v>6</v>
      </c>
      <c r="F47" s="90">
        <v>6.9</v>
      </c>
      <c r="G47" s="91">
        <v>7.8</v>
      </c>
      <c r="H47" s="90">
        <v>8.1</v>
      </c>
      <c r="I47" s="91">
        <v>2.7</v>
      </c>
      <c r="J47" s="91">
        <v>2.2000000000000002</v>
      </c>
      <c r="K47" s="91">
        <v>4.7</v>
      </c>
    </row>
    <row r="48" spans="2:30" ht="15.75" customHeight="1" x14ac:dyDescent="0.2">
      <c r="B48" s="86" t="s">
        <v>252</v>
      </c>
      <c r="C48" s="92" t="s">
        <v>253</v>
      </c>
      <c r="D48" s="90">
        <v>833</v>
      </c>
      <c r="E48" s="91">
        <v>799</v>
      </c>
      <c r="F48" s="90">
        <v>862</v>
      </c>
      <c r="G48" s="91">
        <v>957</v>
      </c>
      <c r="H48" s="90">
        <v>983</v>
      </c>
      <c r="I48" s="91">
        <v>294</v>
      </c>
      <c r="J48" s="91">
        <v>210</v>
      </c>
      <c r="K48" s="91">
        <v>516</v>
      </c>
    </row>
    <row r="49" spans="2:30" ht="15.75" customHeight="1" x14ac:dyDescent="0.2">
      <c r="B49" s="86" t="s">
        <v>254</v>
      </c>
      <c r="C49" s="92" t="s">
        <v>255</v>
      </c>
      <c r="D49" s="90">
        <v>157</v>
      </c>
      <c r="E49" s="91">
        <v>133</v>
      </c>
      <c r="F49" s="90">
        <v>125</v>
      </c>
      <c r="G49" s="91">
        <v>123</v>
      </c>
      <c r="H49" s="90">
        <v>121</v>
      </c>
      <c r="I49" s="91">
        <v>109</v>
      </c>
      <c r="J49" s="91">
        <v>95</v>
      </c>
      <c r="K49" s="91">
        <v>110</v>
      </c>
    </row>
    <row r="50" spans="2:30" ht="15.75" customHeight="1" x14ac:dyDescent="0.2">
      <c r="B50" s="81" t="s">
        <v>50</v>
      </c>
      <c r="C50" s="92"/>
      <c r="D50" s="93"/>
      <c r="E50" s="91"/>
      <c r="F50" s="93"/>
      <c r="G50" s="94"/>
      <c r="H50" s="93"/>
      <c r="I50" s="94"/>
      <c r="J50" s="94"/>
      <c r="K50" s="94"/>
    </row>
    <row r="51" spans="2:30" ht="15.75" customHeight="1" x14ac:dyDescent="0.2">
      <c r="B51" s="86" t="s">
        <v>250</v>
      </c>
      <c r="C51" s="92" t="s">
        <v>251</v>
      </c>
      <c r="D51" s="90">
        <v>325.89999999999998</v>
      </c>
      <c r="E51" s="91">
        <v>351.8</v>
      </c>
      <c r="F51" s="90">
        <v>393.3</v>
      </c>
      <c r="G51" s="91">
        <v>422.2</v>
      </c>
      <c r="H51" s="90">
        <v>426.8</v>
      </c>
      <c r="I51" s="91">
        <v>186.1</v>
      </c>
      <c r="J51" s="91">
        <v>149.69999999999999</v>
      </c>
      <c r="K51" s="91">
        <v>277.10000000000002</v>
      </c>
    </row>
    <row r="52" spans="2:30" ht="15.75" customHeight="1" x14ac:dyDescent="0.2">
      <c r="B52" s="86" t="s">
        <v>252</v>
      </c>
      <c r="C52" s="92" t="s">
        <v>253</v>
      </c>
      <c r="D52" s="90" t="s">
        <v>257</v>
      </c>
      <c r="E52" s="91" t="s">
        <v>258</v>
      </c>
      <c r="F52" s="90" t="s">
        <v>259</v>
      </c>
      <c r="G52" s="91" t="s">
        <v>260</v>
      </c>
      <c r="H52" s="90" t="s">
        <v>261</v>
      </c>
      <c r="I52" s="91" t="s">
        <v>262</v>
      </c>
      <c r="J52" s="91" t="s">
        <v>263</v>
      </c>
      <c r="K52" s="91" t="s">
        <v>264</v>
      </c>
    </row>
    <row r="53" spans="2:30" ht="15.75" customHeight="1" x14ac:dyDescent="0.2">
      <c r="B53" s="86" t="s">
        <v>254</v>
      </c>
      <c r="C53" s="92" t="s">
        <v>255</v>
      </c>
      <c r="D53" s="90">
        <v>68</v>
      </c>
      <c r="E53" s="91">
        <v>62</v>
      </c>
      <c r="F53" s="90">
        <v>65</v>
      </c>
      <c r="G53" s="91">
        <v>66</v>
      </c>
      <c r="H53" s="90">
        <v>68</v>
      </c>
      <c r="I53" s="91">
        <v>56</v>
      </c>
      <c r="J53" s="91">
        <v>58</v>
      </c>
      <c r="K53" s="91">
        <v>68</v>
      </c>
    </row>
    <row r="54" spans="2:30" ht="15.75" customHeight="1" x14ac:dyDescent="0.2">
      <c r="B54" s="105" t="s">
        <v>265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76"/>
      <c r="Z54" s="76"/>
      <c r="AA54" s="76"/>
      <c r="AB54" s="76"/>
      <c r="AC54" s="76"/>
      <c r="AD54" s="76"/>
    </row>
    <row r="55" spans="2:30" ht="15.75" customHeight="1" x14ac:dyDescent="0.2"/>
    <row r="56" spans="2:30" ht="15.75" customHeight="1" x14ac:dyDescent="0.2"/>
    <row r="57" spans="2:30" ht="15.75" customHeight="1" x14ac:dyDescent="0.2"/>
    <row r="58" spans="2:30" ht="15.75" customHeight="1" x14ac:dyDescent="0.2"/>
    <row r="59" spans="2:30" ht="15.75" customHeight="1" x14ac:dyDescent="0.2"/>
    <row r="60" spans="2:30" ht="15.75" customHeight="1" x14ac:dyDescent="0.2"/>
    <row r="61" spans="2:30" ht="15.75" customHeight="1" x14ac:dyDescent="0.2"/>
    <row r="62" spans="2:30" ht="15.75" customHeight="1" x14ac:dyDescent="0.2"/>
    <row r="63" spans="2:30" ht="15.75" customHeight="1" x14ac:dyDescent="0.2"/>
    <row r="64" spans="2:3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B54:X54"/>
    <mergeCell ref="B3:H3"/>
    <mergeCell ref="B40:B41"/>
    <mergeCell ref="C40:C41"/>
  </mergeCells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BG1000"/>
  <sheetViews>
    <sheetView topLeftCell="A3" workbookViewId="0">
      <selection activeCell="AA5" sqref="AA5"/>
    </sheetView>
  </sheetViews>
  <sheetFormatPr defaultColWidth="12.5703125" defaultRowHeight="15" customHeight="1" x14ac:dyDescent="0.2"/>
  <cols>
    <col min="2" max="2" width="49.140625" customWidth="1"/>
    <col min="3" max="9" width="15.140625" hidden="1" customWidth="1"/>
    <col min="10" max="17" width="12.5703125" hidden="1"/>
  </cols>
  <sheetData>
    <row r="1" spans="2:59" ht="15.75" customHeight="1" x14ac:dyDescent="0.2"/>
    <row r="2" spans="2:59" ht="15.75" customHeight="1" x14ac:dyDescent="0.2"/>
    <row r="3" spans="2:59" ht="15.75" customHeight="1" x14ac:dyDescent="0.2">
      <c r="B3" s="16" t="s">
        <v>55</v>
      </c>
      <c r="AB3" s="72"/>
    </row>
    <row r="4" spans="2:59" ht="15.75" customHeight="1" x14ac:dyDescent="0.2">
      <c r="B4" s="17"/>
      <c r="C4" s="12">
        <v>2000</v>
      </c>
      <c r="D4" s="12">
        <v>2001</v>
      </c>
      <c r="E4" s="12">
        <v>2002</v>
      </c>
      <c r="F4" s="12">
        <v>2003</v>
      </c>
      <c r="G4" s="12">
        <v>2004</v>
      </c>
      <c r="H4" s="12">
        <v>2005</v>
      </c>
      <c r="I4" s="12">
        <v>2006</v>
      </c>
      <c r="J4" s="12">
        <v>2007</v>
      </c>
      <c r="K4" s="12">
        <v>2008</v>
      </c>
      <c r="L4" s="12">
        <v>2009</v>
      </c>
      <c r="M4" s="12">
        <v>2010</v>
      </c>
      <c r="N4" s="12">
        <v>2011</v>
      </c>
      <c r="O4" s="12">
        <v>2012</v>
      </c>
      <c r="P4" s="12">
        <v>2013</v>
      </c>
      <c r="Q4" s="12">
        <v>2014</v>
      </c>
      <c r="R4" s="12">
        <v>2015</v>
      </c>
      <c r="S4" s="12">
        <v>2016</v>
      </c>
      <c r="T4" s="12">
        <v>2017</v>
      </c>
      <c r="U4" s="12">
        <v>2018</v>
      </c>
      <c r="V4" s="12">
        <v>2019</v>
      </c>
      <c r="W4" s="12">
        <v>2020</v>
      </c>
      <c r="X4" s="12">
        <v>2021</v>
      </c>
      <c r="Y4" s="12">
        <v>2022</v>
      </c>
      <c r="Z4" s="12">
        <v>2023</v>
      </c>
      <c r="AA4" s="12">
        <v>2024</v>
      </c>
      <c r="AB4" s="12">
        <v>2025</v>
      </c>
      <c r="AC4" s="12">
        <v>2026</v>
      </c>
      <c r="AD4" s="12">
        <v>2027</v>
      </c>
      <c r="AE4" s="12">
        <v>2028</v>
      </c>
      <c r="AF4" s="12">
        <v>2029</v>
      </c>
      <c r="AG4" s="12">
        <v>2030</v>
      </c>
      <c r="AH4" s="12">
        <v>2031</v>
      </c>
      <c r="AI4" s="12">
        <v>2032</v>
      </c>
      <c r="AJ4" s="12">
        <v>2033</v>
      </c>
      <c r="AK4" s="12">
        <v>2034</v>
      </c>
      <c r="AL4" s="12">
        <v>2035</v>
      </c>
      <c r="AM4" s="12">
        <v>2036</v>
      </c>
      <c r="AN4" s="12">
        <v>2037</v>
      </c>
      <c r="AO4" s="12">
        <v>2038</v>
      </c>
      <c r="AP4" s="12">
        <v>2039</v>
      </c>
      <c r="AQ4" s="12">
        <v>2040</v>
      </c>
      <c r="AR4" s="12">
        <v>2041</v>
      </c>
      <c r="AS4" s="12">
        <v>2042</v>
      </c>
      <c r="AT4" s="12">
        <v>2043</v>
      </c>
      <c r="AU4" s="12">
        <v>2044</v>
      </c>
      <c r="AV4" s="12">
        <v>2045</v>
      </c>
      <c r="AW4" s="12">
        <v>2046</v>
      </c>
      <c r="AX4" s="12">
        <v>2047</v>
      </c>
      <c r="AY4" s="12">
        <v>2048</v>
      </c>
      <c r="AZ4" s="12">
        <v>2049</v>
      </c>
      <c r="BA4" s="12">
        <v>2050</v>
      </c>
      <c r="BF4" s="3"/>
      <c r="BG4" s="3"/>
    </row>
    <row r="5" spans="2:59" ht="15.75" customHeight="1" x14ac:dyDescent="0.2">
      <c r="B5" s="17" t="s">
        <v>56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22">
        <v>65172</v>
      </c>
      <c r="S5" s="22">
        <v>73914</v>
      </c>
      <c r="T5" s="22">
        <v>78997</v>
      </c>
      <c r="U5" s="22">
        <v>86200</v>
      </c>
      <c r="V5" s="22">
        <v>70234</v>
      </c>
      <c r="W5" s="22">
        <v>31667</v>
      </c>
      <c r="X5" s="22">
        <v>34827</v>
      </c>
      <c r="Y5" s="22">
        <v>54927</v>
      </c>
      <c r="Z5" s="22">
        <v>65728</v>
      </c>
      <c r="AA5" s="22">
        <f>TREND($W$5:$Z$5,$W$4:$Z$4,AA4)</f>
        <v>77358</v>
      </c>
      <c r="AB5" s="22">
        <f>AA5*Population!D29</f>
        <v>77883.950314829737</v>
      </c>
      <c r="AC5" s="22">
        <f>AB5*Population!E29</f>
        <v>78441.852633902527</v>
      </c>
      <c r="AD5" s="22">
        <f>AC5*Population!F29</f>
        <v>78983.778950853797</v>
      </c>
      <c r="AE5" s="22">
        <f>AD5*Population!G29</f>
        <v>79525.705267805068</v>
      </c>
      <c r="AF5" s="22">
        <f>AE5*Population!H29</f>
        <v>80067.631584756338</v>
      </c>
      <c r="AG5" s="22">
        <f>AF5*Population!I29</f>
        <v>81441.340343298551</v>
      </c>
      <c r="AH5" s="22">
        <f>AG5*Population!J29</f>
        <v>81151.484218658748</v>
      </c>
      <c r="AI5" s="22">
        <f>AH5*Population!K29</f>
        <v>81693.410535610034</v>
      </c>
      <c r="AJ5" s="22">
        <f>AI5*Population!L29</f>
        <v>82235.336852561304</v>
      </c>
      <c r="AK5" s="22">
        <f>AJ5*Population!M29</f>
        <v>82777.263169512575</v>
      </c>
      <c r="AL5" s="22">
        <f>AK5*Population!N29</f>
        <v>84435.704012681963</v>
      </c>
      <c r="AM5" s="22">
        <f>AL5*Population!O29</f>
        <v>83861.115803415116</v>
      </c>
      <c r="AN5" s="22">
        <f>AM5*Population!P29</f>
        <v>84403.042120366386</v>
      </c>
      <c r="AO5" s="22">
        <f>AN5*Population!Q29</f>
        <v>84944.968437317541</v>
      </c>
      <c r="AP5" s="22">
        <f>AO5*Population!R29</f>
        <v>85486.894754268811</v>
      </c>
      <c r="AQ5" s="22">
        <f>AP5*Population!S29</f>
        <v>86861.617023939267</v>
      </c>
      <c r="AR5" s="22">
        <f>AQ5*Population!T29</f>
        <v>86570.747388171352</v>
      </c>
      <c r="AS5" s="22">
        <f>AR5*Population!U29</f>
        <v>87112.673705122623</v>
      </c>
      <c r="AT5" s="22">
        <f>AS5*Population!V29</f>
        <v>87654.600022073908</v>
      </c>
      <c r="AU5" s="22">
        <f>AT5*Population!W29</f>
        <v>88196.526339025178</v>
      </c>
      <c r="AV5" s="22">
        <f>AU5*Population!X29</f>
        <v>88731.266936399188</v>
      </c>
      <c r="AW5" s="22">
        <f>AV5*Population!Y29</f>
        <v>89280.378972927603</v>
      </c>
      <c r="AX5" s="22">
        <f>AW5*Population!Z29</f>
        <v>89822.305289878874</v>
      </c>
      <c r="AY5" s="22">
        <f>AX5*Population!AA29</f>
        <v>90364.231606830144</v>
      </c>
      <c r="AZ5" s="22">
        <f>AY5*Population!AB29</f>
        <v>90906.157923781415</v>
      </c>
      <c r="BA5" s="22">
        <f>AZ5*Population!AC29</f>
        <v>90066.019628615264</v>
      </c>
    </row>
    <row r="6" spans="2:59" ht="15.75" customHeight="1" x14ac:dyDescent="0.2">
      <c r="B6" s="17" t="s">
        <v>57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22">
        <v>74661</v>
      </c>
      <c r="S6" s="22">
        <v>87942</v>
      </c>
      <c r="T6" s="22">
        <v>96083</v>
      </c>
      <c r="U6" s="22">
        <v>110114</v>
      </c>
      <c r="V6" s="22">
        <v>112430</v>
      </c>
      <c r="W6" s="22">
        <v>24678</v>
      </c>
      <c r="X6" s="22">
        <v>7037</v>
      </c>
      <c r="Y6" s="22">
        <v>44626</v>
      </c>
      <c r="Z6" s="22">
        <v>91791</v>
      </c>
      <c r="AA6" s="22">
        <f>TREND($W$6:$Z$6,$W$4:$Z$4,AA4)</f>
        <v>101765</v>
      </c>
      <c r="AB6" s="22">
        <f>AA6*Population!D29</f>
        <v>102456.8913853596</v>
      </c>
      <c r="AC6" s="22">
        <f>AB6*Population!E29</f>
        <v>103190.81585988638</v>
      </c>
      <c r="AD6" s="22">
        <f>AC6*Population!F29</f>
        <v>103903.72378982957</v>
      </c>
      <c r="AE6" s="22">
        <f>AD6*Population!G29</f>
        <v>104616.63171977276</v>
      </c>
      <c r="AF6" s="22">
        <f>AE6*Population!H29</f>
        <v>105329.53964971595</v>
      </c>
      <c r="AG6" s="22">
        <f>AF6*Population!I29</f>
        <v>107136.66330613219</v>
      </c>
      <c r="AH6" s="22">
        <f>AG6*Population!J29</f>
        <v>106755.35550960217</v>
      </c>
      <c r="AI6" s="22">
        <f>AH6*Population!K29</f>
        <v>107468.26343954538</v>
      </c>
      <c r="AJ6" s="22">
        <f>AI6*Population!L29</f>
        <v>108181.17136948858</v>
      </c>
      <c r="AK6" s="22">
        <f>AJ6*Population!M29</f>
        <v>108894.07929943177</v>
      </c>
      <c r="AL6" s="22">
        <f>AK6*Population!N29</f>
        <v>111075.77004124429</v>
      </c>
      <c r="AM6" s="22">
        <f>AL6*Population!O29</f>
        <v>110319.89515931817</v>
      </c>
      <c r="AN6" s="22">
        <f>AM6*Population!P29</f>
        <v>111032.80308926138</v>
      </c>
      <c r="AO6" s="22">
        <f>AN6*Population!Q29</f>
        <v>111745.71101920441</v>
      </c>
      <c r="AP6" s="22">
        <f>AO6*Population!R29</f>
        <v>112458.61894914761</v>
      </c>
      <c r="AQ6" s="22">
        <f>AP6*Population!S29</f>
        <v>114267.07588667203</v>
      </c>
      <c r="AR6" s="22">
        <f>AQ6*Population!T29</f>
        <v>113884.43480903401</v>
      </c>
      <c r="AS6" s="22">
        <f>AR6*Population!U29</f>
        <v>114597.34273897721</v>
      </c>
      <c r="AT6" s="22">
        <f>AS6*Population!V29</f>
        <v>115310.25066892042</v>
      </c>
      <c r="AU6" s="22">
        <f>AT6*Population!W29</f>
        <v>116023.15859886362</v>
      </c>
      <c r="AV6" s="22">
        <f>AU6*Population!X29</f>
        <v>116726.613663521</v>
      </c>
      <c r="AW6" s="22">
        <f>AV6*Population!Y29</f>
        <v>117448.97445874986</v>
      </c>
      <c r="AX6" s="22">
        <f>AW6*Population!Z29</f>
        <v>118161.88238869305</v>
      </c>
      <c r="AY6" s="22">
        <f>AX6*Population!AA29</f>
        <v>118874.79031863625</v>
      </c>
      <c r="AZ6" s="22">
        <f>AY6*Population!AB29</f>
        <v>119587.69824857946</v>
      </c>
      <c r="BA6" s="22">
        <f>AZ6*Population!AC29</f>
        <v>118482.49033721174</v>
      </c>
    </row>
    <row r="7" spans="2:59" ht="15.75" customHeight="1" x14ac:dyDescent="0.2">
      <c r="B7" s="17" t="s">
        <v>58</v>
      </c>
      <c r="C7" s="17"/>
      <c r="D7" s="17"/>
      <c r="E7" s="17"/>
      <c r="F7" s="17"/>
      <c r="G7" s="23"/>
      <c r="H7" s="17"/>
      <c r="I7" s="17"/>
      <c r="J7" s="17"/>
      <c r="K7" s="17"/>
      <c r="L7" s="17"/>
      <c r="M7" s="17"/>
      <c r="N7" s="17"/>
      <c r="O7" s="17"/>
      <c r="P7" s="17"/>
      <c r="Q7" s="17"/>
      <c r="R7" s="22">
        <f t="shared" ref="R7:BA7" si="0">SUM(R5:R6)</f>
        <v>139833</v>
      </c>
      <c r="S7" s="22">
        <f t="shared" si="0"/>
        <v>161856</v>
      </c>
      <c r="T7" s="22">
        <f t="shared" si="0"/>
        <v>175080</v>
      </c>
      <c r="U7" s="22">
        <f t="shared" si="0"/>
        <v>196314</v>
      </c>
      <c r="V7" s="22">
        <f t="shared" si="0"/>
        <v>182664</v>
      </c>
      <c r="W7" s="22">
        <f t="shared" si="0"/>
        <v>56345</v>
      </c>
      <c r="X7" s="22">
        <f t="shared" si="0"/>
        <v>41864</v>
      </c>
      <c r="Y7" s="22">
        <f t="shared" si="0"/>
        <v>99553</v>
      </c>
      <c r="Z7" s="22">
        <f t="shared" si="0"/>
        <v>157519</v>
      </c>
      <c r="AA7" s="22">
        <f t="shared" si="0"/>
        <v>179123</v>
      </c>
      <c r="AB7" s="22">
        <f t="shared" si="0"/>
        <v>180340.84170018934</v>
      </c>
      <c r="AC7" s="22">
        <f t="shared" si="0"/>
        <v>181632.66849378892</v>
      </c>
      <c r="AD7" s="22">
        <f t="shared" si="0"/>
        <v>182887.50274068338</v>
      </c>
      <c r="AE7" s="22">
        <f t="shared" si="0"/>
        <v>184142.33698757784</v>
      </c>
      <c r="AF7" s="22">
        <f t="shared" si="0"/>
        <v>185397.17123447231</v>
      </c>
      <c r="AG7" s="22">
        <f t="shared" si="0"/>
        <v>188578.00364943076</v>
      </c>
      <c r="AH7" s="22">
        <f t="shared" si="0"/>
        <v>187906.83972826094</v>
      </c>
      <c r="AI7" s="22">
        <f t="shared" si="0"/>
        <v>189161.6739751554</v>
      </c>
      <c r="AJ7" s="22">
        <f t="shared" si="0"/>
        <v>190416.50822204989</v>
      </c>
      <c r="AK7" s="22">
        <f t="shared" si="0"/>
        <v>191671.34246894435</v>
      </c>
      <c r="AL7" s="22">
        <f t="shared" si="0"/>
        <v>195511.47405392624</v>
      </c>
      <c r="AM7" s="22">
        <f t="shared" si="0"/>
        <v>194181.0109627333</v>
      </c>
      <c r="AN7" s="22">
        <f t="shared" si="0"/>
        <v>195435.84520962776</v>
      </c>
      <c r="AO7" s="22">
        <f t="shared" si="0"/>
        <v>196690.67945652193</v>
      </c>
      <c r="AP7" s="22">
        <f t="shared" si="0"/>
        <v>197945.51370341642</v>
      </c>
      <c r="AQ7" s="22">
        <f t="shared" si="0"/>
        <v>201128.69291061128</v>
      </c>
      <c r="AR7" s="22">
        <f t="shared" si="0"/>
        <v>200455.18219720537</v>
      </c>
      <c r="AS7" s="22">
        <f t="shared" si="0"/>
        <v>201710.01644409983</v>
      </c>
      <c r="AT7" s="22">
        <f t="shared" si="0"/>
        <v>202964.85069099432</v>
      </c>
      <c r="AU7" s="22">
        <f t="shared" si="0"/>
        <v>204219.68493788881</v>
      </c>
      <c r="AV7" s="22">
        <f t="shared" si="0"/>
        <v>205457.88059992017</v>
      </c>
      <c r="AW7" s="22">
        <f t="shared" si="0"/>
        <v>206729.35343167745</v>
      </c>
      <c r="AX7" s="22">
        <f t="shared" si="0"/>
        <v>207984.18767857191</v>
      </c>
      <c r="AY7" s="22">
        <f t="shared" si="0"/>
        <v>209239.0219254664</v>
      </c>
      <c r="AZ7" s="22">
        <f t="shared" si="0"/>
        <v>210493.85617236089</v>
      </c>
      <c r="BA7" s="22">
        <f t="shared" si="0"/>
        <v>208548.50996582699</v>
      </c>
    </row>
    <row r="8" spans="2:59" ht="15.75" customHeight="1" x14ac:dyDescent="0.2">
      <c r="B8" s="17" t="s">
        <v>59</v>
      </c>
      <c r="C8" s="17">
        <v>408.5</v>
      </c>
      <c r="D8" s="17">
        <v>408.3</v>
      </c>
      <c r="E8" s="17">
        <v>405.4</v>
      </c>
      <c r="F8" s="17">
        <v>424.3</v>
      </c>
      <c r="G8" s="23">
        <v>434.1</v>
      </c>
      <c r="H8" s="17">
        <v>439.7</v>
      </c>
      <c r="I8" s="17">
        <v>469.2</v>
      </c>
      <c r="J8" s="17">
        <v>484.5</v>
      </c>
      <c r="K8" s="17">
        <v>394.5</v>
      </c>
      <c r="L8" s="17">
        <v>276.89999999999998</v>
      </c>
      <c r="M8" s="17">
        <v>665.6</v>
      </c>
      <c r="N8" s="17">
        <v>754.2</v>
      </c>
      <c r="O8" s="17">
        <v>880.3</v>
      </c>
      <c r="P8" s="17">
        <v>768.2</v>
      </c>
      <c r="Q8" s="17">
        <v>902.1</v>
      </c>
      <c r="R8" s="22">
        <v>758.7</v>
      </c>
      <c r="S8" s="22">
        <v>974.5</v>
      </c>
      <c r="T8" s="22">
        <v>1052.3</v>
      </c>
      <c r="U8" s="22">
        <v>1131.9000000000001</v>
      </c>
      <c r="V8" s="22">
        <v>981.7</v>
      </c>
      <c r="W8" s="22">
        <f>V8*(W5/V5)</f>
        <v>442.62741549676798</v>
      </c>
      <c r="X8" s="22">
        <f t="shared" ref="X8:BA8" si="1">W8*(X5/W5)</f>
        <v>486.79650738958344</v>
      </c>
      <c r="Y8" s="22">
        <f t="shared" si="1"/>
        <v>767.74547797363107</v>
      </c>
      <c r="Z8" s="22">
        <f t="shared" si="1"/>
        <v>918.71711137056127</v>
      </c>
      <c r="AA8" s="22">
        <f t="shared" si="1"/>
        <v>1081.2761426089928</v>
      </c>
      <c r="AB8" s="22">
        <f t="shared" si="1"/>
        <v>1088.6276450731605</v>
      </c>
      <c r="AC8" s="22">
        <f t="shared" si="1"/>
        <v>1096.4257586169392</v>
      </c>
      <c r="AD8" s="22">
        <f t="shared" si="1"/>
        <v>1104.0005666209124</v>
      </c>
      <c r="AE8" s="22">
        <f t="shared" si="1"/>
        <v>1111.5753746248856</v>
      </c>
      <c r="AF8" s="22">
        <f t="shared" si="1"/>
        <v>1119.1501826288588</v>
      </c>
      <c r="AG8" s="22">
        <f t="shared" si="1"/>
        <v>1138.3512802206362</v>
      </c>
      <c r="AH8" s="22">
        <f t="shared" si="1"/>
        <v>1134.2997986368036</v>
      </c>
      <c r="AI8" s="22">
        <f t="shared" si="1"/>
        <v>1141.8746066407771</v>
      </c>
      <c r="AJ8" s="22">
        <f t="shared" si="1"/>
        <v>1149.4494146447505</v>
      </c>
      <c r="AK8" s="22">
        <f t="shared" si="1"/>
        <v>1157.0242226487237</v>
      </c>
      <c r="AL8" s="22">
        <f t="shared" si="1"/>
        <v>1180.2051802438968</v>
      </c>
      <c r="AM8" s="22">
        <f t="shared" si="1"/>
        <v>1172.1738386566703</v>
      </c>
      <c r="AN8" s="22">
        <f t="shared" si="1"/>
        <v>1179.7486466606438</v>
      </c>
      <c r="AO8" s="22">
        <f t="shared" si="1"/>
        <v>1187.3234546646154</v>
      </c>
      <c r="AP8" s="22">
        <f t="shared" si="1"/>
        <v>1194.8982626685888</v>
      </c>
      <c r="AQ8" s="22">
        <f t="shared" si="1"/>
        <v>1214.1135266737072</v>
      </c>
      <c r="AR8" s="22">
        <f t="shared" si="1"/>
        <v>1210.0478786765354</v>
      </c>
      <c r="AS8" s="22">
        <f t="shared" si="1"/>
        <v>1217.6226866805087</v>
      </c>
      <c r="AT8" s="22">
        <f t="shared" si="1"/>
        <v>1225.1974946844821</v>
      </c>
      <c r="AU8" s="22">
        <f t="shared" si="1"/>
        <v>1232.7723026884555</v>
      </c>
      <c r="AV8" s="22">
        <f t="shared" si="1"/>
        <v>1240.2466718606806</v>
      </c>
      <c r="AW8" s="22">
        <f t="shared" si="1"/>
        <v>1247.9219186964003</v>
      </c>
      <c r="AX8" s="22">
        <f t="shared" si="1"/>
        <v>1255.4967267003735</v>
      </c>
      <c r="AY8" s="22">
        <f t="shared" si="1"/>
        <v>1263.071534704347</v>
      </c>
      <c r="AZ8" s="22">
        <f t="shared" si="1"/>
        <v>1270.6463427083204</v>
      </c>
      <c r="BA8" s="22">
        <f t="shared" si="1"/>
        <v>1258.9032586697549</v>
      </c>
    </row>
    <row r="9" spans="2:59" ht="15.75" customHeight="1" x14ac:dyDescent="0.2">
      <c r="B9" s="17" t="s">
        <v>60</v>
      </c>
      <c r="C9" s="17"/>
      <c r="D9" s="17"/>
      <c r="E9" s="17"/>
      <c r="F9" s="17"/>
      <c r="G9" s="23"/>
      <c r="H9" s="17"/>
      <c r="I9" s="17"/>
      <c r="J9" s="17"/>
      <c r="K9" s="17"/>
      <c r="L9" s="17"/>
      <c r="M9" s="17"/>
      <c r="N9" s="17"/>
      <c r="O9" s="17"/>
      <c r="P9" s="17"/>
      <c r="Q9" s="17"/>
      <c r="R9" s="22">
        <f>$V$7</f>
        <v>182664</v>
      </c>
      <c r="S9" s="22">
        <f t="shared" ref="S9:BA9" si="2">$V$7</f>
        <v>182664</v>
      </c>
      <c r="T9" s="22">
        <f t="shared" si="2"/>
        <v>182664</v>
      </c>
      <c r="U9" s="22">
        <f t="shared" si="2"/>
        <v>182664</v>
      </c>
      <c r="V9" s="22">
        <f t="shared" si="2"/>
        <v>182664</v>
      </c>
      <c r="W9" s="22">
        <f t="shared" si="2"/>
        <v>182664</v>
      </c>
      <c r="X9" s="22">
        <f t="shared" si="2"/>
        <v>182664</v>
      </c>
      <c r="Y9" s="22">
        <f t="shared" si="2"/>
        <v>182664</v>
      </c>
      <c r="Z9" s="22">
        <f t="shared" si="2"/>
        <v>182664</v>
      </c>
      <c r="AA9" s="22">
        <f t="shared" si="2"/>
        <v>182664</v>
      </c>
      <c r="AB9" s="22">
        <f t="shared" si="2"/>
        <v>182664</v>
      </c>
      <c r="AC9" s="22">
        <f t="shared" si="2"/>
        <v>182664</v>
      </c>
      <c r="AD9" s="22">
        <f t="shared" si="2"/>
        <v>182664</v>
      </c>
      <c r="AE9" s="22">
        <f t="shared" si="2"/>
        <v>182664</v>
      </c>
      <c r="AF9" s="22">
        <f t="shared" si="2"/>
        <v>182664</v>
      </c>
      <c r="AG9" s="22">
        <f t="shared" si="2"/>
        <v>182664</v>
      </c>
      <c r="AH9" s="22">
        <f t="shared" si="2"/>
        <v>182664</v>
      </c>
      <c r="AI9" s="22">
        <f t="shared" si="2"/>
        <v>182664</v>
      </c>
      <c r="AJ9" s="22">
        <f t="shared" si="2"/>
        <v>182664</v>
      </c>
      <c r="AK9" s="22">
        <f t="shared" si="2"/>
        <v>182664</v>
      </c>
      <c r="AL9" s="22">
        <f t="shared" si="2"/>
        <v>182664</v>
      </c>
      <c r="AM9" s="22">
        <f t="shared" si="2"/>
        <v>182664</v>
      </c>
      <c r="AN9" s="22">
        <f t="shared" si="2"/>
        <v>182664</v>
      </c>
      <c r="AO9" s="22">
        <f t="shared" si="2"/>
        <v>182664</v>
      </c>
      <c r="AP9" s="22">
        <f t="shared" si="2"/>
        <v>182664</v>
      </c>
      <c r="AQ9" s="22">
        <f t="shared" si="2"/>
        <v>182664</v>
      </c>
      <c r="AR9" s="22">
        <f t="shared" si="2"/>
        <v>182664</v>
      </c>
      <c r="AS9" s="22">
        <f t="shared" si="2"/>
        <v>182664</v>
      </c>
      <c r="AT9" s="22">
        <f t="shared" si="2"/>
        <v>182664</v>
      </c>
      <c r="AU9" s="22">
        <f t="shared" si="2"/>
        <v>182664</v>
      </c>
      <c r="AV9" s="22">
        <f t="shared" si="2"/>
        <v>182664</v>
      </c>
      <c r="AW9" s="22">
        <f t="shared" si="2"/>
        <v>182664</v>
      </c>
      <c r="AX9" s="22">
        <f t="shared" si="2"/>
        <v>182664</v>
      </c>
      <c r="AY9" s="22">
        <f t="shared" si="2"/>
        <v>182664</v>
      </c>
      <c r="AZ9" s="22">
        <f t="shared" si="2"/>
        <v>182664</v>
      </c>
      <c r="BA9" s="22">
        <f t="shared" si="2"/>
        <v>182664</v>
      </c>
    </row>
    <row r="10" spans="2:59" ht="15.75" customHeight="1" x14ac:dyDescent="0.2">
      <c r="B10" s="17" t="s">
        <v>61</v>
      </c>
      <c r="C10" s="17"/>
      <c r="D10" s="17"/>
      <c r="E10" s="17"/>
      <c r="F10" s="17"/>
      <c r="G10" s="23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22">
        <v>981.7</v>
      </c>
      <c r="S10" s="22">
        <v>981.7</v>
      </c>
      <c r="T10" s="22">
        <v>981.7</v>
      </c>
      <c r="U10" s="22">
        <v>981.7</v>
      </c>
      <c r="V10" s="22">
        <v>981.7</v>
      </c>
      <c r="W10" s="22">
        <v>981.7</v>
      </c>
      <c r="X10" s="22">
        <v>981.7</v>
      </c>
      <c r="Y10" s="22">
        <v>981.7</v>
      </c>
      <c r="Z10" s="22">
        <v>981.7</v>
      </c>
      <c r="AA10" s="22">
        <v>981.7</v>
      </c>
      <c r="AB10" s="22">
        <v>981.7</v>
      </c>
      <c r="AC10" s="22">
        <v>981.7</v>
      </c>
      <c r="AD10" s="22">
        <v>981.7</v>
      </c>
      <c r="AE10" s="22">
        <v>981.7</v>
      </c>
      <c r="AF10" s="22">
        <v>981.7</v>
      </c>
      <c r="AG10" s="22">
        <v>981.7</v>
      </c>
      <c r="AH10" s="22">
        <v>981.7</v>
      </c>
      <c r="AI10" s="22">
        <v>981.7</v>
      </c>
      <c r="AJ10" s="22">
        <v>981.7</v>
      </c>
      <c r="AK10" s="22">
        <v>981.7</v>
      </c>
      <c r="AL10" s="22">
        <v>981.7</v>
      </c>
      <c r="AM10" s="22">
        <v>981.7</v>
      </c>
      <c r="AN10" s="22">
        <v>981.7</v>
      </c>
      <c r="AO10" s="22">
        <v>981.7</v>
      </c>
      <c r="AP10" s="22">
        <v>981.7</v>
      </c>
      <c r="AQ10" s="22">
        <v>981.7</v>
      </c>
      <c r="AR10" s="22">
        <v>981.7</v>
      </c>
      <c r="AS10" s="22">
        <v>981.7</v>
      </c>
      <c r="AT10" s="22">
        <v>981.7</v>
      </c>
      <c r="AU10" s="22">
        <v>981.7</v>
      </c>
      <c r="AV10" s="22">
        <v>981.7</v>
      </c>
      <c r="AW10" s="22">
        <v>981.7</v>
      </c>
      <c r="AX10" s="22">
        <v>981.7</v>
      </c>
      <c r="AY10" s="22">
        <v>981.7</v>
      </c>
      <c r="AZ10" s="22">
        <v>981.7</v>
      </c>
      <c r="BA10" s="22">
        <v>981.7</v>
      </c>
    </row>
    <row r="11" spans="2:59" ht="15.75" customHeight="1" x14ac:dyDescent="0.2">
      <c r="B11" s="11" t="s">
        <v>62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7">
        <f t="shared" ref="R11:BA11" si="3">R7/R9</f>
        <v>0.76552029956641698</v>
      </c>
      <c r="S11" s="17">
        <f t="shared" si="3"/>
        <v>0.8860859282617265</v>
      </c>
      <c r="T11" s="17">
        <f t="shared" si="3"/>
        <v>0.9584811457101563</v>
      </c>
      <c r="U11" s="17">
        <f t="shared" si="3"/>
        <v>1.0747273682827487</v>
      </c>
      <c r="V11" s="17">
        <f t="shared" si="3"/>
        <v>1</v>
      </c>
      <c r="W11" s="17">
        <f t="shared" si="3"/>
        <v>0.30846253229974158</v>
      </c>
      <c r="X11" s="17">
        <f t="shared" si="3"/>
        <v>0.2291858275303289</v>
      </c>
      <c r="Y11" s="17">
        <f t="shared" si="3"/>
        <v>0.54500613147637189</v>
      </c>
      <c r="Z11" s="17">
        <f t="shared" si="3"/>
        <v>0.86234288091796962</v>
      </c>
      <c r="AA11" s="17">
        <f t="shared" si="3"/>
        <v>0.98061468050628475</v>
      </c>
      <c r="AB11" s="17">
        <f t="shared" si="3"/>
        <v>0.98728179444329123</v>
      </c>
      <c r="AC11" s="17">
        <f t="shared" si="3"/>
        <v>0.99435394217683248</v>
      </c>
      <c r="AD11" s="17">
        <f t="shared" si="3"/>
        <v>1.0012235730121062</v>
      </c>
      <c r="AE11" s="17">
        <f t="shared" si="3"/>
        <v>1.0080932038473802</v>
      </c>
      <c r="AF11" s="17">
        <f t="shared" si="3"/>
        <v>1.014962834682654</v>
      </c>
      <c r="AG11" s="17">
        <f t="shared" si="3"/>
        <v>1.0323764050356434</v>
      </c>
      <c r="AH11" s="17">
        <f t="shared" si="3"/>
        <v>1.0287020963532001</v>
      </c>
      <c r="AI11" s="17">
        <f t="shared" si="3"/>
        <v>1.0355717271884739</v>
      </c>
      <c r="AJ11" s="17">
        <f t="shared" si="3"/>
        <v>1.0424413580237479</v>
      </c>
      <c r="AK11" s="17">
        <f t="shared" si="3"/>
        <v>1.0493109888590217</v>
      </c>
      <c r="AL11" s="17">
        <f t="shared" si="3"/>
        <v>1.0703339139289967</v>
      </c>
      <c r="AM11" s="17">
        <f t="shared" si="3"/>
        <v>1.0630502505295696</v>
      </c>
      <c r="AN11" s="17">
        <f t="shared" si="3"/>
        <v>1.0699198813648434</v>
      </c>
      <c r="AO11" s="17">
        <f t="shared" si="3"/>
        <v>1.0767895122001157</v>
      </c>
      <c r="AP11" s="17">
        <f t="shared" si="3"/>
        <v>1.0836591430353897</v>
      </c>
      <c r="AQ11" s="17">
        <f t="shared" si="3"/>
        <v>1.1010855609786891</v>
      </c>
      <c r="AR11" s="17">
        <f t="shared" si="3"/>
        <v>1.0973984047059375</v>
      </c>
      <c r="AS11" s="17">
        <f t="shared" si="3"/>
        <v>1.1042680355412113</v>
      </c>
      <c r="AT11" s="17">
        <f t="shared" si="3"/>
        <v>1.1111376663764854</v>
      </c>
      <c r="AU11" s="17">
        <f t="shared" si="3"/>
        <v>1.1180072972117594</v>
      </c>
      <c r="AV11" s="17">
        <f t="shared" si="3"/>
        <v>1.1247858395738632</v>
      </c>
      <c r="AW11" s="17">
        <f t="shared" si="3"/>
        <v>1.1317465588823055</v>
      </c>
      <c r="AX11" s="17">
        <f t="shared" si="3"/>
        <v>1.1386161897175793</v>
      </c>
      <c r="AY11" s="17">
        <f t="shared" si="3"/>
        <v>1.1454858205528533</v>
      </c>
      <c r="AZ11" s="17">
        <f t="shared" si="3"/>
        <v>1.1523554513881273</v>
      </c>
      <c r="BA11" s="17">
        <f t="shared" si="3"/>
        <v>1.1417055904054823</v>
      </c>
    </row>
    <row r="12" spans="2:59" ht="15.75" customHeight="1" x14ac:dyDescent="0.2">
      <c r="B12" s="11" t="s">
        <v>63</v>
      </c>
      <c r="C12" s="18"/>
      <c r="D12" s="18">
        <f t="shared" ref="D12:Q12" si="4">D8/C8</f>
        <v>0.99951040391676871</v>
      </c>
      <c r="E12" s="18">
        <f t="shared" si="4"/>
        <v>0.99289737937790834</v>
      </c>
      <c r="F12" s="18">
        <f t="shared" si="4"/>
        <v>1.0466206216082883</v>
      </c>
      <c r="G12" s="18">
        <f t="shared" si="4"/>
        <v>1.0230968654254067</v>
      </c>
      <c r="H12" s="18">
        <f t="shared" si="4"/>
        <v>1.0129002533978346</v>
      </c>
      <c r="I12" s="18">
        <f t="shared" si="4"/>
        <v>1.0670911985444622</v>
      </c>
      <c r="J12" s="18">
        <f t="shared" si="4"/>
        <v>1.0326086956521738</v>
      </c>
      <c r="K12" s="18">
        <f t="shared" si="4"/>
        <v>0.81424148606811142</v>
      </c>
      <c r="L12" s="18">
        <f t="shared" si="4"/>
        <v>0.70190114068441056</v>
      </c>
      <c r="M12" s="18">
        <f t="shared" si="4"/>
        <v>2.4037558685446014</v>
      </c>
      <c r="N12" s="18">
        <f t="shared" si="4"/>
        <v>1.1331129807692308</v>
      </c>
      <c r="O12" s="18">
        <f t="shared" si="4"/>
        <v>1.1671970299655263</v>
      </c>
      <c r="P12" s="18">
        <f t="shared" si="4"/>
        <v>0.87265704873338645</v>
      </c>
      <c r="Q12" s="18">
        <f t="shared" si="4"/>
        <v>1.1743035667794846</v>
      </c>
      <c r="R12" s="17">
        <f t="shared" ref="R12:BA12" si="5">R8/R10</f>
        <v>0.7728430274014465</v>
      </c>
      <c r="S12" s="17">
        <f t="shared" si="5"/>
        <v>0.99266578384435156</v>
      </c>
      <c r="T12" s="17">
        <f t="shared" si="5"/>
        <v>1.0719160639706631</v>
      </c>
      <c r="U12" s="17">
        <f t="shared" si="5"/>
        <v>1.1529998981358867</v>
      </c>
      <c r="V12" s="17">
        <f t="shared" si="5"/>
        <v>1</v>
      </c>
      <c r="W12" s="17">
        <f t="shared" si="5"/>
        <v>0.4508784918985107</v>
      </c>
      <c r="X12" s="17">
        <f t="shared" si="5"/>
        <v>0.49587094569581686</v>
      </c>
      <c r="Y12" s="17">
        <f t="shared" si="5"/>
        <v>0.78205712333058064</v>
      </c>
      <c r="Z12" s="17">
        <f t="shared" si="5"/>
        <v>0.93584303898396781</v>
      </c>
      <c r="AA12" s="17">
        <f t="shared" si="5"/>
        <v>1.1014323547000029</v>
      </c>
      <c r="AB12" s="17">
        <f t="shared" si="5"/>
        <v>1.1089208974973621</v>
      </c>
      <c r="AC12" s="17">
        <f t="shared" si="5"/>
        <v>1.1168643767107458</v>
      </c>
      <c r="AD12" s="17">
        <f t="shared" si="5"/>
        <v>1.1245803877161173</v>
      </c>
      <c r="AE12" s="17">
        <f t="shared" si="5"/>
        <v>1.1322963987214889</v>
      </c>
      <c r="AF12" s="17">
        <f t="shared" si="5"/>
        <v>1.1400124097268602</v>
      </c>
      <c r="AG12" s="17">
        <f t="shared" si="5"/>
        <v>1.1595714375273873</v>
      </c>
      <c r="AH12" s="17">
        <f t="shared" si="5"/>
        <v>1.1554444317376018</v>
      </c>
      <c r="AI12" s="17">
        <f t="shared" si="5"/>
        <v>1.1631604427429734</v>
      </c>
      <c r="AJ12" s="17">
        <f t="shared" si="5"/>
        <v>1.1708764537483451</v>
      </c>
      <c r="AK12" s="17">
        <f t="shared" si="5"/>
        <v>1.1785924647537167</v>
      </c>
      <c r="AL12" s="17">
        <f t="shared" si="5"/>
        <v>1.2022055416562054</v>
      </c>
      <c r="AM12" s="17">
        <f t="shared" si="5"/>
        <v>1.1940244867644598</v>
      </c>
      <c r="AN12" s="17">
        <f t="shared" si="5"/>
        <v>1.2017404977698316</v>
      </c>
      <c r="AO12" s="17">
        <f t="shared" si="5"/>
        <v>1.2094565087752016</v>
      </c>
      <c r="AP12" s="17">
        <f t="shared" si="5"/>
        <v>1.2171725197805732</v>
      </c>
      <c r="AQ12" s="17">
        <f t="shared" si="5"/>
        <v>1.2367459780724326</v>
      </c>
      <c r="AR12" s="17">
        <f t="shared" si="5"/>
        <v>1.2326045417913165</v>
      </c>
      <c r="AS12" s="17">
        <f t="shared" si="5"/>
        <v>1.2403205527966881</v>
      </c>
      <c r="AT12" s="17">
        <f t="shared" si="5"/>
        <v>1.2480365638020596</v>
      </c>
      <c r="AU12" s="17">
        <f t="shared" si="5"/>
        <v>1.2557525748074314</v>
      </c>
      <c r="AV12" s="17">
        <f t="shared" si="5"/>
        <v>1.2633662746874612</v>
      </c>
      <c r="AW12" s="17">
        <f t="shared" si="5"/>
        <v>1.2711845968181728</v>
      </c>
      <c r="AX12" s="17">
        <f t="shared" si="5"/>
        <v>1.2789006078235443</v>
      </c>
      <c r="AY12" s="17">
        <f t="shared" si="5"/>
        <v>1.2866166188289161</v>
      </c>
      <c r="AZ12" s="17">
        <f t="shared" si="5"/>
        <v>1.2943326298342879</v>
      </c>
      <c r="BA12" s="17">
        <f t="shared" si="5"/>
        <v>1.2823706414075122</v>
      </c>
    </row>
    <row r="13" spans="2:59" ht="15.75" customHeight="1" x14ac:dyDescent="0.2">
      <c r="B13" s="3" t="s">
        <v>64</v>
      </c>
    </row>
    <row r="14" spans="2:59" ht="15.75" customHeight="1" x14ac:dyDescent="0.2">
      <c r="B14" s="15" t="s">
        <v>21</v>
      </c>
    </row>
    <row r="15" spans="2:59" ht="15.75" customHeight="1" x14ac:dyDescent="0.2">
      <c r="B15" s="9" t="s">
        <v>65</v>
      </c>
    </row>
    <row r="16" spans="2:5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14" r:id="rId1" xr:uid="{00000000-0004-0000-0400-000000000000}"/>
    <hyperlink ref="B15" r:id="rId2" xr:uid="{00000000-0004-0000-0400-000001000000}"/>
  </hyperlinks>
  <pageMargins left="0.7" right="0.7" top="0.75" bottom="0.75" header="0" footer="0"/>
  <pageSetup orientation="landscape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E1008"/>
  <sheetViews>
    <sheetView workbookViewId="0">
      <selection activeCell="J11" sqref="J11"/>
    </sheetView>
  </sheetViews>
  <sheetFormatPr defaultColWidth="12.5703125" defaultRowHeight="15" customHeight="1" x14ac:dyDescent="0.2"/>
  <cols>
    <col min="1" max="1" width="25.42578125" customWidth="1"/>
    <col min="3" max="7" width="17.85546875" customWidth="1"/>
  </cols>
  <sheetData>
    <row r="1" spans="1:57" ht="15" customHeight="1" x14ac:dyDescent="0.25">
      <c r="A1" s="113" t="s">
        <v>66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114"/>
      <c r="AN1" s="114"/>
      <c r="AO1" s="114"/>
      <c r="AP1" s="114"/>
      <c r="AQ1" s="114"/>
      <c r="AR1" s="114"/>
      <c r="AS1" s="114"/>
      <c r="AT1" s="114"/>
      <c r="AU1" s="114"/>
      <c r="AV1" s="114"/>
      <c r="AW1" s="114"/>
      <c r="AX1" s="114"/>
      <c r="AY1" s="114"/>
      <c r="AZ1" s="114"/>
      <c r="BA1" s="114"/>
      <c r="BB1" s="114"/>
      <c r="BC1" s="114"/>
      <c r="BD1" s="114"/>
      <c r="BE1" s="114"/>
    </row>
    <row r="2" spans="1:57" ht="15.75" customHeight="1" x14ac:dyDescent="0.2">
      <c r="A2" s="24" t="s">
        <v>40</v>
      </c>
      <c r="B2" s="25">
        <v>2015</v>
      </c>
      <c r="C2" s="25">
        <v>2016</v>
      </c>
      <c r="D2" s="25">
        <v>2017</v>
      </c>
      <c r="E2" s="25">
        <v>2018</v>
      </c>
      <c r="F2" s="25">
        <v>2019</v>
      </c>
      <c r="G2" s="25">
        <v>2020</v>
      </c>
      <c r="H2" s="25">
        <v>2021</v>
      </c>
      <c r="I2" s="25">
        <v>2022</v>
      </c>
      <c r="J2" s="25">
        <v>2023</v>
      </c>
      <c r="K2" s="26">
        <v>2024</v>
      </c>
      <c r="L2" s="25">
        <v>2025</v>
      </c>
      <c r="M2" s="25">
        <v>2026</v>
      </c>
      <c r="N2" s="26">
        <v>2027</v>
      </c>
      <c r="O2" s="25">
        <v>2028</v>
      </c>
      <c r="P2" s="25">
        <v>2029</v>
      </c>
      <c r="Q2" s="26">
        <v>2030</v>
      </c>
      <c r="R2" s="25">
        <v>2031</v>
      </c>
      <c r="S2" s="25">
        <v>2032</v>
      </c>
      <c r="T2" s="26">
        <v>2033</v>
      </c>
      <c r="U2" s="25">
        <v>2034</v>
      </c>
      <c r="V2" s="25">
        <v>2035</v>
      </c>
      <c r="W2" s="26">
        <v>2036</v>
      </c>
      <c r="X2" s="25">
        <v>2037</v>
      </c>
      <c r="Y2" s="25">
        <v>2038</v>
      </c>
      <c r="Z2" s="26">
        <v>2039</v>
      </c>
      <c r="AA2" s="25">
        <v>2040</v>
      </c>
      <c r="AB2" s="25">
        <v>2041</v>
      </c>
      <c r="AC2" s="26">
        <v>2042</v>
      </c>
      <c r="AD2" s="25">
        <v>2043</v>
      </c>
      <c r="AE2" s="25">
        <v>2044</v>
      </c>
      <c r="AF2" s="26">
        <v>2045</v>
      </c>
      <c r="AG2" s="25">
        <v>2046</v>
      </c>
      <c r="AH2" s="25">
        <v>2047</v>
      </c>
      <c r="AI2" s="26">
        <v>2048</v>
      </c>
      <c r="AJ2" s="25">
        <v>2049</v>
      </c>
      <c r="AK2" s="25">
        <v>2050</v>
      </c>
    </row>
    <row r="3" spans="1:57" ht="15.75" customHeight="1" x14ac:dyDescent="0.2">
      <c r="A3" s="24" t="s">
        <v>67</v>
      </c>
      <c r="B3" s="27">
        <v>21761.4</v>
      </c>
      <c r="C3" s="27">
        <v>21361.9</v>
      </c>
      <c r="D3" s="27">
        <v>22828.9</v>
      </c>
      <c r="E3" s="27">
        <v>25696.9</v>
      </c>
      <c r="F3" s="26">
        <v>28449.8</v>
      </c>
      <c r="G3" s="26">
        <v>12581.2</v>
      </c>
      <c r="H3" s="26">
        <v>14510</v>
      </c>
      <c r="I3" s="26">
        <v>20406.5</v>
      </c>
      <c r="J3" s="26" cm="1">
        <f t="array" ref="J3">TREND(G3:I3,G2:I2,J2)</f>
        <v>23657.866666666232</v>
      </c>
      <c r="K3" s="26" cm="1">
        <f t="array" ref="K3">TREND(G3:I3,G2:I2,K2)</f>
        <v>27570.516666666605</v>
      </c>
      <c r="L3" s="26">
        <f>K3*Population!D$29</f>
        <v>27757.966211908879</v>
      </c>
      <c r="M3" s="26">
        <f>L3*Population!E$29</f>
        <v>27956.803503286221</v>
      </c>
      <c r="N3" s="26">
        <f>M3*Population!F$29</f>
        <v>28149.946921596031</v>
      </c>
      <c r="O3" s="26">
        <f>N3*Population!G$29</f>
        <v>28343.090339905837</v>
      </c>
      <c r="P3" s="26">
        <f>O3*Population!H$29</f>
        <v>28536.233758215647</v>
      </c>
      <c r="Q3" s="26">
        <f>P3*Population!I$29</f>
        <v>29025.825787773469</v>
      </c>
      <c r="R3" s="26">
        <f>Q3*Population!J$29</f>
        <v>28922.520594835223</v>
      </c>
      <c r="S3" s="26">
        <f>R3*Population!K$29</f>
        <v>29115.664013145037</v>
      </c>
      <c r="T3" s="26">
        <f>S3*Population!L$29</f>
        <v>29308.807431454847</v>
      </c>
      <c r="U3" s="26">
        <f>T3*Population!M$29</f>
        <v>29501.950849764653</v>
      </c>
      <c r="V3" s="26">
        <f>U3*Population!N$29</f>
        <v>30093.021856089559</v>
      </c>
      <c r="W3" s="26">
        <f>V3*Population!O$29</f>
        <v>29888.237686384269</v>
      </c>
      <c r="X3" s="26">
        <f>W3*Population!P$29</f>
        <v>30081.381104694079</v>
      </c>
      <c r="Y3" s="26">
        <f>X3*Population!Q$29</f>
        <v>30274.524523003845</v>
      </c>
      <c r="Z3" s="26">
        <f>Y3*Population!R$29</f>
        <v>30467.667941313655</v>
      </c>
      <c r="AA3" s="26">
        <f>Z3*Population!S$29</f>
        <v>30957.621187881392</v>
      </c>
      <c r="AB3" s="26">
        <f>AA3*Population!T$29</f>
        <v>30853.954777933272</v>
      </c>
      <c r="AC3" s="26">
        <f>AB3*Population!U$29</f>
        <v>31047.098196243081</v>
      </c>
      <c r="AD3" s="26">
        <f>AC3*Population!V$29</f>
        <v>31240.241614552895</v>
      </c>
      <c r="AE3" s="26">
        <f>AD3*Population!W$29</f>
        <v>31433.385032862705</v>
      </c>
      <c r="AF3" s="26">
        <f>AE3*Population!X$29</f>
        <v>31623.967449060685</v>
      </c>
      <c r="AG3" s="26">
        <f>AF3*Population!Y$29</f>
        <v>31819.671869482281</v>
      </c>
      <c r="AH3" s="26">
        <f>AG3*Population!Z$29</f>
        <v>32012.815287792087</v>
      </c>
      <c r="AI3" s="26">
        <f>AH3*Population!AA$29</f>
        <v>32205.958706101897</v>
      </c>
      <c r="AJ3" s="26">
        <f>AI3*Population!AB$29</f>
        <v>32399.102124411707</v>
      </c>
      <c r="AK3" s="26">
        <f>AJ3*Population!AC$29</f>
        <v>32099.675473397161</v>
      </c>
    </row>
    <row r="4" spans="1:57" ht="15.75" customHeight="1" x14ac:dyDescent="0.2">
      <c r="A4" s="24" t="s">
        <v>68</v>
      </c>
      <c r="B4" s="27">
        <v>21229.8</v>
      </c>
      <c r="C4" s="27">
        <v>21308.7</v>
      </c>
      <c r="D4" s="27">
        <v>22087.599999999999</v>
      </c>
      <c r="E4" s="27">
        <v>25317.9</v>
      </c>
      <c r="F4" s="26">
        <v>28195.5</v>
      </c>
      <c r="G4" s="26">
        <v>12704.1</v>
      </c>
      <c r="H4" s="26">
        <v>14540</v>
      </c>
      <c r="I4" s="26">
        <v>20032.599999999999</v>
      </c>
      <c r="J4" s="26" cm="1">
        <f t="array" ref="J4">TREND(G4:I4,G2:I2,J2)</f>
        <v>23087.400000000373</v>
      </c>
      <c r="K4" s="26" cm="1">
        <f t="array" ref="K4">TREND(G4:I4,G2:I2,K2)</f>
        <v>26751.650000000373</v>
      </c>
      <c r="L4" s="26">
        <f>K4*Population!D$29</f>
        <v>26933.532141985885</v>
      </c>
      <c r="M4" s="26">
        <f>L4*Population!E$29</f>
        <v>27126.463804826493</v>
      </c>
      <c r="N4" s="26">
        <f>M4*Population!F$29</f>
        <v>27313.870707239555</v>
      </c>
      <c r="O4" s="26">
        <f>N4*Population!G$29</f>
        <v>27501.277609652614</v>
      </c>
      <c r="P4" s="26">
        <f>O4*Population!H$29</f>
        <v>27688.684512065676</v>
      </c>
      <c r="Q4" s="26">
        <f>P4*Population!I$29</f>
        <v>28163.735261961694</v>
      </c>
      <c r="R4" s="26">
        <f>Q4*Population!J$29</f>
        <v>28063.498316891757</v>
      </c>
      <c r="S4" s="26">
        <f>R4*Population!K$29</f>
        <v>28250.905219304823</v>
      </c>
      <c r="T4" s="26">
        <f>S4*Population!L$29</f>
        <v>28438.312121717885</v>
      </c>
      <c r="U4" s="26">
        <f>T4*Population!M$29</f>
        <v>28625.719024130944</v>
      </c>
      <c r="V4" s="26">
        <f>U4*Population!N$29</f>
        <v>29199.234743024568</v>
      </c>
      <c r="W4" s="26">
        <f>V4*Population!O$29</f>
        <v>29000.532828957068</v>
      </c>
      <c r="X4" s="26">
        <f>W4*Population!P$29</f>
        <v>29187.93973137013</v>
      </c>
      <c r="Y4" s="26">
        <f>X4*Population!Q$29</f>
        <v>29375.346633783149</v>
      </c>
      <c r="Z4" s="26">
        <f>Y4*Population!R$29</f>
        <v>29562.753536196211</v>
      </c>
      <c r="AA4" s="26">
        <f>Z4*Population!S$29</f>
        <v>30038.154774664505</v>
      </c>
      <c r="AB4" s="26">
        <f>AA4*Population!T$29</f>
        <v>29937.567341022335</v>
      </c>
      <c r="AC4" s="26">
        <f>AB4*Population!U$29</f>
        <v>30124.974243435398</v>
      </c>
      <c r="AD4" s="26">
        <f>AC4*Population!V$29</f>
        <v>30312.381145848463</v>
      </c>
      <c r="AE4" s="26">
        <f>AD4*Population!W$29</f>
        <v>30499.788048261526</v>
      </c>
      <c r="AF4" s="26">
        <f>AE4*Population!X$29</f>
        <v>30684.710012398918</v>
      </c>
      <c r="AG4" s="26">
        <f>AF4*Population!Y$29</f>
        <v>30874.601853087606</v>
      </c>
      <c r="AH4" s="26">
        <f>AG4*Population!Z$29</f>
        <v>31062.008755500665</v>
      </c>
      <c r="AI4" s="26">
        <f>AH4*Population!AA$29</f>
        <v>31249.415657913727</v>
      </c>
      <c r="AJ4" s="26">
        <f>AI4*Population!AB$29</f>
        <v>31436.822560326789</v>
      </c>
      <c r="AK4" s="26">
        <f>AJ4*Population!AC$29</f>
        <v>31146.289123269446</v>
      </c>
    </row>
    <row r="5" spans="1:57" ht="15.75" customHeight="1" x14ac:dyDescent="0.2">
      <c r="A5" s="24" t="s">
        <v>69</v>
      </c>
      <c r="B5" s="28">
        <v>550</v>
      </c>
      <c r="C5" s="28">
        <v>550</v>
      </c>
      <c r="D5" s="28">
        <v>550</v>
      </c>
      <c r="E5" s="28">
        <v>550</v>
      </c>
      <c r="F5" s="28">
        <v>550</v>
      </c>
      <c r="G5" s="28">
        <v>550</v>
      </c>
      <c r="H5" s="28">
        <v>550</v>
      </c>
      <c r="I5" s="28">
        <v>550</v>
      </c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</row>
    <row r="6" spans="1:57" ht="15.75" customHeight="1" x14ac:dyDescent="0.2">
      <c r="A6" s="24" t="s">
        <v>70</v>
      </c>
      <c r="B6" s="28">
        <f t="shared" ref="B6:I6" si="0">B5*1.62</f>
        <v>891.00000000000011</v>
      </c>
      <c r="C6" s="28">
        <f t="shared" si="0"/>
        <v>891.00000000000011</v>
      </c>
      <c r="D6" s="28">
        <f t="shared" si="0"/>
        <v>891.00000000000011</v>
      </c>
      <c r="E6" s="28">
        <f t="shared" si="0"/>
        <v>891.00000000000011</v>
      </c>
      <c r="F6" s="28">
        <f t="shared" si="0"/>
        <v>891.00000000000011</v>
      </c>
      <c r="G6" s="28">
        <f t="shared" si="0"/>
        <v>891.00000000000011</v>
      </c>
      <c r="H6" s="28">
        <f t="shared" si="0"/>
        <v>891.00000000000011</v>
      </c>
      <c r="I6" s="28">
        <f t="shared" si="0"/>
        <v>891.00000000000011</v>
      </c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</row>
    <row r="7" spans="1:57" ht="15.75" customHeight="1" x14ac:dyDescent="0.2">
      <c r="A7" s="24" t="s">
        <v>71</v>
      </c>
      <c r="B7" s="28">
        <f t="shared" ref="B7:E7" si="1">B6*365</f>
        <v>325215.00000000006</v>
      </c>
      <c r="C7" s="28">
        <f t="shared" si="1"/>
        <v>325215.00000000006</v>
      </c>
      <c r="D7" s="28">
        <f t="shared" si="1"/>
        <v>325215.00000000006</v>
      </c>
      <c r="E7" s="28">
        <f t="shared" si="1"/>
        <v>325215.00000000006</v>
      </c>
      <c r="F7" s="28">
        <f t="shared" ref="F7:I7" si="2">F6*365</f>
        <v>325215.00000000006</v>
      </c>
      <c r="G7" s="28">
        <f t="shared" si="2"/>
        <v>325215.00000000006</v>
      </c>
      <c r="H7" s="28">
        <f t="shared" si="2"/>
        <v>325215.00000000006</v>
      </c>
      <c r="I7" s="28">
        <f t="shared" si="2"/>
        <v>325215.00000000006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</row>
    <row r="8" spans="1:57" ht="15.75" customHeight="1" x14ac:dyDescent="0.2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</row>
    <row r="9" spans="1:57" ht="15.75" customHeight="1" x14ac:dyDescent="0.25">
      <c r="A9" s="113" t="s">
        <v>72</v>
      </c>
      <c r="B9" s="114"/>
      <c r="C9" s="114"/>
      <c r="D9" s="114"/>
      <c r="E9" s="114"/>
      <c r="F9" s="114"/>
      <c r="G9" s="114"/>
      <c r="H9" s="114"/>
      <c r="I9" s="109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</row>
    <row r="10" spans="1:57" ht="15.75" customHeight="1" x14ac:dyDescent="0.2">
      <c r="A10" s="24" t="s">
        <v>40</v>
      </c>
      <c r="B10" s="25">
        <v>2015</v>
      </c>
      <c r="C10" s="25">
        <v>2016</v>
      </c>
      <c r="D10" s="25">
        <v>2017</v>
      </c>
      <c r="E10" s="25">
        <v>2018</v>
      </c>
      <c r="F10" s="25">
        <v>2019</v>
      </c>
      <c r="G10" s="25">
        <v>2020</v>
      </c>
      <c r="H10" s="25">
        <v>2021</v>
      </c>
      <c r="I10" s="25">
        <v>2022</v>
      </c>
      <c r="J10" s="25">
        <v>2023</v>
      </c>
      <c r="K10" s="26">
        <v>2024</v>
      </c>
      <c r="L10" s="25">
        <v>2025</v>
      </c>
      <c r="M10" s="25">
        <v>2026</v>
      </c>
      <c r="N10" s="26">
        <v>2027</v>
      </c>
      <c r="O10" s="25">
        <v>2028</v>
      </c>
      <c r="P10" s="25">
        <v>2029</v>
      </c>
      <c r="Q10" s="26">
        <v>2030</v>
      </c>
      <c r="R10" s="25">
        <v>2031</v>
      </c>
      <c r="S10" s="25">
        <v>2032</v>
      </c>
      <c r="T10" s="26">
        <v>2033</v>
      </c>
      <c r="U10" s="25">
        <v>2034</v>
      </c>
      <c r="V10" s="25">
        <v>2035</v>
      </c>
      <c r="W10" s="26">
        <v>2036</v>
      </c>
      <c r="X10" s="25">
        <v>2037</v>
      </c>
      <c r="Y10" s="25">
        <v>2038</v>
      </c>
      <c r="Z10" s="26">
        <v>2039</v>
      </c>
      <c r="AA10" s="25">
        <v>2040</v>
      </c>
      <c r="AB10" s="25">
        <v>2041</v>
      </c>
      <c r="AC10" s="26">
        <v>2042</v>
      </c>
      <c r="AD10" s="25">
        <v>2043</v>
      </c>
      <c r="AE10" s="25">
        <v>2044</v>
      </c>
      <c r="AF10" s="26">
        <v>2045</v>
      </c>
      <c r="AG10" s="25">
        <v>2046</v>
      </c>
      <c r="AH10" s="25">
        <v>2047</v>
      </c>
      <c r="AI10" s="26">
        <v>2048</v>
      </c>
      <c r="AJ10" s="25">
        <v>2049</v>
      </c>
      <c r="AK10" s="25">
        <v>2050</v>
      </c>
    </row>
    <row r="11" spans="1:57" ht="15.75" customHeight="1" x14ac:dyDescent="0.2">
      <c r="A11" s="24" t="s">
        <v>73</v>
      </c>
      <c r="B11" s="31">
        <v>788975</v>
      </c>
      <c r="C11" s="31">
        <v>882716</v>
      </c>
      <c r="D11" s="31">
        <v>842081</v>
      </c>
      <c r="E11" s="31">
        <v>829273</v>
      </c>
      <c r="F11" s="26">
        <v>895528</v>
      </c>
      <c r="G11" s="26">
        <v>715671</v>
      </c>
      <c r="H11" s="26">
        <v>753330</v>
      </c>
      <c r="I11" s="26">
        <v>894480</v>
      </c>
      <c r="J11" s="26" cm="1">
        <f t="array" ref="J11">TREND(G11:I11,G10:I10,J10)</f>
        <v>966636</v>
      </c>
      <c r="K11" s="26" cm="1">
        <f t="array" ref="K11">TREND(G11:I11,G10:I10,K10)</f>
        <v>1056040.5</v>
      </c>
      <c r="L11" s="26">
        <f>K11*Population!D$29</f>
        <v>1063220.4275245992</v>
      </c>
      <c r="M11" s="26">
        <f>L11*Population!E$29</f>
        <v>1070836.5427807432</v>
      </c>
      <c r="N11" s="26">
        <f>M11*Population!F$29</f>
        <v>1078234.5641711149</v>
      </c>
      <c r="O11" s="26">
        <f>N11*Population!G$29</f>
        <v>1085632.5855614867</v>
      </c>
      <c r="P11" s="26">
        <f>O11*Population!H$29</f>
        <v>1093030.6069518584</v>
      </c>
      <c r="Q11" s="26">
        <f>P11*Population!I$29</f>
        <v>1111783.5747667616</v>
      </c>
      <c r="R11" s="26">
        <f>Q11*Population!J$29</f>
        <v>1107826.6497326</v>
      </c>
      <c r="S11" s="26">
        <f>R11*Population!K$29</f>
        <v>1115224.6711229719</v>
      </c>
      <c r="T11" s="26">
        <f>S11*Population!L$29</f>
        <v>1122622.6925133436</v>
      </c>
      <c r="U11" s="26">
        <f>T11*Population!M$29</f>
        <v>1130020.7139037154</v>
      </c>
      <c r="V11" s="26">
        <f>U11*Population!N$29</f>
        <v>1152660.6567311026</v>
      </c>
      <c r="W11" s="26">
        <f>V11*Population!O$29</f>
        <v>1144816.7566844588</v>
      </c>
      <c r="X11" s="26">
        <f>W11*Population!P$29</f>
        <v>1152214.7780748305</v>
      </c>
      <c r="Y11" s="26">
        <f>X11*Population!Q$29</f>
        <v>1159612.7994652006</v>
      </c>
      <c r="Z11" s="26">
        <f>Y11*Population!R$29</f>
        <v>1167010.8208555724</v>
      </c>
      <c r="AA11" s="26">
        <f>Z11*Population!S$29</f>
        <v>1185777.624457319</v>
      </c>
      <c r="AB11" s="26">
        <f>AA11*Population!T$29</f>
        <v>1181806.8636363158</v>
      </c>
      <c r="AC11" s="26">
        <f>AB11*Population!U$29</f>
        <v>1189204.8850266875</v>
      </c>
      <c r="AD11" s="26">
        <f>AC11*Population!V$29</f>
        <v>1196602.9064170595</v>
      </c>
      <c r="AE11" s="26">
        <f>AD11*Population!W$29</f>
        <v>1204000.9278074312</v>
      </c>
      <c r="AF11" s="26">
        <f>AE11*Population!X$29</f>
        <v>1211300.8544836785</v>
      </c>
      <c r="AG11" s="26">
        <f>AF11*Population!Y$29</f>
        <v>1218796.970588173</v>
      </c>
      <c r="AH11" s="26">
        <f>AG11*Population!Z$29</f>
        <v>1226194.9919785447</v>
      </c>
      <c r="AI11" s="26">
        <f>AH11*Population!AA$29</f>
        <v>1233593.0133689165</v>
      </c>
      <c r="AJ11" s="26">
        <f>AI11*Population!AB$29</f>
        <v>1240991.0347592882</v>
      </c>
      <c r="AK11" s="26">
        <f>AJ11*Population!AC$29</f>
        <v>1229522.0197214587</v>
      </c>
    </row>
    <row r="12" spans="1:57" ht="15.75" customHeight="1" x14ac:dyDescent="0.2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</row>
    <row r="13" spans="1:57" ht="15.75" customHeight="1" x14ac:dyDescent="0.2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</row>
    <row r="14" spans="1:57" ht="15.75" customHeight="1" x14ac:dyDescent="0.2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</row>
    <row r="15" spans="1:57" ht="15.75" customHeight="1" x14ac:dyDescent="0.2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</row>
    <row r="16" spans="1:57" ht="15.75" customHeight="1" x14ac:dyDescent="0.25">
      <c r="A16" s="115" t="s">
        <v>74</v>
      </c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/>
      <c r="AF16" s="114"/>
      <c r="AG16" s="114"/>
      <c r="AH16" s="114"/>
      <c r="AI16" s="114"/>
      <c r="AJ16" s="114"/>
      <c r="AK16" s="114"/>
      <c r="AL16" s="114"/>
      <c r="AM16" s="114"/>
      <c r="AN16" s="114"/>
      <c r="AO16" s="114"/>
      <c r="AP16" s="114"/>
      <c r="AQ16" s="114"/>
      <c r="AR16" s="114"/>
      <c r="AS16" s="114"/>
      <c r="AT16" s="114"/>
      <c r="AU16" s="114"/>
      <c r="AV16" s="114"/>
      <c r="AW16" s="114"/>
      <c r="AX16" s="114"/>
      <c r="AY16" s="114"/>
      <c r="AZ16" s="114"/>
      <c r="BA16" s="114"/>
      <c r="BB16" s="114"/>
      <c r="BC16" s="114"/>
      <c r="BD16" s="114"/>
      <c r="BE16" s="114"/>
    </row>
    <row r="17" spans="1:57" ht="15.75" customHeight="1" x14ac:dyDescent="0.2">
      <c r="A17" s="29" t="s">
        <v>40</v>
      </c>
      <c r="B17" s="19">
        <v>2015</v>
      </c>
      <c r="C17" s="19">
        <v>2016</v>
      </c>
      <c r="D17" s="19">
        <v>2017</v>
      </c>
      <c r="E17" s="19">
        <v>2018</v>
      </c>
      <c r="F17" s="19">
        <v>2019</v>
      </c>
      <c r="G17" s="19">
        <v>2020</v>
      </c>
      <c r="H17" s="19">
        <v>2021</v>
      </c>
      <c r="I17" s="19">
        <v>2022</v>
      </c>
      <c r="J17" s="19">
        <v>2023</v>
      </c>
      <c r="K17" s="19">
        <v>2024</v>
      </c>
      <c r="L17" s="19">
        <v>2025</v>
      </c>
      <c r="M17" s="19">
        <v>2026</v>
      </c>
      <c r="N17" s="19">
        <v>2027</v>
      </c>
      <c r="O17" s="19">
        <v>2028</v>
      </c>
      <c r="P17" s="19">
        <v>2029</v>
      </c>
      <c r="Q17" s="19">
        <v>2030</v>
      </c>
      <c r="R17" s="19">
        <v>2031</v>
      </c>
      <c r="S17" s="19">
        <v>2032</v>
      </c>
      <c r="T17" s="19">
        <v>2033</v>
      </c>
      <c r="U17" s="19">
        <v>2034</v>
      </c>
      <c r="V17" s="19">
        <v>2035</v>
      </c>
      <c r="W17" s="19">
        <v>2036</v>
      </c>
      <c r="X17" s="19">
        <v>2037</v>
      </c>
      <c r="Y17" s="19">
        <v>2038</v>
      </c>
      <c r="Z17" s="19">
        <v>2039</v>
      </c>
      <c r="AA17" s="19">
        <v>2040</v>
      </c>
      <c r="AB17" s="19">
        <v>2041</v>
      </c>
      <c r="AC17" s="19">
        <v>2042</v>
      </c>
      <c r="AD17" s="19">
        <v>2043</v>
      </c>
      <c r="AE17" s="19">
        <v>2044</v>
      </c>
      <c r="AF17" s="19">
        <v>2045</v>
      </c>
      <c r="AG17" s="19">
        <v>2046</v>
      </c>
      <c r="AH17" s="19">
        <v>2047</v>
      </c>
      <c r="AI17" s="19">
        <v>2048</v>
      </c>
      <c r="AJ17" s="19">
        <v>2049</v>
      </c>
      <c r="AK17" s="19">
        <v>2050</v>
      </c>
    </row>
    <row r="18" spans="1:57" ht="15.75" customHeight="1" x14ac:dyDescent="0.2">
      <c r="A18" s="29" t="s">
        <v>75</v>
      </c>
      <c r="B18" s="29">
        <f>$F$3</f>
        <v>28449.8</v>
      </c>
      <c r="C18" s="29">
        <f t="shared" ref="C18:AK18" si="3">$F$3</f>
        <v>28449.8</v>
      </c>
      <c r="D18" s="29">
        <f t="shared" si="3"/>
        <v>28449.8</v>
      </c>
      <c r="E18" s="29">
        <f t="shared" si="3"/>
        <v>28449.8</v>
      </c>
      <c r="F18" s="29">
        <f t="shared" si="3"/>
        <v>28449.8</v>
      </c>
      <c r="G18" s="29">
        <f t="shared" si="3"/>
        <v>28449.8</v>
      </c>
      <c r="H18" s="29">
        <f t="shared" si="3"/>
        <v>28449.8</v>
      </c>
      <c r="I18" s="29">
        <f t="shared" si="3"/>
        <v>28449.8</v>
      </c>
      <c r="J18" s="29">
        <f t="shared" si="3"/>
        <v>28449.8</v>
      </c>
      <c r="K18" s="29">
        <f t="shared" si="3"/>
        <v>28449.8</v>
      </c>
      <c r="L18" s="29">
        <f t="shared" si="3"/>
        <v>28449.8</v>
      </c>
      <c r="M18" s="29">
        <f t="shared" si="3"/>
        <v>28449.8</v>
      </c>
      <c r="N18" s="29">
        <f t="shared" si="3"/>
        <v>28449.8</v>
      </c>
      <c r="O18" s="29">
        <f t="shared" si="3"/>
        <v>28449.8</v>
      </c>
      <c r="P18" s="29">
        <f t="shared" si="3"/>
        <v>28449.8</v>
      </c>
      <c r="Q18" s="29">
        <f t="shared" si="3"/>
        <v>28449.8</v>
      </c>
      <c r="R18" s="29">
        <f t="shared" si="3"/>
        <v>28449.8</v>
      </c>
      <c r="S18" s="29">
        <f t="shared" si="3"/>
        <v>28449.8</v>
      </c>
      <c r="T18" s="29">
        <f t="shared" si="3"/>
        <v>28449.8</v>
      </c>
      <c r="U18" s="29">
        <f t="shared" si="3"/>
        <v>28449.8</v>
      </c>
      <c r="V18" s="29">
        <f t="shared" si="3"/>
        <v>28449.8</v>
      </c>
      <c r="W18" s="29">
        <f t="shared" si="3"/>
        <v>28449.8</v>
      </c>
      <c r="X18" s="29">
        <f t="shared" si="3"/>
        <v>28449.8</v>
      </c>
      <c r="Y18" s="29">
        <f t="shared" si="3"/>
        <v>28449.8</v>
      </c>
      <c r="Z18" s="29">
        <f t="shared" si="3"/>
        <v>28449.8</v>
      </c>
      <c r="AA18" s="29">
        <f t="shared" si="3"/>
        <v>28449.8</v>
      </c>
      <c r="AB18" s="29">
        <f t="shared" si="3"/>
        <v>28449.8</v>
      </c>
      <c r="AC18" s="29">
        <f t="shared" si="3"/>
        <v>28449.8</v>
      </c>
      <c r="AD18" s="29">
        <f t="shared" si="3"/>
        <v>28449.8</v>
      </c>
      <c r="AE18" s="29">
        <f t="shared" si="3"/>
        <v>28449.8</v>
      </c>
      <c r="AF18" s="29">
        <f t="shared" si="3"/>
        <v>28449.8</v>
      </c>
      <c r="AG18" s="29">
        <f t="shared" si="3"/>
        <v>28449.8</v>
      </c>
      <c r="AH18" s="29">
        <f t="shared" si="3"/>
        <v>28449.8</v>
      </c>
      <c r="AI18" s="29">
        <f t="shared" si="3"/>
        <v>28449.8</v>
      </c>
      <c r="AJ18" s="29">
        <f t="shared" si="3"/>
        <v>28449.8</v>
      </c>
      <c r="AK18" s="29">
        <f t="shared" si="3"/>
        <v>28449.8</v>
      </c>
    </row>
    <row r="19" spans="1:57" ht="15.75" customHeight="1" x14ac:dyDescent="0.2">
      <c r="A19" s="29" t="s">
        <v>76</v>
      </c>
      <c r="B19" s="29">
        <f>$F$11</f>
        <v>895528</v>
      </c>
      <c r="C19" s="29">
        <f t="shared" ref="C19:AK19" si="4">$F$11</f>
        <v>895528</v>
      </c>
      <c r="D19" s="29">
        <f t="shared" si="4"/>
        <v>895528</v>
      </c>
      <c r="E19" s="29">
        <f t="shared" si="4"/>
        <v>895528</v>
      </c>
      <c r="F19" s="29">
        <f t="shared" si="4"/>
        <v>895528</v>
      </c>
      <c r="G19" s="29">
        <f t="shared" si="4"/>
        <v>895528</v>
      </c>
      <c r="H19" s="29">
        <f t="shared" si="4"/>
        <v>895528</v>
      </c>
      <c r="I19" s="29">
        <f t="shared" si="4"/>
        <v>895528</v>
      </c>
      <c r="J19" s="29">
        <f t="shared" si="4"/>
        <v>895528</v>
      </c>
      <c r="K19" s="29">
        <f t="shared" si="4"/>
        <v>895528</v>
      </c>
      <c r="L19" s="29">
        <f t="shared" si="4"/>
        <v>895528</v>
      </c>
      <c r="M19" s="29">
        <f t="shared" si="4"/>
        <v>895528</v>
      </c>
      <c r="N19" s="29">
        <f t="shared" si="4"/>
        <v>895528</v>
      </c>
      <c r="O19" s="29">
        <f t="shared" si="4"/>
        <v>895528</v>
      </c>
      <c r="P19" s="29">
        <f t="shared" si="4"/>
        <v>895528</v>
      </c>
      <c r="Q19" s="29">
        <f t="shared" si="4"/>
        <v>895528</v>
      </c>
      <c r="R19" s="29">
        <f t="shared" si="4"/>
        <v>895528</v>
      </c>
      <c r="S19" s="29">
        <f t="shared" si="4"/>
        <v>895528</v>
      </c>
      <c r="T19" s="29">
        <f t="shared" si="4"/>
        <v>895528</v>
      </c>
      <c r="U19" s="29">
        <f t="shared" si="4"/>
        <v>895528</v>
      </c>
      <c r="V19" s="29">
        <f t="shared" si="4"/>
        <v>895528</v>
      </c>
      <c r="W19" s="29">
        <f t="shared" si="4"/>
        <v>895528</v>
      </c>
      <c r="X19" s="29">
        <f t="shared" si="4"/>
        <v>895528</v>
      </c>
      <c r="Y19" s="29">
        <f t="shared" si="4"/>
        <v>895528</v>
      </c>
      <c r="Z19" s="29">
        <f t="shared" si="4"/>
        <v>895528</v>
      </c>
      <c r="AA19" s="29">
        <f t="shared" si="4"/>
        <v>895528</v>
      </c>
      <c r="AB19" s="29">
        <f t="shared" si="4"/>
        <v>895528</v>
      </c>
      <c r="AC19" s="29">
        <f t="shared" si="4"/>
        <v>895528</v>
      </c>
      <c r="AD19" s="29">
        <f t="shared" si="4"/>
        <v>895528</v>
      </c>
      <c r="AE19" s="29">
        <f t="shared" si="4"/>
        <v>895528</v>
      </c>
      <c r="AF19" s="29">
        <f t="shared" si="4"/>
        <v>895528</v>
      </c>
      <c r="AG19" s="29">
        <f t="shared" si="4"/>
        <v>895528</v>
      </c>
      <c r="AH19" s="29">
        <f t="shared" si="4"/>
        <v>895528</v>
      </c>
      <c r="AI19" s="29">
        <f t="shared" si="4"/>
        <v>895528</v>
      </c>
      <c r="AJ19" s="29">
        <f t="shared" si="4"/>
        <v>895528</v>
      </c>
      <c r="AK19" s="29">
        <f t="shared" si="4"/>
        <v>895528</v>
      </c>
    </row>
    <row r="20" spans="1:57" ht="15.75" customHeight="1" x14ac:dyDescent="0.2">
      <c r="A20" s="29" t="s">
        <v>77</v>
      </c>
      <c r="B20" s="29">
        <f>B3/B18</f>
        <v>0.76490520144254093</v>
      </c>
      <c r="C20" s="29">
        <f t="shared" ref="C20:AK20" si="5">C3/C18</f>
        <v>0.75086292346519135</v>
      </c>
      <c r="D20" s="29">
        <f t="shared" si="5"/>
        <v>0.80242743358477042</v>
      </c>
      <c r="E20" s="29">
        <f t="shared" si="5"/>
        <v>0.90323657811302727</v>
      </c>
      <c r="F20" s="29">
        <f t="shared" si="5"/>
        <v>1</v>
      </c>
      <c r="G20" s="29">
        <f t="shared" si="5"/>
        <v>0.44222454990896248</v>
      </c>
      <c r="H20" s="29">
        <f t="shared" si="5"/>
        <v>0.51002116007845399</v>
      </c>
      <c r="I20" s="29">
        <f t="shared" si="5"/>
        <v>0.71728096506829575</v>
      </c>
      <c r="J20" s="29">
        <f t="shared" si="5"/>
        <v>0.83156530684455543</v>
      </c>
      <c r="K20" s="29">
        <f t="shared" si="5"/>
        <v>0.96909351442423519</v>
      </c>
      <c r="L20" s="29">
        <f t="shared" si="5"/>
        <v>0.97568229695494801</v>
      </c>
      <c r="M20" s="29">
        <f t="shared" si="5"/>
        <v>0.98267135457142829</v>
      </c>
      <c r="N20" s="29">
        <f t="shared" si="5"/>
        <v>0.98946027464502495</v>
      </c>
      <c r="O20" s="29">
        <f t="shared" si="5"/>
        <v>0.9962491947186215</v>
      </c>
      <c r="P20" s="29">
        <f t="shared" si="5"/>
        <v>1.003038114792218</v>
      </c>
      <c r="Q20" s="29">
        <f t="shared" si="5"/>
        <v>1.0202470944531585</v>
      </c>
      <c r="R20" s="29">
        <f t="shared" si="5"/>
        <v>1.0166159549394098</v>
      </c>
      <c r="S20" s="29">
        <f t="shared" si="5"/>
        <v>1.0234048750130067</v>
      </c>
      <c r="T20" s="29">
        <f t="shared" si="5"/>
        <v>1.0301937950866034</v>
      </c>
      <c r="U20" s="29">
        <f t="shared" si="5"/>
        <v>1.0369827151601998</v>
      </c>
      <c r="V20" s="29">
        <f t="shared" si="5"/>
        <v>1.0577586435085504</v>
      </c>
      <c r="W20" s="29">
        <f t="shared" si="5"/>
        <v>1.0505605553073931</v>
      </c>
      <c r="X20" s="29">
        <f t="shared" si="5"/>
        <v>1.0573494753809898</v>
      </c>
      <c r="Y20" s="29">
        <f t="shared" si="5"/>
        <v>1.0641383954545849</v>
      </c>
      <c r="Z20" s="29">
        <f t="shared" si="5"/>
        <v>1.0709273155281813</v>
      </c>
      <c r="AA20" s="29">
        <f t="shared" si="5"/>
        <v>1.0881489918340865</v>
      </c>
      <c r="AB20" s="29">
        <f t="shared" si="5"/>
        <v>1.0845051556753746</v>
      </c>
      <c r="AC20" s="29">
        <f t="shared" si="5"/>
        <v>1.0912940757489713</v>
      </c>
      <c r="AD20" s="29">
        <f t="shared" si="5"/>
        <v>1.098082995822568</v>
      </c>
      <c r="AE20" s="29">
        <f t="shared" si="5"/>
        <v>1.1048719158961646</v>
      </c>
      <c r="AF20" s="29">
        <f t="shared" si="5"/>
        <v>1.1115708176880219</v>
      </c>
      <c r="AG20" s="29">
        <f t="shared" si="5"/>
        <v>1.1184497560433564</v>
      </c>
      <c r="AH20" s="29">
        <f t="shared" si="5"/>
        <v>1.1252386761169531</v>
      </c>
      <c r="AI20" s="29">
        <f t="shared" si="5"/>
        <v>1.1320275961905497</v>
      </c>
      <c r="AJ20" s="29">
        <f t="shared" si="5"/>
        <v>1.1388165162641462</v>
      </c>
      <c r="AK20" s="29">
        <f t="shared" si="5"/>
        <v>1.128291779674977</v>
      </c>
    </row>
    <row r="21" spans="1:57" ht="15.75" customHeight="1" x14ac:dyDescent="0.2">
      <c r="A21" s="29" t="s">
        <v>78</v>
      </c>
      <c r="B21" s="28">
        <f>B11/B19</f>
        <v>0.88101656229620962</v>
      </c>
      <c r="C21" s="28">
        <f t="shared" ref="C21:AK21" si="6">C11/C19</f>
        <v>0.98569335632163368</v>
      </c>
      <c r="D21" s="28">
        <f t="shared" si="6"/>
        <v>0.94031789067455174</v>
      </c>
      <c r="E21" s="28">
        <f t="shared" si="6"/>
        <v>0.92601571363486124</v>
      </c>
      <c r="F21" s="28">
        <f t="shared" si="6"/>
        <v>1</v>
      </c>
      <c r="G21" s="28">
        <f t="shared" si="6"/>
        <v>0.79916094192476395</v>
      </c>
      <c r="H21" s="28">
        <f t="shared" si="6"/>
        <v>0.841213228397102</v>
      </c>
      <c r="I21" s="28">
        <f t="shared" si="6"/>
        <v>0.99882974066695851</v>
      </c>
      <c r="J21" s="28">
        <f t="shared" si="6"/>
        <v>1.0794034357384694</v>
      </c>
      <c r="K21" s="28">
        <f t="shared" si="6"/>
        <v>1.1792378351095667</v>
      </c>
      <c r="L21" s="28">
        <f t="shared" si="6"/>
        <v>1.1872553706021467</v>
      </c>
      <c r="M21" s="28">
        <f t="shared" si="6"/>
        <v>1.1957599793426261</v>
      </c>
      <c r="N21" s="28">
        <f t="shared" si="6"/>
        <v>1.2040210514591558</v>
      </c>
      <c r="O21" s="28">
        <f t="shared" si="6"/>
        <v>1.2122821235756858</v>
      </c>
      <c r="P21" s="28">
        <f t="shared" si="6"/>
        <v>1.2205431956922155</v>
      </c>
      <c r="Q21" s="28">
        <f t="shared" si="6"/>
        <v>1.2414838785239117</v>
      </c>
      <c r="R21" s="28">
        <f t="shared" si="6"/>
        <v>1.2370653399252731</v>
      </c>
      <c r="S21" s="28">
        <f t="shared" si="6"/>
        <v>1.2453264120418033</v>
      </c>
      <c r="T21" s="28">
        <f t="shared" si="6"/>
        <v>1.253587484158333</v>
      </c>
      <c r="U21" s="28">
        <f t="shared" si="6"/>
        <v>1.2618485562748629</v>
      </c>
      <c r="V21" s="28">
        <f t="shared" si="6"/>
        <v>1.2871296673371493</v>
      </c>
      <c r="W21" s="28">
        <f t="shared" si="6"/>
        <v>1.2783707005079226</v>
      </c>
      <c r="X21" s="28">
        <f t="shared" si="6"/>
        <v>1.2866317726244523</v>
      </c>
      <c r="Y21" s="28">
        <f t="shared" si="6"/>
        <v>1.2948928447409804</v>
      </c>
      <c r="Z21" s="28">
        <f t="shared" si="6"/>
        <v>1.3031539168575101</v>
      </c>
      <c r="AA21" s="28">
        <f t="shared" si="6"/>
        <v>1.3241100495543623</v>
      </c>
      <c r="AB21" s="28">
        <f t="shared" si="6"/>
        <v>1.3196760610905698</v>
      </c>
      <c r="AC21" s="28">
        <f t="shared" si="6"/>
        <v>1.3279371332070997</v>
      </c>
      <c r="AD21" s="28">
        <f t="shared" si="6"/>
        <v>1.3361982053236297</v>
      </c>
      <c r="AE21" s="28">
        <f t="shared" si="6"/>
        <v>1.3444592774401596</v>
      </c>
      <c r="AF21" s="28">
        <f t="shared" si="6"/>
        <v>1.3526108111456911</v>
      </c>
      <c r="AG21" s="28">
        <f t="shared" si="6"/>
        <v>1.3609814216732175</v>
      </c>
      <c r="AH21" s="28">
        <f t="shared" si="6"/>
        <v>1.3692424937897472</v>
      </c>
      <c r="AI21" s="28">
        <f t="shared" si="6"/>
        <v>1.3775035659062771</v>
      </c>
      <c r="AJ21" s="28">
        <f t="shared" si="6"/>
        <v>1.3857646380228068</v>
      </c>
      <c r="AK21" s="28">
        <f t="shared" si="6"/>
        <v>1.3729576514876796</v>
      </c>
    </row>
    <row r="22" spans="1:57" ht="15.75" customHeight="1" x14ac:dyDescent="0.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</row>
    <row r="23" spans="1:57" ht="15.75" customHeight="1" x14ac:dyDescent="0.2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</row>
    <row r="24" spans="1:57" ht="15.75" customHeight="1" x14ac:dyDescent="0.2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</row>
    <row r="25" spans="1:57" ht="15.75" customHeight="1" x14ac:dyDescent="0.2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</row>
    <row r="26" spans="1:57" ht="15.75" customHeight="1" x14ac:dyDescent="0.2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</row>
    <row r="27" spans="1:57" ht="15.75" customHeight="1" x14ac:dyDescent="0.2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</row>
    <row r="28" spans="1:57" ht="15.75" customHeight="1" x14ac:dyDescent="0.2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</row>
    <row r="29" spans="1:57" x14ac:dyDescent="0.25">
      <c r="A29" s="113" t="s">
        <v>66</v>
      </c>
      <c r="B29" s="114"/>
      <c r="C29" s="114"/>
      <c r="D29" s="114"/>
      <c r="E29" s="109"/>
      <c r="F29" s="26"/>
      <c r="G29" s="113" t="s">
        <v>79</v>
      </c>
      <c r="H29" s="114"/>
      <c r="I29" s="114"/>
      <c r="J29" s="114"/>
      <c r="K29" s="114"/>
      <c r="L29" s="114"/>
      <c r="M29" s="114"/>
      <c r="N29" s="114"/>
      <c r="O29" s="109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</row>
    <row r="30" spans="1:57" ht="15.75" customHeight="1" x14ac:dyDescent="0.25">
      <c r="A30" s="60"/>
      <c r="B30" s="61"/>
      <c r="C30" s="61"/>
      <c r="D30" s="61"/>
      <c r="E30" s="59"/>
      <c r="F30" s="26"/>
      <c r="G30" s="33"/>
      <c r="H30" s="33"/>
      <c r="I30" s="33"/>
      <c r="J30" s="33"/>
      <c r="K30" s="33"/>
      <c r="L30" s="33"/>
      <c r="M30" s="33"/>
      <c r="N30" s="33"/>
      <c r="O30" s="33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</row>
    <row r="31" spans="1:57" ht="15.75" customHeight="1" x14ac:dyDescent="0.25">
      <c r="A31" s="32"/>
      <c r="B31" s="32"/>
      <c r="C31" s="32"/>
      <c r="D31" s="32"/>
      <c r="E31" s="32"/>
      <c r="F31" s="26"/>
      <c r="G31" s="110" t="s">
        <v>40</v>
      </c>
      <c r="H31" s="112" t="s">
        <v>80</v>
      </c>
      <c r="I31" s="114"/>
      <c r="J31" s="114"/>
      <c r="K31" s="109"/>
      <c r="L31" s="112" t="s">
        <v>81</v>
      </c>
      <c r="M31" s="114"/>
      <c r="N31" s="114"/>
      <c r="O31" s="109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</row>
    <row r="32" spans="1:57" ht="15.75" customHeight="1" x14ac:dyDescent="0.2">
      <c r="A32" s="34" t="s">
        <v>40</v>
      </c>
      <c r="B32" s="112" t="s">
        <v>67</v>
      </c>
      <c r="C32" s="109"/>
      <c r="D32" s="112" t="s">
        <v>68</v>
      </c>
      <c r="E32" s="109"/>
      <c r="F32" s="26"/>
      <c r="G32" s="111"/>
      <c r="H32" s="112" t="s">
        <v>82</v>
      </c>
      <c r="I32" s="109"/>
      <c r="J32" s="112" t="s">
        <v>83</v>
      </c>
      <c r="K32" s="109"/>
      <c r="L32" s="112" t="s">
        <v>82</v>
      </c>
      <c r="M32" s="109"/>
      <c r="N32" s="112" t="s">
        <v>83</v>
      </c>
      <c r="O32" s="109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</row>
    <row r="33" spans="1:57" ht="15.75" customHeight="1" x14ac:dyDescent="0.2">
      <c r="A33" s="35">
        <v>1995</v>
      </c>
      <c r="B33" s="36">
        <v>9563</v>
      </c>
      <c r="C33" s="37"/>
      <c r="D33" s="36">
        <v>9448.2000000000007</v>
      </c>
      <c r="E33" s="37"/>
      <c r="F33" s="26"/>
      <c r="G33" s="38">
        <v>1995</v>
      </c>
      <c r="H33" s="39">
        <v>241625</v>
      </c>
      <c r="I33" s="40"/>
      <c r="J33" s="39">
        <v>376004</v>
      </c>
      <c r="K33" s="41"/>
      <c r="L33" s="39">
        <v>863672</v>
      </c>
      <c r="M33" s="40"/>
      <c r="N33" s="39">
        <v>535998</v>
      </c>
      <c r="O33" s="42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</row>
    <row r="34" spans="1:57" ht="15.75" customHeight="1" x14ac:dyDescent="0.2">
      <c r="A34" s="35">
        <v>1996</v>
      </c>
      <c r="B34" s="36">
        <v>11830.4</v>
      </c>
      <c r="C34" s="37"/>
      <c r="D34" s="36">
        <v>11829.5</v>
      </c>
      <c r="E34" s="37"/>
      <c r="F34" s="26"/>
      <c r="G34" s="38">
        <v>1996</v>
      </c>
      <c r="H34" s="39">
        <v>161026</v>
      </c>
      <c r="I34" s="40"/>
      <c r="J34" s="39">
        <v>466967</v>
      </c>
      <c r="K34" s="41"/>
      <c r="L34" s="39">
        <v>542086</v>
      </c>
      <c r="M34" s="40"/>
      <c r="N34" s="39">
        <v>674141</v>
      </c>
      <c r="O34" s="42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</row>
    <row r="35" spans="1:57" ht="15.75" customHeight="1" x14ac:dyDescent="0.2">
      <c r="A35" s="35">
        <v>1997</v>
      </c>
      <c r="B35" s="36">
        <v>11151.7</v>
      </c>
      <c r="C35" s="37"/>
      <c r="D35" s="36">
        <v>10806</v>
      </c>
      <c r="E35" s="37"/>
      <c r="F35" s="26"/>
      <c r="G35" s="38">
        <v>1997</v>
      </c>
      <c r="H35" s="39">
        <v>190504</v>
      </c>
      <c r="I35" s="40"/>
      <c r="J35" s="39">
        <v>450365</v>
      </c>
      <c r="K35" s="41"/>
      <c r="L35" s="39">
        <v>505759</v>
      </c>
      <c r="M35" s="40"/>
      <c r="N35" s="39">
        <v>644999</v>
      </c>
      <c r="O35" s="42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</row>
    <row r="36" spans="1:57" ht="15.75" customHeight="1" x14ac:dyDescent="0.2">
      <c r="A36" s="35">
        <v>1998</v>
      </c>
      <c r="B36" s="36">
        <v>22989.200000000001</v>
      </c>
      <c r="C36" s="37"/>
      <c r="D36" s="36">
        <v>23675.8</v>
      </c>
      <c r="E36" s="37"/>
      <c r="F36" s="26"/>
      <c r="G36" s="38">
        <v>1998</v>
      </c>
      <c r="H36" s="39">
        <v>260883</v>
      </c>
      <c r="I36" s="40"/>
      <c r="J36" s="39">
        <v>495194</v>
      </c>
      <c r="K36" s="41"/>
      <c r="L36" s="39">
        <v>471807</v>
      </c>
      <c r="M36" s="40"/>
      <c r="N36" s="39">
        <v>712816</v>
      </c>
      <c r="O36" s="42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</row>
    <row r="37" spans="1:57" ht="15.75" customHeight="1" x14ac:dyDescent="0.2">
      <c r="A37" s="35">
        <v>1999</v>
      </c>
      <c r="B37" s="36">
        <v>17432.5</v>
      </c>
      <c r="C37" s="37"/>
      <c r="D37" s="36">
        <v>17670.900000000001</v>
      </c>
      <c r="E37" s="37"/>
      <c r="F37" s="26"/>
      <c r="G37" s="38">
        <v>1999</v>
      </c>
      <c r="H37" s="39">
        <v>263608</v>
      </c>
      <c r="I37" s="40"/>
      <c r="J37" s="39">
        <v>480972</v>
      </c>
      <c r="K37" s="41"/>
      <c r="L37" s="39">
        <v>602953</v>
      </c>
      <c r="M37" s="40"/>
      <c r="N37" s="39">
        <v>746561</v>
      </c>
      <c r="O37" s="42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</row>
    <row r="38" spans="1:57" ht="15.75" customHeight="1" x14ac:dyDescent="0.2">
      <c r="A38" s="35">
        <v>2000</v>
      </c>
      <c r="B38" s="36">
        <v>14353.5</v>
      </c>
      <c r="C38" s="37"/>
      <c r="D38" s="36">
        <v>14549.7</v>
      </c>
      <c r="E38" s="37"/>
      <c r="F38" s="26"/>
      <c r="G38" s="38">
        <v>2000</v>
      </c>
      <c r="H38" s="39">
        <v>244270</v>
      </c>
      <c r="I38" s="40"/>
      <c r="J38" s="39">
        <v>500508</v>
      </c>
      <c r="K38" s="41"/>
      <c r="L38" s="39">
        <v>665245</v>
      </c>
      <c r="M38" s="40"/>
      <c r="N38" s="39">
        <v>731851</v>
      </c>
      <c r="O38" s="42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</row>
    <row r="39" spans="1:57" ht="15.75" customHeight="1" x14ac:dyDescent="0.2">
      <c r="A39" s="35">
        <v>2001</v>
      </c>
      <c r="B39" s="36">
        <v>19882</v>
      </c>
      <c r="C39" s="37"/>
      <c r="D39" s="36">
        <v>19641</v>
      </c>
      <c r="E39" s="37"/>
      <c r="F39" s="26"/>
      <c r="G39" s="38">
        <v>2001</v>
      </c>
      <c r="H39" s="39">
        <v>246986</v>
      </c>
      <c r="I39" s="40"/>
      <c r="J39" s="39">
        <v>500668</v>
      </c>
      <c r="K39" s="41"/>
      <c r="L39" s="39">
        <v>678234</v>
      </c>
      <c r="M39" s="40"/>
      <c r="N39" s="39">
        <v>735293</v>
      </c>
      <c r="O39" s="42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</row>
    <row r="40" spans="1:57" ht="15.75" customHeight="1" x14ac:dyDescent="0.2">
      <c r="A40" s="35">
        <v>2002</v>
      </c>
      <c r="B40" s="36">
        <v>20542</v>
      </c>
      <c r="C40" s="37"/>
      <c r="D40" s="36">
        <v>20052</v>
      </c>
      <c r="E40" s="37"/>
      <c r="F40" s="26"/>
      <c r="G40" s="38">
        <v>2002</v>
      </c>
      <c r="H40" s="39">
        <v>335504</v>
      </c>
      <c r="I40" s="40"/>
      <c r="J40" s="39">
        <v>552800</v>
      </c>
      <c r="K40" s="41"/>
      <c r="L40" s="39">
        <v>755781</v>
      </c>
      <c r="M40" s="40"/>
      <c r="N40" s="39">
        <v>909546</v>
      </c>
      <c r="O40" s="42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</row>
    <row r="41" spans="1:57" ht="15.75" customHeight="1" x14ac:dyDescent="0.2">
      <c r="A41" s="35">
        <v>2003</v>
      </c>
      <c r="B41" s="36">
        <v>19162</v>
      </c>
      <c r="C41" s="37"/>
      <c r="D41" s="36">
        <v>19938</v>
      </c>
      <c r="E41" s="37"/>
      <c r="F41" s="26"/>
      <c r="G41" s="38">
        <v>2003</v>
      </c>
      <c r="H41" s="39">
        <v>167978</v>
      </c>
      <c r="I41" s="30"/>
      <c r="J41" s="39">
        <v>434818</v>
      </c>
      <c r="K41" s="41"/>
      <c r="L41" s="39">
        <v>713415</v>
      </c>
      <c r="M41" s="40"/>
      <c r="N41" s="39">
        <v>752059</v>
      </c>
      <c r="O41" s="42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</row>
    <row r="42" spans="1:57" ht="15.75" customHeight="1" x14ac:dyDescent="0.2">
      <c r="A42" s="35">
        <v>2004</v>
      </c>
      <c r="B42" s="36">
        <v>16830</v>
      </c>
      <c r="C42" s="37"/>
      <c r="D42" s="36">
        <v>16072</v>
      </c>
      <c r="E42" s="37"/>
      <c r="F42" s="26"/>
      <c r="G42" s="38">
        <v>2004</v>
      </c>
      <c r="H42" s="39">
        <v>204623</v>
      </c>
      <c r="I42" s="30"/>
      <c r="J42" s="39">
        <v>435643</v>
      </c>
      <c r="K42" s="41"/>
      <c r="L42" s="39">
        <v>531250</v>
      </c>
      <c r="M42" s="40"/>
      <c r="N42" s="39">
        <v>734532</v>
      </c>
      <c r="O42" s="42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</row>
    <row r="43" spans="1:57" ht="15.75" customHeight="1" x14ac:dyDescent="0.2">
      <c r="A43" s="35">
        <v>2005</v>
      </c>
      <c r="B43" s="36">
        <v>14737</v>
      </c>
      <c r="C43" s="37"/>
      <c r="D43" s="36">
        <v>13664</v>
      </c>
      <c r="E43" s="37"/>
      <c r="F43" s="26"/>
      <c r="G43" s="38">
        <v>2005</v>
      </c>
      <c r="H43" s="39">
        <v>335504</v>
      </c>
      <c r="I43" s="30"/>
      <c r="J43" s="39">
        <v>552800</v>
      </c>
      <c r="K43" s="41"/>
      <c r="L43" s="39">
        <v>755781</v>
      </c>
      <c r="M43" s="40"/>
      <c r="N43" s="39">
        <v>909546</v>
      </c>
      <c r="O43" s="42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</row>
    <row r="44" spans="1:57" ht="15.75" customHeight="1" x14ac:dyDescent="0.2">
      <c r="A44" s="35">
        <v>2006</v>
      </c>
      <c r="B44" s="36">
        <v>13664</v>
      </c>
      <c r="C44" s="37"/>
      <c r="D44" s="36">
        <v>14136.8</v>
      </c>
      <c r="E44" s="37"/>
      <c r="F44" s="26"/>
      <c r="G44" s="38">
        <v>2006</v>
      </c>
      <c r="H44" s="39">
        <v>238448</v>
      </c>
      <c r="I44" s="30"/>
      <c r="J44" s="39">
        <v>460329</v>
      </c>
      <c r="K44" s="41"/>
      <c r="L44" s="39">
        <v>509228</v>
      </c>
      <c r="M44" s="40"/>
      <c r="N44" s="39">
        <v>743463</v>
      </c>
      <c r="O44" s="42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</row>
    <row r="45" spans="1:57" ht="15.75" customHeight="1" x14ac:dyDescent="0.2">
      <c r="A45" s="35">
        <v>2007</v>
      </c>
      <c r="B45" s="36">
        <v>14762</v>
      </c>
      <c r="C45" s="37"/>
      <c r="D45" s="36">
        <v>15245.8</v>
      </c>
      <c r="E45" s="37"/>
      <c r="F45" s="26"/>
      <c r="G45" s="38">
        <v>2007</v>
      </c>
      <c r="H45" s="39">
        <v>296000</v>
      </c>
      <c r="I45" s="30"/>
      <c r="J45" s="39">
        <v>430130</v>
      </c>
      <c r="K45" s="41"/>
      <c r="L45" s="39">
        <v>591278</v>
      </c>
      <c r="M45" s="40"/>
      <c r="N45" s="39">
        <v>786272</v>
      </c>
      <c r="O45" s="42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</row>
    <row r="46" spans="1:57" ht="15.75" customHeight="1" x14ac:dyDescent="0.2">
      <c r="A46" s="35">
        <v>2008</v>
      </c>
      <c r="B46" s="36">
        <v>18705.5</v>
      </c>
      <c r="C46" s="37"/>
      <c r="D46" s="36">
        <v>18919</v>
      </c>
      <c r="E46" s="37"/>
      <c r="F46" s="26"/>
      <c r="G46" s="38">
        <v>2008</v>
      </c>
      <c r="H46" s="39">
        <v>352043</v>
      </c>
      <c r="I46" s="30"/>
      <c r="J46" s="39">
        <v>448934</v>
      </c>
      <c r="K46" s="41"/>
      <c r="L46" s="39">
        <v>729564</v>
      </c>
      <c r="M46" s="40"/>
      <c r="N46" s="39">
        <v>822968</v>
      </c>
      <c r="O46" s="42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</row>
    <row r="47" spans="1:57" ht="15.75" customHeight="1" x14ac:dyDescent="0.2">
      <c r="A47" s="35">
        <v>2009</v>
      </c>
      <c r="B47" s="36">
        <v>14906</v>
      </c>
      <c r="C47" s="37"/>
      <c r="D47" s="36">
        <v>14858.9</v>
      </c>
      <c r="E47" s="37"/>
      <c r="F47" s="26"/>
      <c r="G47" s="38">
        <v>2009</v>
      </c>
      <c r="H47" s="39">
        <v>239276</v>
      </c>
      <c r="I47" s="30"/>
      <c r="J47" s="39">
        <v>472808</v>
      </c>
      <c r="K47" s="41"/>
      <c r="L47" s="39">
        <v>602851</v>
      </c>
      <c r="M47" s="40"/>
      <c r="N47" s="39">
        <v>951063</v>
      </c>
      <c r="O47" s="42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</row>
    <row r="48" spans="1:57" ht="15.75" customHeight="1" x14ac:dyDescent="0.2">
      <c r="A48" s="35">
        <v>2010</v>
      </c>
      <c r="B48" s="36">
        <v>18271.7</v>
      </c>
      <c r="C48" s="37"/>
      <c r="D48" s="36">
        <v>18314.8</v>
      </c>
      <c r="E48" s="37"/>
      <c r="F48" s="26"/>
      <c r="G48" s="38">
        <v>2010</v>
      </c>
      <c r="H48" s="39">
        <v>245447</v>
      </c>
      <c r="I48" s="30"/>
      <c r="J48" s="39">
        <v>519840</v>
      </c>
      <c r="K48" s="41"/>
      <c r="L48" s="39">
        <v>826363</v>
      </c>
      <c r="M48" s="40"/>
      <c r="N48" s="39">
        <v>1020408</v>
      </c>
      <c r="O48" s="42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</row>
    <row r="49" spans="1:57" ht="15.75" customHeight="1" x14ac:dyDescent="0.2">
      <c r="A49" s="35">
        <v>2011</v>
      </c>
      <c r="B49" s="36">
        <v>19996.8</v>
      </c>
      <c r="C49" s="37"/>
      <c r="D49" s="36">
        <v>19704.8</v>
      </c>
      <c r="E49" s="37"/>
      <c r="F49" s="26"/>
      <c r="G49" s="38">
        <v>2011</v>
      </c>
      <c r="H49" s="39">
        <v>252496</v>
      </c>
      <c r="I49" s="30"/>
      <c r="J49" s="39">
        <v>565491</v>
      </c>
      <c r="K49" s="41"/>
      <c r="L49" s="39">
        <v>701599</v>
      </c>
      <c r="M49" s="40"/>
      <c r="N49" s="39">
        <v>1190927</v>
      </c>
      <c r="O49" s="42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</row>
    <row r="50" spans="1:57" ht="15.75" customHeight="1" x14ac:dyDescent="0.2">
      <c r="A50" s="35">
        <v>2012</v>
      </c>
      <c r="B50" s="36">
        <v>26149.5</v>
      </c>
      <c r="C50" s="37"/>
      <c r="D50" s="36">
        <v>24197.8</v>
      </c>
      <c r="E50" s="37"/>
      <c r="F50" s="26"/>
      <c r="G50" s="38">
        <v>2012</v>
      </c>
      <c r="H50" s="39">
        <v>268391</v>
      </c>
      <c r="I50" s="30"/>
      <c r="J50" s="39">
        <v>675186</v>
      </c>
      <c r="K50" s="41"/>
      <c r="L50" s="39">
        <v>872706</v>
      </c>
      <c r="M50" s="40"/>
      <c r="N50" s="39">
        <v>1415822</v>
      </c>
      <c r="O50" s="42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</row>
    <row r="51" spans="1:57" ht="15.75" customHeight="1" x14ac:dyDescent="0.2">
      <c r="A51" s="35">
        <v>2013</v>
      </c>
      <c r="B51" s="36">
        <v>23081.5</v>
      </c>
      <c r="C51" s="37"/>
      <c r="D51" s="36">
        <v>22229.599999999999</v>
      </c>
      <c r="E51" s="37"/>
      <c r="F51" s="26"/>
      <c r="G51" s="38">
        <v>2013</v>
      </c>
      <c r="H51" s="39">
        <v>311555</v>
      </c>
      <c r="I51" s="30"/>
      <c r="J51" s="39">
        <v>816166</v>
      </c>
      <c r="K51" s="41"/>
      <c r="L51" s="39">
        <v>832559</v>
      </c>
      <c r="M51" s="40"/>
      <c r="N51" s="39">
        <v>1550281</v>
      </c>
      <c r="O51" s="4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</row>
    <row r="52" spans="1:57" ht="15.75" customHeight="1" x14ac:dyDescent="0.2">
      <c r="A52" s="35">
        <v>2014</v>
      </c>
      <c r="B52" s="36">
        <v>22377.1</v>
      </c>
      <c r="C52" s="37"/>
      <c r="D52" s="36">
        <v>21998.2</v>
      </c>
      <c r="E52" s="37"/>
      <c r="F52" s="26"/>
      <c r="G52" s="38">
        <v>2014</v>
      </c>
      <c r="H52" s="39">
        <v>295134</v>
      </c>
      <c r="I52" s="30"/>
      <c r="J52" s="39">
        <v>854340</v>
      </c>
      <c r="K52" s="41"/>
      <c r="L52" s="39">
        <v>863031</v>
      </c>
      <c r="M52" s="40"/>
      <c r="N52" s="39">
        <v>1600023</v>
      </c>
      <c r="O52" s="4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</row>
    <row r="53" spans="1:57" ht="15.75" customHeight="1" x14ac:dyDescent="0.2">
      <c r="A53" s="35">
        <v>2015</v>
      </c>
      <c r="B53" s="43">
        <v>21761.4</v>
      </c>
      <c r="C53" s="44"/>
      <c r="D53" s="43">
        <v>21229.8</v>
      </c>
      <c r="E53" s="44"/>
      <c r="F53" s="26"/>
      <c r="G53" s="38">
        <v>2015</v>
      </c>
      <c r="H53" s="46">
        <v>265262</v>
      </c>
      <c r="I53" s="47"/>
      <c r="J53" s="46">
        <v>714177</v>
      </c>
      <c r="K53" s="44"/>
      <c r="L53" s="46">
        <v>788975</v>
      </c>
      <c r="M53" s="44"/>
      <c r="N53" s="46">
        <v>1351636</v>
      </c>
      <c r="O53" s="48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</row>
    <row r="54" spans="1:57" ht="15.75" customHeight="1" x14ac:dyDescent="0.2">
      <c r="A54" s="35">
        <v>2016</v>
      </c>
      <c r="B54" s="43">
        <v>21361.9</v>
      </c>
      <c r="C54" s="45"/>
      <c r="D54" s="43">
        <v>21308.7</v>
      </c>
      <c r="E54" s="44"/>
      <c r="F54" s="26"/>
      <c r="G54" s="38">
        <v>2016</v>
      </c>
      <c r="H54" s="46">
        <v>272873</v>
      </c>
      <c r="I54" s="33"/>
      <c r="J54" s="46">
        <v>724505</v>
      </c>
      <c r="K54" s="49"/>
      <c r="L54" s="46">
        <v>882716</v>
      </c>
      <c r="M54" s="50"/>
      <c r="N54" s="46">
        <v>1608911</v>
      </c>
      <c r="O54" s="48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</row>
    <row r="55" spans="1:57" ht="15.75" customHeight="1" x14ac:dyDescent="0.2">
      <c r="A55" s="35">
        <v>2017</v>
      </c>
      <c r="B55" s="43">
        <v>22828.9</v>
      </c>
      <c r="C55" s="44"/>
      <c r="D55" s="43">
        <v>22087.599999999999</v>
      </c>
      <c r="E55" s="44"/>
      <c r="F55" s="26"/>
      <c r="G55" s="38">
        <v>2017</v>
      </c>
      <c r="H55" s="46">
        <v>242744</v>
      </c>
      <c r="I55" s="48" t="s">
        <v>84</v>
      </c>
      <c r="J55" s="46">
        <v>761755</v>
      </c>
      <c r="K55" s="48" t="s">
        <v>84</v>
      </c>
      <c r="L55" s="46">
        <v>842081</v>
      </c>
      <c r="M55" s="48" t="s">
        <v>84</v>
      </c>
      <c r="N55" s="46">
        <v>1678060</v>
      </c>
      <c r="O55" s="48" t="s">
        <v>84</v>
      </c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</row>
    <row r="56" spans="1:57" ht="15.75" customHeight="1" x14ac:dyDescent="0.2">
      <c r="A56" s="35">
        <v>2018</v>
      </c>
      <c r="B56" s="43">
        <v>25696.9</v>
      </c>
      <c r="C56" s="45"/>
      <c r="D56" s="43">
        <v>25317.9</v>
      </c>
      <c r="E56" s="45"/>
      <c r="F56" s="26"/>
      <c r="G56" s="38">
        <v>2018</v>
      </c>
      <c r="H56" s="46">
        <v>240325</v>
      </c>
      <c r="I56" s="50"/>
      <c r="J56" s="46">
        <v>821867</v>
      </c>
      <c r="K56" s="49"/>
      <c r="L56" s="46">
        <v>829273</v>
      </c>
      <c r="M56" s="50"/>
      <c r="N56" s="46">
        <v>1607487</v>
      </c>
      <c r="O56" s="48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</row>
    <row r="57" spans="1:57" ht="15.75" customHeight="1" x14ac:dyDescent="0.2">
      <c r="A57" s="35">
        <v>2019</v>
      </c>
      <c r="B57" s="45" t="s">
        <v>236</v>
      </c>
      <c r="C57" s="45"/>
      <c r="D57" s="45" t="s">
        <v>237</v>
      </c>
      <c r="E57" s="45"/>
      <c r="F57" s="26"/>
      <c r="G57" s="38">
        <v>2019</v>
      </c>
      <c r="H57" s="49" t="s">
        <v>220</v>
      </c>
      <c r="I57" s="49"/>
      <c r="J57" s="49" t="s">
        <v>221</v>
      </c>
      <c r="K57" s="49"/>
      <c r="L57" s="49" t="s">
        <v>222</v>
      </c>
      <c r="M57" s="49"/>
      <c r="N57" s="49" t="s">
        <v>223</v>
      </c>
      <c r="O57" s="48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</row>
    <row r="58" spans="1:57" ht="15.75" customHeight="1" x14ac:dyDescent="0.2">
      <c r="A58" s="35">
        <v>2020</v>
      </c>
      <c r="B58" s="73" t="s">
        <v>238</v>
      </c>
      <c r="C58" s="45"/>
      <c r="D58" s="45" t="s">
        <v>239</v>
      </c>
      <c r="E58" s="45"/>
      <c r="F58" s="26"/>
      <c r="G58" s="38">
        <v>2020</v>
      </c>
      <c r="H58" s="49" t="s">
        <v>224</v>
      </c>
      <c r="I58" s="49"/>
      <c r="J58" s="49" t="s">
        <v>225</v>
      </c>
      <c r="K58" s="49"/>
      <c r="L58" s="49" t="s">
        <v>226</v>
      </c>
      <c r="M58" s="49"/>
      <c r="N58" s="49" t="s">
        <v>227</v>
      </c>
      <c r="O58" s="48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</row>
    <row r="59" spans="1:57" ht="15.75" customHeight="1" x14ac:dyDescent="0.2">
      <c r="A59" s="35">
        <v>2021</v>
      </c>
      <c r="B59" s="73" t="s">
        <v>240</v>
      </c>
      <c r="C59" s="45"/>
      <c r="D59" s="45" t="s">
        <v>241</v>
      </c>
      <c r="E59" s="45"/>
      <c r="F59" s="26"/>
      <c r="G59" s="38">
        <v>2021</v>
      </c>
      <c r="H59" s="49" t="s">
        <v>228</v>
      </c>
      <c r="I59" s="49"/>
      <c r="J59" s="49" t="s">
        <v>229</v>
      </c>
      <c r="K59" s="49"/>
      <c r="L59" s="49" t="s">
        <v>230</v>
      </c>
      <c r="M59" s="49"/>
      <c r="N59" s="49" t="s">
        <v>231</v>
      </c>
      <c r="O59" s="48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</row>
    <row r="60" spans="1:57" ht="15.75" customHeight="1" x14ac:dyDescent="0.2">
      <c r="A60" s="35">
        <v>2022</v>
      </c>
      <c r="B60" s="73" t="s">
        <v>242</v>
      </c>
      <c r="C60" s="45"/>
      <c r="D60" s="45" t="s">
        <v>243</v>
      </c>
      <c r="E60" s="45"/>
      <c r="F60" s="26"/>
      <c r="G60" s="38">
        <v>2022</v>
      </c>
      <c r="H60" s="49" t="s">
        <v>232</v>
      </c>
      <c r="I60" s="49"/>
      <c r="J60" s="49" t="s">
        <v>233</v>
      </c>
      <c r="K60" s="49"/>
      <c r="L60" s="49" t="s">
        <v>234</v>
      </c>
      <c r="M60" s="49"/>
      <c r="N60" s="49" t="s">
        <v>235</v>
      </c>
      <c r="O60" s="5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</row>
    <row r="61" spans="1:57" ht="15.75" customHeight="1" x14ac:dyDescent="0.2">
      <c r="A61" s="108" t="s">
        <v>85</v>
      </c>
      <c r="B61" s="109"/>
      <c r="C61" s="51"/>
      <c r="D61" s="51"/>
      <c r="E61" s="33"/>
      <c r="F61" s="26"/>
      <c r="G61" s="108" t="s">
        <v>86</v>
      </c>
      <c r="H61" s="109"/>
      <c r="I61" s="51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</row>
    <row r="62" spans="1:57" ht="15.75" customHeight="1" x14ac:dyDescent="0.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</row>
    <row r="63" spans="1:57" ht="15.75" customHeight="1" x14ac:dyDescent="0.2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</row>
    <row r="64" spans="1:57" ht="15.75" customHeight="1" x14ac:dyDescent="0.2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</row>
    <row r="65" spans="1:57" ht="15.75" customHeight="1" x14ac:dyDescent="0.2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</row>
    <row r="66" spans="1:57" ht="15.75" customHeight="1" x14ac:dyDescent="0.2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</row>
    <row r="67" spans="1:57" ht="15.75" customHeight="1" x14ac:dyDescent="0.2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</row>
    <row r="68" spans="1:57" ht="15.75" customHeight="1" x14ac:dyDescent="0.2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</row>
    <row r="69" spans="1:57" ht="15.75" customHeight="1" x14ac:dyDescent="0.2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</row>
    <row r="70" spans="1:57" ht="15.75" customHeight="1" x14ac:dyDescent="0.2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</row>
    <row r="71" spans="1:57" ht="15.75" customHeight="1" x14ac:dyDescent="0.2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</row>
    <row r="72" spans="1:57" ht="15.75" customHeight="1" x14ac:dyDescent="0.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</row>
    <row r="73" spans="1:57" ht="15.75" customHeight="1" x14ac:dyDescent="0.2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</row>
    <row r="74" spans="1:57" ht="15.75" customHeight="1" x14ac:dyDescent="0.2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</row>
    <row r="75" spans="1:57" ht="15.75" customHeight="1" x14ac:dyDescent="0.2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</row>
    <row r="76" spans="1:57" ht="15.75" customHeight="1" x14ac:dyDescent="0.2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</row>
    <row r="77" spans="1:57" ht="15.75" customHeight="1" x14ac:dyDescent="0.2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</row>
    <row r="78" spans="1:57" ht="15.75" customHeight="1" x14ac:dyDescent="0.2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</row>
    <row r="79" spans="1:57" ht="15.75" customHeight="1" x14ac:dyDescent="0.2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</row>
    <row r="80" spans="1:57" ht="15.75" customHeight="1" x14ac:dyDescent="0.2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</row>
    <row r="81" spans="1:57" ht="15.75" customHeight="1" x14ac:dyDescent="0.2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</row>
    <row r="82" spans="1:57" ht="15.75" customHeight="1" x14ac:dyDescent="0.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</row>
    <row r="83" spans="1:57" ht="15.75" customHeight="1" x14ac:dyDescent="0.2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</row>
    <row r="84" spans="1:57" ht="15.75" customHeight="1" x14ac:dyDescent="0.2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</row>
    <row r="85" spans="1:57" ht="15.75" customHeight="1" x14ac:dyDescent="0.2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</row>
    <row r="86" spans="1:57" ht="15.75" customHeight="1" x14ac:dyDescent="0.2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</row>
    <row r="87" spans="1:57" ht="15.75" customHeight="1" x14ac:dyDescent="0.2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</row>
    <row r="88" spans="1:57" ht="15.75" customHeight="1" x14ac:dyDescent="0.2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</row>
    <row r="89" spans="1:57" ht="15.75" customHeight="1" x14ac:dyDescent="0.2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</row>
    <row r="90" spans="1:57" ht="15.75" customHeight="1" x14ac:dyDescent="0.2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</row>
    <row r="91" spans="1:57" ht="15.75" customHeight="1" x14ac:dyDescent="0.2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</row>
    <row r="92" spans="1:57" ht="15.75" customHeight="1" x14ac:dyDescent="0.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</row>
    <row r="93" spans="1:57" ht="15.75" customHeight="1" x14ac:dyDescent="0.2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</row>
    <row r="94" spans="1:57" ht="15.75" customHeight="1" x14ac:dyDescent="0.2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</row>
    <row r="95" spans="1:57" ht="15.75" customHeight="1" x14ac:dyDescent="0.2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</row>
    <row r="96" spans="1:57" ht="15.75" customHeight="1" x14ac:dyDescent="0.2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</row>
    <row r="97" spans="1:57" ht="15.75" customHeight="1" x14ac:dyDescent="0.2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</row>
    <row r="98" spans="1:57" ht="15.75" customHeight="1" x14ac:dyDescent="0.2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</row>
    <row r="99" spans="1:57" ht="15.75" customHeight="1" x14ac:dyDescent="0.2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</row>
    <row r="100" spans="1:57" ht="15.75" customHeight="1" x14ac:dyDescent="0.2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</row>
    <row r="101" spans="1:57" ht="15.75" customHeight="1" x14ac:dyDescent="0.2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</row>
    <row r="102" spans="1:57" ht="15.75" customHeight="1" x14ac:dyDescent="0.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</row>
    <row r="103" spans="1:57" ht="15.75" customHeight="1" x14ac:dyDescent="0.2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</row>
    <row r="104" spans="1:57" ht="15.75" customHeight="1" x14ac:dyDescent="0.2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</row>
    <row r="105" spans="1:57" ht="15.75" customHeight="1" x14ac:dyDescent="0.2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</row>
    <row r="106" spans="1:57" ht="15.75" customHeight="1" x14ac:dyDescent="0.2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</row>
    <row r="107" spans="1:57" ht="15.75" customHeight="1" x14ac:dyDescent="0.2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</row>
    <row r="108" spans="1:57" ht="15.75" customHeight="1" x14ac:dyDescent="0.2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</row>
    <row r="109" spans="1:57" ht="15.75" customHeight="1" x14ac:dyDescent="0.2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</row>
    <row r="110" spans="1:57" ht="15.75" customHeight="1" x14ac:dyDescent="0.2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</row>
    <row r="111" spans="1:57" ht="15.75" customHeight="1" x14ac:dyDescent="0.2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</row>
    <row r="112" spans="1:57" ht="15.75" customHeight="1" x14ac:dyDescent="0.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</row>
    <row r="113" spans="1:57" ht="15.75" customHeight="1" x14ac:dyDescent="0.2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</row>
    <row r="114" spans="1:57" ht="15.75" customHeight="1" x14ac:dyDescent="0.2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</row>
    <row r="115" spans="1:57" ht="15.75" customHeight="1" x14ac:dyDescent="0.2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</row>
    <row r="116" spans="1:57" ht="15.75" customHeight="1" x14ac:dyDescent="0.2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</row>
    <row r="117" spans="1:57" ht="15.75" customHeight="1" x14ac:dyDescent="0.2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</row>
    <row r="118" spans="1:57" ht="15.75" customHeight="1" x14ac:dyDescent="0.2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</row>
    <row r="119" spans="1:57" ht="15.75" customHeight="1" x14ac:dyDescent="0.2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</row>
    <row r="120" spans="1:57" ht="15.75" customHeight="1" x14ac:dyDescent="0.2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</row>
    <row r="121" spans="1:57" ht="15.75" customHeight="1" x14ac:dyDescent="0.2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</row>
    <row r="122" spans="1:57" ht="15.75" customHeight="1" x14ac:dyDescent="0.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</row>
    <row r="123" spans="1:57" ht="15.75" customHeight="1" x14ac:dyDescent="0.2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</row>
    <row r="124" spans="1:57" ht="15.75" customHeight="1" x14ac:dyDescent="0.2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</row>
    <row r="125" spans="1:57" ht="15.75" customHeight="1" x14ac:dyDescent="0.2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</row>
    <row r="126" spans="1:57" ht="15.75" customHeight="1" x14ac:dyDescent="0.2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</row>
    <row r="127" spans="1:57" ht="15.75" customHeight="1" x14ac:dyDescent="0.2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</row>
    <row r="128" spans="1:57" ht="15.75" customHeight="1" x14ac:dyDescent="0.2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</row>
    <row r="129" spans="1:57" ht="15.75" customHeight="1" x14ac:dyDescent="0.2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</row>
    <row r="130" spans="1:57" ht="15.75" customHeight="1" x14ac:dyDescent="0.2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</row>
    <row r="131" spans="1:57" ht="15.75" customHeight="1" x14ac:dyDescent="0.2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</row>
    <row r="132" spans="1:57" ht="15.75" customHeight="1" x14ac:dyDescent="0.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</row>
    <row r="133" spans="1:57" ht="15.75" customHeight="1" x14ac:dyDescent="0.2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</row>
    <row r="134" spans="1:57" ht="15.75" customHeight="1" x14ac:dyDescent="0.2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</row>
    <row r="135" spans="1:57" ht="15.75" customHeight="1" x14ac:dyDescent="0.2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</row>
    <row r="136" spans="1:57" ht="15.75" customHeight="1" x14ac:dyDescent="0.2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</row>
    <row r="137" spans="1:57" ht="15.75" customHeight="1" x14ac:dyDescent="0.2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</row>
    <row r="138" spans="1:57" ht="15.75" customHeight="1" x14ac:dyDescent="0.2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</row>
    <row r="139" spans="1:57" ht="15.75" customHeight="1" x14ac:dyDescent="0.2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</row>
    <row r="140" spans="1:57" ht="15.75" customHeight="1" x14ac:dyDescent="0.2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</row>
    <row r="141" spans="1:57" ht="15.75" customHeight="1" x14ac:dyDescent="0.2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</row>
    <row r="142" spans="1:57" ht="15.75" customHeight="1" x14ac:dyDescent="0.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</row>
    <row r="143" spans="1:57" ht="15.75" customHeight="1" x14ac:dyDescent="0.2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</row>
    <row r="144" spans="1:57" ht="15.75" customHeight="1" x14ac:dyDescent="0.2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</row>
    <row r="145" spans="1:57" ht="15.75" customHeight="1" x14ac:dyDescent="0.2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</row>
    <row r="146" spans="1:57" ht="15.75" customHeight="1" x14ac:dyDescent="0.2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</row>
    <row r="147" spans="1:57" ht="15.75" customHeight="1" x14ac:dyDescent="0.2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</row>
    <row r="148" spans="1:57" ht="15.75" customHeight="1" x14ac:dyDescent="0.2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</row>
    <row r="149" spans="1:57" ht="15.75" customHeight="1" x14ac:dyDescent="0.2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</row>
    <row r="150" spans="1:57" ht="15.75" customHeight="1" x14ac:dyDescent="0.2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</row>
    <row r="151" spans="1:57" ht="15.75" customHeight="1" x14ac:dyDescent="0.2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</row>
    <row r="152" spans="1:57" ht="15.75" customHeight="1" x14ac:dyDescent="0.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</row>
    <row r="153" spans="1:57" ht="15.75" customHeight="1" x14ac:dyDescent="0.2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</row>
    <row r="154" spans="1:57" ht="15.75" customHeight="1" x14ac:dyDescent="0.2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</row>
    <row r="155" spans="1:57" ht="15.75" customHeight="1" x14ac:dyDescent="0.2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</row>
    <row r="156" spans="1:57" ht="15.75" customHeight="1" x14ac:dyDescent="0.2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</row>
    <row r="157" spans="1:57" ht="15.75" customHeight="1" x14ac:dyDescent="0.2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</row>
    <row r="158" spans="1:57" ht="15.75" customHeight="1" x14ac:dyDescent="0.2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</row>
    <row r="159" spans="1:57" ht="15.75" customHeight="1" x14ac:dyDescent="0.2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</row>
    <row r="160" spans="1:57" ht="15.75" customHeight="1" x14ac:dyDescent="0.2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</row>
    <row r="161" spans="1:57" ht="15.75" customHeight="1" x14ac:dyDescent="0.2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</row>
    <row r="162" spans="1:57" ht="15.75" customHeight="1" x14ac:dyDescent="0.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</row>
    <row r="163" spans="1:57" ht="15.75" customHeight="1" x14ac:dyDescent="0.2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</row>
    <row r="164" spans="1:57" ht="15.75" customHeight="1" x14ac:dyDescent="0.2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</row>
    <row r="165" spans="1:57" ht="15.75" customHeight="1" x14ac:dyDescent="0.2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</row>
    <row r="166" spans="1:57" ht="15.75" customHeight="1" x14ac:dyDescent="0.2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</row>
    <row r="167" spans="1:57" ht="15.75" customHeight="1" x14ac:dyDescent="0.2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</row>
    <row r="168" spans="1:57" ht="15.75" customHeight="1" x14ac:dyDescent="0.2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</row>
    <row r="169" spans="1:57" ht="15.75" customHeight="1" x14ac:dyDescent="0.2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</row>
    <row r="170" spans="1:57" ht="15.75" customHeight="1" x14ac:dyDescent="0.2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</row>
    <row r="171" spans="1:57" ht="15.75" customHeight="1" x14ac:dyDescent="0.2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</row>
    <row r="172" spans="1:57" ht="15.75" customHeight="1" x14ac:dyDescent="0.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</row>
    <row r="173" spans="1:57" ht="15.75" customHeight="1" x14ac:dyDescent="0.2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</row>
    <row r="174" spans="1:57" ht="15.75" customHeight="1" x14ac:dyDescent="0.2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</row>
    <row r="175" spans="1:57" ht="15.75" customHeight="1" x14ac:dyDescent="0.2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</row>
    <row r="176" spans="1:57" ht="15.75" customHeight="1" x14ac:dyDescent="0.2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</row>
    <row r="177" spans="1:57" ht="15.75" customHeight="1" x14ac:dyDescent="0.2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</row>
    <row r="178" spans="1:57" ht="15.75" customHeight="1" x14ac:dyDescent="0.2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</row>
    <row r="179" spans="1:57" ht="15.75" customHeight="1" x14ac:dyDescent="0.2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</row>
    <row r="180" spans="1:57" ht="15.75" customHeight="1" x14ac:dyDescent="0.2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</row>
    <row r="181" spans="1:57" ht="15.75" customHeight="1" x14ac:dyDescent="0.2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</row>
    <row r="182" spans="1:57" ht="15.75" customHeight="1" x14ac:dyDescent="0.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</row>
    <row r="183" spans="1:57" ht="15.75" customHeight="1" x14ac:dyDescent="0.2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</row>
    <row r="184" spans="1:57" ht="15.75" customHeight="1" x14ac:dyDescent="0.2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</row>
    <row r="185" spans="1:57" ht="15.75" customHeight="1" x14ac:dyDescent="0.2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</row>
    <row r="186" spans="1:57" ht="15.75" customHeight="1" x14ac:dyDescent="0.2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</row>
    <row r="187" spans="1:57" ht="15.75" customHeight="1" x14ac:dyDescent="0.2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</row>
    <row r="188" spans="1:57" ht="15.75" customHeight="1" x14ac:dyDescent="0.2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</row>
    <row r="189" spans="1:57" ht="15.75" customHeight="1" x14ac:dyDescent="0.2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</row>
    <row r="190" spans="1:57" ht="15.75" customHeight="1" x14ac:dyDescent="0.2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</row>
    <row r="191" spans="1:57" ht="15.75" customHeight="1" x14ac:dyDescent="0.2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</row>
    <row r="192" spans="1:57" ht="15.75" customHeight="1" x14ac:dyDescent="0.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</row>
    <row r="193" spans="1:57" ht="15.75" customHeight="1" x14ac:dyDescent="0.2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</row>
    <row r="194" spans="1:57" ht="15.75" customHeight="1" x14ac:dyDescent="0.2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</row>
    <row r="195" spans="1:57" ht="15.75" customHeight="1" x14ac:dyDescent="0.2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</row>
    <row r="196" spans="1:57" ht="15.75" customHeight="1" x14ac:dyDescent="0.2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</row>
    <row r="197" spans="1:57" ht="15.75" customHeight="1" x14ac:dyDescent="0.2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</row>
    <row r="198" spans="1:57" ht="15.75" customHeight="1" x14ac:dyDescent="0.2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</row>
    <row r="199" spans="1:57" ht="15.75" customHeight="1" x14ac:dyDescent="0.2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</row>
    <row r="200" spans="1:57" ht="15.75" customHeight="1" x14ac:dyDescent="0.2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</row>
    <row r="201" spans="1:57" ht="15.75" customHeight="1" x14ac:dyDescent="0.2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</row>
    <row r="202" spans="1:57" ht="15.75" customHeight="1" x14ac:dyDescent="0.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</row>
    <row r="203" spans="1:57" ht="15.75" customHeight="1" x14ac:dyDescent="0.2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</row>
    <row r="204" spans="1:57" ht="15.75" customHeight="1" x14ac:dyDescent="0.2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</row>
    <row r="205" spans="1:57" ht="15.75" customHeight="1" x14ac:dyDescent="0.2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</row>
    <row r="206" spans="1:57" ht="15.75" customHeight="1" x14ac:dyDescent="0.2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</row>
    <row r="207" spans="1:57" ht="15.75" customHeight="1" x14ac:dyDescent="0.2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</row>
    <row r="208" spans="1:57" ht="15.75" customHeight="1" x14ac:dyDescent="0.2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</row>
    <row r="209" spans="1:57" ht="15.75" customHeight="1" x14ac:dyDescent="0.2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</row>
    <row r="210" spans="1:57" ht="15.75" customHeight="1" x14ac:dyDescent="0.2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</row>
    <row r="211" spans="1:57" ht="15.75" customHeight="1" x14ac:dyDescent="0.2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</row>
    <row r="212" spans="1:57" ht="15.75" customHeight="1" x14ac:dyDescent="0.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</row>
    <row r="213" spans="1:57" ht="15.75" customHeight="1" x14ac:dyDescent="0.2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</row>
    <row r="214" spans="1:57" ht="15.75" customHeight="1" x14ac:dyDescent="0.2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</row>
    <row r="215" spans="1:57" ht="15.75" customHeight="1" x14ac:dyDescent="0.2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</row>
    <row r="216" spans="1:57" ht="15.75" customHeight="1" x14ac:dyDescent="0.2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</row>
    <row r="217" spans="1:57" ht="15.75" customHeight="1" x14ac:dyDescent="0.2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</row>
    <row r="218" spans="1:57" ht="15.75" customHeight="1" x14ac:dyDescent="0.2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</row>
    <row r="219" spans="1:57" ht="15.75" customHeight="1" x14ac:dyDescent="0.2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</row>
    <row r="220" spans="1:57" ht="15.75" customHeight="1" x14ac:dyDescent="0.2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</row>
    <row r="221" spans="1:57" ht="15.75" customHeight="1" x14ac:dyDescent="0.2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</row>
    <row r="222" spans="1:57" ht="15.75" customHeight="1" x14ac:dyDescent="0.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</row>
    <row r="223" spans="1:57" ht="15.75" customHeight="1" x14ac:dyDescent="0.2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</row>
    <row r="224" spans="1:57" ht="15.75" customHeight="1" x14ac:dyDescent="0.2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</row>
    <row r="225" spans="1:57" ht="15.75" customHeight="1" x14ac:dyDescent="0.2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</row>
    <row r="226" spans="1:57" ht="15.75" customHeight="1" x14ac:dyDescent="0.2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</row>
    <row r="227" spans="1:57" ht="15.75" customHeight="1" x14ac:dyDescent="0.2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</row>
    <row r="228" spans="1:57" ht="15.75" customHeight="1" x14ac:dyDescent="0.2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</row>
    <row r="229" spans="1:57" ht="15.75" customHeight="1" x14ac:dyDescent="0.2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</row>
    <row r="230" spans="1:57" ht="15.75" customHeight="1" x14ac:dyDescent="0.2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</row>
    <row r="231" spans="1:57" ht="15.75" customHeight="1" x14ac:dyDescent="0.2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</row>
    <row r="232" spans="1:57" ht="15.75" customHeight="1" x14ac:dyDescent="0.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</row>
    <row r="233" spans="1:57" ht="15.75" customHeight="1" x14ac:dyDescent="0.2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</row>
    <row r="234" spans="1:57" ht="15.75" customHeight="1" x14ac:dyDescent="0.2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</row>
    <row r="235" spans="1:57" ht="15.75" customHeight="1" x14ac:dyDescent="0.2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</row>
    <row r="236" spans="1:57" ht="15.75" customHeight="1" x14ac:dyDescent="0.2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</row>
    <row r="237" spans="1:57" ht="15.75" customHeight="1" x14ac:dyDescent="0.2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</row>
    <row r="238" spans="1:57" ht="15.75" customHeight="1" x14ac:dyDescent="0.2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</row>
    <row r="239" spans="1:57" ht="15.75" customHeight="1" x14ac:dyDescent="0.2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</row>
    <row r="240" spans="1:57" ht="15.75" customHeight="1" x14ac:dyDescent="0.2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</row>
    <row r="241" spans="1:57" ht="15.75" customHeight="1" x14ac:dyDescent="0.2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</row>
    <row r="242" spans="1:57" ht="15.75" customHeight="1" x14ac:dyDescent="0.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</row>
    <row r="243" spans="1:57" ht="15.75" customHeight="1" x14ac:dyDescent="0.2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</row>
    <row r="244" spans="1:57" ht="15.75" customHeight="1" x14ac:dyDescent="0.2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</row>
    <row r="245" spans="1:57" ht="15.75" customHeight="1" x14ac:dyDescent="0.2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</row>
    <row r="246" spans="1:57" ht="15.75" customHeight="1" x14ac:dyDescent="0.2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</row>
    <row r="247" spans="1:57" ht="15.75" customHeight="1" x14ac:dyDescent="0.2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</row>
    <row r="248" spans="1:57" ht="15.75" customHeight="1" x14ac:dyDescent="0.2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</row>
    <row r="249" spans="1:57" ht="15.75" customHeight="1" x14ac:dyDescent="0.2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</row>
    <row r="250" spans="1:57" ht="15.75" customHeight="1" x14ac:dyDescent="0.2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</row>
    <row r="251" spans="1:57" ht="15.75" customHeight="1" x14ac:dyDescent="0.2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</row>
    <row r="252" spans="1:57" ht="15.75" customHeight="1" x14ac:dyDescent="0.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</row>
    <row r="253" spans="1:57" ht="15.75" customHeight="1" x14ac:dyDescent="0.2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</row>
    <row r="254" spans="1:57" ht="15.75" customHeight="1" x14ac:dyDescent="0.2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</row>
    <row r="255" spans="1:57" ht="15.75" customHeight="1" x14ac:dyDescent="0.2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</row>
    <row r="256" spans="1:57" ht="15.75" customHeight="1" x14ac:dyDescent="0.2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</row>
    <row r="257" spans="1:57" ht="15.75" customHeight="1" x14ac:dyDescent="0.2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</row>
    <row r="258" spans="1:57" ht="15.75" customHeight="1" x14ac:dyDescent="0.2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</row>
    <row r="259" spans="1:57" ht="15.75" customHeight="1" x14ac:dyDescent="0.2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</row>
    <row r="260" spans="1:57" ht="15.75" customHeight="1" x14ac:dyDescent="0.2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</row>
    <row r="261" spans="1:57" ht="15.75" customHeight="1" x14ac:dyDescent="0.2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</row>
    <row r="262" spans="1:57" ht="15.75" customHeight="1" x14ac:dyDescent="0.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</row>
    <row r="263" spans="1:57" ht="15.75" customHeight="1" x14ac:dyDescent="0.2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</row>
    <row r="264" spans="1:57" ht="15.75" customHeight="1" x14ac:dyDescent="0.2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</row>
    <row r="265" spans="1:57" ht="15.75" customHeight="1" x14ac:dyDescent="0.2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</row>
    <row r="266" spans="1:57" ht="15.75" customHeight="1" x14ac:dyDescent="0.2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</row>
    <row r="267" spans="1:57" ht="15.75" customHeight="1" x14ac:dyDescent="0.2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</row>
    <row r="268" spans="1:57" ht="15.75" customHeight="1" x14ac:dyDescent="0.2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</row>
    <row r="269" spans="1:57" ht="15.75" customHeight="1" x14ac:dyDescent="0.2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</row>
    <row r="270" spans="1:57" ht="15.75" customHeight="1" x14ac:dyDescent="0.2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</row>
    <row r="271" spans="1:57" ht="15.75" customHeight="1" x14ac:dyDescent="0.2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</row>
    <row r="272" spans="1:57" ht="15.75" customHeight="1" x14ac:dyDescent="0.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</row>
    <row r="273" spans="1:57" ht="15.75" customHeight="1" x14ac:dyDescent="0.2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</row>
    <row r="274" spans="1:57" ht="15.75" customHeight="1" x14ac:dyDescent="0.2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</row>
    <row r="275" spans="1:57" ht="15.75" customHeight="1" x14ac:dyDescent="0.2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</row>
    <row r="276" spans="1:57" ht="15.75" customHeight="1" x14ac:dyDescent="0.2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</row>
    <row r="277" spans="1:57" ht="15.75" customHeight="1" x14ac:dyDescent="0.2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</row>
    <row r="278" spans="1:57" ht="15.75" customHeight="1" x14ac:dyDescent="0.2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</row>
    <row r="279" spans="1:57" ht="15.75" customHeight="1" x14ac:dyDescent="0.2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</row>
    <row r="280" spans="1:57" ht="15.75" customHeight="1" x14ac:dyDescent="0.2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</row>
    <row r="281" spans="1:57" ht="15.75" customHeight="1" x14ac:dyDescent="0.2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</row>
    <row r="282" spans="1:57" ht="15.75" customHeight="1" x14ac:dyDescent="0.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</row>
    <row r="283" spans="1:57" ht="15.75" customHeight="1" x14ac:dyDescent="0.2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</row>
    <row r="284" spans="1:57" ht="15.75" customHeight="1" x14ac:dyDescent="0.2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</row>
    <row r="285" spans="1:57" ht="15.75" customHeight="1" x14ac:dyDescent="0.2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</row>
    <row r="286" spans="1:57" ht="15.75" customHeight="1" x14ac:dyDescent="0.2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</row>
    <row r="287" spans="1:57" ht="15.75" customHeight="1" x14ac:dyDescent="0.2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</row>
    <row r="288" spans="1:57" ht="15.75" customHeight="1" x14ac:dyDescent="0.2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</row>
    <row r="289" spans="1:57" ht="15.75" customHeight="1" x14ac:dyDescent="0.2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</row>
    <row r="290" spans="1:57" ht="15.75" customHeight="1" x14ac:dyDescent="0.2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</row>
    <row r="291" spans="1:57" ht="15.75" customHeight="1" x14ac:dyDescent="0.2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</row>
    <row r="292" spans="1:57" ht="15.75" customHeight="1" x14ac:dyDescent="0.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</row>
    <row r="293" spans="1:57" ht="15.75" customHeight="1" x14ac:dyDescent="0.2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</row>
    <row r="294" spans="1:57" ht="15.75" customHeight="1" x14ac:dyDescent="0.2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</row>
    <row r="295" spans="1:57" ht="15.75" customHeight="1" x14ac:dyDescent="0.2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</row>
    <row r="296" spans="1:57" ht="15.75" customHeight="1" x14ac:dyDescent="0.2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</row>
    <row r="297" spans="1:57" ht="15.75" customHeight="1" x14ac:dyDescent="0.2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</row>
    <row r="298" spans="1:57" ht="15.75" customHeight="1" x14ac:dyDescent="0.2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</row>
    <row r="299" spans="1:57" ht="15.75" customHeight="1" x14ac:dyDescent="0.2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</row>
    <row r="300" spans="1:57" ht="15.75" customHeight="1" x14ac:dyDescent="0.2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</row>
    <row r="301" spans="1:57" ht="15.75" customHeight="1" x14ac:dyDescent="0.2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</row>
    <row r="302" spans="1:57" ht="15.75" customHeight="1" x14ac:dyDescent="0.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</row>
    <row r="303" spans="1:57" ht="15.75" customHeight="1" x14ac:dyDescent="0.2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</row>
    <row r="304" spans="1:57" ht="15.75" customHeight="1" x14ac:dyDescent="0.2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</row>
    <row r="305" spans="1:57" ht="15.75" customHeight="1" x14ac:dyDescent="0.2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</row>
    <row r="306" spans="1:57" ht="15.75" customHeight="1" x14ac:dyDescent="0.2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</row>
    <row r="307" spans="1:57" ht="15.75" customHeight="1" x14ac:dyDescent="0.2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</row>
    <row r="308" spans="1:57" ht="15.75" customHeight="1" x14ac:dyDescent="0.2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</row>
    <row r="309" spans="1:57" ht="15.75" customHeight="1" x14ac:dyDescent="0.2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</row>
    <row r="310" spans="1:57" ht="15.75" customHeight="1" x14ac:dyDescent="0.2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</row>
    <row r="311" spans="1:57" ht="15.75" customHeight="1" x14ac:dyDescent="0.2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</row>
    <row r="312" spans="1:57" ht="15.75" customHeight="1" x14ac:dyDescent="0.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</row>
    <row r="313" spans="1:57" ht="15.75" customHeight="1" x14ac:dyDescent="0.2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</row>
    <row r="314" spans="1:57" ht="15.75" customHeight="1" x14ac:dyDescent="0.2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</row>
    <row r="315" spans="1:57" ht="15.75" customHeight="1" x14ac:dyDescent="0.2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</row>
    <row r="316" spans="1:57" ht="15.75" customHeight="1" x14ac:dyDescent="0.2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</row>
    <row r="317" spans="1:57" ht="15.75" customHeight="1" x14ac:dyDescent="0.2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</row>
    <row r="318" spans="1:57" ht="15.75" customHeight="1" x14ac:dyDescent="0.2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</row>
    <row r="319" spans="1:57" ht="15.75" customHeight="1" x14ac:dyDescent="0.2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</row>
    <row r="320" spans="1:57" ht="15.75" customHeight="1" x14ac:dyDescent="0.2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</row>
    <row r="321" spans="1:57" ht="15.75" customHeight="1" x14ac:dyDescent="0.2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</row>
    <row r="322" spans="1:57" ht="15.75" customHeight="1" x14ac:dyDescent="0.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</row>
    <row r="323" spans="1:57" ht="15.75" customHeight="1" x14ac:dyDescent="0.2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</row>
    <row r="324" spans="1:57" ht="15.75" customHeight="1" x14ac:dyDescent="0.2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</row>
    <row r="325" spans="1:57" ht="15.75" customHeight="1" x14ac:dyDescent="0.2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</row>
    <row r="326" spans="1:57" ht="15.75" customHeight="1" x14ac:dyDescent="0.2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</row>
    <row r="327" spans="1:57" ht="15.75" customHeight="1" x14ac:dyDescent="0.2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</row>
    <row r="328" spans="1:57" ht="15.75" customHeight="1" x14ac:dyDescent="0.2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</row>
    <row r="329" spans="1:57" ht="15.75" customHeight="1" x14ac:dyDescent="0.2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</row>
    <row r="330" spans="1:57" ht="15.75" customHeight="1" x14ac:dyDescent="0.2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</row>
    <row r="331" spans="1:57" ht="15.75" customHeight="1" x14ac:dyDescent="0.2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</row>
    <row r="332" spans="1:57" ht="15.75" customHeight="1" x14ac:dyDescent="0.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</row>
    <row r="333" spans="1:57" ht="15.75" customHeight="1" x14ac:dyDescent="0.2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</row>
    <row r="334" spans="1:57" ht="15.75" customHeight="1" x14ac:dyDescent="0.2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</row>
    <row r="335" spans="1:57" ht="15.75" customHeight="1" x14ac:dyDescent="0.2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</row>
    <row r="336" spans="1:57" ht="15.75" customHeight="1" x14ac:dyDescent="0.2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</row>
    <row r="337" spans="1:57" ht="15.75" customHeight="1" x14ac:dyDescent="0.2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</row>
    <row r="338" spans="1:57" ht="15.75" customHeight="1" x14ac:dyDescent="0.2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</row>
    <row r="339" spans="1:57" ht="15.75" customHeight="1" x14ac:dyDescent="0.2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</row>
    <row r="340" spans="1:57" ht="15.75" customHeight="1" x14ac:dyDescent="0.2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</row>
    <row r="341" spans="1:57" ht="15.75" customHeight="1" x14ac:dyDescent="0.2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</row>
    <row r="342" spans="1:57" ht="15.75" customHeight="1" x14ac:dyDescent="0.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</row>
    <row r="343" spans="1:57" ht="15.75" customHeight="1" x14ac:dyDescent="0.2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</row>
    <row r="344" spans="1:57" ht="15.75" customHeight="1" x14ac:dyDescent="0.2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</row>
    <row r="345" spans="1:57" ht="15.75" customHeight="1" x14ac:dyDescent="0.2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</row>
    <row r="346" spans="1:57" ht="15.75" customHeight="1" x14ac:dyDescent="0.2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</row>
    <row r="347" spans="1:57" ht="15.75" customHeight="1" x14ac:dyDescent="0.2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</row>
    <row r="348" spans="1:57" ht="15.75" customHeight="1" x14ac:dyDescent="0.2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</row>
    <row r="349" spans="1:57" ht="15.75" customHeight="1" x14ac:dyDescent="0.2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</row>
    <row r="350" spans="1:57" ht="15.75" customHeight="1" x14ac:dyDescent="0.2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</row>
    <row r="351" spans="1:57" ht="15.75" customHeight="1" x14ac:dyDescent="0.2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</row>
    <row r="352" spans="1:57" ht="15.75" customHeight="1" x14ac:dyDescent="0.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</row>
    <row r="353" spans="1:57" ht="15.75" customHeight="1" x14ac:dyDescent="0.2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</row>
    <row r="354" spans="1:57" ht="15.75" customHeight="1" x14ac:dyDescent="0.2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</row>
    <row r="355" spans="1:57" ht="15.75" customHeight="1" x14ac:dyDescent="0.2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</row>
    <row r="356" spans="1:57" ht="15.75" customHeight="1" x14ac:dyDescent="0.2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</row>
    <row r="357" spans="1:57" ht="15.75" customHeight="1" x14ac:dyDescent="0.2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</row>
    <row r="358" spans="1:57" ht="15.75" customHeight="1" x14ac:dyDescent="0.2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</row>
    <row r="359" spans="1:57" ht="15.75" customHeight="1" x14ac:dyDescent="0.2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</row>
    <row r="360" spans="1:57" ht="15.75" customHeight="1" x14ac:dyDescent="0.2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</row>
    <row r="361" spans="1:57" ht="15.75" customHeight="1" x14ac:dyDescent="0.2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</row>
    <row r="362" spans="1:57" ht="15.75" customHeight="1" x14ac:dyDescent="0.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</row>
    <row r="363" spans="1:57" ht="15.75" customHeight="1" x14ac:dyDescent="0.2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</row>
    <row r="364" spans="1:57" ht="15.75" customHeight="1" x14ac:dyDescent="0.2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</row>
    <row r="365" spans="1:57" ht="15.75" customHeight="1" x14ac:dyDescent="0.2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</row>
    <row r="366" spans="1:57" ht="15.75" customHeight="1" x14ac:dyDescent="0.2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</row>
    <row r="367" spans="1:57" ht="15.75" customHeight="1" x14ac:dyDescent="0.2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</row>
    <row r="368" spans="1:57" ht="15.75" customHeight="1" x14ac:dyDescent="0.2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</row>
    <row r="369" spans="1:57" ht="15.75" customHeight="1" x14ac:dyDescent="0.2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</row>
    <row r="370" spans="1:57" ht="15.75" customHeight="1" x14ac:dyDescent="0.2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</row>
    <row r="371" spans="1:57" ht="15.75" customHeight="1" x14ac:dyDescent="0.2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</row>
    <row r="372" spans="1:57" ht="15.75" customHeight="1" x14ac:dyDescent="0.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</row>
    <row r="373" spans="1:57" ht="15.75" customHeight="1" x14ac:dyDescent="0.2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</row>
    <row r="374" spans="1:57" ht="15.75" customHeight="1" x14ac:dyDescent="0.2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</row>
    <row r="375" spans="1:57" ht="15.75" customHeight="1" x14ac:dyDescent="0.2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</row>
    <row r="376" spans="1:57" ht="15.75" customHeight="1" x14ac:dyDescent="0.2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</row>
    <row r="377" spans="1:57" ht="15.75" customHeight="1" x14ac:dyDescent="0.2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</row>
    <row r="378" spans="1:57" ht="15.75" customHeight="1" x14ac:dyDescent="0.2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</row>
    <row r="379" spans="1:57" ht="15.75" customHeight="1" x14ac:dyDescent="0.2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</row>
    <row r="380" spans="1:57" ht="15.75" customHeight="1" x14ac:dyDescent="0.2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</row>
    <row r="381" spans="1:57" ht="15.75" customHeight="1" x14ac:dyDescent="0.2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</row>
    <row r="382" spans="1:57" ht="15.75" customHeight="1" x14ac:dyDescent="0.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</row>
    <row r="383" spans="1:57" ht="15.75" customHeight="1" x14ac:dyDescent="0.2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</row>
    <row r="384" spans="1:57" ht="15.75" customHeight="1" x14ac:dyDescent="0.2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</row>
    <row r="385" spans="1:57" ht="15.75" customHeight="1" x14ac:dyDescent="0.2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</row>
    <row r="386" spans="1:57" ht="15.75" customHeight="1" x14ac:dyDescent="0.2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</row>
    <row r="387" spans="1:57" ht="15.75" customHeight="1" x14ac:dyDescent="0.2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</row>
    <row r="388" spans="1:57" ht="15.75" customHeight="1" x14ac:dyDescent="0.2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</row>
    <row r="389" spans="1:57" ht="15.75" customHeight="1" x14ac:dyDescent="0.2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</row>
    <row r="390" spans="1:57" ht="15.75" customHeight="1" x14ac:dyDescent="0.2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</row>
    <row r="391" spans="1:57" ht="15.75" customHeight="1" x14ac:dyDescent="0.2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</row>
    <row r="392" spans="1:57" ht="15.75" customHeight="1" x14ac:dyDescent="0.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</row>
    <row r="393" spans="1:57" ht="15.75" customHeight="1" x14ac:dyDescent="0.2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</row>
    <row r="394" spans="1:57" ht="15.75" customHeight="1" x14ac:dyDescent="0.2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</row>
    <row r="395" spans="1:57" ht="15.75" customHeight="1" x14ac:dyDescent="0.2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</row>
    <row r="396" spans="1:57" ht="15.75" customHeight="1" x14ac:dyDescent="0.2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</row>
    <row r="397" spans="1:57" ht="15.75" customHeight="1" x14ac:dyDescent="0.2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</row>
    <row r="398" spans="1:57" ht="15.75" customHeight="1" x14ac:dyDescent="0.2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</row>
    <row r="399" spans="1:57" ht="15.75" customHeight="1" x14ac:dyDescent="0.2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</row>
    <row r="400" spans="1:57" ht="15.75" customHeight="1" x14ac:dyDescent="0.2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</row>
    <row r="401" spans="1:57" ht="15.75" customHeight="1" x14ac:dyDescent="0.2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</row>
    <row r="402" spans="1:57" ht="15.75" customHeight="1" x14ac:dyDescent="0.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</row>
    <row r="403" spans="1:57" ht="15.75" customHeight="1" x14ac:dyDescent="0.2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</row>
    <row r="404" spans="1:57" ht="15.75" customHeight="1" x14ac:dyDescent="0.2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</row>
    <row r="405" spans="1:57" ht="15.75" customHeight="1" x14ac:dyDescent="0.2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</row>
    <row r="406" spans="1:57" ht="15.75" customHeight="1" x14ac:dyDescent="0.2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</row>
    <row r="407" spans="1:57" ht="15.75" customHeight="1" x14ac:dyDescent="0.2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</row>
    <row r="408" spans="1:57" ht="15.75" customHeight="1" x14ac:dyDescent="0.2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</row>
    <row r="409" spans="1:57" ht="15.75" customHeight="1" x14ac:dyDescent="0.2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</row>
    <row r="410" spans="1:57" ht="15.75" customHeight="1" x14ac:dyDescent="0.2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</row>
    <row r="411" spans="1:57" ht="15.75" customHeight="1" x14ac:dyDescent="0.2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</row>
    <row r="412" spans="1:57" ht="15.75" customHeight="1" x14ac:dyDescent="0.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</row>
    <row r="413" spans="1:57" ht="15.75" customHeight="1" x14ac:dyDescent="0.2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</row>
    <row r="414" spans="1:57" ht="15.75" customHeight="1" x14ac:dyDescent="0.2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</row>
    <row r="415" spans="1:57" ht="15.75" customHeight="1" x14ac:dyDescent="0.2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</row>
    <row r="416" spans="1:57" ht="15.75" customHeight="1" x14ac:dyDescent="0.2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</row>
    <row r="417" spans="1:57" ht="15.75" customHeight="1" x14ac:dyDescent="0.2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</row>
    <row r="418" spans="1:57" ht="15.75" customHeight="1" x14ac:dyDescent="0.2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</row>
    <row r="419" spans="1:57" ht="15.75" customHeight="1" x14ac:dyDescent="0.2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</row>
    <row r="420" spans="1:57" ht="15.75" customHeight="1" x14ac:dyDescent="0.2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</row>
    <row r="421" spans="1:57" ht="15.75" customHeight="1" x14ac:dyDescent="0.2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</row>
    <row r="422" spans="1:57" ht="15.75" customHeight="1" x14ac:dyDescent="0.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</row>
    <row r="423" spans="1:57" ht="15.75" customHeight="1" x14ac:dyDescent="0.2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</row>
    <row r="424" spans="1:57" ht="15.75" customHeight="1" x14ac:dyDescent="0.2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</row>
    <row r="425" spans="1:57" ht="15.75" customHeight="1" x14ac:dyDescent="0.2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</row>
    <row r="426" spans="1:57" ht="15.75" customHeight="1" x14ac:dyDescent="0.2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</row>
    <row r="427" spans="1:57" ht="15.75" customHeight="1" x14ac:dyDescent="0.2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</row>
    <row r="428" spans="1:57" ht="15.75" customHeight="1" x14ac:dyDescent="0.2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</row>
    <row r="429" spans="1:57" ht="15.75" customHeight="1" x14ac:dyDescent="0.2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</row>
    <row r="430" spans="1:57" ht="15.75" customHeight="1" x14ac:dyDescent="0.2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</row>
    <row r="431" spans="1:57" ht="15.75" customHeight="1" x14ac:dyDescent="0.2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</row>
    <row r="432" spans="1:57" ht="15.75" customHeight="1" x14ac:dyDescent="0.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</row>
    <row r="433" spans="1:57" ht="15.75" customHeight="1" x14ac:dyDescent="0.2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</row>
    <row r="434" spans="1:57" ht="15.75" customHeight="1" x14ac:dyDescent="0.2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</row>
    <row r="435" spans="1:57" ht="15.75" customHeight="1" x14ac:dyDescent="0.2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</row>
    <row r="436" spans="1:57" ht="15.75" customHeight="1" x14ac:dyDescent="0.2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</row>
    <row r="437" spans="1:57" ht="15.75" customHeight="1" x14ac:dyDescent="0.2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</row>
    <row r="438" spans="1:57" ht="15.75" customHeight="1" x14ac:dyDescent="0.2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</row>
    <row r="439" spans="1:57" ht="15.75" customHeight="1" x14ac:dyDescent="0.2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</row>
    <row r="440" spans="1:57" ht="15.75" customHeight="1" x14ac:dyDescent="0.2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</row>
    <row r="441" spans="1:57" ht="15.75" customHeight="1" x14ac:dyDescent="0.2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</row>
    <row r="442" spans="1:57" ht="15.75" customHeight="1" x14ac:dyDescent="0.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</row>
    <row r="443" spans="1:57" ht="15.75" customHeight="1" x14ac:dyDescent="0.2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</row>
    <row r="444" spans="1:57" ht="15.75" customHeight="1" x14ac:dyDescent="0.2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</row>
    <row r="445" spans="1:57" ht="15.75" customHeight="1" x14ac:dyDescent="0.2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</row>
    <row r="446" spans="1:57" ht="15.75" customHeight="1" x14ac:dyDescent="0.2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</row>
    <row r="447" spans="1:57" ht="15.75" customHeight="1" x14ac:dyDescent="0.2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</row>
    <row r="448" spans="1:57" ht="15.75" customHeight="1" x14ac:dyDescent="0.2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</row>
    <row r="449" spans="1:57" ht="15.75" customHeight="1" x14ac:dyDescent="0.2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</row>
    <row r="450" spans="1:57" ht="15.75" customHeight="1" x14ac:dyDescent="0.2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</row>
    <row r="451" spans="1:57" ht="15.75" customHeight="1" x14ac:dyDescent="0.2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</row>
    <row r="452" spans="1:57" ht="15.75" customHeight="1" x14ac:dyDescent="0.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</row>
    <row r="453" spans="1:57" ht="15.75" customHeight="1" x14ac:dyDescent="0.2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</row>
    <row r="454" spans="1:57" ht="15.75" customHeight="1" x14ac:dyDescent="0.2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</row>
    <row r="455" spans="1:57" ht="15.75" customHeight="1" x14ac:dyDescent="0.2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</row>
    <row r="456" spans="1:57" ht="15.75" customHeight="1" x14ac:dyDescent="0.2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</row>
    <row r="457" spans="1:57" ht="15.75" customHeight="1" x14ac:dyDescent="0.2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</row>
    <row r="458" spans="1:57" ht="15.75" customHeight="1" x14ac:dyDescent="0.2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</row>
    <row r="459" spans="1:57" ht="15.75" customHeight="1" x14ac:dyDescent="0.2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</row>
    <row r="460" spans="1:57" ht="15.75" customHeight="1" x14ac:dyDescent="0.2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</row>
    <row r="461" spans="1:57" ht="15.75" customHeight="1" x14ac:dyDescent="0.2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</row>
    <row r="462" spans="1:57" ht="15.75" customHeight="1" x14ac:dyDescent="0.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</row>
    <row r="463" spans="1:57" ht="15.75" customHeight="1" x14ac:dyDescent="0.2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</row>
    <row r="464" spans="1:57" ht="15.75" customHeight="1" x14ac:dyDescent="0.2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</row>
    <row r="465" spans="1:57" ht="15.75" customHeight="1" x14ac:dyDescent="0.2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</row>
    <row r="466" spans="1:57" ht="15.75" customHeight="1" x14ac:dyDescent="0.2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</row>
    <row r="467" spans="1:57" ht="15.75" customHeight="1" x14ac:dyDescent="0.2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</row>
    <row r="468" spans="1:57" ht="15.75" customHeight="1" x14ac:dyDescent="0.2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</row>
    <row r="469" spans="1:57" ht="15.75" customHeight="1" x14ac:dyDescent="0.2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</row>
    <row r="470" spans="1:57" ht="15.75" customHeight="1" x14ac:dyDescent="0.2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</row>
    <row r="471" spans="1:57" ht="15.75" customHeight="1" x14ac:dyDescent="0.2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</row>
    <row r="472" spans="1:57" ht="15.75" customHeight="1" x14ac:dyDescent="0.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</row>
    <row r="473" spans="1:57" ht="15.75" customHeight="1" x14ac:dyDescent="0.2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</row>
    <row r="474" spans="1:57" ht="15.75" customHeight="1" x14ac:dyDescent="0.2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</row>
    <row r="475" spans="1:57" ht="15.75" customHeight="1" x14ac:dyDescent="0.2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</row>
    <row r="476" spans="1:57" ht="15.75" customHeight="1" x14ac:dyDescent="0.2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</row>
    <row r="477" spans="1:57" ht="15.75" customHeight="1" x14ac:dyDescent="0.2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</row>
    <row r="478" spans="1:57" ht="15.75" customHeight="1" x14ac:dyDescent="0.2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</row>
    <row r="479" spans="1:57" ht="15.75" customHeight="1" x14ac:dyDescent="0.2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</row>
    <row r="480" spans="1:57" ht="15.75" customHeight="1" x14ac:dyDescent="0.2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</row>
    <row r="481" spans="1:57" ht="15.75" customHeight="1" x14ac:dyDescent="0.2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</row>
    <row r="482" spans="1:57" ht="15.75" customHeight="1" x14ac:dyDescent="0.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</row>
    <row r="483" spans="1:57" ht="15.75" customHeight="1" x14ac:dyDescent="0.2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</row>
    <row r="484" spans="1:57" ht="15.75" customHeight="1" x14ac:dyDescent="0.2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</row>
    <row r="485" spans="1:57" ht="15.75" customHeight="1" x14ac:dyDescent="0.2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</row>
    <row r="486" spans="1:57" ht="15.75" customHeight="1" x14ac:dyDescent="0.2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</row>
    <row r="487" spans="1:57" ht="15.75" customHeight="1" x14ac:dyDescent="0.2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</row>
    <row r="488" spans="1:57" ht="15.75" customHeight="1" x14ac:dyDescent="0.2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</row>
    <row r="489" spans="1:57" ht="15.75" customHeight="1" x14ac:dyDescent="0.2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</row>
    <row r="490" spans="1:57" ht="15.75" customHeight="1" x14ac:dyDescent="0.2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</row>
    <row r="491" spans="1:57" ht="15.75" customHeight="1" x14ac:dyDescent="0.2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</row>
    <row r="492" spans="1:57" ht="15.75" customHeight="1" x14ac:dyDescent="0.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</row>
    <row r="493" spans="1:57" ht="15.75" customHeight="1" x14ac:dyDescent="0.2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</row>
    <row r="494" spans="1:57" ht="15.75" customHeight="1" x14ac:dyDescent="0.2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</row>
    <row r="495" spans="1:57" ht="15.75" customHeight="1" x14ac:dyDescent="0.2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</row>
    <row r="496" spans="1:57" ht="15.75" customHeight="1" x14ac:dyDescent="0.2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</row>
    <row r="497" spans="1:57" ht="15.75" customHeight="1" x14ac:dyDescent="0.2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</row>
    <row r="498" spans="1:57" ht="15.75" customHeight="1" x14ac:dyDescent="0.2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</row>
    <row r="499" spans="1:57" ht="15.75" customHeight="1" x14ac:dyDescent="0.2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</row>
    <row r="500" spans="1:57" ht="15.75" customHeight="1" x14ac:dyDescent="0.2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</row>
    <row r="501" spans="1:57" ht="15.75" customHeight="1" x14ac:dyDescent="0.2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</row>
    <row r="502" spans="1:57" ht="15.75" customHeight="1" x14ac:dyDescent="0.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</row>
    <row r="503" spans="1:57" ht="15.75" customHeight="1" x14ac:dyDescent="0.2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</row>
    <row r="504" spans="1:57" ht="15.75" customHeight="1" x14ac:dyDescent="0.2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</row>
    <row r="505" spans="1:57" ht="15.75" customHeight="1" x14ac:dyDescent="0.2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</row>
    <row r="506" spans="1:57" ht="15.75" customHeight="1" x14ac:dyDescent="0.2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</row>
    <row r="507" spans="1:57" ht="15.75" customHeight="1" x14ac:dyDescent="0.2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</row>
    <row r="508" spans="1:57" ht="15.75" customHeight="1" x14ac:dyDescent="0.2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</row>
    <row r="509" spans="1:57" ht="15.75" customHeight="1" x14ac:dyDescent="0.2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</row>
    <row r="510" spans="1:57" ht="15.75" customHeight="1" x14ac:dyDescent="0.2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</row>
    <row r="511" spans="1:57" ht="15.75" customHeight="1" x14ac:dyDescent="0.2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</row>
    <row r="512" spans="1:57" ht="15.75" customHeight="1" x14ac:dyDescent="0.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</row>
    <row r="513" spans="1:57" ht="15.75" customHeight="1" x14ac:dyDescent="0.2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</row>
    <row r="514" spans="1:57" ht="15.75" customHeight="1" x14ac:dyDescent="0.2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</row>
    <row r="515" spans="1:57" ht="15.75" customHeight="1" x14ac:dyDescent="0.2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</row>
    <row r="516" spans="1:57" ht="15.75" customHeight="1" x14ac:dyDescent="0.2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</row>
    <row r="517" spans="1:57" ht="15.75" customHeight="1" x14ac:dyDescent="0.2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</row>
    <row r="518" spans="1:57" ht="15.75" customHeight="1" x14ac:dyDescent="0.2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</row>
    <row r="519" spans="1:57" ht="15.75" customHeight="1" x14ac:dyDescent="0.2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</row>
    <row r="520" spans="1:57" ht="15.75" customHeight="1" x14ac:dyDescent="0.2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</row>
    <row r="521" spans="1:57" ht="15.75" customHeight="1" x14ac:dyDescent="0.2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</row>
    <row r="522" spans="1:57" ht="15.75" customHeight="1" x14ac:dyDescent="0.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</row>
    <row r="523" spans="1:57" ht="15.75" customHeight="1" x14ac:dyDescent="0.2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</row>
    <row r="524" spans="1:57" ht="15.75" customHeight="1" x14ac:dyDescent="0.2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</row>
    <row r="525" spans="1:57" ht="15.75" customHeight="1" x14ac:dyDescent="0.2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</row>
    <row r="526" spans="1:57" ht="15.75" customHeight="1" x14ac:dyDescent="0.2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</row>
    <row r="527" spans="1:57" ht="15.75" customHeight="1" x14ac:dyDescent="0.2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</row>
    <row r="528" spans="1:57" ht="15.75" customHeight="1" x14ac:dyDescent="0.2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</row>
    <row r="529" spans="1:57" ht="15.75" customHeight="1" x14ac:dyDescent="0.2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</row>
    <row r="530" spans="1:57" ht="15.75" customHeight="1" x14ac:dyDescent="0.2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</row>
    <row r="531" spans="1:57" ht="15.75" customHeight="1" x14ac:dyDescent="0.2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</row>
    <row r="532" spans="1:57" ht="15.75" customHeight="1" x14ac:dyDescent="0.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</row>
    <row r="533" spans="1:57" ht="15.75" customHeight="1" x14ac:dyDescent="0.2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</row>
    <row r="534" spans="1:57" ht="15.75" customHeight="1" x14ac:dyDescent="0.2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</row>
    <row r="535" spans="1:57" ht="15.75" customHeight="1" x14ac:dyDescent="0.2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</row>
    <row r="536" spans="1:57" ht="15.75" customHeight="1" x14ac:dyDescent="0.2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</row>
    <row r="537" spans="1:57" ht="15.75" customHeight="1" x14ac:dyDescent="0.2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</row>
    <row r="538" spans="1:57" ht="15.75" customHeight="1" x14ac:dyDescent="0.2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</row>
    <row r="539" spans="1:57" ht="15.75" customHeight="1" x14ac:dyDescent="0.2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</row>
    <row r="540" spans="1:57" ht="15.75" customHeight="1" x14ac:dyDescent="0.2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</row>
    <row r="541" spans="1:57" ht="15.75" customHeight="1" x14ac:dyDescent="0.2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</row>
    <row r="542" spans="1:57" ht="15.75" customHeight="1" x14ac:dyDescent="0.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</row>
    <row r="543" spans="1:57" ht="15.75" customHeight="1" x14ac:dyDescent="0.2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</row>
    <row r="544" spans="1:57" ht="15.75" customHeight="1" x14ac:dyDescent="0.2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</row>
    <row r="545" spans="1:57" ht="15.75" customHeight="1" x14ac:dyDescent="0.2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</row>
    <row r="546" spans="1:57" ht="15.75" customHeight="1" x14ac:dyDescent="0.2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</row>
    <row r="547" spans="1:57" ht="15.75" customHeight="1" x14ac:dyDescent="0.2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</row>
    <row r="548" spans="1:57" ht="15.75" customHeight="1" x14ac:dyDescent="0.2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</row>
    <row r="549" spans="1:57" ht="15.75" customHeight="1" x14ac:dyDescent="0.2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</row>
    <row r="550" spans="1:57" ht="15.75" customHeight="1" x14ac:dyDescent="0.2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</row>
    <row r="551" spans="1:57" ht="15.75" customHeight="1" x14ac:dyDescent="0.2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</row>
    <row r="552" spans="1:57" ht="15.75" customHeight="1" x14ac:dyDescent="0.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</row>
    <row r="553" spans="1:57" ht="15.75" customHeight="1" x14ac:dyDescent="0.2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</row>
    <row r="554" spans="1:57" ht="15.75" customHeight="1" x14ac:dyDescent="0.2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</row>
    <row r="555" spans="1:57" ht="15.75" customHeight="1" x14ac:dyDescent="0.2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</row>
    <row r="556" spans="1:57" ht="15.75" customHeight="1" x14ac:dyDescent="0.2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</row>
    <row r="557" spans="1:57" ht="15.75" customHeight="1" x14ac:dyDescent="0.2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</row>
    <row r="558" spans="1:57" ht="15.75" customHeight="1" x14ac:dyDescent="0.2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</row>
    <row r="559" spans="1:57" ht="15.75" customHeight="1" x14ac:dyDescent="0.2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</row>
    <row r="560" spans="1:57" ht="15.75" customHeight="1" x14ac:dyDescent="0.2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</row>
    <row r="561" spans="1:57" ht="15.75" customHeight="1" x14ac:dyDescent="0.2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</row>
    <row r="562" spans="1:57" ht="15.75" customHeight="1" x14ac:dyDescent="0.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</row>
    <row r="563" spans="1:57" ht="15.75" customHeight="1" x14ac:dyDescent="0.2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</row>
    <row r="564" spans="1:57" ht="15.75" customHeight="1" x14ac:dyDescent="0.2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</row>
    <row r="565" spans="1:57" ht="15.75" customHeight="1" x14ac:dyDescent="0.2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</row>
    <row r="566" spans="1:57" ht="15.75" customHeight="1" x14ac:dyDescent="0.2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</row>
    <row r="567" spans="1:57" ht="15.75" customHeight="1" x14ac:dyDescent="0.2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</row>
    <row r="568" spans="1:57" ht="15.75" customHeight="1" x14ac:dyDescent="0.2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</row>
    <row r="569" spans="1:57" ht="15.75" customHeight="1" x14ac:dyDescent="0.2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</row>
    <row r="570" spans="1:57" ht="15.75" customHeight="1" x14ac:dyDescent="0.2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</row>
    <row r="571" spans="1:57" ht="15.75" customHeight="1" x14ac:dyDescent="0.2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</row>
    <row r="572" spans="1:57" ht="15.75" customHeight="1" x14ac:dyDescent="0.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</row>
    <row r="573" spans="1:57" ht="15.75" customHeight="1" x14ac:dyDescent="0.2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</row>
    <row r="574" spans="1:57" ht="15.75" customHeight="1" x14ac:dyDescent="0.2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</row>
    <row r="575" spans="1:57" ht="15.75" customHeight="1" x14ac:dyDescent="0.2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</row>
    <row r="576" spans="1:57" ht="15.75" customHeight="1" x14ac:dyDescent="0.2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</row>
    <row r="577" spans="1:57" ht="15.75" customHeight="1" x14ac:dyDescent="0.2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</row>
    <row r="578" spans="1:57" ht="15.75" customHeight="1" x14ac:dyDescent="0.2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</row>
    <row r="579" spans="1:57" ht="15.75" customHeight="1" x14ac:dyDescent="0.2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</row>
    <row r="580" spans="1:57" ht="15.75" customHeight="1" x14ac:dyDescent="0.2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</row>
    <row r="581" spans="1:57" ht="15.75" customHeight="1" x14ac:dyDescent="0.2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</row>
    <row r="582" spans="1:57" ht="15.75" customHeight="1" x14ac:dyDescent="0.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</row>
    <row r="583" spans="1:57" ht="15.75" customHeight="1" x14ac:dyDescent="0.2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</row>
    <row r="584" spans="1:57" ht="15.75" customHeight="1" x14ac:dyDescent="0.2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</row>
    <row r="585" spans="1:57" ht="15.75" customHeight="1" x14ac:dyDescent="0.2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</row>
    <row r="586" spans="1:57" ht="15.75" customHeight="1" x14ac:dyDescent="0.2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</row>
    <row r="587" spans="1:57" ht="15.75" customHeight="1" x14ac:dyDescent="0.2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</row>
    <row r="588" spans="1:57" ht="15.75" customHeight="1" x14ac:dyDescent="0.2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</row>
    <row r="589" spans="1:57" ht="15.75" customHeight="1" x14ac:dyDescent="0.2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</row>
    <row r="590" spans="1:57" ht="15.75" customHeight="1" x14ac:dyDescent="0.2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</row>
    <row r="591" spans="1:57" ht="15.75" customHeight="1" x14ac:dyDescent="0.2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</row>
    <row r="592" spans="1:57" ht="15.75" customHeight="1" x14ac:dyDescent="0.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</row>
    <row r="593" spans="1:57" ht="15.75" customHeight="1" x14ac:dyDescent="0.2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</row>
    <row r="594" spans="1:57" ht="15.75" customHeight="1" x14ac:dyDescent="0.2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</row>
    <row r="595" spans="1:57" ht="15.75" customHeight="1" x14ac:dyDescent="0.2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</row>
    <row r="596" spans="1:57" ht="15.75" customHeight="1" x14ac:dyDescent="0.2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</row>
    <row r="597" spans="1:57" ht="15.75" customHeight="1" x14ac:dyDescent="0.2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</row>
    <row r="598" spans="1:57" ht="15.75" customHeight="1" x14ac:dyDescent="0.2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</row>
    <row r="599" spans="1:57" ht="15.75" customHeight="1" x14ac:dyDescent="0.2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</row>
    <row r="600" spans="1:57" ht="15.75" customHeight="1" x14ac:dyDescent="0.2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</row>
    <row r="601" spans="1:57" ht="15.75" customHeight="1" x14ac:dyDescent="0.2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</row>
    <row r="602" spans="1:57" ht="15.75" customHeight="1" x14ac:dyDescent="0.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</row>
    <row r="603" spans="1:57" ht="15.75" customHeight="1" x14ac:dyDescent="0.2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</row>
    <row r="604" spans="1:57" ht="15.75" customHeight="1" x14ac:dyDescent="0.2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</row>
    <row r="605" spans="1:57" ht="15.75" customHeight="1" x14ac:dyDescent="0.2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</row>
    <row r="606" spans="1:57" ht="15.75" customHeight="1" x14ac:dyDescent="0.2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</row>
    <row r="607" spans="1:57" ht="15.75" customHeight="1" x14ac:dyDescent="0.2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</row>
    <row r="608" spans="1:57" ht="15.75" customHeight="1" x14ac:dyDescent="0.2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</row>
    <row r="609" spans="1:57" ht="15.75" customHeight="1" x14ac:dyDescent="0.2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</row>
    <row r="610" spans="1:57" ht="15.75" customHeight="1" x14ac:dyDescent="0.2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</row>
    <row r="611" spans="1:57" ht="15.75" customHeight="1" x14ac:dyDescent="0.2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</row>
    <row r="612" spans="1:57" ht="15.75" customHeight="1" x14ac:dyDescent="0.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</row>
    <row r="613" spans="1:57" ht="15.75" customHeight="1" x14ac:dyDescent="0.2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</row>
    <row r="614" spans="1:57" ht="15.75" customHeight="1" x14ac:dyDescent="0.2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</row>
    <row r="615" spans="1:57" ht="15.75" customHeight="1" x14ac:dyDescent="0.2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</row>
    <row r="616" spans="1:57" ht="15.75" customHeight="1" x14ac:dyDescent="0.2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</row>
    <row r="617" spans="1:57" ht="15.75" customHeight="1" x14ac:dyDescent="0.2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</row>
    <row r="618" spans="1:57" ht="15.75" customHeight="1" x14ac:dyDescent="0.2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</row>
    <row r="619" spans="1:57" ht="15.75" customHeight="1" x14ac:dyDescent="0.2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</row>
    <row r="620" spans="1:57" ht="15.75" customHeight="1" x14ac:dyDescent="0.2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</row>
    <row r="621" spans="1:57" ht="15.75" customHeight="1" x14ac:dyDescent="0.2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</row>
    <row r="622" spans="1:57" ht="15.75" customHeight="1" x14ac:dyDescent="0.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</row>
    <row r="623" spans="1:57" ht="15.75" customHeight="1" x14ac:dyDescent="0.2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</row>
    <row r="624" spans="1:57" ht="15.75" customHeight="1" x14ac:dyDescent="0.2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</row>
    <row r="625" spans="1:57" ht="15.75" customHeight="1" x14ac:dyDescent="0.2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</row>
    <row r="626" spans="1:57" ht="15.75" customHeight="1" x14ac:dyDescent="0.2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</row>
    <row r="627" spans="1:57" ht="15.75" customHeight="1" x14ac:dyDescent="0.2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</row>
    <row r="628" spans="1:57" ht="15.75" customHeight="1" x14ac:dyDescent="0.2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</row>
    <row r="629" spans="1:57" ht="15.75" customHeight="1" x14ac:dyDescent="0.2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</row>
    <row r="630" spans="1:57" ht="15.75" customHeight="1" x14ac:dyDescent="0.2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</row>
    <row r="631" spans="1:57" ht="15.75" customHeight="1" x14ac:dyDescent="0.2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</row>
    <row r="632" spans="1:57" ht="15.75" customHeight="1" x14ac:dyDescent="0.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</row>
    <row r="633" spans="1:57" ht="15.75" customHeight="1" x14ac:dyDescent="0.2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</row>
    <row r="634" spans="1:57" ht="15.75" customHeight="1" x14ac:dyDescent="0.2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</row>
    <row r="635" spans="1:57" ht="15.75" customHeight="1" x14ac:dyDescent="0.2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</row>
    <row r="636" spans="1:57" ht="15.75" customHeight="1" x14ac:dyDescent="0.2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</row>
    <row r="637" spans="1:57" ht="15.75" customHeight="1" x14ac:dyDescent="0.2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</row>
    <row r="638" spans="1:57" ht="15.75" customHeight="1" x14ac:dyDescent="0.2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</row>
    <row r="639" spans="1:57" ht="15.75" customHeight="1" x14ac:dyDescent="0.2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</row>
    <row r="640" spans="1:57" ht="15.75" customHeight="1" x14ac:dyDescent="0.2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</row>
    <row r="641" spans="1:57" ht="15.75" customHeight="1" x14ac:dyDescent="0.2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</row>
    <row r="642" spans="1:57" ht="15.75" customHeight="1" x14ac:dyDescent="0.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</row>
    <row r="643" spans="1:57" ht="15.75" customHeight="1" x14ac:dyDescent="0.2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</row>
    <row r="644" spans="1:57" ht="15.75" customHeight="1" x14ac:dyDescent="0.2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</row>
    <row r="645" spans="1:57" ht="15.75" customHeight="1" x14ac:dyDescent="0.2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</row>
    <row r="646" spans="1:57" ht="15.75" customHeight="1" x14ac:dyDescent="0.2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</row>
    <row r="647" spans="1:57" ht="15.75" customHeight="1" x14ac:dyDescent="0.2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</row>
    <row r="648" spans="1:57" ht="15.75" customHeight="1" x14ac:dyDescent="0.2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</row>
    <row r="649" spans="1:57" ht="15.75" customHeight="1" x14ac:dyDescent="0.2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</row>
    <row r="650" spans="1:57" ht="15.75" customHeight="1" x14ac:dyDescent="0.2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</row>
    <row r="651" spans="1:57" ht="15.75" customHeight="1" x14ac:dyDescent="0.2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</row>
    <row r="652" spans="1:57" ht="15.75" customHeight="1" x14ac:dyDescent="0.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</row>
    <row r="653" spans="1:57" ht="15.75" customHeight="1" x14ac:dyDescent="0.2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</row>
    <row r="654" spans="1:57" ht="15.75" customHeight="1" x14ac:dyDescent="0.2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</row>
    <row r="655" spans="1:57" ht="15.75" customHeight="1" x14ac:dyDescent="0.2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</row>
    <row r="656" spans="1:57" ht="15.75" customHeight="1" x14ac:dyDescent="0.2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</row>
    <row r="657" spans="1:57" ht="15.75" customHeight="1" x14ac:dyDescent="0.2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</row>
    <row r="658" spans="1:57" ht="15.75" customHeight="1" x14ac:dyDescent="0.2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</row>
    <row r="659" spans="1:57" ht="15.75" customHeight="1" x14ac:dyDescent="0.2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</row>
    <row r="660" spans="1:57" ht="15.75" customHeight="1" x14ac:dyDescent="0.2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</row>
    <row r="661" spans="1:57" ht="15.75" customHeight="1" x14ac:dyDescent="0.2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</row>
    <row r="662" spans="1:57" ht="15.75" customHeight="1" x14ac:dyDescent="0.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</row>
    <row r="663" spans="1:57" ht="15.75" customHeight="1" x14ac:dyDescent="0.2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</row>
    <row r="664" spans="1:57" ht="15.75" customHeight="1" x14ac:dyDescent="0.2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</row>
    <row r="665" spans="1:57" ht="15.75" customHeight="1" x14ac:dyDescent="0.2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</row>
    <row r="666" spans="1:57" ht="15.75" customHeight="1" x14ac:dyDescent="0.2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</row>
    <row r="667" spans="1:57" ht="15.75" customHeight="1" x14ac:dyDescent="0.2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</row>
    <row r="668" spans="1:57" ht="15.75" customHeight="1" x14ac:dyDescent="0.2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</row>
    <row r="669" spans="1:57" ht="15.75" customHeight="1" x14ac:dyDescent="0.2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</row>
    <row r="670" spans="1:57" ht="15.75" customHeight="1" x14ac:dyDescent="0.2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</row>
    <row r="671" spans="1:57" ht="15.75" customHeight="1" x14ac:dyDescent="0.2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</row>
    <row r="672" spans="1:57" ht="15.75" customHeight="1" x14ac:dyDescent="0.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</row>
    <row r="673" spans="1:57" ht="15.75" customHeight="1" x14ac:dyDescent="0.2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</row>
    <row r="674" spans="1:57" ht="15.75" customHeight="1" x14ac:dyDescent="0.2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</row>
    <row r="675" spans="1:57" ht="15.75" customHeight="1" x14ac:dyDescent="0.2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</row>
    <row r="676" spans="1:57" ht="15.75" customHeight="1" x14ac:dyDescent="0.2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</row>
    <row r="677" spans="1:57" ht="15.75" customHeight="1" x14ac:dyDescent="0.2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</row>
    <row r="678" spans="1:57" ht="15.75" customHeight="1" x14ac:dyDescent="0.2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</row>
    <row r="679" spans="1:57" ht="15.75" customHeight="1" x14ac:dyDescent="0.2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</row>
    <row r="680" spans="1:57" ht="15.75" customHeight="1" x14ac:dyDescent="0.2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</row>
    <row r="681" spans="1:57" ht="15.75" customHeight="1" x14ac:dyDescent="0.2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</row>
    <row r="682" spans="1:57" ht="15.75" customHeight="1" x14ac:dyDescent="0.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</row>
    <row r="683" spans="1:57" ht="15.75" customHeight="1" x14ac:dyDescent="0.2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</row>
    <row r="684" spans="1:57" ht="15.75" customHeight="1" x14ac:dyDescent="0.2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</row>
    <row r="685" spans="1:57" ht="15.75" customHeight="1" x14ac:dyDescent="0.2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</row>
    <row r="686" spans="1:57" ht="15.75" customHeight="1" x14ac:dyDescent="0.2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</row>
    <row r="687" spans="1:57" ht="15.75" customHeight="1" x14ac:dyDescent="0.2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</row>
    <row r="688" spans="1:57" ht="15.75" customHeight="1" x14ac:dyDescent="0.2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</row>
    <row r="689" spans="1:57" ht="15.75" customHeight="1" x14ac:dyDescent="0.2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</row>
    <row r="690" spans="1:57" ht="15.75" customHeight="1" x14ac:dyDescent="0.2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</row>
    <row r="691" spans="1:57" ht="15.75" customHeight="1" x14ac:dyDescent="0.2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</row>
    <row r="692" spans="1:57" ht="15.75" customHeight="1" x14ac:dyDescent="0.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</row>
    <row r="693" spans="1:57" ht="15.75" customHeight="1" x14ac:dyDescent="0.2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</row>
    <row r="694" spans="1:57" ht="15.75" customHeight="1" x14ac:dyDescent="0.2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</row>
    <row r="695" spans="1:57" ht="15.75" customHeight="1" x14ac:dyDescent="0.2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</row>
    <row r="696" spans="1:57" ht="15.75" customHeight="1" x14ac:dyDescent="0.2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</row>
    <row r="697" spans="1:57" ht="15.75" customHeight="1" x14ac:dyDescent="0.2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</row>
    <row r="698" spans="1:57" ht="15.75" customHeight="1" x14ac:dyDescent="0.2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</row>
    <row r="699" spans="1:57" ht="15.75" customHeight="1" x14ac:dyDescent="0.2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</row>
    <row r="700" spans="1:57" ht="15.75" customHeight="1" x14ac:dyDescent="0.2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</row>
    <row r="701" spans="1:57" ht="15.75" customHeight="1" x14ac:dyDescent="0.2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</row>
    <row r="702" spans="1:57" ht="15.75" customHeight="1" x14ac:dyDescent="0.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</row>
    <row r="703" spans="1:57" ht="15.75" customHeight="1" x14ac:dyDescent="0.2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</row>
    <row r="704" spans="1:57" ht="15.75" customHeight="1" x14ac:dyDescent="0.2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</row>
    <row r="705" spans="1:57" ht="15.75" customHeight="1" x14ac:dyDescent="0.2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</row>
    <row r="706" spans="1:57" ht="15.75" customHeight="1" x14ac:dyDescent="0.2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</row>
    <row r="707" spans="1:57" ht="15.75" customHeight="1" x14ac:dyDescent="0.2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</row>
    <row r="708" spans="1:57" ht="15.75" customHeight="1" x14ac:dyDescent="0.2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</row>
    <row r="709" spans="1:57" ht="15.75" customHeight="1" x14ac:dyDescent="0.2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</row>
    <row r="710" spans="1:57" ht="15.75" customHeight="1" x14ac:dyDescent="0.2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</row>
    <row r="711" spans="1:57" ht="15.75" customHeight="1" x14ac:dyDescent="0.2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</row>
    <row r="712" spans="1:57" ht="15.75" customHeight="1" x14ac:dyDescent="0.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</row>
    <row r="713" spans="1:57" ht="15.75" customHeight="1" x14ac:dyDescent="0.2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</row>
    <row r="714" spans="1:57" ht="15.75" customHeight="1" x14ac:dyDescent="0.2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</row>
    <row r="715" spans="1:57" ht="15.75" customHeight="1" x14ac:dyDescent="0.2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</row>
    <row r="716" spans="1:57" ht="15.75" customHeight="1" x14ac:dyDescent="0.2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</row>
    <row r="717" spans="1:57" ht="15.75" customHeight="1" x14ac:dyDescent="0.2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</row>
    <row r="718" spans="1:57" ht="15.75" customHeight="1" x14ac:dyDescent="0.2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</row>
    <row r="719" spans="1:57" ht="15.75" customHeight="1" x14ac:dyDescent="0.2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</row>
    <row r="720" spans="1:57" ht="15.75" customHeight="1" x14ac:dyDescent="0.2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</row>
    <row r="721" spans="1:57" ht="15.75" customHeight="1" x14ac:dyDescent="0.2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</row>
    <row r="722" spans="1:57" ht="15.75" customHeight="1" x14ac:dyDescent="0.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</row>
    <row r="723" spans="1:57" ht="15.75" customHeight="1" x14ac:dyDescent="0.2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</row>
    <row r="724" spans="1:57" ht="15.75" customHeight="1" x14ac:dyDescent="0.2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</row>
    <row r="725" spans="1:57" ht="15.75" customHeight="1" x14ac:dyDescent="0.2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</row>
    <row r="726" spans="1:57" ht="15.75" customHeight="1" x14ac:dyDescent="0.2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</row>
    <row r="727" spans="1:57" ht="15.75" customHeight="1" x14ac:dyDescent="0.2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</row>
    <row r="728" spans="1:57" ht="15.75" customHeight="1" x14ac:dyDescent="0.2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</row>
    <row r="729" spans="1:57" ht="15.75" customHeight="1" x14ac:dyDescent="0.2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</row>
    <row r="730" spans="1:57" ht="15.75" customHeight="1" x14ac:dyDescent="0.2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</row>
    <row r="731" spans="1:57" ht="15.75" customHeight="1" x14ac:dyDescent="0.2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</row>
    <row r="732" spans="1:57" ht="15.75" customHeight="1" x14ac:dyDescent="0.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</row>
    <row r="733" spans="1:57" ht="15.75" customHeight="1" x14ac:dyDescent="0.2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</row>
    <row r="734" spans="1:57" ht="15.75" customHeight="1" x14ac:dyDescent="0.2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</row>
    <row r="735" spans="1:57" ht="15.75" customHeight="1" x14ac:dyDescent="0.2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</row>
    <row r="736" spans="1:57" ht="15.75" customHeight="1" x14ac:dyDescent="0.2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</row>
    <row r="737" spans="1:57" ht="15.75" customHeight="1" x14ac:dyDescent="0.2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</row>
    <row r="738" spans="1:57" ht="15.75" customHeight="1" x14ac:dyDescent="0.2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</row>
    <row r="739" spans="1:57" ht="15.75" customHeight="1" x14ac:dyDescent="0.2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</row>
    <row r="740" spans="1:57" ht="15.75" customHeight="1" x14ac:dyDescent="0.2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</row>
    <row r="741" spans="1:57" ht="15.75" customHeight="1" x14ac:dyDescent="0.2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</row>
    <row r="742" spans="1:57" ht="15.75" customHeight="1" x14ac:dyDescent="0.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</row>
    <row r="743" spans="1:57" ht="15.75" customHeight="1" x14ac:dyDescent="0.2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</row>
    <row r="744" spans="1:57" ht="15.75" customHeight="1" x14ac:dyDescent="0.2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</row>
    <row r="745" spans="1:57" ht="15.75" customHeight="1" x14ac:dyDescent="0.2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</row>
    <row r="746" spans="1:57" ht="15.75" customHeight="1" x14ac:dyDescent="0.2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</row>
    <row r="747" spans="1:57" ht="15.75" customHeight="1" x14ac:dyDescent="0.2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</row>
    <row r="748" spans="1:57" ht="15.75" customHeight="1" x14ac:dyDescent="0.2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</row>
    <row r="749" spans="1:57" ht="15.75" customHeight="1" x14ac:dyDescent="0.2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</row>
    <row r="750" spans="1:57" ht="15.75" customHeight="1" x14ac:dyDescent="0.2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</row>
    <row r="751" spans="1:57" ht="15.75" customHeight="1" x14ac:dyDescent="0.2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</row>
    <row r="752" spans="1:57" ht="15.75" customHeight="1" x14ac:dyDescent="0.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</row>
    <row r="753" spans="1:57" ht="15.75" customHeight="1" x14ac:dyDescent="0.2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</row>
    <row r="754" spans="1:57" ht="15.75" customHeight="1" x14ac:dyDescent="0.2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</row>
    <row r="755" spans="1:57" ht="15.75" customHeight="1" x14ac:dyDescent="0.2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</row>
    <row r="756" spans="1:57" ht="15.75" customHeight="1" x14ac:dyDescent="0.2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</row>
    <row r="757" spans="1:57" ht="15.75" customHeight="1" x14ac:dyDescent="0.2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</row>
    <row r="758" spans="1:57" ht="15.75" customHeight="1" x14ac:dyDescent="0.2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</row>
    <row r="759" spans="1:57" ht="15.75" customHeight="1" x14ac:dyDescent="0.2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</row>
    <row r="760" spans="1:57" ht="15.75" customHeight="1" x14ac:dyDescent="0.2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</row>
    <row r="761" spans="1:57" ht="15.75" customHeight="1" x14ac:dyDescent="0.2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</row>
    <row r="762" spans="1:57" ht="15.75" customHeight="1" x14ac:dyDescent="0.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</row>
    <row r="763" spans="1:57" ht="15.75" customHeight="1" x14ac:dyDescent="0.2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</row>
    <row r="764" spans="1:57" ht="15.75" customHeight="1" x14ac:dyDescent="0.2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</row>
    <row r="765" spans="1:57" ht="15.75" customHeight="1" x14ac:dyDescent="0.2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</row>
    <row r="766" spans="1:57" ht="15.75" customHeight="1" x14ac:dyDescent="0.2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</row>
    <row r="767" spans="1:57" ht="15.75" customHeight="1" x14ac:dyDescent="0.2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</row>
    <row r="768" spans="1:57" ht="15.75" customHeight="1" x14ac:dyDescent="0.2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</row>
    <row r="769" spans="1:57" ht="15.75" customHeight="1" x14ac:dyDescent="0.2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</row>
    <row r="770" spans="1:57" ht="15.75" customHeight="1" x14ac:dyDescent="0.2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</row>
    <row r="771" spans="1:57" ht="15.75" customHeight="1" x14ac:dyDescent="0.2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</row>
    <row r="772" spans="1:57" ht="15.75" customHeight="1" x14ac:dyDescent="0.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</row>
    <row r="773" spans="1:57" ht="15.75" customHeight="1" x14ac:dyDescent="0.2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</row>
    <row r="774" spans="1:57" ht="15.75" customHeight="1" x14ac:dyDescent="0.2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</row>
    <row r="775" spans="1:57" ht="15.75" customHeight="1" x14ac:dyDescent="0.2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</row>
    <row r="776" spans="1:57" ht="15.75" customHeight="1" x14ac:dyDescent="0.2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</row>
    <row r="777" spans="1:57" ht="15.75" customHeight="1" x14ac:dyDescent="0.2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</row>
    <row r="778" spans="1:57" ht="15.75" customHeight="1" x14ac:dyDescent="0.2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</row>
    <row r="779" spans="1:57" ht="15.75" customHeight="1" x14ac:dyDescent="0.2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</row>
    <row r="780" spans="1:57" ht="15.75" customHeight="1" x14ac:dyDescent="0.2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</row>
    <row r="781" spans="1:57" ht="15.75" customHeight="1" x14ac:dyDescent="0.2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</row>
    <row r="782" spans="1:57" ht="15.75" customHeight="1" x14ac:dyDescent="0.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</row>
    <row r="783" spans="1:57" ht="15.75" customHeight="1" x14ac:dyDescent="0.2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</row>
    <row r="784" spans="1:57" ht="15.75" customHeight="1" x14ac:dyDescent="0.2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</row>
    <row r="785" spans="1:57" ht="15.75" customHeight="1" x14ac:dyDescent="0.2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</row>
    <row r="786" spans="1:57" ht="15.75" customHeight="1" x14ac:dyDescent="0.2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</row>
    <row r="787" spans="1:57" ht="15.75" customHeight="1" x14ac:dyDescent="0.2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</row>
    <row r="788" spans="1:57" ht="15.75" customHeight="1" x14ac:dyDescent="0.2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</row>
    <row r="789" spans="1:57" ht="15.75" customHeight="1" x14ac:dyDescent="0.2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</row>
    <row r="790" spans="1:57" ht="15.75" customHeight="1" x14ac:dyDescent="0.2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</row>
    <row r="791" spans="1:57" ht="15.75" customHeight="1" x14ac:dyDescent="0.2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</row>
    <row r="792" spans="1:57" ht="15.75" customHeight="1" x14ac:dyDescent="0.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</row>
    <row r="793" spans="1:57" ht="15.75" customHeight="1" x14ac:dyDescent="0.2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</row>
    <row r="794" spans="1:57" ht="15.75" customHeight="1" x14ac:dyDescent="0.2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</row>
    <row r="795" spans="1:57" ht="15.75" customHeight="1" x14ac:dyDescent="0.2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</row>
    <row r="796" spans="1:57" ht="15.75" customHeight="1" x14ac:dyDescent="0.2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</row>
    <row r="797" spans="1:57" ht="15.75" customHeight="1" x14ac:dyDescent="0.2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</row>
    <row r="798" spans="1:57" ht="15.75" customHeight="1" x14ac:dyDescent="0.2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</row>
    <row r="799" spans="1:57" ht="15.75" customHeight="1" x14ac:dyDescent="0.2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</row>
    <row r="800" spans="1:57" ht="15.75" customHeight="1" x14ac:dyDescent="0.2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</row>
    <row r="801" spans="1:57" ht="15.75" customHeight="1" x14ac:dyDescent="0.2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</row>
    <row r="802" spans="1:57" ht="15.75" customHeight="1" x14ac:dyDescent="0.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</row>
    <row r="803" spans="1:57" ht="15.75" customHeight="1" x14ac:dyDescent="0.2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</row>
    <row r="804" spans="1:57" ht="15.75" customHeight="1" x14ac:dyDescent="0.2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</row>
    <row r="805" spans="1:57" ht="15.75" customHeight="1" x14ac:dyDescent="0.2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</row>
    <row r="806" spans="1:57" ht="15.75" customHeight="1" x14ac:dyDescent="0.2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</row>
    <row r="807" spans="1:57" ht="15.75" customHeight="1" x14ac:dyDescent="0.2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</row>
    <row r="808" spans="1:57" ht="15.75" customHeight="1" x14ac:dyDescent="0.2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</row>
    <row r="809" spans="1:57" ht="15.75" customHeight="1" x14ac:dyDescent="0.2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</row>
    <row r="810" spans="1:57" ht="15.75" customHeight="1" x14ac:dyDescent="0.2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</row>
    <row r="811" spans="1:57" ht="15.75" customHeight="1" x14ac:dyDescent="0.2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</row>
    <row r="812" spans="1:57" ht="15.75" customHeight="1" x14ac:dyDescent="0.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</row>
    <row r="813" spans="1:57" ht="15.75" customHeight="1" x14ac:dyDescent="0.2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</row>
    <row r="814" spans="1:57" ht="15.75" customHeight="1" x14ac:dyDescent="0.2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</row>
    <row r="815" spans="1:57" ht="15.75" customHeight="1" x14ac:dyDescent="0.2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</row>
    <row r="816" spans="1:57" ht="15.75" customHeight="1" x14ac:dyDescent="0.2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</row>
    <row r="817" spans="1:57" ht="15.75" customHeight="1" x14ac:dyDescent="0.2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</row>
    <row r="818" spans="1:57" ht="15.75" customHeight="1" x14ac:dyDescent="0.2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</row>
    <row r="819" spans="1:57" ht="15.75" customHeight="1" x14ac:dyDescent="0.2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</row>
    <row r="820" spans="1:57" ht="15.75" customHeight="1" x14ac:dyDescent="0.2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</row>
    <row r="821" spans="1:57" ht="15.75" customHeight="1" x14ac:dyDescent="0.2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</row>
    <row r="822" spans="1:57" ht="15.75" customHeight="1" x14ac:dyDescent="0.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</row>
    <row r="823" spans="1:57" ht="15.75" customHeight="1" x14ac:dyDescent="0.2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</row>
    <row r="824" spans="1:57" ht="15.75" customHeight="1" x14ac:dyDescent="0.2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</row>
    <row r="825" spans="1:57" ht="15.75" customHeight="1" x14ac:dyDescent="0.2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</row>
    <row r="826" spans="1:57" ht="15.75" customHeight="1" x14ac:dyDescent="0.2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</row>
    <row r="827" spans="1:57" ht="15.75" customHeight="1" x14ac:dyDescent="0.2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</row>
    <row r="828" spans="1:57" ht="15.75" customHeight="1" x14ac:dyDescent="0.2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</row>
    <row r="829" spans="1:57" ht="15.75" customHeight="1" x14ac:dyDescent="0.2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</row>
    <row r="830" spans="1:57" ht="15.75" customHeight="1" x14ac:dyDescent="0.2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</row>
    <row r="831" spans="1:57" ht="15.75" customHeight="1" x14ac:dyDescent="0.2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</row>
    <row r="832" spans="1:57" ht="15.75" customHeight="1" x14ac:dyDescent="0.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</row>
    <row r="833" spans="1:57" ht="15.75" customHeight="1" x14ac:dyDescent="0.2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</row>
    <row r="834" spans="1:57" ht="15.75" customHeight="1" x14ac:dyDescent="0.2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</row>
    <row r="835" spans="1:57" ht="15.75" customHeight="1" x14ac:dyDescent="0.2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</row>
    <row r="836" spans="1:57" ht="15.75" customHeight="1" x14ac:dyDescent="0.2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</row>
    <row r="837" spans="1:57" ht="15.75" customHeight="1" x14ac:dyDescent="0.2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</row>
    <row r="838" spans="1:57" ht="15.75" customHeight="1" x14ac:dyDescent="0.2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</row>
    <row r="839" spans="1:57" ht="15.75" customHeight="1" x14ac:dyDescent="0.2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</row>
    <row r="840" spans="1:57" ht="15.75" customHeight="1" x14ac:dyDescent="0.2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</row>
    <row r="841" spans="1:57" ht="15.75" customHeight="1" x14ac:dyDescent="0.2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</row>
    <row r="842" spans="1:57" ht="15.75" customHeight="1" x14ac:dyDescent="0.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</row>
    <row r="843" spans="1:57" ht="15.75" customHeight="1" x14ac:dyDescent="0.2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</row>
    <row r="844" spans="1:57" ht="15.75" customHeight="1" x14ac:dyDescent="0.2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</row>
    <row r="845" spans="1:57" ht="15.75" customHeight="1" x14ac:dyDescent="0.2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</row>
    <row r="846" spans="1:57" ht="15.75" customHeight="1" x14ac:dyDescent="0.2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</row>
    <row r="847" spans="1:57" ht="15.75" customHeight="1" x14ac:dyDescent="0.2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</row>
    <row r="848" spans="1:57" ht="15.75" customHeight="1" x14ac:dyDescent="0.2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</row>
    <row r="849" spans="1:57" ht="15.75" customHeight="1" x14ac:dyDescent="0.2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</row>
    <row r="850" spans="1:57" ht="15.75" customHeight="1" x14ac:dyDescent="0.2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</row>
    <row r="851" spans="1:57" ht="15.75" customHeight="1" x14ac:dyDescent="0.2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</row>
    <row r="852" spans="1:57" ht="15.75" customHeight="1" x14ac:dyDescent="0.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</row>
    <row r="853" spans="1:57" ht="15.75" customHeight="1" x14ac:dyDescent="0.2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</row>
    <row r="854" spans="1:57" ht="15.75" customHeight="1" x14ac:dyDescent="0.2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</row>
    <row r="855" spans="1:57" ht="15.75" customHeight="1" x14ac:dyDescent="0.2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</row>
    <row r="856" spans="1:57" ht="15.75" customHeight="1" x14ac:dyDescent="0.2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</row>
    <row r="857" spans="1:57" ht="15.75" customHeight="1" x14ac:dyDescent="0.2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</row>
    <row r="858" spans="1:57" ht="15.75" customHeight="1" x14ac:dyDescent="0.2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</row>
    <row r="859" spans="1:57" ht="15.75" customHeight="1" x14ac:dyDescent="0.2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</row>
    <row r="860" spans="1:57" ht="15.75" customHeight="1" x14ac:dyDescent="0.2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</row>
    <row r="861" spans="1:57" ht="15.75" customHeight="1" x14ac:dyDescent="0.2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</row>
    <row r="862" spans="1:57" ht="15.75" customHeight="1" x14ac:dyDescent="0.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</row>
    <row r="863" spans="1:57" ht="15.75" customHeight="1" x14ac:dyDescent="0.2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</row>
    <row r="864" spans="1:57" ht="15.75" customHeight="1" x14ac:dyDescent="0.2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</row>
    <row r="865" spans="1:57" ht="15.75" customHeight="1" x14ac:dyDescent="0.2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</row>
    <row r="866" spans="1:57" ht="15.75" customHeight="1" x14ac:dyDescent="0.2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</row>
    <row r="867" spans="1:57" ht="15.75" customHeight="1" x14ac:dyDescent="0.2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</row>
    <row r="868" spans="1:57" ht="15.75" customHeight="1" x14ac:dyDescent="0.2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</row>
    <row r="869" spans="1:57" ht="15.75" customHeight="1" x14ac:dyDescent="0.2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</row>
    <row r="870" spans="1:57" ht="15.75" customHeight="1" x14ac:dyDescent="0.2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</row>
    <row r="871" spans="1:57" ht="15.75" customHeight="1" x14ac:dyDescent="0.2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</row>
    <row r="872" spans="1:57" ht="15.75" customHeight="1" x14ac:dyDescent="0.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</row>
    <row r="873" spans="1:57" ht="15.75" customHeight="1" x14ac:dyDescent="0.2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</row>
    <row r="874" spans="1:57" ht="15.75" customHeight="1" x14ac:dyDescent="0.2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</row>
    <row r="875" spans="1:57" ht="15.75" customHeight="1" x14ac:dyDescent="0.2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</row>
    <row r="876" spans="1:57" ht="15.75" customHeight="1" x14ac:dyDescent="0.2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</row>
    <row r="877" spans="1:57" ht="15.75" customHeight="1" x14ac:dyDescent="0.2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</row>
    <row r="878" spans="1:57" ht="15.75" customHeight="1" x14ac:dyDescent="0.2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</row>
    <row r="879" spans="1:57" ht="15.75" customHeight="1" x14ac:dyDescent="0.2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</row>
    <row r="880" spans="1:57" ht="15.75" customHeight="1" x14ac:dyDescent="0.2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</row>
    <row r="881" spans="1:57" ht="15.75" customHeight="1" x14ac:dyDescent="0.2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</row>
    <row r="882" spans="1:57" ht="15.75" customHeight="1" x14ac:dyDescent="0.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</row>
    <row r="883" spans="1:57" ht="15.75" customHeight="1" x14ac:dyDescent="0.2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</row>
    <row r="884" spans="1:57" ht="15.75" customHeight="1" x14ac:dyDescent="0.2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</row>
    <row r="885" spans="1:57" ht="15.75" customHeight="1" x14ac:dyDescent="0.2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</row>
    <row r="886" spans="1:57" ht="15.75" customHeight="1" x14ac:dyDescent="0.2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</row>
    <row r="887" spans="1:57" ht="15.75" customHeight="1" x14ac:dyDescent="0.2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</row>
    <row r="888" spans="1:57" ht="15.75" customHeight="1" x14ac:dyDescent="0.2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</row>
    <row r="889" spans="1:57" ht="15.75" customHeight="1" x14ac:dyDescent="0.2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</row>
    <row r="890" spans="1:57" ht="15.75" customHeight="1" x14ac:dyDescent="0.2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</row>
    <row r="891" spans="1:57" ht="15.75" customHeight="1" x14ac:dyDescent="0.2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</row>
    <row r="892" spans="1:57" ht="15.75" customHeight="1" x14ac:dyDescent="0.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</row>
    <row r="893" spans="1:57" ht="15.75" customHeight="1" x14ac:dyDescent="0.2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</row>
    <row r="894" spans="1:57" ht="15.75" customHeight="1" x14ac:dyDescent="0.2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</row>
    <row r="895" spans="1:57" ht="15.75" customHeight="1" x14ac:dyDescent="0.2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</row>
    <row r="896" spans="1:57" ht="15.75" customHeight="1" x14ac:dyDescent="0.2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</row>
    <row r="897" spans="1:57" ht="15.75" customHeight="1" x14ac:dyDescent="0.2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</row>
    <row r="898" spans="1:57" ht="15.75" customHeight="1" x14ac:dyDescent="0.2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</row>
    <row r="899" spans="1:57" ht="15.75" customHeight="1" x14ac:dyDescent="0.2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</row>
    <row r="900" spans="1:57" ht="15.75" customHeight="1" x14ac:dyDescent="0.2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</row>
    <row r="901" spans="1:57" ht="15.75" customHeight="1" x14ac:dyDescent="0.2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</row>
    <row r="902" spans="1:57" ht="15.75" customHeight="1" x14ac:dyDescent="0.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</row>
    <row r="903" spans="1:57" ht="15.75" customHeight="1" x14ac:dyDescent="0.2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</row>
    <row r="904" spans="1:57" ht="15.75" customHeight="1" x14ac:dyDescent="0.2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</row>
    <row r="905" spans="1:57" ht="15.75" customHeight="1" x14ac:dyDescent="0.2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</row>
    <row r="906" spans="1:57" ht="15.75" customHeight="1" x14ac:dyDescent="0.2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</row>
    <row r="907" spans="1:57" ht="15.75" customHeight="1" x14ac:dyDescent="0.2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</row>
    <row r="908" spans="1:57" ht="15.75" customHeight="1" x14ac:dyDescent="0.2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</row>
    <row r="909" spans="1:57" ht="15.75" customHeight="1" x14ac:dyDescent="0.2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</row>
    <row r="910" spans="1:57" ht="15.75" customHeight="1" x14ac:dyDescent="0.2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</row>
    <row r="911" spans="1:57" ht="15.75" customHeight="1" x14ac:dyDescent="0.2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</row>
    <row r="912" spans="1:57" ht="15.75" customHeight="1" x14ac:dyDescent="0.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</row>
    <row r="913" spans="1:57" ht="15.75" customHeight="1" x14ac:dyDescent="0.2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</row>
    <row r="914" spans="1:57" ht="15.75" customHeight="1" x14ac:dyDescent="0.2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</row>
    <row r="915" spans="1:57" ht="15.75" customHeight="1" x14ac:dyDescent="0.2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</row>
    <row r="916" spans="1:57" ht="15.75" customHeight="1" x14ac:dyDescent="0.2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</row>
    <row r="917" spans="1:57" ht="15.75" customHeight="1" x14ac:dyDescent="0.2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</row>
    <row r="918" spans="1:57" ht="15.75" customHeight="1" x14ac:dyDescent="0.2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</row>
    <row r="919" spans="1:57" ht="15.75" customHeight="1" x14ac:dyDescent="0.2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</row>
    <row r="920" spans="1:57" ht="15.75" customHeight="1" x14ac:dyDescent="0.2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</row>
    <row r="921" spans="1:57" ht="15.75" customHeight="1" x14ac:dyDescent="0.2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</row>
    <row r="922" spans="1:57" ht="15.75" customHeight="1" x14ac:dyDescent="0.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</row>
    <row r="923" spans="1:57" ht="15.75" customHeight="1" x14ac:dyDescent="0.2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</row>
    <row r="924" spans="1:57" ht="15.75" customHeight="1" x14ac:dyDescent="0.2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</row>
    <row r="925" spans="1:57" ht="15.75" customHeight="1" x14ac:dyDescent="0.2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</row>
    <row r="926" spans="1:57" ht="15.75" customHeight="1" x14ac:dyDescent="0.2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</row>
    <row r="927" spans="1:57" ht="15.75" customHeight="1" x14ac:dyDescent="0.2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</row>
    <row r="928" spans="1:57" ht="15.75" customHeight="1" x14ac:dyDescent="0.2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</row>
    <row r="929" spans="1:57" ht="15.75" customHeight="1" x14ac:dyDescent="0.2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</row>
    <row r="930" spans="1:57" ht="15.75" customHeight="1" x14ac:dyDescent="0.2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</row>
    <row r="931" spans="1:57" ht="15.75" customHeight="1" x14ac:dyDescent="0.2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</row>
    <row r="932" spans="1:57" ht="15.75" customHeight="1" x14ac:dyDescent="0.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</row>
    <row r="933" spans="1:57" ht="15.75" customHeight="1" x14ac:dyDescent="0.2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</row>
    <row r="934" spans="1:57" ht="15.75" customHeight="1" x14ac:dyDescent="0.2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</row>
    <row r="935" spans="1:57" ht="15.75" customHeight="1" x14ac:dyDescent="0.2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</row>
    <row r="936" spans="1:57" ht="15.75" customHeight="1" x14ac:dyDescent="0.2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</row>
    <row r="937" spans="1:57" ht="15.75" customHeight="1" x14ac:dyDescent="0.2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</row>
    <row r="938" spans="1:57" ht="15.75" customHeight="1" x14ac:dyDescent="0.2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</row>
    <row r="939" spans="1:57" ht="15.75" customHeight="1" x14ac:dyDescent="0.2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</row>
    <row r="940" spans="1:57" ht="15.75" customHeight="1" x14ac:dyDescent="0.2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</row>
    <row r="941" spans="1:57" ht="15.75" customHeight="1" x14ac:dyDescent="0.2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</row>
    <row r="942" spans="1:57" ht="15.75" customHeight="1" x14ac:dyDescent="0.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</row>
    <row r="943" spans="1:57" ht="15.75" customHeight="1" x14ac:dyDescent="0.2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</row>
    <row r="944" spans="1:57" ht="15.75" customHeight="1" x14ac:dyDescent="0.2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</row>
    <row r="945" spans="1:57" ht="15.75" customHeight="1" x14ac:dyDescent="0.2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</row>
    <row r="946" spans="1:57" ht="15.75" customHeight="1" x14ac:dyDescent="0.2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</row>
    <row r="947" spans="1:57" ht="15.75" customHeight="1" x14ac:dyDescent="0.2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</row>
    <row r="948" spans="1:57" ht="15.75" customHeight="1" x14ac:dyDescent="0.2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</row>
    <row r="949" spans="1:57" ht="15.75" customHeight="1" x14ac:dyDescent="0.2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</row>
    <row r="950" spans="1:57" ht="15.75" customHeight="1" x14ac:dyDescent="0.2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</row>
    <row r="951" spans="1:57" ht="15.75" customHeight="1" x14ac:dyDescent="0.2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</row>
    <row r="952" spans="1:57" ht="15.75" customHeight="1" x14ac:dyDescent="0.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</row>
    <row r="953" spans="1:57" ht="15.75" customHeight="1" x14ac:dyDescent="0.2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</row>
    <row r="954" spans="1:57" ht="15.75" customHeight="1" x14ac:dyDescent="0.2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</row>
    <row r="955" spans="1:57" ht="15.75" customHeight="1" x14ac:dyDescent="0.2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</row>
    <row r="956" spans="1:57" ht="15.75" customHeight="1" x14ac:dyDescent="0.2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</row>
    <row r="957" spans="1:57" ht="15.75" customHeight="1" x14ac:dyDescent="0.2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</row>
    <row r="958" spans="1:57" ht="15.75" customHeight="1" x14ac:dyDescent="0.2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</row>
    <row r="959" spans="1:57" ht="15.75" customHeight="1" x14ac:dyDescent="0.2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</row>
    <row r="960" spans="1:57" ht="15.75" customHeight="1" x14ac:dyDescent="0.2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</row>
    <row r="961" spans="1:57" ht="15.75" customHeight="1" x14ac:dyDescent="0.2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</row>
    <row r="962" spans="1:57" ht="15.75" customHeight="1" x14ac:dyDescent="0.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</row>
    <row r="963" spans="1:57" ht="15.75" customHeight="1" x14ac:dyDescent="0.2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</row>
    <row r="964" spans="1:57" ht="15.75" customHeight="1" x14ac:dyDescent="0.2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</row>
    <row r="965" spans="1:57" ht="15.75" customHeight="1" x14ac:dyDescent="0.2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</row>
    <row r="966" spans="1:57" ht="15.75" customHeight="1" x14ac:dyDescent="0.2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</row>
    <row r="967" spans="1:57" ht="15.75" customHeight="1" x14ac:dyDescent="0.2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</row>
    <row r="968" spans="1:57" ht="15.75" customHeight="1" x14ac:dyDescent="0.2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</row>
    <row r="969" spans="1:57" ht="15.75" customHeight="1" x14ac:dyDescent="0.2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</row>
    <row r="970" spans="1:57" ht="15.75" customHeight="1" x14ac:dyDescent="0.2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</row>
    <row r="971" spans="1:57" ht="15.75" customHeight="1" x14ac:dyDescent="0.2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</row>
    <row r="972" spans="1:57" ht="15.75" customHeight="1" x14ac:dyDescent="0.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</row>
    <row r="973" spans="1:57" ht="15.75" customHeight="1" x14ac:dyDescent="0.2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</row>
    <row r="974" spans="1:57" ht="15.75" customHeight="1" x14ac:dyDescent="0.2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</row>
    <row r="975" spans="1:57" ht="15.75" customHeight="1" x14ac:dyDescent="0.2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</row>
    <row r="976" spans="1:57" ht="15.75" customHeight="1" x14ac:dyDescent="0.2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</row>
    <row r="977" spans="1:57" ht="15.75" customHeight="1" x14ac:dyDescent="0.2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</row>
    <row r="978" spans="1:57" ht="15.75" customHeight="1" x14ac:dyDescent="0.2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</row>
    <row r="979" spans="1:57" ht="15.75" customHeight="1" x14ac:dyDescent="0.2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</row>
    <row r="980" spans="1:57" ht="15.75" customHeight="1" x14ac:dyDescent="0.2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</row>
    <row r="981" spans="1:57" ht="15.75" customHeight="1" x14ac:dyDescent="0.2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</row>
    <row r="982" spans="1:57" ht="15.75" customHeight="1" x14ac:dyDescent="0.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</row>
    <row r="983" spans="1:57" ht="15.75" customHeight="1" x14ac:dyDescent="0.2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</row>
    <row r="984" spans="1:57" ht="15.75" customHeight="1" x14ac:dyDescent="0.2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</row>
    <row r="985" spans="1:57" ht="15.75" customHeight="1" x14ac:dyDescent="0.2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</row>
    <row r="986" spans="1:57" ht="15.75" customHeight="1" x14ac:dyDescent="0.2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</row>
    <row r="987" spans="1:57" ht="15.75" customHeight="1" x14ac:dyDescent="0.2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</row>
    <row r="988" spans="1:57" ht="15.75" customHeight="1" x14ac:dyDescent="0.2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</row>
    <row r="989" spans="1:57" ht="15.75" customHeight="1" x14ac:dyDescent="0.2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</row>
    <row r="990" spans="1:57" ht="15.75" customHeight="1" x14ac:dyDescent="0.2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</row>
    <row r="991" spans="1:57" ht="15.75" customHeight="1" x14ac:dyDescent="0.2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</row>
    <row r="992" spans="1:57" ht="15.75" customHeight="1" x14ac:dyDescent="0.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</row>
    <row r="993" spans="1:57" ht="15.75" customHeight="1" x14ac:dyDescent="0.2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</row>
    <row r="994" spans="1:57" ht="15.75" customHeight="1" x14ac:dyDescent="0.2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</row>
    <row r="995" spans="1:57" ht="15.75" customHeight="1" x14ac:dyDescent="0.2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</row>
    <row r="996" spans="1:57" ht="15.75" customHeight="1" x14ac:dyDescent="0.2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</row>
    <row r="997" spans="1:57" ht="15.75" customHeight="1" x14ac:dyDescent="0.2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</row>
    <row r="998" spans="1:57" ht="15.75" customHeight="1" x14ac:dyDescent="0.2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</row>
    <row r="999" spans="1:57" ht="15.75" customHeight="1" x14ac:dyDescent="0.2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</row>
    <row r="1000" spans="1:57" ht="15.75" customHeight="1" x14ac:dyDescent="0.2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</row>
    <row r="1001" spans="1:57" ht="15.75" customHeight="1" x14ac:dyDescent="0.2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  <c r="AK1001" s="26"/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  <c r="BB1001" s="26"/>
      <c r="BC1001" s="26"/>
      <c r="BD1001" s="26"/>
      <c r="BE1001" s="26"/>
    </row>
    <row r="1002" spans="1:57" ht="15.75" customHeight="1" x14ac:dyDescent="0.2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26"/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  <c r="BB1002" s="26"/>
      <c r="BC1002" s="26"/>
      <c r="BD1002" s="26"/>
      <c r="BE1002" s="26"/>
    </row>
    <row r="1003" spans="1:57" ht="15.75" customHeight="1" x14ac:dyDescent="0.2">
      <c r="A1003" s="26"/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  <c r="AK1003" s="26"/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  <c r="BB1003" s="26"/>
      <c r="BC1003" s="26"/>
      <c r="BD1003" s="26"/>
      <c r="BE1003" s="26"/>
    </row>
    <row r="1004" spans="1:57" ht="15.75" customHeight="1" x14ac:dyDescent="0.2">
      <c r="A1004" s="26"/>
      <c r="B1004" s="26"/>
      <c r="C1004" s="26"/>
      <c r="D1004" s="26"/>
      <c r="E1004" s="26"/>
      <c r="F1004" s="26"/>
      <c r="G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26"/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  <c r="BB1004" s="26"/>
      <c r="BC1004" s="26"/>
      <c r="BD1004" s="26"/>
      <c r="BE1004" s="26"/>
    </row>
    <row r="1005" spans="1:57" ht="15.75" customHeight="1" x14ac:dyDescent="0.2">
      <c r="A1005" s="26"/>
      <c r="B1005" s="26"/>
      <c r="C1005" s="26"/>
      <c r="D1005" s="26"/>
      <c r="E1005" s="26"/>
      <c r="F1005" s="26"/>
      <c r="G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  <c r="AK1005" s="26"/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  <c r="BB1005" s="26"/>
      <c r="BC1005" s="26"/>
      <c r="BD1005" s="26"/>
      <c r="BE1005" s="26"/>
    </row>
    <row r="1006" spans="1:57" ht="15.75" customHeight="1" x14ac:dyDescent="0.2">
      <c r="A1006" s="26"/>
      <c r="B1006" s="26"/>
      <c r="C1006" s="26"/>
      <c r="D1006" s="26"/>
      <c r="E1006" s="26"/>
      <c r="F1006" s="26"/>
      <c r="G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  <c r="BB1006" s="26"/>
      <c r="BC1006" s="26"/>
      <c r="BD1006" s="26"/>
      <c r="BE1006" s="26"/>
    </row>
    <row r="1007" spans="1:57" ht="15.75" customHeight="1" x14ac:dyDescent="0.2">
      <c r="A1007" s="26"/>
      <c r="B1007" s="26"/>
      <c r="C1007" s="26"/>
      <c r="D1007" s="26"/>
      <c r="E1007" s="26"/>
      <c r="F1007" s="26"/>
      <c r="G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  <c r="AK1007" s="26"/>
      <c r="AL1007" s="26"/>
      <c r="AM1007" s="26"/>
      <c r="AN1007" s="26"/>
      <c r="AO1007" s="26"/>
      <c r="AP1007" s="26"/>
      <c r="AQ1007" s="26"/>
      <c r="AR1007" s="26"/>
      <c r="AS1007" s="26"/>
      <c r="AT1007" s="26"/>
      <c r="AU1007" s="26"/>
      <c r="AV1007" s="26"/>
      <c r="AW1007" s="26"/>
      <c r="AX1007" s="26"/>
      <c r="AY1007" s="26"/>
      <c r="AZ1007" s="26"/>
      <c r="BA1007" s="26"/>
      <c r="BB1007" s="26"/>
      <c r="BC1007" s="26"/>
      <c r="BD1007" s="26"/>
      <c r="BE1007" s="26"/>
    </row>
    <row r="1008" spans="1:57" ht="15" customHeight="1" x14ac:dyDescent="0.2">
      <c r="A1008" s="26"/>
      <c r="B1008" s="26"/>
      <c r="C1008" s="26"/>
      <c r="D1008" s="26"/>
      <c r="E1008" s="26"/>
    </row>
  </sheetData>
  <mergeCells count="16">
    <mergeCell ref="L32:M32"/>
    <mergeCell ref="N32:O32"/>
    <mergeCell ref="A1:BE1"/>
    <mergeCell ref="A9:I9"/>
    <mergeCell ref="A16:BE16"/>
    <mergeCell ref="A29:E29"/>
    <mergeCell ref="G29:O29"/>
    <mergeCell ref="B32:C32"/>
    <mergeCell ref="L31:O31"/>
    <mergeCell ref="D32:E32"/>
    <mergeCell ref="H31:K31"/>
    <mergeCell ref="A61:B61"/>
    <mergeCell ref="G61:H61"/>
    <mergeCell ref="G31:G32"/>
    <mergeCell ref="H32:I32"/>
    <mergeCell ref="J32:K3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00"/>
  <sheetViews>
    <sheetView workbookViewId="0">
      <selection activeCell="C3" sqref="C3"/>
    </sheetView>
  </sheetViews>
  <sheetFormatPr defaultColWidth="12.5703125" defaultRowHeight="15" customHeight="1" x14ac:dyDescent="0.2"/>
  <cols>
    <col min="1" max="1" width="20.5703125" customWidth="1"/>
    <col min="2" max="33" width="10.5703125" customWidth="1"/>
  </cols>
  <sheetData>
    <row r="1" spans="1:33" ht="75" x14ac:dyDescent="0.25">
      <c r="A1" s="53" t="s">
        <v>87</v>
      </c>
      <c r="B1" s="54">
        <v>2019</v>
      </c>
      <c r="C1" s="54">
        <v>2020</v>
      </c>
      <c r="D1" s="54">
        <v>2021</v>
      </c>
      <c r="E1" s="54">
        <v>2022</v>
      </c>
      <c r="F1" s="54">
        <v>2023</v>
      </c>
      <c r="G1" s="54">
        <v>2024</v>
      </c>
      <c r="H1" s="54">
        <v>2025</v>
      </c>
      <c r="I1" s="54">
        <v>2026</v>
      </c>
      <c r="J1" s="54">
        <v>2027</v>
      </c>
      <c r="K1" s="54">
        <v>2028</v>
      </c>
      <c r="L1" s="54">
        <v>2029</v>
      </c>
      <c r="M1" s="54">
        <v>2030</v>
      </c>
      <c r="N1" s="54">
        <v>2031</v>
      </c>
      <c r="O1" s="54">
        <v>2032</v>
      </c>
      <c r="P1" s="54">
        <v>2033</v>
      </c>
      <c r="Q1" s="54">
        <v>2034</v>
      </c>
      <c r="R1" s="54">
        <v>2035</v>
      </c>
      <c r="S1" s="54">
        <v>2036</v>
      </c>
      <c r="T1" s="54">
        <v>2037</v>
      </c>
      <c r="U1" s="54">
        <v>2038</v>
      </c>
      <c r="V1" s="54">
        <v>2039</v>
      </c>
      <c r="W1" s="54">
        <v>2040</v>
      </c>
      <c r="X1" s="54">
        <v>2041</v>
      </c>
      <c r="Y1" s="54">
        <v>2042</v>
      </c>
      <c r="Z1" s="54">
        <v>2043</v>
      </c>
      <c r="AA1" s="54">
        <v>2044</v>
      </c>
      <c r="AB1" s="54">
        <v>2045</v>
      </c>
      <c r="AC1" s="54">
        <v>2046</v>
      </c>
      <c r="AD1" s="54">
        <v>2047</v>
      </c>
      <c r="AE1" s="54">
        <v>2048</v>
      </c>
      <c r="AF1" s="54">
        <v>2049</v>
      </c>
      <c r="AG1" s="54">
        <v>2050</v>
      </c>
    </row>
    <row r="2" spans="1:33" ht="15" customHeight="1" x14ac:dyDescent="0.25">
      <c r="A2" s="55" t="s">
        <v>88</v>
      </c>
      <c r="B2" s="55">
        <f>LDVs!F5</f>
        <v>1</v>
      </c>
      <c r="C2" s="55">
        <f>LDVs!G5</f>
        <v>0.85926587693602841</v>
      </c>
      <c r="D2" s="55">
        <f>LDVs!H5</f>
        <v>0.91204439443007967</v>
      </c>
      <c r="E2" s="55">
        <f>LDVs!I5</f>
        <v>1.1841750350052831</v>
      </c>
      <c r="F2" s="55">
        <f>LDVs!J5</f>
        <v>1.3057872537818591</v>
      </c>
      <c r="G2" s="55">
        <f>LDVs!K5</f>
        <v>1.4682418328164886</v>
      </c>
      <c r="H2" s="55">
        <f>LDVs!L5</f>
        <v>1.4782242813572475</v>
      </c>
      <c r="I2" s="55">
        <f>LDVs!M5</f>
        <v>1.488813173566043</v>
      </c>
      <c r="J2" s="55">
        <f>LDVs!N5</f>
        <v>1.4990988439408204</v>
      </c>
      <c r="K2" s="55">
        <f>LDVs!O5</f>
        <v>1.5093845143155975</v>
      </c>
      <c r="L2" s="55">
        <f>LDVs!P5</f>
        <v>1.5196701846903748</v>
      </c>
      <c r="M2" s="55">
        <f>LDVs!Q5</f>
        <v>1.5457429459483969</v>
      </c>
      <c r="N2" s="55">
        <f>LDVs!R5</f>
        <v>1.5402415254399269</v>
      </c>
      <c r="O2" s="55">
        <f>LDVs!S5</f>
        <v>1.5505271958147042</v>
      </c>
      <c r="P2" s="55">
        <f>LDVs!T5</f>
        <v>1.5608128661894816</v>
      </c>
      <c r="Q2" s="55">
        <f>LDVs!U5</f>
        <v>1.5710985365642587</v>
      </c>
      <c r="R2" s="55">
        <f>LDVs!V5</f>
        <v>1.6025754649128812</v>
      </c>
      <c r="S2" s="55">
        <f>LDVs!W5</f>
        <v>1.5916698773138132</v>
      </c>
      <c r="T2" s="55">
        <f>LDVs!X5</f>
        <v>1.6019555476885905</v>
      </c>
      <c r="U2" s="55">
        <f>LDVs!Y5</f>
        <v>1.6122412180633654</v>
      </c>
      <c r="V2" s="55">
        <f>LDVs!Z5</f>
        <v>1.6225268884381427</v>
      </c>
      <c r="W2" s="55">
        <f>LDVs!AA5</f>
        <v>1.6486188859669646</v>
      </c>
      <c r="X2" s="55">
        <f>LDVs!AB5</f>
        <v>1.6430982291876974</v>
      </c>
      <c r="Y2" s="55">
        <f>LDVs!AC5</f>
        <v>1.6533838995624748</v>
      </c>
      <c r="Z2" s="55">
        <f>LDVs!AD5</f>
        <v>1.6636695699372523</v>
      </c>
      <c r="AA2" s="55">
        <f>LDVs!AE5</f>
        <v>1.6739552403120297</v>
      </c>
      <c r="AB2" s="55">
        <f>LDVs!AF5</f>
        <v>1.6841045269374568</v>
      </c>
      <c r="AC2" s="55">
        <f>LDVs!AG5</f>
        <v>1.6945265810615819</v>
      </c>
      <c r="AD2" s="55">
        <f>LDVs!AH5</f>
        <v>1.7048122514363591</v>
      </c>
      <c r="AE2" s="55">
        <f>LDVs!AI5</f>
        <v>1.7150979218111364</v>
      </c>
      <c r="AF2" s="55">
        <f>LDVs!AJ5</f>
        <v>1.7253835921859138</v>
      </c>
      <c r="AG2" s="55">
        <f>LDVs!AK5</f>
        <v>1.7094379086067872</v>
      </c>
    </row>
    <row r="3" spans="1:33" ht="16.5" customHeight="1" x14ac:dyDescent="0.25">
      <c r="A3" s="55" t="s">
        <v>89</v>
      </c>
      <c r="B3" s="55">
        <f>'HDVs and Motorcycles'!G18</f>
        <v>1</v>
      </c>
      <c r="C3" s="55">
        <f>'HDVs and Motorcycles'!H18</f>
        <v>0.36344545319697019</v>
      </c>
      <c r="D3" s="55">
        <f>'HDVs and Motorcycles'!I18</f>
        <v>0.30701390419135982</v>
      </c>
      <c r="E3" s="55">
        <f>'HDVs and Motorcycles'!J18</f>
        <v>0.73978916730672584</v>
      </c>
      <c r="F3" s="55">
        <f>'HDVs and Motorcycles'!K18</f>
        <v>0.85951059556801634</v>
      </c>
      <c r="G3" s="55">
        <f>'HDVs and Motorcycles'!L18</f>
        <v>1.0476824526228938</v>
      </c>
      <c r="H3" s="55">
        <f>'HDVs and Motorcycles'!M18</f>
        <v>1.0548055545102049</v>
      </c>
      <c r="I3" s="55">
        <f>'HDVs and Motorcycles'!N18</f>
        <v>1.0623613919151298</v>
      </c>
      <c r="J3" s="55">
        <f>'HDVs and Motorcycles'!O18</f>
        <v>1.0697008615612478</v>
      </c>
      <c r="K3" s="55">
        <f>'HDVs and Motorcycles'!P18</f>
        <v>1.0770403312073658</v>
      </c>
      <c r="L3" s="55">
        <f>'HDVs and Motorcycles'!Q18</f>
        <v>1.0843798008534837</v>
      </c>
      <c r="M3" s="55">
        <f>'HDVs and Motorcycles'!R18</f>
        <v>1.1029843480410926</v>
      </c>
      <c r="N3" s="55">
        <f>'HDVs and Motorcycles'!S18</f>
        <v>1.0990587401457179</v>
      </c>
      <c r="O3" s="55">
        <f>'HDVs and Motorcycles'!T18</f>
        <v>1.1063982097918361</v>
      </c>
      <c r="P3" s="55">
        <f>'HDVs and Motorcycles'!U18</f>
        <v>1.1137376794379543</v>
      </c>
      <c r="Q3" s="55">
        <f>'HDVs and Motorcycles'!V18</f>
        <v>1.1210771490840723</v>
      </c>
      <c r="R3" s="55">
        <f>'HDVs and Motorcycles'!W18</f>
        <v>1.1435379077658077</v>
      </c>
      <c r="S3" s="55">
        <f>'HDVs and Motorcycles'!X18</f>
        <v>1.1357560883763083</v>
      </c>
      <c r="T3" s="55">
        <f>'HDVs and Motorcycles'!Y18</f>
        <v>1.1430955580224265</v>
      </c>
      <c r="U3" s="55">
        <f>'HDVs and Motorcycles'!Z18</f>
        <v>1.1504350276685429</v>
      </c>
      <c r="V3" s="55">
        <f>'HDVs and Motorcycles'!AA18</f>
        <v>1.1577744973146609</v>
      </c>
      <c r="W3" s="55">
        <f>'HDVs and Motorcycles'!AB18</f>
        <v>1.1763927707855839</v>
      </c>
      <c r="X3" s="55">
        <f>'HDVs and Motorcycles'!AC18</f>
        <v>1.172453436606897</v>
      </c>
      <c r="Y3" s="55">
        <f>'HDVs and Motorcycles'!AD18</f>
        <v>1.179792906253015</v>
      </c>
      <c r="Z3" s="55">
        <f>'HDVs and Motorcycles'!AE18</f>
        <v>1.1871323758991332</v>
      </c>
      <c r="AA3" s="55">
        <f>'HDVs and Motorcycles'!AF18</f>
        <v>1.1944718455452512</v>
      </c>
      <c r="AB3" s="55">
        <f>'HDVs and Motorcycles'!AG18</f>
        <v>1.2017139968492383</v>
      </c>
      <c r="AC3" s="55">
        <f>'HDVs and Motorcycles'!AH18</f>
        <v>1.2091507848374856</v>
      </c>
      <c r="AD3" s="55">
        <f>'HDVs and Motorcycles'!AI18</f>
        <v>1.2164902544836036</v>
      </c>
      <c r="AE3" s="55">
        <f>'HDVs and Motorcycles'!AJ18</f>
        <v>1.2238297241297216</v>
      </c>
      <c r="AF3" s="55">
        <f>'HDVs and Motorcycles'!AK18</f>
        <v>1.2311691937758396</v>
      </c>
      <c r="AG3" s="55">
        <f>'HDVs and Motorcycles'!AL18</f>
        <v>1.2197909504186937</v>
      </c>
    </row>
    <row r="4" spans="1:33" ht="16.5" customHeight="1" x14ac:dyDescent="0.25">
      <c r="A4" s="55" t="s">
        <v>90</v>
      </c>
      <c r="B4" s="55">
        <f>Aircraft!V11</f>
        <v>1</v>
      </c>
      <c r="C4" s="55">
        <f>Aircraft!W11</f>
        <v>0.30846253229974158</v>
      </c>
      <c r="D4" s="55">
        <f>Aircraft!X11</f>
        <v>0.2291858275303289</v>
      </c>
      <c r="E4" s="55">
        <f>Aircraft!Y11</f>
        <v>0.54500613147637189</v>
      </c>
      <c r="F4" s="55">
        <f>Aircraft!Z11</f>
        <v>0.86234288091796962</v>
      </c>
      <c r="G4" s="55">
        <f>Aircraft!AA11</f>
        <v>0.98061468050628475</v>
      </c>
      <c r="H4" s="55">
        <f>Aircraft!AB11</f>
        <v>0.98728179444329123</v>
      </c>
      <c r="I4" s="55">
        <f>Aircraft!AC11</f>
        <v>0.99435394217683248</v>
      </c>
      <c r="J4" s="55">
        <f>Aircraft!AD11</f>
        <v>1.0012235730121062</v>
      </c>
      <c r="K4" s="55">
        <f>Aircraft!AE11</f>
        <v>1.0080932038473802</v>
      </c>
      <c r="L4" s="55">
        <f>Aircraft!AF11</f>
        <v>1.014962834682654</v>
      </c>
      <c r="M4" s="55">
        <f>Aircraft!AG11</f>
        <v>1.0323764050356434</v>
      </c>
      <c r="N4" s="55">
        <f>Aircraft!AH11</f>
        <v>1.0287020963532001</v>
      </c>
      <c r="O4" s="55">
        <f>Aircraft!AI11</f>
        <v>1.0355717271884739</v>
      </c>
      <c r="P4" s="55">
        <f>Aircraft!AJ11</f>
        <v>1.0424413580237479</v>
      </c>
      <c r="Q4" s="55">
        <f>Aircraft!AK11</f>
        <v>1.0493109888590217</v>
      </c>
      <c r="R4" s="55">
        <f>Aircraft!AL11</f>
        <v>1.0703339139289967</v>
      </c>
      <c r="S4" s="55">
        <f>Aircraft!AM11</f>
        <v>1.0630502505295696</v>
      </c>
      <c r="T4" s="55">
        <f>Aircraft!AN11</f>
        <v>1.0699198813648434</v>
      </c>
      <c r="U4" s="55">
        <f>Aircraft!AO11</f>
        <v>1.0767895122001157</v>
      </c>
      <c r="V4" s="55">
        <f>Aircraft!AP11</f>
        <v>1.0836591430353897</v>
      </c>
      <c r="W4" s="55">
        <f>Aircraft!AQ11</f>
        <v>1.1010855609786891</v>
      </c>
      <c r="X4" s="55">
        <f>Aircraft!AR11</f>
        <v>1.0973984047059375</v>
      </c>
      <c r="Y4" s="55">
        <f>Aircraft!AS11</f>
        <v>1.1042680355412113</v>
      </c>
      <c r="Z4" s="55">
        <f>Aircraft!AT11</f>
        <v>1.1111376663764854</v>
      </c>
      <c r="AA4" s="55">
        <f>Aircraft!AU11</f>
        <v>1.1180072972117594</v>
      </c>
      <c r="AB4" s="55">
        <f>Aircraft!AV11</f>
        <v>1.1247858395738632</v>
      </c>
      <c r="AC4" s="55">
        <f>Aircraft!AW11</f>
        <v>1.1317465588823055</v>
      </c>
      <c r="AD4" s="55">
        <f>Aircraft!AX11</f>
        <v>1.1386161897175793</v>
      </c>
      <c r="AE4" s="55">
        <f>Aircraft!AY11</f>
        <v>1.1454858205528533</v>
      </c>
      <c r="AF4" s="55">
        <f>Aircraft!AZ11</f>
        <v>1.1523554513881273</v>
      </c>
      <c r="AG4" s="55">
        <f>Aircraft!BA11</f>
        <v>1.1417055904054823</v>
      </c>
    </row>
    <row r="5" spans="1:33" ht="15.75" customHeight="1" x14ac:dyDescent="0.25">
      <c r="A5" s="55" t="s">
        <v>91</v>
      </c>
      <c r="B5" s="55">
        <f>Rail!G8</f>
        <v>1</v>
      </c>
      <c r="C5" s="55">
        <f>Rail!H8</f>
        <v>0.36080913719554147</v>
      </c>
      <c r="D5" s="55">
        <f>Rail!I8</f>
        <v>0.29926379523875052</v>
      </c>
      <c r="E5" s="55">
        <f>Rail!J8</f>
        <v>0.65277968900509153</v>
      </c>
      <c r="F5" s="55">
        <f>Rail!K8</f>
        <v>0.72958809228935573</v>
      </c>
      <c r="G5" s="55">
        <f>Rail!L8</f>
        <v>0.87557336819413079</v>
      </c>
      <c r="H5" s="55">
        <f>Rail!M8</f>
        <v>1.0215586440989393</v>
      </c>
      <c r="I5" s="55">
        <f>Rail!N8</f>
        <v>1.028876325525059</v>
      </c>
      <c r="J5" s="55">
        <f>Rail!O8</f>
        <v>1.0359844589891221</v>
      </c>
      <c r="K5" s="55">
        <f>Rail!P8</f>
        <v>1.0430925924531853</v>
      </c>
      <c r="L5" s="55">
        <f>Rail!Q8</f>
        <v>1.0502007259172483</v>
      </c>
      <c r="M5" s="55">
        <f>Rail!R8</f>
        <v>1.0682188676664863</v>
      </c>
      <c r="N5" s="55">
        <f>Rail!S8</f>
        <v>1.0644169928453728</v>
      </c>
      <c r="O5" s="55">
        <f>Rail!T8</f>
        <v>1.0715251263094361</v>
      </c>
      <c r="P5" s="55">
        <f>Rail!U8</f>
        <v>1.0786332597734993</v>
      </c>
      <c r="Q5" s="55">
        <f>Rail!V8</f>
        <v>1.0857413932375624</v>
      </c>
      <c r="R5" s="55">
        <f>Rail!W8</f>
        <v>1.1074942007443465</v>
      </c>
      <c r="S5" s="55">
        <f>Rail!X8</f>
        <v>1.0999576601656886</v>
      </c>
      <c r="T5" s="55">
        <f>Rail!Y8</f>
        <v>1.1070657936297519</v>
      </c>
      <c r="U5" s="55">
        <f>Rail!Z8</f>
        <v>1.1141739270938131</v>
      </c>
      <c r="V5" s="55">
        <f>Rail!AA8</f>
        <v>1.1212820605578764</v>
      </c>
      <c r="W5" s="55">
        <f>Rail!AB8</f>
        <v>1.1393134959452744</v>
      </c>
      <c r="X5" s="55">
        <f>Rail!AC8</f>
        <v>1.1354983274860024</v>
      </c>
      <c r="Y5" s="55">
        <f>Rail!AD8</f>
        <v>1.1426064609500657</v>
      </c>
      <c r="Z5" s="55">
        <f>Rail!AE8</f>
        <v>1.1497145944141289</v>
      </c>
      <c r="AA5" s="55">
        <f>Rail!AF8</f>
        <v>1.1568227278781922</v>
      </c>
      <c r="AB5" s="55">
        <f>Rail!AG8</f>
        <v>1.1638366104225399</v>
      </c>
      <c r="AC5" s="55">
        <f>Rail!AH8</f>
        <v>1.1710389948063167</v>
      </c>
      <c r="AD5" s="55">
        <f>Rail!AI8</f>
        <v>1.1781471282703797</v>
      </c>
      <c r="AE5" s="55">
        <f>Rail!AJ8</f>
        <v>1.185255261734443</v>
      </c>
      <c r="AF5" s="55">
        <f>Rail!AK8</f>
        <v>1.192363395198506</v>
      </c>
      <c r="AG5" s="55">
        <f>Rail!AL8</f>
        <v>1.1813437880240336</v>
      </c>
    </row>
    <row r="6" spans="1:33" ht="16.5" customHeight="1" x14ac:dyDescent="0.25">
      <c r="A6" s="55" t="s">
        <v>92</v>
      </c>
      <c r="B6" s="55">
        <f>Ships!F20</f>
        <v>1</v>
      </c>
      <c r="C6" s="55">
        <f>Ships!G20</f>
        <v>0.44222454990896248</v>
      </c>
      <c r="D6" s="55">
        <f>Ships!H20</f>
        <v>0.51002116007845399</v>
      </c>
      <c r="E6" s="55">
        <f>Ships!I20</f>
        <v>0.71728096506829575</v>
      </c>
      <c r="F6" s="55">
        <f>Ships!J20</f>
        <v>0.83156530684455543</v>
      </c>
      <c r="G6" s="55">
        <f>Ships!K20</f>
        <v>0.96909351442423519</v>
      </c>
      <c r="H6" s="55">
        <f>Ships!L20</f>
        <v>0.97568229695494801</v>
      </c>
      <c r="I6" s="55">
        <f>Ships!M20</f>
        <v>0.98267135457142829</v>
      </c>
      <c r="J6" s="55">
        <f>Ships!N20</f>
        <v>0.98946027464502495</v>
      </c>
      <c r="K6" s="55">
        <f>Ships!O20</f>
        <v>0.9962491947186215</v>
      </c>
      <c r="L6" s="55">
        <f>Ships!P20</f>
        <v>1.003038114792218</v>
      </c>
      <c r="M6" s="55">
        <f>Ships!Q20</f>
        <v>1.0202470944531585</v>
      </c>
      <c r="N6" s="55">
        <f>Ships!R20</f>
        <v>1.0166159549394098</v>
      </c>
      <c r="O6" s="55">
        <f>Ships!S20</f>
        <v>1.0234048750130067</v>
      </c>
      <c r="P6" s="55">
        <f>Ships!T20</f>
        <v>1.0301937950866034</v>
      </c>
      <c r="Q6" s="55">
        <f>Ships!U20</f>
        <v>1.0369827151601998</v>
      </c>
      <c r="R6" s="55">
        <f>Ships!V20</f>
        <v>1.0577586435085504</v>
      </c>
      <c r="S6" s="55">
        <f>Ships!W20</f>
        <v>1.0505605553073931</v>
      </c>
      <c r="T6" s="55">
        <f>Ships!X20</f>
        <v>1.0573494753809898</v>
      </c>
      <c r="U6" s="55">
        <f>Ships!Y20</f>
        <v>1.0641383954545849</v>
      </c>
      <c r="V6" s="55">
        <f>Ships!Z20</f>
        <v>1.0709273155281813</v>
      </c>
      <c r="W6" s="55">
        <f>Ships!AA20</f>
        <v>1.0881489918340865</v>
      </c>
      <c r="X6" s="55">
        <f>Ships!AB20</f>
        <v>1.0845051556753746</v>
      </c>
      <c r="Y6" s="55">
        <f>Ships!AC20</f>
        <v>1.0912940757489713</v>
      </c>
      <c r="Z6" s="55">
        <f>Ships!AD20</f>
        <v>1.098082995822568</v>
      </c>
      <c r="AA6" s="55">
        <f>Ships!AE20</f>
        <v>1.1048719158961646</v>
      </c>
      <c r="AB6" s="55">
        <f>Ships!AF20</f>
        <v>1.1115708176880219</v>
      </c>
      <c r="AC6" s="55">
        <f>Ships!AG20</f>
        <v>1.1184497560433564</v>
      </c>
      <c r="AD6" s="55">
        <f>Ships!AH20</f>
        <v>1.1252386761169531</v>
      </c>
      <c r="AE6" s="55">
        <f>Ships!AI20</f>
        <v>1.1320275961905497</v>
      </c>
      <c r="AF6" s="55">
        <f>Ships!AJ20</f>
        <v>1.1388165162641462</v>
      </c>
      <c r="AG6" s="55">
        <f>Ships!AK20</f>
        <v>1.128291779674977</v>
      </c>
    </row>
    <row r="7" spans="1:33" ht="16.5" customHeight="1" x14ac:dyDescent="0.25">
      <c r="A7" s="55" t="s">
        <v>93</v>
      </c>
      <c r="B7" s="55">
        <f>'HDVs and Motorcycles'!G20</f>
        <v>1</v>
      </c>
      <c r="C7" s="55">
        <f>'HDVs and Motorcycles'!H20</f>
        <v>0.85926587693602841</v>
      </c>
      <c r="D7" s="55">
        <f>'HDVs and Motorcycles'!I20</f>
        <v>0.91204439443007967</v>
      </c>
      <c r="E7" s="55">
        <f>'HDVs and Motorcycles'!J20</f>
        <v>1.1841750350052831</v>
      </c>
      <c r="F7" s="55">
        <f>'HDVs and Motorcycles'!K20</f>
        <v>1.3057872537818591</v>
      </c>
      <c r="G7" s="55">
        <f>'HDVs and Motorcycles'!L20</f>
        <v>1.4682418328164886</v>
      </c>
      <c r="H7" s="55">
        <f>'HDVs and Motorcycles'!M20</f>
        <v>1.4782242813572475</v>
      </c>
      <c r="I7" s="55">
        <f>'HDVs and Motorcycles'!N20</f>
        <v>1.488813173566043</v>
      </c>
      <c r="J7" s="55">
        <f>'HDVs and Motorcycles'!O20</f>
        <v>1.4990988439408204</v>
      </c>
      <c r="K7" s="55">
        <f>'HDVs and Motorcycles'!P20</f>
        <v>1.5093845143155975</v>
      </c>
      <c r="L7" s="55">
        <f>'HDVs and Motorcycles'!Q20</f>
        <v>1.5196701846903748</v>
      </c>
      <c r="M7" s="55">
        <f>'HDVs and Motorcycles'!R20</f>
        <v>1.5457429459483969</v>
      </c>
      <c r="N7" s="55">
        <f>'HDVs and Motorcycles'!S20</f>
        <v>1.5402415254399269</v>
      </c>
      <c r="O7" s="55">
        <f>'HDVs and Motorcycles'!T20</f>
        <v>1.5505271958147042</v>
      </c>
      <c r="P7" s="55">
        <f>'HDVs and Motorcycles'!U20</f>
        <v>1.5608128661894816</v>
      </c>
      <c r="Q7" s="55">
        <f>'HDVs and Motorcycles'!V20</f>
        <v>1.5710985365642587</v>
      </c>
      <c r="R7" s="55">
        <f>'HDVs and Motorcycles'!W20</f>
        <v>1.6025754649128812</v>
      </c>
      <c r="S7" s="55">
        <f>'HDVs and Motorcycles'!X20</f>
        <v>1.5916698773138132</v>
      </c>
      <c r="T7" s="55">
        <f>'HDVs and Motorcycles'!Y20</f>
        <v>1.6019555476885905</v>
      </c>
      <c r="U7" s="55">
        <f>'HDVs and Motorcycles'!Z20</f>
        <v>1.6122412180633654</v>
      </c>
      <c r="V7" s="55">
        <f>'HDVs and Motorcycles'!AA20</f>
        <v>1.6225268884381427</v>
      </c>
      <c r="W7" s="55">
        <f>'HDVs and Motorcycles'!AB20</f>
        <v>1.6486188859669646</v>
      </c>
      <c r="X7" s="55">
        <f>'HDVs and Motorcycles'!AC20</f>
        <v>1.6430982291876974</v>
      </c>
      <c r="Y7" s="55">
        <f>'HDVs and Motorcycles'!AD20</f>
        <v>1.6533838995624748</v>
      </c>
      <c r="Z7" s="55">
        <f>'HDVs and Motorcycles'!AE20</f>
        <v>1.6636695699372523</v>
      </c>
      <c r="AA7" s="55">
        <f>'HDVs and Motorcycles'!AF20</f>
        <v>1.6739552403120297</v>
      </c>
      <c r="AB7" s="55">
        <f>'HDVs and Motorcycles'!AG20</f>
        <v>1.6841045269374568</v>
      </c>
      <c r="AC7" s="55">
        <f>'HDVs and Motorcycles'!AH20</f>
        <v>1.6945265810615819</v>
      </c>
      <c r="AD7" s="55">
        <f>'HDVs and Motorcycles'!AI20</f>
        <v>1.7048122514363591</v>
      </c>
      <c r="AE7" s="55">
        <f>'HDVs and Motorcycles'!AJ20</f>
        <v>1.7150979218111364</v>
      </c>
      <c r="AF7" s="55">
        <f>'HDVs and Motorcycles'!AK20</f>
        <v>1.7253835921859138</v>
      </c>
      <c r="AG7" s="55">
        <f>'HDVs and Motorcycles'!AL20</f>
        <v>1.7094379086067872</v>
      </c>
    </row>
    <row r="8" spans="1:33" ht="12.75" customHeight="1" x14ac:dyDescent="0.2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2.75" customHeight="1" x14ac:dyDescent="0.2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2.75" customHeight="1" x14ac:dyDescent="0.2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2.75" customHeight="1" x14ac:dyDescent="0.2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2.75" customHeight="1" x14ac:dyDescent="0.2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2.75" customHeight="1" x14ac:dyDescent="0.2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2.75" customHeight="1" x14ac:dyDescent="0.2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2.75" customHeight="1" x14ac:dyDescent="0.2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2.75" customHeight="1" x14ac:dyDescent="0.2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2.75" customHeight="1" x14ac:dyDescent="0.2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2.75" customHeight="1" x14ac:dyDescent="0.2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2.75" customHeight="1" x14ac:dyDescent="0.2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2.75" customHeight="1" x14ac:dyDescent="0.2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2.75" customHeight="1" x14ac:dyDescent="0.2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2.75" customHeight="1" x14ac:dyDescent="0.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2.75" customHeight="1" x14ac:dyDescent="0.2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2.75" customHeight="1" x14ac:dyDescent="0.2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2.75" customHeight="1" x14ac:dyDescent="0.2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2.75" customHeight="1" x14ac:dyDescent="0.2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2.75" customHeight="1" x14ac:dyDescent="0.2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2.75" customHeight="1" x14ac:dyDescent="0.2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2.75" customHeight="1" x14ac:dyDescent="0.2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2.75" customHeight="1" x14ac:dyDescent="0.2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2.75" customHeight="1" x14ac:dyDescent="0.2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2.75" customHeight="1" x14ac:dyDescent="0.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2.75" customHeight="1" x14ac:dyDescent="0.2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2.75" customHeight="1" x14ac:dyDescent="0.2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2.75" customHeight="1" x14ac:dyDescent="0.2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2.75" customHeight="1" x14ac:dyDescent="0.2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2.75" customHeight="1" x14ac:dyDescent="0.2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2.75" customHeight="1" x14ac:dyDescent="0.2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2.75" customHeight="1" x14ac:dyDescent="0.2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2.75" customHeight="1" x14ac:dyDescent="0.2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2.75" customHeight="1" x14ac:dyDescent="0.2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2.75" customHeight="1" x14ac:dyDescent="0.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2.75" customHeight="1" x14ac:dyDescent="0.2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2.75" customHeight="1" x14ac:dyDescent="0.2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2.75" customHeight="1" x14ac:dyDescent="0.2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2.75" customHeight="1" x14ac:dyDescent="0.2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2.75" customHeight="1" x14ac:dyDescent="0.2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2.75" customHeight="1" x14ac:dyDescent="0.2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2.75" customHeight="1" x14ac:dyDescent="0.2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2.75" customHeight="1" x14ac:dyDescent="0.2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2.75" customHeight="1" x14ac:dyDescent="0.2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2.75" customHeight="1" x14ac:dyDescent="0.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2.75" customHeight="1" x14ac:dyDescent="0.2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2.75" customHeight="1" x14ac:dyDescent="0.2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2.75" customHeight="1" x14ac:dyDescent="0.2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2.75" customHeight="1" x14ac:dyDescent="0.2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2.75" customHeight="1" x14ac:dyDescent="0.2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2.75" customHeight="1" x14ac:dyDescent="0.2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2.75" customHeight="1" x14ac:dyDescent="0.2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2.75" customHeight="1" x14ac:dyDescent="0.2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2.75" customHeight="1" x14ac:dyDescent="0.2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2.75" customHeight="1" x14ac:dyDescent="0.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2.75" customHeight="1" x14ac:dyDescent="0.2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2.75" customHeight="1" x14ac:dyDescent="0.2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2.75" customHeight="1" x14ac:dyDescent="0.2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2.75" customHeight="1" x14ac:dyDescent="0.2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2.75" customHeight="1" x14ac:dyDescent="0.2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2.75" customHeight="1" x14ac:dyDescent="0.2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2.75" customHeight="1" x14ac:dyDescent="0.2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2.75" customHeight="1" x14ac:dyDescent="0.2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2.75" customHeight="1" x14ac:dyDescent="0.2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2.75" customHeight="1" x14ac:dyDescent="0.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2.75" customHeight="1" x14ac:dyDescent="0.2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2.75" customHeight="1" x14ac:dyDescent="0.2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2.75" customHeight="1" x14ac:dyDescent="0.2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2.75" customHeight="1" x14ac:dyDescent="0.2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2.75" customHeight="1" x14ac:dyDescent="0.2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2.75" customHeight="1" x14ac:dyDescent="0.2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2.75" customHeight="1" x14ac:dyDescent="0.2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2.75" customHeight="1" x14ac:dyDescent="0.2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2.75" customHeight="1" x14ac:dyDescent="0.2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2.75" customHeight="1" x14ac:dyDescent="0.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2.75" customHeight="1" x14ac:dyDescent="0.2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2.75" customHeight="1" x14ac:dyDescent="0.2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2.75" customHeight="1" x14ac:dyDescent="0.2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2.75" customHeight="1" x14ac:dyDescent="0.2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2.75" customHeight="1" x14ac:dyDescent="0.2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2.75" customHeight="1" x14ac:dyDescent="0.2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2.75" customHeight="1" x14ac:dyDescent="0.2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2.75" customHeight="1" x14ac:dyDescent="0.2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2.75" customHeight="1" x14ac:dyDescent="0.2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2.75" customHeight="1" x14ac:dyDescent="0.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2.75" customHeight="1" x14ac:dyDescent="0.2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2.75" customHeight="1" x14ac:dyDescent="0.2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2.75" customHeight="1" x14ac:dyDescent="0.2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2.75" customHeight="1" x14ac:dyDescent="0.2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2.75" customHeight="1" x14ac:dyDescent="0.2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2.75" customHeight="1" x14ac:dyDescent="0.2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2.75" customHeight="1" x14ac:dyDescent="0.2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2.75" customHeight="1" x14ac:dyDescent="0.2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2.75" customHeight="1" x14ac:dyDescent="0.2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2.75" customHeight="1" x14ac:dyDescent="0.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2.75" customHeight="1" x14ac:dyDescent="0.2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2.75" customHeight="1" x14ac:dyDescent="0.2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2.75" customHeight="1" x14ac:dyDescent="0.2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2.75" customHeight="1" x14ac:dyDescent="0.2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2.75" customHeight="1" x14ac:dyDescent="0.2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2.75" customHeight="1" x14ac:dyDescent="0.2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2.75" customHeight="1" x14ac:dyDescent="0.2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2.75" customHeight="1" x14ac:dyDescent="0.2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2.75" customHeight="1" x14ac:dyDescent="0.2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2.75" customHeight="1" x14ac:dyDescent="0.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2.75" customHeight="1" x14ac:dyDescent="0.2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2.75" customHeight="1" x14ac:dyDescent="0.2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2.75" customHeight="1" x14ac:dyDescent="0.2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2.75" customHeight="1" x14ac:dyDescent="0.2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2.75" customHeight="1" x14ac:dyDescent="0.2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2.75" customHeight="1" x14ac:dyDescent="0.2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2.75" customHeight="1" x14ac:dyDescent="0.2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2.75" customHeight="1" x14ac:dyDescent="0.2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2.75" customHeight="1" x14ac:dyDescent="0.2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2.75" customHeight="1" x14ac:dyDescent="0.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2.75" customHeight="1" x14ac:dyDescent="0.2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2.75" customHeight="1" x14ac:dyDescent="0.2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2.75" customHeight="1" x14ac:dyDescent="0.2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2.75" customHeight="1" x14ac:dyDescent="0.2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2.75" customHeight="1" x14ac:dyDescent="0.2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2.75" customHeight="1" x14ac:dyDescent="0.2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2.75" customHeight="1" x14ac:dyDescent="0.2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2.75" customHeight="1" x14ac:dyDescent="0.2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2.75" customHeight="1" x14ac:dyDescent="0.2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2.75" customHeight="1" x14ac:dyDescent="0.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2.75" customHeight="1" x14ac:dyDescent="0.2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2.75" customHeight="1" x14ac:dyDescent="0.2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2.75" customHeight="1" x14ac:dyDescent="0.2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2.75" customHeight="1" x14ac:dyDescent="0.2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2.75" customHeight="1" x14ac:dyDescent="0.2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2.75" customHeight="1" x14ac:dyDescent="0.2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2.75" customHeight="1" x14ac:dyDescent="0.2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2.75" customHeight="1" x14ac:dyDescent="0.2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2.75" customHeight="1" x14ac:dyDescent="0.2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2.75" customHeight="1" x14ac:dyDescent="0.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2.75" customHeight="1" x14ac:dyDescent="0.2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2.75" customHeight="1" x14ac:dyDescent="0.2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2.75" customHeight="1" x14ac:dyDescent="0.2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2.75" customHeight="1" x14ac:dyDescent="0.2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2.75" customHeight="1" x14ac:dyDescent="0.2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2.75" customHeight="1" x14ac:dyDescent="0.2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2.75" customHeight="1" x14ac:dyDescent="0.2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2.75" customHeight="1" x14ac:dyDescent="0.2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2.75" customHeight="1" x14ac:dyDescent="0.2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2.75" customHeight="1" x14ac:dyDescent="0.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2.75" customHeight="1" x14ac:dyDescent="0.2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2.75" customHeight="1" x14ac:dyDescent="0.2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2.75" customHeight="1" x14ac:dyDescent="0.2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2.75" customHeight="1" x14ac:dyDescent="0.2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2.75" customHeight="1" x14ac:dyDescent="0.2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2.75" customHeight="1" x14ac:dyDescent="0.2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2.75" customHeight="1" x14ac:dyDescent="0.2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2.75" customHeight="1" x14ac:dyDescent="0.2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2.75" customHeight="1" x14ac:dyDescent="0.2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2.75" customHeight="1" x14ac:dyDescent="0.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2.75" customHeight="1" x14ac:dyDescent="0.2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2.75" customHeight="1" x14ac:dyDescent="0.2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2.75" customHeight="1" x14ac:dyDescent="0.2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2.75" customHeight="1" x14ac:dyDescent="0.2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2.75" customHeight="1" x14ac:dyDescent="0.2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2.75" customHeight="1" x14ac:dyDescent="0.2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2.75" customHeight="1" x14ac:dyDescent="0.2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2.75" customHeight="1" x14ac:dyDescent="0.2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2.75" customHeight="1" x14ac:dyDescent="0.2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2.75" customHeight="1" x14ac:dyDescent="0.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2.75" customHeight="1" x14ac:dyDescent="0.2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2.75" customHeight="1" x14ac:dyDescent="0.2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2.75" customHeight="1" x14ac:dyDescent="0.2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2.75" customHeight="1" x14ac:dyDescent="0.2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2.75" customHeight="1" x14ac:dyDescent="0.2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2.75" customHeight="1" x14ac:dyDescent="0.2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2.75" customHeight="1" x14ac:dyDescent="0.2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2.75" customHeight="1" x14ac:dyDescent="0.2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2.75" customHeight="1" x14ac:dyDescent="0.2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2.75" customHeight="1" x14ac:dyDescent="0.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2.75" customHeight="1" x14ac:dyDescent="0.2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2.75" customHeight="1" x14ac:dyDescent="0.2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2.75" customHeight="1" x14ac:dyDescent="0.2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2.75" customHeight="1" x14ac:dyDescent="0.2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2.75" customHeight="1" x14ac:dyDescent="0.2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2.75" customHeight="1" x14ac:dyDescent="0.2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2.75" customHeight="1" x14ac:dyDescent="0.2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2.75" customHeight="1" x14ac:dyDescent="0.2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2.75" customHeight="1" x14ac:dyDescent="0.2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2.75" customHeight="1" x14ac:dyDescent="0.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2.75" customHeight="1" x14ac:dyDescent="0.2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2.75" customHeight="1" x14ac:dyDescent="0.2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2.75" customHeight="1" x14ac:dyDescent="0.2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2.75" customHeight="1" x14ac:dyDescent="0.2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2.75" customHeight="1" x14ac:dyDescent="0.2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2.75" customHeight="1" x14ac:dyDescent="0.2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2.75" customHeight="1" x14ac:dyDescent="0.2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2.75" customHeight="1" x14ac:dyDescent="0.2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2.75" customHeight="1" x14ac:dyDescent="0.2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2.75" customHeight="1" x14ac:dyDescent="0.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2.75" customHeight="1" x14ac:dyDescent="0.2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2.75" customHeight="1" x14ac:dyDescent="0.2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2.75" customHeight="1" x14ac:dyDescent="0.2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2.75" customHeight="1" x14ac:dyDescent="0.2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2.75" customHeight="1" x14ac:dyDescent="0.2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2.75" customHeight="1" x14ac:dyDescent="0.2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2.75" customHeight="1" x14ac:dyDescent="0.2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2.75" customHeight="1" x14ac:dyDescent="0.2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2.75" customHeight="1" x14ac:dyDescent="0.2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2.75" customHeight="1" x14ac:dyDescent="0.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2.75" customHeight="1" x14ac:dyDescent="0.2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2.75" customHeight="1" x14ac:dyDescent="0.2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2.75" customHeight="1" x14ac:dyDescent="0.2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2.75" customHeight="1" x14ac:dyDescent="0.2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2.75" customHeight="1" x14ac:dyDescent="0.2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2.75" customHeight="1" x14ac:dyDescent="0.2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2.75" customHeight="1" x14ac:dyDescent="0.2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2.75" customHeight="1" x14ac:dyDescent="0.2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5.75" customHeight="1" x14ac:dyDescent="0.2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5.75" customHeight="1" x14ac:dyDescent="0.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5.75" customHeight="1" x14ac:dyDescent="0.2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5.75" customHeight="1" x14ac:dyDescent="0.2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5.75" customHeight="1" x14ac:dyDescent="0.2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5.75" customHeight="1" x14ac:dyDescent="0.2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5.75" customHeight="1" x14ac:dyDescent="0.2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5.75" customHeight="1" x14ac:dyDescent="0.2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5.75" customHeight="1" x14ac:dyDescent="0.2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5.75" customHeight="1" x14ac:dyDescent="0.2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5.75" customHeight="1" x14ac:dyDescent="0.2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5.75" customHeight="1" x14ac:dyDescent="0.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5.75" customHeight="1" x14ac:dyDescent="0.2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5.75" customHeight="1" x14ac:dyDescent="0.2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5.75" customHeight="1" x14ac:dyDescent="0.2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5.75" customHeight="1" x14ac:dyDescent="0.2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5.75" customHeight="1" x14ac:dyDescent="0.2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5.75" customHeight="1" x14ac:dyDescent="0.2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5.75" customHeight="1" x14ac:dyDescent="0.2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5.75" customHeight="1" x14ac:dyDescent="0.2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5.75" customHeight="1" x14ac:dyDescent="0.2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5.75" customHeight="1" x14ac:dyDescent="0.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5.75" customHeight="1" x14ac:dyDescent="0.2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5.75" customHeight="1" x14ac:dyDescent="0.2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5.75" customHeight="1" x14ac:dyDescent="0.2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5.75" customHeight="1" x14ac:dyDescent="0.2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5.75" customHeight="1" x14ac:dyDescent="0.2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5.75" customHeight="1" x14ac:dyDescent="0.2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5.75" customHeight="1" x14ac:dyDescent="0.2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5.75" customHeight="1" x14ac:dyDescent="0.2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5.75" customHeight="1" x14ac:dyDescent="0.2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5.75" customHeight="1" x14ac:dyDescent="0.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5.75" customHeight="1" x14ac:dyDescent="0.2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5.75" customHeight="1" x14ac:dyDescent="0.2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5.75" customHeight="1" x14ac:dyDescent="0.2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5.75" customHeight="1" x14ac:dyDescent="0.2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5.75" customHeight="1" x14ac:dyDescent="0.2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5.75" customHeight="1" x14ac:dyDescent="0.2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5.75" customHeight="1" x14ac:dyDescent="0.2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5.75" customHeight="1" x14ac:dyDescent="0.2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5.75" customHeight="1" x14ac:dyDescent="0.2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5.75" customHeight="1" x14ac:dyDescent="0.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5.75" customHeight="1" x14ac:dyDescent="0.2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5.75" customHeight="1" x14ac:dyDescent="0.2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5.75" customHeight="1" x14ac:dyDescent="0.2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5.75" customHeight="1" x14ac:dyDescent="0.2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5.75" customHeight="1" x14ac:dyDescent="0.2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5.75" customHeight="1" x14ac:dyDescent="0.2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5.75" customHeight="1" x14ac:dyDescent="0.2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5.75" customHeight="1" x14ac:dyDescent="0.2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5.75" customHeight="1" x14ac:dyDescent="0.2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5.75" customHeight="1" x14ac:dyDescent="0.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5.75" customHeight="1" x14ac:dyDescent="0.2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5.75" customHeight="1" x14ac:dyDescent="0.2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5.75" customHeight="1" x14ac:dyDescent="0.2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5.75" customHeight="1" x14ac:dyDescent="0.2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5.75" customHeight="1" x14ac:dyDescent="0.2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5.75" customHeight="1" x14ac:dyDescent="0.2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5.75" customHeight="1" x14ac:dyDescent="0.2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5.75" customHeight="1" x14ac:dyDescent="0.2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5.75" customHeight="1" x14ac:dyDescent="0.2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5.75" customHeight="1" x14ac:dyDescent="0.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5.75" customHeight="1" x14ac:dyDescent="0.2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5.75" customHeight="1" x14ac:dyDescent="0.2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5.75" customHeight="1" x14ac:dyDescent="0.2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5.75" customHeight="1" x14ac:dyDescent="0.2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5.75" customHeight="1" x14ac:dyDescent="0.2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5.75" customHeight="1" x14ac:dyDescent="0.2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5.75" customHeight="1" x14ac:dyDescent="0.2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5.75" customHeight="1" x14ac:dyDescent="0.2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5.75" customHeight="1" x14ac:dyDescent="0.2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5.75" customHeight="1" x14ac:dyDescent="0.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5.75" customHeight="1" x14ac:dyDescent="0.2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5.75" customHeight="1" x14ac:dyDescent="0.2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5.75" customHeight="1" x14ac:dyDescent="0.2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5.75" customHeight="1" x14ac:dyDescent="0.2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5.75" customHeight="1" x14ac:dyDescent="0.2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5.75" customHeight="1" x14ac:dyDescent="0.2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5.75" customHeight="1" x14ac:dyDescent="0.2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5.75" customHeight="1" x14ac:dyDescent="0.2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5.75" customHeight="1" x14ac:dyDescent="0.2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5.75" customHeight="1" x14ac:dyDescent="0.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5.75" customHeight="1" x14ac:dyDescent="0.2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5.75" customHeight="1" x14ac:dyDescent="0.2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5.75" customHeight="1" x14ac:dyDescent="0.2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5.75" customHeight="1" x14ac:dyDescent="0.2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5.75" customHeight="1" x14ac:dyDescent="0.2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5.75" customHeight="1" x14ac:dyDescent="0.2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5.75" customHeight="1" x14ac:dyDescent="0.2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5.75" customHeight="1" x14ac:dyDescent="0.2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5.75" customHeight="1" x14ac:dyDescent="0.2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5.75" customHeight="1" x14ac:dyDescent="0.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5.75" customHeight="1" x14ac:dyDescent="0.2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5.75" customHeight="1" x14ac:dyDescent="0.2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5.75" customHeight="1" x14ac:dyDescent="0.2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5.75" customHeight="1" x14ac:dyDescent="0.2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5.75" customHeight="1" x14ac:dyDescent="0.2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5.75" customHeight="1" x14ac:dyDescent="0.2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5.75" customHeight="1" x14ac:dyDescent="0.2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5.75" customHeight="1" x14ac:dyDescent="0.2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5.75" customHeight="1" x14ac:dyDescent="0.2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5.75" customHeight="1" x14ac:dyDescent="0.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5.75" customHeight="1" x14ac:dyDescent="0.2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5.75" customHeight="1" x14ac:dyDescent="0.2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5.75" customHeight="1" x14ac:dyDescent="0.2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5.75" customHeight="1" x14ac:dyDescent="0.2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5.75" customHeight="1" x14ac:dyDescent="0.2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5.75" customHeight="1" x14ac:dyDescent="0.2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5.75" customHeight="1" x14ac:dyDescent="0.2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5.75" customHeight="1" x14ac:dyDescent="0.2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5.75" customHeight="1" x14ac:dyDescent="0.2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5.75" customHeight="1" x14ac:dyDescent="0.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5.75" customHeight="1" x14ac:dyDescent="0.2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5.75" customHeight="1" x14ac:dyDescent="0.2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5.75" customHeight="1" x14ac:dyDescent="0.2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5.75" customHeight="1" x14ac:dyDescent="0.2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5.75" customHeight="1" x14ac:dyDescent="0.2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5.75" customHeight="1" x14ac:dyDescent="0.2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5.75" customHeight="1" x14ac:dyDescent="0.2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5.75" customHeight="1" x14ac:dyDescent="0.2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5.75" customHeight="1" x14ac:dyDescent="0.2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5.75" customHeight="1" x14ac:dyDescent="0.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5.75" customHeight="1" x14ac:dyDescent="0.2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5.75" customHeight="1" x14ac:dyDescent="0.2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5.75" customHeight="1" x14ac:dyDescent="0.2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5.75" customHeight="1" x14ac:dyDescent="0.2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5.75" customHeight="1" x14ac:dyDescent="0.2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5.75" customHeight="1" x14ac:dyDescent="0.2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5.75" customHeight="1" x14ac:dyDescent="0.2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5.75" customHeight="1" x14ac:dyDescent="0.2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5.75" customHeight="1" x14ac:dyDescent="0.2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5.75" customHeight="1" x14ac:dyDescent="0.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5.75" customHeight="1" x14ac:dyDescent="0.2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5.75" customHeight="1" x14ac:dyDescent="0.2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5.75" customHeight="1" x14ac:dyDescent="0.2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5.75" customHeight="1" x14ac:dyDescent="0.2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5.75" customHeight="1" x14ac:dyDescent="0.2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5.75" customHeight="1" x14ac:dyDescent="0.2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5.75" customHeight="1" x14ac:dyDescent="0.2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5.75" customHeight="1" x14ac:dyDescent="0.2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5.75" customHeight="1" x14ac:dyDescent="0.2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5.75" customHeight="1" x14ac:dyDescent="0.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5.75" customHeight="1" x14ac:dyDescent="0.2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5.75" customHeight="1" x14ac:dyDescent="0.2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5.75" customHeight="1" x14ac:dyDescent="0.2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5.75" customHeight="1" x14ac:dyDescent="0.2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5.75" customHeight="1" x14ac:dyDescent="0.2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5.75" customHeight="1" x14ac:dyDescent="0.2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5.75" customHeight="1" x14ac:dyDescent="0.2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5.75" customHeight="1" x14ac:dyDescent="0.2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5.75" customHeight="1" x14ac:dyDescent="0.2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5.75" customHeight="1" x14ac:dyDescent="0.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5.75" customHeight="1" x14ac:dyDescent="0.2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5.75" customHeight="1" x14ac:dyDescent="0.2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5.75" customHeight="1" x14ac:dyDescent="0.2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5.75" customHeight="1" x14ac:dyDescent="0.2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5.75" customHeight="1" x14ac:dyDescent="0.2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5.75" customHeight="1" x14ac:dyDescent="0.2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5.75" customHeight="1" x14ac:dyDescent="0.2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5.75" customHeight="1" x14ac:dyDescent="0.2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5.75" customHeight="1" x14ac:dyDescent="0.2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5.75" customHeight="1" x14ac:dyDescent="0.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5.75" customHeight="1" x14ac:dyDescent="0.2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5.75" customHeight="1" x14ac:dyDescent="0.2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5.75" customHeight="1" x14ac:dyDescent="0.2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5.75" customHeight="1" x14ac:dyDescent="0.2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5.75" customHeight="1" x14ac:dyDescent="0.2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5.75" customHeight="1" x14ac:dyDescent="0.2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5.75" customHeight="1" x14ac:dyDescent="0.2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5.75" customHeight="1" x14ac:dyDescent="0.2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5.75" customHeight="1" x14ac:dyDescent="0.2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5.75" customHeight="1" x14ac:dyDescent="0.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5.75" customHeight="1" x14ac:dyDescent="0.2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5.75" customHeight="1" x14ac:dyDescent="0.2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5.75" customHeight="1" x14ac:dyDescent="0.2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5.75" customHeight="1" x14ac:dyDescent="0.2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5.75" customHeight="1" x14ac:dyDescent="0.2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5.75" customHeight="1" x14ac:dyDescent="0.2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5.75" customHeight="1" x14ac:dyDescent="0.2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5.75" customHeight="1" x14ac:dyDescent="0.2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5.75" customHeight="1" x14ac:dyDescent="0.2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5.75" customHeight="1" x14ac:dyDescent="0.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5.75" customHeight="1" x14ac:dyDescent="0.2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5.75" customHeight="1" x14ac:dyDescent="0.2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5.75" customHeight="1" x14ac:dyDescent="0.2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5.75" customHeight="1" x14ac:dyDescent="0.2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5.75" customHeight="1" x14ac:dyDescent="0.2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5.75" customHeight="1" x14ac:dyDescent="0.2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5.75" customHeight="1" x14ac:dyDescent="0.2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5.75" customHeight="1" x14ac:dyDescent="0.2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5.75" customHeight="1" x14ac:dyDescent="0.2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5.75" customHeight="1" x14ac:dyDescent="0.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5.75" customHeight="1" x14ac:dyDescent="0.2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5.75" customHeight="1" x14ac:dyDescent="0.2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5.75" customHeight="1" x14ac:dyDescent="0.2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5.75" customHeight="1" x14ac:dyDescent="0.2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5.75" customHeight="1" x14ac:dyDescent="0.2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5.75" customHeight="1" x14ac:dyDescent="0.2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5.75" customHeight="1" x14ac:dyDescent="0.2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5.75" customHeight="1" x14ac:dyDescent="0.2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5.75" customHeight="1" x14ac:dyDescent="0.2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5.75" customHeight="1" x14ac:dyDescent="0.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5.75" customHeight="1" x14ac:dyDescent="0.2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5.75" customHeight="1" x14ac:dyDescent="0.2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5.75" customHeight="1" x14ac:dyDescent="0.2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5.75" customHeight="1" x14ac:dyDescent="0.2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5.75" customHeight="1" x14ac:dyDescent="0.2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5.75" customHeight="1" x14ac:dyDescent="0.2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5.75" customHeight="1" x14ac:dyDescent="0.2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5.75" customHeight="1" x14ac:dyDescent="0.2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5.75" customHeight="1" x14ac:dyDescent="0.2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5.75" customHeight="1" x14ac:dyDescent="0.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5.75" customHeight="1" x14ac:dyDescent="0.2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5.75" customHeight="1" x14ac:dyDescent="0.2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5.75" customHeight="1" x14ac:dyDescent="0.2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5.75" customHeight="1" x14ac:dyDescent="0.2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5.75" customHeight="1" x14ac:dyDescent="0.2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5.75" customHeight="1" x14ac:dyDescent="0.2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5.75" customHeight="1" x14ac:dyDescent="0.2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5.75" customHeight="1" x14ac:dyDescent="0.2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5.75" customHeight="1" x14ac:dyDescent="0.2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5.75" customHeight="1" x14ac:dyDescent="0.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5.75" customHeight="1" x14ac:dyDescent="0.2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5.75" customHeight="1" x14ac:dyDescent="0.2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5.75" customHeight="1" x14ac:dyDescent="0.2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5.75" customHeight="1" x14ac:dyDescent="0.2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5.75" customHeight="1" x14ac:dyDescent="0.2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5.75" customHeight="1" x14ac:dyDescent="0.2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5.75" customHeight="1" x14ac:dyDescent="0.2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5.75" customHeight="1" x14ac:dyDescent="0.2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5.75" customHeight="1" x14ac:dyDescent="0.2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5.75" customHeight="1" x14ac:dyDescent="0.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5.75" customHeight="1" x14ac:dyDescent="0.2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5.75" customHeight="1" x14ac:dyDescent="0.2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5.75" customHeight="1" x14ac:dyDescent="0.2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5.75" customHeight="1" x14ac:dyDescent="0.2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5.75" customHeight="1" x14ac:dyDescent="0.2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5.75" customHeight="1" x14ac:dyDescent="0.2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5.75" customHeight="1" x14ac:dyDescent="0.2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5.75" customHeight="1" x14ac:dyDescent="0.2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5.75" customHeight="1" x14ac:dyDescent="0.2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5.75" customHeight="1" x14ac:dyDescent="0.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5.75" customHeight="1" x14ac:dyDescent="0.2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5.75" customHeight="1" x14ac:dyDescent="0.2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5.75" customHeight="1" x14ac:dyDescent="0.2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5.75" customHeight="1" x14ac:dyDescent="0.2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5.75" customHeight="1" x14ac:dyDescent="0.2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5.75" customHeight="1" x14ac:dyDescent="0.2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5.75" customHeight="1" x14ac:dyDescent="0.2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5.75" customHeight="1" x14ac:dyDescent="0.2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5.75" customHeight="1" x14ac:dyDescent="0.2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5.75" customHeight="1" x14ac:dyDescent="0.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5.75" customHeight="1" x14ac:dyDescent="0.2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5.75" customHeight="1" x14ac:dyDescent="0.2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5.75" customHeight="1" x14ac:dyDescent="0.2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5.75" customHeight="1" x14ac:dyDescent="0.2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5.75" customHeight="1" x14ac:dyDescent="0.2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5.75" customHeight="1" x14ac:dyDescent="0.2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5.75" customHeight="1" x14ac:dyDescent="0.2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5.75" customHeight="1" x14ac:dyDescent="0.2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5.75" customHeight="1" x14ac:dyDescent="0.2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5.75" customHeight="1" x14ac:dyDescent="0.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5.75" customHeight="1" x14ac:dyDescent="0.2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5.75" customHeight="1" x14ac:dyDescent="0.2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5.75" customHeight="1" x14ac:dyDescent="0.2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5.75" customHeight="1" x14ac:dyDescent="0.2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5.75" customHeight="1" x14ac:dyDescent="0.2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5.75" customHeight="1" x14ac:dyDescent="0.2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5.75" customHeight="1" x14ac:dyDescent="0.2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5.75" customHeight="1" x14ac:dyDescent="0.2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5.75" customHeight="1" x14ac:dyDescent="0.2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5.75" customHeight="1" x14ac:dyDescent="0.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5.75" customHeight="1" x14ac:dyDescent="0.2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5.75" customHeight="1" x14ac:dyDescent="0.2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5.75" customHeight="1" x14ac:dyDescent="0.2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5.75" customHeight="1" x14ac:dyDescent="0.2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5.75" customHeight="1" x14ac:dyDescent="0.2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5.75" customHeight="1" x14ac:dyDescent="0.2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5.75" customHeight="1" x14ac:dyDescent="0.2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5.75" customHeight="1" x14ac:dyDescent="0.2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5.75" customHeight="1" x14ac:dyDescent="0.2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5.75" customHeight="1" x14ac:dyDescent="0.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5.75" customHeight="1" x14ac:dyDescent="0.2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5.75" customHeight="1" x14ac:dyDescent="0.2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5.75" customHeight="1" x14ac:dyDescent="0.2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5.75" customHeight="1" x14ac:dyDescent="0.2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5.75" customHeight="1" x14ac:dyDescent="0.2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5.75" customHeight="1" x14ac:dyDescent="0.2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5.75" customHeight="1" x14ac:dyDescent="0.2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5.75" customHeight="1" x14ac:dyDescent="0.2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5.75" customHeight="1" x14ac:dyDescent="0.2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5.75" customHeight="1" x14ac:dyDescent="0.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5.75" customHeight="1" x14ac:dyDescent="0.2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5.75" customHeight="1" x14ac:dyDescent="0.2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5.75" customHeight="1" x14ac:dyDescent="0.2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5.75" customHeight="1" x14ac:dyDescent="0.2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5.75" customHeight="1" x14ac:dyDescent="0.2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5.75" customHeight="1" x14ac:dyDescent="0.2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5.75" customHeight="1" x14ac:dyDescent="0.2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5.75" customHeight="1" x14ac:dyDescent="0.2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5.75" customHeight="1" x14ac:dyDescent="0.2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5.75" customHeight="1" x14ac:dyDescent="0.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5.75" customHeight="1" x14ac:dyDescent="0.2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5.75" customHeight="1" x14ac:dyDescent="0.2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5.75" customHeight="1" x14ac:dyDescent="0.2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5.75" customHeight="1" x14ac:dyDescent="0.2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5.75" customHeight="1" x14ac:dyDescent="0.2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5.75" customHeight="1" x14ac:dyDescent="0.2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5.75" customHeight="1" x14ac:dyDescent="0.2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5.75" customHeight="1" x14ac:dyDescent="0.2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5.75" customHeight="1" x14ac:dyDescent="0.2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5.75" customHeight="1" x14ac:dyDescent="0.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5.75" customHeight="1" x14ac:dyDescent="0.2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5.75" customHeight="1" x14ac:dyDescent="0.2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5.75" customHeight="1" x14ac:dyDescent="0.2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5.75" customHeight="1" x14ac:dyDescent="0.2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5.75" customHeight="1" x14ac:dyDescent="0.2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5.75" customHeight="1" x14ac:dyDescent="0.2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5.75" customHeight="1" x14ac:dyDescent="0.2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5.75" customHeight="1" x14ac:dyDescent="0.2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5.75" customHeight="1" x14ac:dyDescent="0.2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5.75" customHeight="1" x14ac:dyDescent="0.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5.75" customHeight="1" x14ac:dyDescent="0.2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5.75" customHeight="1" x14ac:dyDescent="0.2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5.75" customHeight="1" x14ac:dyDescent="0.2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5.75" customHeight="1" x14ac:dyDescent="0.2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5.75" customHeight="1" x14ac:dyDescent="0.2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5.75" customHeight="1" x14ac:dyDescent="0.2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5.75" customHeight="1" x14ac:dyDescent="0.2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5.75" customHeight="1" x14ac:dyDescent="0.2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5.75" customHeight="1" x14ac:dyDescent="0.2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5.75" customHeight="1" x14ac:dyDescent="0.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5.75" customHeight="1" x14ac:dyDescent="0.2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5.75" customHeight="1" x14ac:dyDescent="0.2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5.75" customHeight="1" x14ac:dyDescent="0.2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5.75" customHeight="1" x14ac:dyDescent="0.2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5.75" customHeight="1" x14ac:dyDescent="0.2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5.75" customHeight="1" x14ac:dyDescent="0.2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5.75" customHeight="1" x14ac:dyDescent="0.2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5.75" customHeight="1" x14ac:dyDescent="0.2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5.75" customHeight="1" x14ac:dyDescent="0.2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5.75" customHeight="1" x14ac:dyDescent="0.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5.75" customHeight="1" x14ac:dyDescent="0.2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5.75" customHeight="1" x14ac:dyDescent="0.2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5.75" customHeight="1" x14ac:dyDescent="0.2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5.75" customHeight="1" x14ac:dyDescent="0.2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5.75" customHeight="1" x14ac:dyDescent="0.2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5.75" customHeight="1" x14ac:dyDescent="0.2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5.75" customHeight="1" x14ac:dyDescent="0.2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5.75" customHeight="1" x14ac:dyDescent="0.2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5.75" customHeight="1" x14ac:dyDescent="0.2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5.75" customHeight="1" x14ac:dyDescent="0.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5.75" customHeight="1" x14ac:dyDescent="0.2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5.75" customHeight="1" x14ac:dyDescent="0.2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5.75" customHeight="1" x14ac:dyDescent="0.2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5.75" customHeight="1" x14ac:dyDescent="0.2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5.75" customHeight="1" x14ac:dyDescent="0.2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5.75" customHeight="1" x14ac:dyDescent="0.2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5.75" customHeight="1" x14ac:dyDescent="0.2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5.75" customHeight="1" x14ac:dyDescent="0.2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5.75" customHeight="1" x14ac:dyDescent="0.2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5.75" customHeight="1" x14ac:dyDescent="0.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5.75" customHeight="1" x14ac:dyDescent="0.2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5.75" customHeight="1" x14ac:dyDescent="0.2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5.75" customHeight="1" x14ac:dyDescent="0.2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5.75" customHeight="1" x14ac:dyDescent="0.2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5.75" customHeight="1" x14ac:dyDescent="0.2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5.75" customHeight="1" x14ac:dyDescent="0.2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5.75" customHeight="1" x14ac:dyDescent="0.2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5.75" customHeight="1" x14ac:dyDescent="0.2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5.75" customHeight="1" x14ac:dyDescent="0.2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5.75" customHeight="1" x14ac:dyDescent="0.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5.75" customHeight="1" x14ac:dyDescent="0.2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5.75" customHeight="1" x14ac:dyDescent="0.2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5.75" customHeight="1" x14ac:dyDescent="0.2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5.75" customHeight="1" x14ac:dyDescent="0.2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5.75" customHeight="1" x14ac:dyDescent="0.2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5.75" customHeight="1" x14ac:dyDescent="0.2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5.75" customHeight="1" x14ac:dyDescent="0.2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5.75" customHeight="1" x14ac:dyDescent="0.2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5.75" customHeight="1" x14ac:dyDescent="0.2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5.75" customHeight="1" x14ac:dyDescent="0.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5.75" customHeight="1" x14ac:dyDescent="0.2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5.75" customHeight="1" x14ac:dyDescent="0.2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5.75" customHeight="1" x14ac:dyDescent="0.2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5.75" customHeight="1" x14ac:dyDescent="0.2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5.75" customHeight="1" x14ac:dyDescent="0.2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5.75" customHeight="1" x14ac:dyDescent="0.2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5.75" customHeight="1" x14ac:dyDescent="0.2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5.75" customHeight="1" x14ac:dyDescent="0.2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5.75" customHeight="1" x14ac:dyDescent="0.2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5.75" customHeight="1" x14ac:dyDescent="0.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5.75" customHeight="1" x14ac:dyDescent="0.2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5.75" customHeight="1" x14ac:dyDescent="0.2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5.75" customHeight="1" x14ac:dyDescent="0.2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5.75" customHeight="1" x14ac:dyDescent="0.2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5.75" customHeight="1" x14ac:dyDescent="0.2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5.75" customHeight="1" x14ac:dyDescent="0.2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5.75" customHeight="1" x14ac:dyDescent="0.2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5.75" customHeight="1" x14ac:dyDescent="0.2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5.75" customHeight="1" x14ac:dyDescent="0.2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5.75" customHeight="1" x14ac:dyDescent="0.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5.75" customHeight="1" x14ac:dyDescent="0.2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5.75" customHeight="1" x14ac:dyDescent="0.2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5.75" customHeight="1" x14ac:dyDescent="0.2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5.75" customHeight="1" x14ac:dyDescent="0.2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5.75" customHeight="1" x14ac:dyDescent="0.2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5.75" customHeight="1" x14ac:dyDescent="0.2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5.75" customHeight="1" x14ac:dyDescent="0.2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5.75" customHeight="1" x14ac:dyDescent="0.2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5.75" customHeight="1" x14ac:dyDescent="0.2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5.75" customHeight="1" x14ac:dyDescent="0.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5.75" customHeight="1" x14ac:dyDescent="0.2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5.75" customHeight="1" x14ac:dyDescent="0.2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5.75" customHeight="1" x14ac:dyDescent="0.2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5.75" customHeight="1" x14ac:dyDescent="0.2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5.75" customHeight="1" x14ac:dyDescent="0.2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5.75" customHeight="1" x14ac:dyDescent="0.2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5.75" customHeight="1" x14ac:dyDescent="0.2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5.75" customHeight="1" x14ac:dyDescent="0.2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5.75" customHeight="1" x14ac:dyDescent="0.2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5.75" customHeight="1" x14ac:dyDescent="0.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5.75" customHeight="1" x14ac:dyDescent="0.2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5.75" customHeight="1" x14ac:dyDescent="0.2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5.75" customHeight="1" x14ac:dyDescent="0.2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5.75" customHeight="1" x14ac:dyDescent="0.2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5.75" customHeight="1" x14ac:dyDescent="0.2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5.75" customHeight="1" x14ac:dyDescent="0.2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5.75" customHeight="1" x14ac:dyDescent="0.2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5.75" customHeight="1" x14ac:dyDescent="0.2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5.75" customHeight="1" x14ac:dyDescent="0.2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5.75" customHeight="1" x14ac:dyDescent="0.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5.75" customHeight="1" x14ac:dyDescent="0.2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5.75" customHeight="1" x14ac:dyDescent="0.2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5.75" customHeight="1" x14ac:dyDescent="0.2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5.75" customHeight="1" x14ac:dyDescent="0.2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5.75" customHeight="1" x14ac:dyDescent="0.2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5.75" customHeight="1" x14ac:dyDescent="0.2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5.75" customHeight="1" x14ac:dyDescent="0.2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5.75" customHeight="1" x14ac:dyDescent="0.2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5.75" customHeight="1" x14ac:dyDescent="0.2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5.75" customHeight="1" x14ac:dyDescent="0.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5.75" customHeight="1" x14ac:dyDescent="0.2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5.75" customHeight="1" x14ac:dyDescent="0.2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5.75" customHeight="1" x14ac:dyDescent="0.2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5.75" customHeight="1" x14ac:dyDescent="0.2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5.75" customHeight="1" x14ac:dyDescent="0.2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5.75" customHeight="1" x14ac:dyDescent="0.2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5.75" customHeight="1" x14ac:dyDescent="0.2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5.75" customHeight="1" x14ac:dyDescent="0.2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5.75" customHeight="1" x14ac:dyDescent="0.2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5.75" customHeight="1" x14ac:dyDescent="0.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5.75" customHeight="1" x14ac:dyDescent="0.2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5.75" customHeight="1" x14ac:dyDescent="0.2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5.75" customHeight="1" x14ac:dyDescent="0.2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5.75" customHeight="1" x14ac:dyDescent="0.2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5.75" customHeight="1" x14ac:dyDescent="0.2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5.75" customHeight="1" x14ac:dyDescent="0.2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5.75" customHeight="1" x14ac:dyDescent="0.2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5.75" customHeight="1" x14ac:dyDescent="0.2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5.75" customHeight="1" x14ac:dyDescent="0.2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5.75" customHeight="1" x14ac:dyDescent="0.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5.75" customHeight="1" x14ac:dyDescent="0.2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5.75" customHeight="1" x14ac:dyDescent="0.2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5.75" customHeight="1" x14ac:dyDescent="0.2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5.75" customHeight="1" x14ac:dyDescent="0.2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5.75" customHeight="1" x14ac:dyDescent="0.2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5.75" customHeight="1" x14ac:dyDescent="0.2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5.75" customHeight="1" x14ac:dyDescent="0.2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5.75" customHeight="1" x14ac:dyDescent="0.2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5.75" customHeight="1" x14ac:dyDescent="0.2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5.75" customHeight="1" x14ac:dyDescent="0.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5.75" customHeight="1" x14ac:dyDescent="0.2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5.75" customHeight="1" x14ac:dyDescent="0.2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5.75" customHeight="1" x14ac:dyDescent="0.2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5.75" customHeight="1" x14ac:dyDescent="0.2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5.75" customHeight="1" x14ac:dyDescent="0.2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5.75" customHeight="1" x14ac:dyDescent="0.2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5.75" customHeight="1" x14ac:dyDescent="0.2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5.75" customHeight="1" x14ac:dyDescent="0.2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5.75" customHeight="1" x14ac:dyDescent="0.2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5.75" customHeight="1" x14ac:dyDescent="0.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5.75" customHeight="1" x14ac:dyDescent="0.2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5.75" customHeight="1" x14ac:dyDescent="0.2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5.75" customHeight="1" x14ac:dyDescent="0.2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5.75" customHeight="1" x14ac:dyDescent="0.2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5.75" customHeight="1" x14ac:dyDescent="0.2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5.75" customHeight="1" x14ac:dyDescent="0.2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5.75" customHeight="1" x14ac:dyDescent="0.2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5.75" customHeight="1" x14ac:dyDescent="0.2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5.75" customHeight="1" x14ac:dyDescent="0.2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5.75" customHeight="1" x14ac:dyDescent="0.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5.75" customHeight="1" x14ac:dyDescent="0.2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5.75" customHeight="1" x14ac:dyDescent="0.2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5.75" customHeight="1" x14ac:dyDescent="0.2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5.75" customHeight="1" x14ac:dyDescent="0.2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5.75" customHeight="1" x14ac:dyDescent="0.2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5.75" customHeight="1" x14ac:dyDescent="0.2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5.75" customHeight="1" x14ac:dyDescent="0.2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5.75" customHeight="1" x14ac:dyDescent="0.2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5.75" customHeight="1" x14ac:dyDescent="0.2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5.75" customHeight="1" x14ac:dyDescent="0.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5.75" customHeight="1" x14ac:dyDescent="0.2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5.75" customHeight="1" x14ac:dyDescent="0.2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5.75" customHeight="1" x14ac:dyDescent="0.2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5.75" customHeight="1" x14ac:dyDescent="0.2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5.75" customHeight="1" x14ac:dyDescent="0.2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5.75" customHeight="1" x14ac:dyDescent="0.2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5.75" customHeight="1" x14ac:dyDescent="0.2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5.75" customHeight="1" x14ac:dyDescent="0.2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5.75" customHeight="1" x14ac:dyDescent="0.2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5.75" customHeight="1" x14ac:dyDescent="0.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5.75" customHeight="1" x14ac:dyDescent="0.2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5.75" customHeight="1" x14ac:dyDescent="0.2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5.75" customHeight="1" x14ac:dyDescent="0.2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5.75" customHeight="1" x14ac:dyDescent="0.2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5.75" customHeight="1" x14ac:dyDescent="0.2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5.75" customHeight="1" x14ac:dyDescent="0.2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5.75" customHeight="1" x14ac:dyDescent="0.2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5.75" customHeight="1" x14ac:dyDescent="0.2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5.75" customHeight="1" x14ac:dyDescent="0.2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5.75" customHeight="1" x14ac:dyDescent="0.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5.75" customHeight="1" x14ac:dyDescent="0.2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5.75" customHeight="1" x14ac:dyDescent="0.2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5.75" customHeight="1" x14ac:dyDescent="0.2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5.75" customHeight="1" x14ac:dyDescent="0.2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5.75" customHeight="1" x14ac:dyDescent="0.2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5.75" customHeight="1" x14ac:dyDescent="0.2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5.75" customHeight="1" x14ac:dyDescent="0.2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5.75" customHeight="1" x14ac:dyDescent="0.2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5.75" customHeight="1" x14ac:dyDescent="0.2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5.75" customHeight="1" x14ac:dyDescent="0.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5.75" customHeight="1" x14ac:dyDescent="0.2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5.75" customHeight="1" x14ac:dyDescent="0.2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5.75" customHeight="1" x14ac:dyDescent="0.2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5.75" customHeight="1" x14ac:dyDescent="0.2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5.75" customHeight="1" x14ac:dyDescent="0.2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5.75" customHeight="1" x14ac:dyDescent="0.2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5.75" customHeight="1" x14ac:dyDescent="0.2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5.75" customHeight="1" x14ac:dyDescent="0.2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5.75" customHeight="1" x14ac:dyDescent="0.2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5.75" customHeight="1" x14ac:dyDescent="0.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5.75" customHeight="1" x14ac:dyDescent="0.2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5.75" customHeight="1" x14ac:dyDescent="0.2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5.75" customHeight="1" x14ac:dyDescent="0.2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5.75" customHeight="1" x14ac:dyDescent="0.2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5.75" customHeight="1" x14ac:dyDescent="0.2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5.75" customHeight="1" x14ac:dyDescent="0.2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5.75" customHeight="1" x14ac:dyDescent="0.2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5.75" customHeight="1" x14ac:dyDescent="0.2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5.75" customHeight="1" x14ac:dyDescent="0.2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5.75" customHeight="1" x14ac:dyDescent="0.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5.75" customHeight="1" x14ac:dyDescent="0.2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5.75" customHeight="1" x14ac:dyDescent="0.2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5.75" customHeight="1" x14ac:dyDescent="0.2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5.75" customHeight="1" x14ac:dyDescent="0.2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5.75" customHeight="1" x14ac:dyDescent="0.2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5.75" customHeight="1" x14ac:dyDescent="0.2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5.75" customHeight="1" x14ac:dyDescent="0.2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5.75" customHeight="1" x14ac:dyDescent="0.2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5.75" customHeight="1" x14ac:dyDescent="0.2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5.75" customHeight="1" x14ac:dyDescent="0.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5.75" customHeight="1" x14ac:dyDescent="0.2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5.75" customHeight="1" x14ac:dyDescent="0.2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5.75" customHeight="1" x14ac:dyDescent="0.2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5.75" customHeight="1" x14ac:dyDescent="0.2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5.75" customHeight="1" x14ac:dyDescent="0.2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5.75" customHeight="1" x14ac:dyDescent="0.2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5.75" customHeight="1" x14ac:dyDescent="0.2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5.75" customHeight="1" x14ac:dyDescent="0.2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5.75" customHeight="1" x14ac:dyDescent="0.2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5.75" customHeight="1" x14ac:dyDescent="0.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5.75" customHeight="1" x14ac:dyDescent="0.2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5.75" customHeight="1" x14ac:dyDescent="0.2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5.75" customHeight="1" x14ac:dyDescent="0.2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5.75" customHeight="1" x14ac:dyDescent="0.2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5.75" customHeight="1" x14ac:dyDescent="0.2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5.75" customHeight="1" x14ac:dyDescent="0.2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5.75" customHeight="1" x14ac:dyDescent="0.2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5.75" customHeight="1" x14ac:dyDescent="0.2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5.75" customHeight="1" x14ac:dyDescent="0.2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5.75" customHeight="1" x14ac:dyDescent="0.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5.75" customHeight="1" x14ac:dyDescent="0.2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5.75" customHeight="1" x14ac:dyDescent="0.2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5.75" customHeight="1" x14ac:dyDescent="0.2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5.75" customHeight="1" x14ac:dyDescent="0.2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5.75" customHeight="1" x14ac:dyDescent="0.2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5.75" customHeight="1" x14ac:dyDescent="0.2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5.75" customHeight="1" x14ac:dyDescent="0.2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5.75" customHeight="1" x14ac:dyDescent="0.2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5.75" customHeight="1" x14ac:dyDescent="0.2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5.75" customHeight="1" x14ac:dyDescent="0.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5.75" customHeight="1" x14ac:dyDescent="0.2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5.75" customHeight="1" x14ac:dyDescent="0.2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5.75" customHeight="1" x14ac:dyDescent="0.2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5.75" customHeight="1" x14ac:dyDescent="0.2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5.75" customHeight="1" x14ac:dyDescent="0.2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5.75" customHeight="1" x14ac:dyDescent="0.2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5.75" customHeight="1" x14ac:dyDescent="0.2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5.75" customHeight="1" x14ac:dyDescent="0.2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5.75" customHeight="1" x14ac:dyDescent="0.2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5.75" customHeight="1" x14ac:dyDescent="0.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5.75" customHeight="1" x14ac:dyDescent="0.2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5.75" customHeight="1" x14ac:dyDescent="0.2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5.75" customHeight="1" x14ac:dyDescent="0.2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5.75" customHeight="1" x14ac:dyDescent="0.2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5.75" customHeight="1" x14ac:dyDescent="0.2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5.75" customHeight="1" x14ac:dyDescent="0.2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5.75" customHeight="1" x14ac:dyDescent="0.2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5.75" customHeight="1" x14ac:dyDescent="0.2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5.75" customHeight="1" x14ac:dyDescent="0.2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5.75" customHeight="1" x14ac:dyDescent="0.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5.75" customHeight="1" x14ac:dyDescent="0.2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5.75" customHeight="1" x14ac:dyDescent="0.2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5.75" customHeight="1" x14ac:dyDescent="0.2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5.75" customHeight="1" x14ac:dyDescent="0.2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5.75" customHeight="1" x14ac:dyDescent="0.2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5.75" customHeight="1" x14ac:dyDescent="0.2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5.75" customHeight="1" x14ac:dyDescent="0.2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5.75" customHeight="1" x14ac:dyDescent="0.2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5.75" customHeight="1" x14ac:dyDescent="0.2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5.75" customHeight="1" x14ac:dyDescent="0.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5.75" customHeight="1" x14ac:dyDescent="0.2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5.75" customHeight="1" x14ac:dyDescent="0.2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5.75" customHeight="1" x14ac:dyDescent="0.2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5.75" customHeight="1" x14ac:dyDescent="0.2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5.75" customHeight="1" x14ac:dyDescent="0.2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5.75" customHeight="1" x14ac:dyDescent="0.2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5.75" customHeight="1" x14ac:dyDescent="0.2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5.75" customHeight="1" x14ac:dyDescent="0.2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5.75" customHeight="1" x14ac:dyDescent="0.2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5.75" customHeight="1" x14ac:dyDescent="0.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5.75" customHeight="1" x14ac:dyDescent="0.2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5.75" customHeight="1" x14ac:dyDescent="0.2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5.75" customHeight="1" x14ac:dyDescent="0.2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5.75" customHeight="1" x14ac:dyDescent="0.2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5.75" customHeight="1" x14ac:dyDescent="0.2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5.75" customHeight="1" x14ac:dyDescent="0.2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5.75" customHeight="1" x14ac:dyDescent="0.2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5.75" customHeight="1" x14ac:dyDescent="0.2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5.75" customHeight="1" x14ac:dyDescent="0.2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5.75" customHeight="1" x14ac:dyDescent="0.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5.75" customHeight="1" x14ac:dyDescent="0.2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5.75" customHeight="1" x14ac:dyDescent="0.2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5.75" customHeight="1" x14ac:dyDescent="0.2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5.75" customHeight="1" x14ac:dyDescent="0.2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5.75" customHeight="1" x14ac:dyDescent="0.2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5.75" customHeight="1" x14ac:dyDescent="0.2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5.75" customHeight="1" x14ac:dyDescent="0.2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5.75" customHeight="1" x14ac:dyDescent="0.2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5.75" customHeight="1" x14ac:dyDescent="0.2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5.75" customHeight="1" x14ac:dyDescent="0.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5.75" customHeight="1" x14ac:dyDescent="0.2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5.75" customHeight="1" x14ac:dyDescent="0.2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5.75" customHeight="1" x14ac:dyDescent="0.2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5.75" customHeight="1" x14ac:dyDescent="0.2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5.75" customHeight="1" x14ac:dyDescent="0.2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5.75" customHeight="1" x14ac:dyDescent="0.2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5.75" customHeight="1" x14ac:dyDescent="0.2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5.75" customHeight="1" x14ac:dyDescent="0.2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5.75" customHeight="1" x14ac:dyDescent="0.2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5.75" customHeight="1" x14ac:dyDescent="0.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5.75" customHeight="1" x14ac:dyDescent="0.2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5.75" customHeight="1" x14ac:dyDescent="0.2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5.75" customHeight="1" x14ac:dyDescent="0.2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5.75" customHeight="1" x14ac:dyDescent="0.2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5.75" customHeight="1" x14ac:dyDescent="0.2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5.75" customHeight="1" x14ac:dyDescent="0.2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5.75" customHeight="1" x14ac:dyDescent="0.2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5.75" customHeight="1" x14ac:dyDescent="0.2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5.75" customHeight="1" x14ac:dyDescent="0.2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5.75" customHeight="1" x14ac:dyDescent="0.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5.75" customHeight="1" x14ac:dyDescent="0.2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5.75" customHeight="1" x14ac:dyDescent="0.2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5.75" customHeight="1" x14ac:dyDescent="0.2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5.75" customHeight="1" x14ac:dyDescent="0.2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5.75" customHeight="1" x14ac:dyDescent="0.2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5.75" customHeight="1" x14ac:dyDescent="0.2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5.75" customHeight="1" x14ac:dyDescent="0.2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5.75" customHeight="1" x14ac:dyDescent="0.2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5.75" customHeight="1" x14ac:dyDescent="0.2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5.75" customHeight="1" x14ac:dyDescent="0.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5.75" customHeight="1" x14ac:dyDescent="0.2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5.75" customHeight="1" x14ac:dyDescent="0.2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5.75" customHeight="1" x14ac:dyDescent="0.2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5.75" customHeight="1" x14ac:dyDescent="0.2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5.75" customHeight="1" x14ac:dyDescent="0.2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5.75" customHeight="1" x14ac:dyDescent="0.2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5.75" customHeight="1" x14ac:dyDescent="0.2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5.75" customHeight="1" x14ac:dyDescent="0.2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5.75" customHeight="1" x14ac:dyDescent="0.2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5.75" customHeight="1" x14ac:dyDescent="0.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5.75" customHeight="1" x14ac:dyDescent="0.2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 spans="1:33" ht="15.75" customHeight="1" x14ac:dyDescent="0.2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 spans="1:33" ht="15.75" customHeight="1" x14ac:dyDescent="0.2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 spans="1:33" ht="15.75" customHeight="1" x14ac:dyDescent="0.2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 spans="1:33" ht="15.75" customHeight="1" x14ac:dyDescent="0.2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 spans="1:33" ht="15.75" customHeight="1" x14ac:dyDescent="0.2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 spans="1:33" ht="15.75" customHeight="1" x14ac:dyDescent="0.2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 spans="1:33" ht="15.75" customHeight="1" x14ac:dyDescent="0.2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 spans="1:33" ht="15.75" customHeight="1" x14ac:dyDescent="0.2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 spans="1:33" ht="15.75" customHeight="1" x14ac:dyDescent="0.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 spans="1:33" ht="15.75" customHeight="1" x14ac:dyDescent="0.2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 spans="1:33" ht="15.75" customHeight="1" x14ac:dyDescent="0.2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 spans="1:33" ht="15.75" customHeight="1" x14ac:dyDescent="0.2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 spans="1:33" ht="15.75" customHeight="1" x14ac:dyDescent="0.2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 spans="1:33" ht="15.75" customHeight="1" x14ac:dyDescent="0.2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 spans="1:33" ht="15.75" customHeight="1" x14ac:dyDescent="0.2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 spans="1:33" ht="15.75" customHeight="1" x14ac:dyDescent="0.2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 spans="1:33" ht="15.75" customHeight="1" x14ac:dyDescent="0.2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 spans="1:33" ht="15.75" customHeight="1" x14ac:dyDescent="0.2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 spans="1:33" ht="15.75" customHeight="1" x14ac:dyDescent="0.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 spans="1:33" ht="15.75" customHeight="1" x14ac:dyDescent="0.2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 spans="1:33" ht="15.75" customHeight="1" x14ac:dyDescent="0.2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 spans="1:33" ht="15.75" customHeight="1" x14ac:dyDescent="0.2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 spans="1:33" ht="15.75" customHeight="1" x14ac:dyDescent="0.2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 spans="1:33" ht="15.75" customHeight="1" x14ac:dyDescent="0.2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 spans="1:33" ht="15.75" customHeight="1" x14ac:dyDescent="0.2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 spans="1:33" ht="15.75" customHeight="1" x14ac:dyDescent="0.2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 spans="1:33" ht="15.75" customHeight="1" x14ac:dyDescent="0.2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 spans="1:33" ht="15.75" customHeight="1" x14ac:dyDescent="0.2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 spans="1:33" ht="15.75" customHeight="1" x14ac:dyDescent="0.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 spans="1:33" ht="15.75" customHeight="1" x14ac:dyDescent="0.2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 spans="1:33" ht="15.75" customHeight="1" x14ac:dyDescent="0.2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 spans="1:33" ht="15.75" customHeight="1" x14ac:dyDescent="0.2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 spans="1:33" ht="15.75" customHeight="1" x14ac:dyDescent="0.2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 spans="1:33" ht="15.75" customHeight="1" x14ac:dyDescent="0.2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 spans="1:33" ht="15.75" customHeight="1" x14ac:dyDescent="0.2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 spans="1:33" ht="15.75" customHeight="1" x14ac:dyDescent="0.2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 spans="1:33" ht="15.75" customHeight="1" x14ac:dyDescent="0.2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 spans="1:33" ht="15.75" customHeight="1" x14ac:dyDescent="0.2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 spans="1:33" ht="15.75" customHeight="1" x14ac:dyDescent="0.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 spans="1:33" ht="15.75" customHeight="1" x14ac:dyDescent="0.2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 spans="1:33" ht="15.75" customHeight="1" x14ac:dyDescent="0.2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 spans="1:33" ht="15.75" customHeight="1" x14ac:dyDescent="0.2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 spans="1:33" ht="15.75" customHeight="1" x14ac:dyDescent="0.2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 spans="1:33" ht="15.75" customHeight="1" x14ac:dyDescent="0.2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 spans="1:33" ht="15.75" customHeight="1" x14ac:dyDescent="0.2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 spans="1:33" ht="15.75" customHeight="1" x14ac:dyDescent="0.2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 spans="1:33" ht="15.75" customHeight="1" x14ac:dyDescent="0.2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 spans="1:33" ht="15.75" customHeight="1" x14ac:dyDescent="0.2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 spans="1:33" ht="15.75" customHeight="1" x14ac:dyDescent="0.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 spans="1:33" ht="15.75" customHeight="1" x14ac:dyDescent="0.2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 spans="1:33" ht="15.75" customHeight="1" x14ac:dyDescent="0.2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 spans="1:33" ht="15.75" customHeight="1" x14ac:dyDescent="0.2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 spans="1:33" ht="15.75" customHeight="1" x14ac:dyDescent="0.2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 spans="1:33" ht="15.75" customHeight="1" x14ac:dyDescent="0.2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 spans="1:33" ht="15.75" customHeight="1" x14ac:dyDescent="0.2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 spans="1:33" ht="15.75" customHeight="1" x14ac:dyDescent="0.2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 spans="1:33" ht="15.75" customHeight="1" x14ac:dyDescent="0.2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 spans="1:33" ht="15.75" customHeight="1" x14ac:dyDescent="0.2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 spans="1:33" ht="15.75" customHeight="1" x14ac:dyDescent="0.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 spans="1:33" ht="15.75" customHeight="1" x14ac:dyDescent="0.2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 spans="1:33" ht="15.75" customHeight="1" x14ac:dyDescent="0.2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 spans="1:33" ht="15.75" customHeight="1" x14ac:dyDescent="0.2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 spans="1:33" ht="15.75" customHeight="1" x14ac:dyDescent="0.2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 spans="1:33" ht="15.75" customHeight="1" x14ac:dyDescent="0.2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 spans="1:33" ht="15.75" customHeight="1" x14ac:dyDescent="0.2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 spans="1:33" ht="15.75" customHeight="1" x14ac:dyDescent="0.2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 spans="1:33" ht="15.75" customHeight="1" x14ac:dyDescent="0.2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 spans="1:33" ht="15.75" customHeight="1" x14ac:dyDescent="0.2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 spans="1:33" ht="15.75" customHeight="1" x14ac:dyDescent="0.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 spans="1:33" ht="15.75" customHeight="1" x14ac:dyDescent="0.2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 spans="1:33" ht="15.75" customHeight="1" x14ac:dyDescent="0.2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 spans="1:33" ht="15.75" customHeight="1" x14ac:dyDescent="0.2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 spans="1:33" ht="15.75" customHeight="1" x14ac:dyDescent="0.2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 spans="1:33" ht="15.75" customHeight="1" x14ac:dyDescent="0.2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 spans="1:33" ht="15.75" customHeight="1" x14ac:dyDescent="0.2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 spans="1:33" ht="15.75" customHeight="1" x14ac:dyDescent="0.2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 spans="1:33" ht="15.75" customHeight="1" x14ac:dyDescent="0.2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 spans="1:33" ht="15.75" customHeight="1" x14ac:dyDescent="0.2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 spans="1:33" ht="15.75" customHeight="1" x14ac:dyDescent="0.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 spans="1:33" ht="15.75" customHeight="1" x14ac:dyDescent="0.2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 spans="1:33" ht="15.75" customHeight="1" x14ac:dyDescent="0.2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 spans="1:33" ht="15.75" customHeight="1" x14ac:dyDescent="0.2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 spans="1:33" ht="15.75" customHeight="1" x14ac:dyDescent="0.2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 spans="1:33" ht="15.75" customHeight="1" x14ac:dyDescent="0.2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 spans="1:33" ht="15.75" customHeight="1" x14ac:dyDescent="0.2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 spans="1:33" ht="15.75" customHeight="1" x14ac:dyDescent="0.2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 spans="1:33" ht="15.75" customHeight="1" x14ac:dyDescent="0.2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00"/>
  <sheetViews>
    <sheetView workbookViewId="0">
      <selection activeCell="AJ25" sqref="AJ25"/>
    </sheetView>
  </sheetViews>
  <sheetFormatPr defaultColWidth="12.5703125" defaultRowHeight="15" customHeight="1" x14ac:dyDescent="0.2"/>
  <cols>
    <col min="1" max="1" width="21.85546875" customWidth="1"/>
    <col min="2" max="33" width="10.5703125" customWidth="1"/>
  </cols>
  <sheetData>
    <row r="1" spans="1:33" ht="60" x14ac:dyDescent="0.25">
      <c r="A1" s="56" t="s">
        <v>87</v>
      </c>
      <c r="B1" s="57">
        <v>2019</v>
      </c>
      <c r="C1" s="57">
        <v>2020</v>
      </c>
      <c r="D1" s="57">
        <v>2021</v>
      </c>
      <c r="E1" s="57">
        <v>2022</v>
      </c>
      <c r="F1" s="57">
        <v>2023</v>
      </c>
      <c r="G1" s="57">
        <v>2024</v>
      </c>
      <c r="H1" s="57">
        <v>2025</v>
      </c>
      <c r="I1" s="57">
        <v>2026</v>
      </c>
      <c r="J1" s="57">
        <v>2027</v>
      </c>
      <c r="K1" s="57">
        <v>2028</v>
      </c>
      <c r="L1" s="57">
        <v>2029</v>
      </c>
      <c r="M1" s="57">
        <v>2030</v>
      </c>
      <c r="N1" s="57">
        <v>2031</v>
      </c>
      <c r="O1" s="57">
        <v>2032</v>
      </c>
      <c r="P1" s="57">
        <v>2033</v>
      </c>
      <c r="Q1" s="57">
        <v>2034</v>
      </c>
      <c r="R1" s="57">
        <v>2035</v>
      </c>
      <c r="S1" s="57">
        <v>2036</v>
      </c>
      <c r="T1" s="57">
        <v>2037</v>
      </c>
      <c r="U1" s="57">
        <v>2038</v>
      </c>
      <c r="V1" s="57">
        <v>2039</v>
      </c>
      <c r="W1" s="57">
        <v>2040</v>
      </c>
      <c r="X1" s="57">
        <v>2041</v>
      </c>
      <c r="Y1" s="57">
        <v>2042</v>
      </c>
      <c r="Z1" s="57">
        <v>2043</v>
      </c>
      <c r="AA1" s="57">
        <v>2044</v>
      </c>
      <c r="AB1" s="57">
        <v>2045</v>
      </c>
      <c r="AC1" s="57">
        <v>2046</v>
      </c>
      <c r="AD1" s="57">
        <v>2047</v>
      </c>
      <c r="AE1" s="57">
        <v>2048</v>
      </c>
      <c r="AF1" s="57">
        <v>2049</v>
      </c>
      <c r="AG1" s="57">
        <v>2050</v>
      </c>
    </row>
    <row r="2" spans="1:33" ht="12.75" customHeight="1" x14ac:dyDescent="0.25">
      <c r="A2" s="55" t="s">
        <v>88</v>
      </c>
      <c r="B2" s="55">
        <v>1</v>
      </c>
      <c r="C2" s="55">
        <f t="shared" ref="C2:AG2" si="0">C3</f>
        <v>0.74032051282051281</v>
      </c>
      <c r="D2" s="55">
        <f t="shared" si="0"/>
        <v>0.81960400694937252</v>
      </c>
      <c r="E2" s="55">
        <f t="shared" si="0"/>
        <v>0.94587087830818861</v>
      </c>
      <c r="F2" s="55">
        <f t="shared" si="0"/>
        <v>1.0262086335846474</v>
      </c>
      <c r="G2" s="55">
        <f t="shared" si="0"/>
        <v>1.122956192810691</v>
      </c>
      <c r="H2" s="55">
        <f t="shared" si="0"/>
        <v>1.130591074311619</v>
      </c>
      <c r="I2" s="55">
        <f t="shared" si="0"/>
        <v>1.1386897824502245</v>
      </c>
      <c r="J2" s="55">
        <f t="shared" si="0"/>
        <v>1.1465565772699913</v>
      </c>
      <c r="K2" s="55">
        <f t="shared" si="0"/>
        <v>1.1544233720897581</v>
      </c>
      <c r="L2" s="55">
        <f t="shared" si="0"/>
        <v>1.1622901669095249</v>
      </c>
      <c r="M2" s="55">
        <f t="shared" si="0"/>
        <v>1.1822314109634466</v>
      </c>
      <c r="N2" s="55">
        <f t="shared" si="0"/>
        <v>1.1780237565490566</v>
      </c>
      <c r="O2" s="55">
        <f t="shared" si="0"/>
        <v>1.1858905513688234</v>
      </c>
      <c r="P2" s="55">
        <f t="shared" si="0"/>
        <v>1.1937573461885902</v>
      </c>
      <c r="Q2" s="55">
        <f t="shared" si="0"/>
        <v>1.201624141008357</v>
      </c>
      <c r="R2" s="55">
        <f t="shared" si="0"/>
        <v>1.2256986570926307</v>
      </c>
      <c r="S2" s="55">
        <f t="shared" si="0"/>
        <v>1.2173577306478904</v>
      </c>
      <c r="T2" s="55">
        <f t="shared" si="0"/>
        <v>1.2252245254676573</v>
      </c>
      <c r="U2" s="55">
        <f t="shared" si="0"/>
        <v>1.2330913202874223</v>
      </c>
      <c r="V2" s="55">
        <f t="shared" si="0"/>
        <v>1.2409581151071891</v>
      </c>
      <c r="W2" s="55">
        <f t="shared" si="0"/>
        <v>1.2609140716484804</v>
      </c>
      <c r="X2" s="55">
        <f t="shared" si="0"/>
        <v>1.2566917047467228</v>
      </c>
      <c r="Y2" s="55">
        <f t="shared" si="0"/>
        <v>1.2645584995664896</v>
      </c>
      <c r="Z2" s="55">
        <f t="shared" si="0"/>
        <v>1.2724252943862564</v>
      </c>
      <c r="AA2" s="55">
        <f t="shared" si="0"/>
        <v>1.280292089206023</v>
      </c>
      <c r="AB2" s="55">
        <f t="shared" si="0"/>
        <v>1.2880545735692233</v>
      </c>
      <c r="AC2" s="55">
        <f t="shared" si="0"/>
        <v>1.2960256788455551</v>
      </c>
      <c r="AD2" s="55">
        <f t="shared" si="0"/>
        <v>1.3038924736653217</v>
      </c>
      <c r="AE2" s="55">
        <f t="shared" si="0"/>
        <v>1.3117592684850885</v>
      </c>
      <c r="AF2" s="55">
        <f t="shared" si="0"/>
        <v>1.3196260633048553</v>
      </c>
      <c r="AG2" s="55">
        <f t="shared" si="0"/>
        <v>1.3074303175335809</v>
      </c>
    </row>
    <row r="3" spans="1:33" ht="12.75" customHeight="1" x14ac:dyDescent="0.25">
      <c r="A3" s="55" t="s">
        <v>89</v>
      </c>
      <c r="B3" s="55">
        <f>'HDVs and Motorcycles'!G19</f>
        <v>1</v>
      </c>
      <c r="C3" s="55">
        <f>'HDVs and Motorcycles'!H19</f>
        <v>0.74032051282051281</v>
      </c>
      <c r="D3" s="55">
        <f>'HDVs and Motorcycles'!I19</f>
        <v>0.81960400694937252</v>
      </c>
      <c r="E3" s="55">
        <f>'HDVs and Motorcycles'!J19</f>
        <v>0.94587087830818861</v>
      </c>
      <c r="F3" s="55">
        <f>'HDVs and Motorcycles'!K19</f>
        <v>1.0262086335846474</v>
      </c>
      <c r="G3" s="55">
        <f>'HDVs and Motorcycles'!L19</f>
        <v>1.122956192810691</v>
      </c>
      <c r="H3" s="55">
        <f>'HDVs and Motorcycles'!M19</f>
        <v>1.130591074311619</v>
      </c>
      <c r="I3" s="55">
        <f>'HDVs and Motorcycles'!N19</f>
        <v>1.1386897824502245</v>
      </c>
      <c r="J3" s="55">
        <f>'HDVs and Motorcycles'!O19</f>
        <v>1.1465565772699913</v>
      </c>
      <c r="K3" s="55">
        <f>'HDVs and Motorcycles'!P19</f>
        <v>1.1544233720897581</v>
      </c>
      <c r="L3" s="55">
        <f>'HDVs and Motorcycles'!Q19</f>
        <v>1.1622901669095249</v>
      </c>
      <c r="M3" s="55">
        <f>'HDVs and Motorcycles'!R19</f>
        <v>1.1822314109634466</v>
      </c>
      <c r="N3" s="55">
        <f>'HDVs and Motorcycles'!S19</f>
        <v>1.1780237565490566</v>
      </c>
      <c r="O3" s="55">
        <f>'HDVs and Motorcycles'!T19</f>
        <v>1.1858905513688234</v>
      </c>
      <c r="P3" s="55">
        <f>'HDVs and Motorcycles'!U19</f>
        <v>1.1937573461885902</v>
      </c>
      <c r="Q3" s="55">
        <f>'HDVs and Motorcycles'!V19</f>
        <v>1.201624141008357</v>
      </c>
      <c r="R3" s="55">
        <f>'HDVs and Motorcycles'!W19</f>
        <v>1.2256986570926307</v>
      </c>
      <c r="S3" s="55">
        <f>'HDVs and Motorcycles'!X19</f>
        <v>1.2173577306478904</v>
      </c>
      <c r="T3" s="55">
        <f>'HDVs and Motorcycles'!Y19</f>
        <v>1.2252245254676573</v>
      </c>
      <c r="U3" s="55">
        <f>'HDVs and Motorcycles'!Z19</f>
        <v>1.2330913202874223</v>
      </c>
      <c r="V3" s="55">
        <f>'HDVs and Motorcycles'!AA19</f>
        <v>1.2409581151071891</v>
      </c>
      <c r="W3" s="55">
        <f>'HDVs and Motorcycles'!AB19</f>
        <v>1.2609140716484804</v>
      </c>
      <c r="X3" s="55">
        <f>'HDVs and Motorcycles'!AC19</f>
        <v>1.2566917047467228</v>
      </c>
      <c r="Y3" s="55">
        <f>'HDVs and Motorcycles'!AD19</f>
        <v>1.2645584995664896</v>
      </c>
      <c r="Z3" s="55">
        <f>'HDVs and Motorcycles'!AE19</f>
        <v>1.2724252943862564</v>
      </c>
      <c r="AA3" s="55">
        <f>'HDVs and Motorcycles'!AF19</f>
        <v>1.280292089206023</v>
      </c>
      <c r="AB3" s="55">
        <f>'HDVs and Motorcycles'!AG19</f>
        <v>1.2880545735692233</v>
      </c>
      <c r="AC3" s="55">
        <f>'HDVs and Motorcycles'!AH19</f>
        <v>1.2960256788455551</v>
      </c>
      <c r="AD3" s="55">
        <f>'HDVs and Motorcycles'!AI19</f>
        <v>1.3038924736653217</v>
      </c>
      <c r="AE3" s="55">
        <f>'HDVs and Motorcycles'!AJ19</f>
        <v>1.3117592684850885</v>
      </c>
      <c r="AF3" s="55">
        <f>'HDVs and Motorcycles'!AK19</f>
        <v>1.3196260633048553</v>
      </c>
      <c r="AG3" s="55">
        <f>'HDVs and Motorcycles'!AL19</f>
        <v>1.3074303175335809</v>
      </c>
    </row>
    <row r="4" spans="1:33" ht="12.75" customHeight="1" x14ac:dyDescent="0.25">
      <c r="A4" s="55" t="s">
        <v>90</v>
      </c>
      <c r="B4" s="55">
        <f>Aircraft!V12</f>
        <v>1</v>
      </c>
      <c r="C4" s="55">
        <f>Aircraft!W12</f>
        <v>0.4508784918985107</v>
      </c>
      <c r="D4" s="55">
        <f>Aircraft!X12</f>
        <v>0.49587094569581686</v>
      </c>
      <c r="E4" s="55">
        <f>Aircraft!Y12</f>
        <v>0.78205712333058064</v>
      </c>
      <c r="F4" s="55">
        <f>Aircraft!Z12</f>
        <v>0.93584303898396781</v>
      </c>
      <c r="G4" s="55">
        <f>Aircraft!AA12</f>
        <v>1.1014323547000029</v>
      </c>
      <c r="H4" s="55">
        <f>Aircraft!AB12</f>
        <v>1.1089208974973621</v>
      </c>
      <c r="I4" s="55">
        <f>Aircraft!AC12</f>
        <v>1.1168643767107458</v>
      </c>
      <c r="J4" s="55">
        <f>Aircraft!AD12</f>
        <v>1.1245803877161173</v>
      </c>
      <c r="K4" s="55">
        <f>Aircraft!AE12</f>
        <v>1.1322963987214889</v>
      </c>
      <c r="L4" s="55">
        <f>Aircraft!AF12</f>
        <v>1.1400124097268602</v>
      </c>
      <c r="M4" s="55">
        <f>Aircraft!AG12</f>
        <v>1.1595714375273873</v>
      </c>
      <c r="N4" s="55">
        <f>Aircraft!AH12</f>
        <v>1.1554444317376018</v>
      </c>
      <c r="O4" s="55">
        <f>Aircraft!AI12</f>
        <v>1.1631604427429734</v>
      </c>
      <c r="P4" s="55">
        <f>Aircraft!AJ12</f>
        <v>1.1708764537483451</v>
      </c>
      <c r="Q4" s="55">
        <f>Aircraft!AK12</f>
        <v>1.1785924647537167</v>
      </c>
      <c r="R4" s="55">
        <f>Aircraft!AL12</f>
        <v>1.2022055416562054</v>
      </c>
      <c r="S4" s="55">
        <f>Aircraft!AM12</f>
        <v>1.1940244867644598</v>
      </c>
      <c r="T4" s="55">
        <f>Aircraft!AN12</f>
        <v>1.2017404977698316</v>
      </c>
      <c r="U4" s="55">
        <f>Aircraft!AO12</f>
        <v>1.2094565087752016</v>
      </c>
      <c r="V4" s="55">
        <f>Aircraft!AP12</f>
        <v>1.2171725197805732</v>
      </c>
      <c r="W4" s="55">
        <f>Aircraft!AQ12</f>
        <v>1.2367459780724326</v>
      </c>
      <c r="X4" s="55">
        <f>Aircraft!AR12</f>
        <v>1.2326045417913165</v>
      </c>
      <c r="Y4" s="55">
        <f>Aircraft!AS12</f>
        <v>1.2403205527966881</v>
      </c>
      <c r="Z4" s="55">
        <f>Aircraft!AT12</f>
        <v>1.2480365638020596</v>
      </c>
      <c r="AA4" s="55">
        <f>Aircraft!AU12</f>
        <v>1.2557525748074314</v>
      </c>
      <c r="AB4" s="55">
        <f>Aircraft!AV12</f>
        <v>1.2633662746874612</v>
      </c>
      <c r="AC4" s="55">
        <f>Aircraft!AW12</f>
        <v>1.2711845968181728</v>
      </c>
      <c r="AD4" s="55">
        <f>Aircraft!AX12</f>
        <v>1.2789006078235443</v>
      </c>
      <c r="AE4" s="55">
        <f>Aircraft!AY12</f>
        <v>1.2866166188289161</v>
      </c>
      <c r="AF4" s="55">
        <f>Aircraft!AZ12</f>
        <v>1.2943326298342879</v>
      </c>
      <c r="AG4" s="55">
        <f>Aircraft!BA12</f>
        <v>1.2823706414075122</v>
      </c>
    </row>
    <row r="5" spans="1:33" ht="12.75" customHeight="1" x14ac:dyDescent="0.25">
      <c r="A5" s="55" t="s">
        <v>91</v>
      </c>
      <c r="B5" s="55">
        <f>Rail!G13</f>
        <v>1</v>
      </c>
      <c r="C5" s="55">
        <f>Rail!H13</f>
        <v>0.74032051282051281</v>
      </c>
      <c r="D5" s="55">
        <f>Rail!I13</f>
        <v>0.81960400694937252</v>
      </c>
      <c r="E5" s="55">
        <f>Rail!J13</f>
        <v>0.94587087830818861</v>
      </c>
      <c r="F5" s="55">
        <f>Rail!K13</f>
        <v>1.0262086335846474</v>
      </c>
      <c r="G5" s="55">
        <f>Rail!L13</f>
        <v>1.122956192810691</v>
      </c>
      <c r="H5" s="55">
        <f>Rail!M13</f>
        <v>1.130591074311619</v>
      </c>
      <c r="I5" s="55">
        <f>Rail!N13</f>
        <v>1.1386897824502245</v>
      </c>
      <c r="J5" s="55">
        <f>Rail!O13</f>
        <v>1.1465565772699913</v>
      </c>
      <c r="K5" s="55">
        <f>Rail!P13</f>
        <v>1.1544233720897581</v>
      </c>
      <c r="L5" s="55">
        <f>Rail!Q13</f>
        <v>1.1622901669095249</v>
      </c>
      <c r="M5" s="55">
        <f>Rail!R13</f>
        <v>1.1822314109634466</v>
      </c>
      <c r="N5" s="55">
        <f>Rail!S13</f>
        <v>1.1780237565490566</v>
      </c>
      <c r="O5" s="55">
        <f>Rail!T13</f>
        <v>1.1858905513688234</v>
      </c>
      <c r="P5" s="55">
        <f>Rail!U13</f>
        <v>1.1937573461885902</v>
      </c>
      <c r="Q5" s="55">
        <f>Rail!V13</f>
        <v>1.201624141008357</v>
      </c>
      <c r="R5" s="55">
        <f>Rail!W13</f>
        <v>1.2256986570926307</v>
      </c>
      <c r="S5" s="55">
        <f>Rail!X13</f>
        <v>1.2173577306478904</v>
      </c>
      <c r="T5" s="55">
        <f>Rail!Y13</f>
        <v>1.2252245254676573</v>
      </c>
      <c r="U5" s="55">
        <f>Rail!Z13</f>
        <v>1.2330913202874223</v>
      </c>
      <c r="V5" s="55">
        <f>Rail!AA13</f>
        <v>1.2409581151071891</v>
      </c>
      <c r="W5" s="55">
        <f>Rail!AB13</f>
        <v>1.2609140716484804</v>
      </c>
      <c r="X5" s="55">
        <f>Rail!AC13</f>
        <v>1.2566917047467228</v>
      </c>
      <c r="Y5" s="55">
        <f>Rail!AD13</f>
        <v>1.2645584995664896</v>
      </c>
      <c r="Z5" s="55">
        <f>Rail!AE13</f>
        <v>1.2724252943862564</v>
      </c>
      <c r="AA5" s="55">
        <f>Rail!AF13</f>
        <v>1.280292089206023</v>
      </c>
      <c r="AB5" s="55">
        <f>Rail!AG13</f>
        <v>1.2880545735692233</v>
      </c>
      <c r="AC5" s="55">
        <f>Rail!AH13</f>
        <v>1.2960256788455551</v>
      </c>
      <c r="AD5" s="55">
        <f>Rail!AI13</f>
        <v>1.3038924736653217</v>
      </c>
      <c r="AE5" s="55">
        <f>Rail!AJ13</f>
        <v>1.3117592684850885</v>
      </c>
      <c r="AF5" s="55">
        <f>Rail!AK13</f>
        <v>1.3196260633048553</v>
      </c>
      <c r="AG5" s="55">
        <f>Rail!AL13</f>
        <v>1.3074303175335809</v>
      </c>
    </row>
    <row r="6" spans="1:33" ht="12.75" customHeight="1" x14ac:dyDescent="0.25">
      <c r="A6" s="58" t="s">
        <v>92</v>
      </c>
      <c r="B6" s="55">
        <f>Ships!F21</f>
        <v>1</v>
      </c>
      <c r="C6" s="55">
        <f>Ships!G21</f>
        <v>0.79916094192476395</v>
      </c>
      <c r="D6" s="55">
        <f>Ships!H21</f>
        <v>0.841213228397102</v>
      </c>
      <c r="E6" s="55">
        <f>Ships!I21</f>
        <v>0.99882974066695851</v>
      </c>
      <c r="F6" s="55">
        <f>Ships!J21</f>
        <v>1.0794034357384694</v>
      </c>
      <c r="G6" s="55">
        <f>Ships!K21</f>
        <v>1.1792378351095667</v>
      </c>
      <c r="H6" s="55">
        <f>Ships!L21</f>
        <v>1.1872553706021467</v>
      </c>
      <c r="I6" s="55">
        <f>Ships!M21</f>
        <v>1.1957599793426261</v>
      </c>
      <c r="J6" s="55">
        <f>Ships!N21</f>
        <v>1.2040210514591558</v>
      </c>
      <c r="K6" s="55">
        <f>Ships!O21</f>
        <v>1.2122821235756858</v>
      </c>
      <c r="L6" s="55">
        <f>Ships!P21</f>
        <v>1.2205431956922155</v>
      </c>
      <c r="M6" s="55">
        <f>Ships!Q21</f>
        <v>1.2414838785239117</v>
      </c>
      <c r="N6" s="55">
        <f>Ships!R21</f>
        <v>1.2370653399252731</v>
      </c>
      <c r="O6" s="55">
        <f>Ships!S21</f>
        <v>1.2453264120418033</v>
      </c>
      <c r="P6" s="55">
        <f>Ships!T21</f>
        <v>1.253587484158333</v>
      </c>
      <c r="Q6" s="55">
        <f>Ships!U21</f>
        <v>1.2618485562748629</v>
      </c>
      <c r="R6" s="55">
        <f>Ships!V21</f>
        <v>1.2871296673371493</v>
      </c>
      <c r="S6" s="55">
        <f>Ships!W21</f>
        <v>1.2783707005079226</v>
      </c>
      <c r="T6" s="55">
        <f>Ships!X21</f>
        <v>1.2866317726244523</v>
      </c>
      <c r="U6" s="55">
        <f>Ships!Y21</f>
        <v>1.2948928447409804</v>
      </c>
      <c r="V6" s="55">
        <f>Ships!Z21</f>
        <v>1.3031539168575101</v>
      </c>
      <c r="W6" s="55">
        <f>Ships!AA21</f>
        <v>1.3241100495543623</v>
      </c>
      <c r="X6" s="55">
        <f>Ships!AB21</f>
        <v>1.3196760610905698</v>
      </c>
      <c r="Y6" s="55">
        <f>Ships!AC21</f>
        <v>1.3279371332070997</v>
      </c>
      <c r="Z6" s="55">
        <f>Ships!AD21</f>
        <v>1.3361982053236297</v>
      </c>
      <c r="AA6" s="55">
        <f>Ships!AE21</f>
        <v>1.3444592774401596</v>
      </c>
      <c r="AB6" s="55">
        <f>Ships!AF21</f>
        <v>1.3526108111456911</v>
      </c>
      <c r="AC6" s="55">
        <f>Ships!AG21</f>
        <v>1.3609814216732175</v>
      </c>
      <c r="AD6" s="55">
        <f>Ships!AH21</f>
        <v>1.3692424937897472</v>
      </c>
      <c r="AE6" s="55">
        <f>Ships!AI21</f>
        <v>1.3775035659062771</v>
      </c>
      <c r="AF6" s="55">
        <f>Ships!AJ21</f>
        <v>1.3857646380228068</v>
      </c>
      <c r="AG6" s="55">
        <f>Ships!AK21</f>
        <v>1.3729576514876796</v>
      </c>
    </row>
    <row r="7" spans="1:33" ht="12.75" customHeight="1" x14ac:dyDescent="0.25">
      <c r="A7" s="55" t="s">
        <v>93</v>
      </c>
      <c r="B7" s="55">
        <v>0</v>
      </c>
      <c r="C7" s="55">
        <v>0</v>
      </c>
      <c r="D7" s="55">
        <v>0</v>
      </c>
      <c r="E7" s="55">
        <v>0</v>
      </c>
      <c r="F7" s="55">
        <v>0</v>
      </c>
      <c r="G7" s="55">
        <v>0</v>
      </c>
      <c r="H7" s="55">
        <v>0</v>
      </c>
      <c r="I7" s="55">
        <v>0</v>
      </c>
      <c r="J7" s="55">
        <v>0</v>
      </c>
      <c r="K7" s="55">
        <v>0</v>
      </c>
      <c r="L7" s="55">
        <v>0</v>
      </c>
      <c r="M7" s="55">
        <v>0</v>
      </c>
      <c r="N7" s="55">
        <v>0</v>
      </c>
      <c r="O7" s="55">
        <v>0</v>
      </c>
      <c r="P7" s="55">
        <v>0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5">
        <v>0</v>
      </c>
      <c r="Z7" s="55">
        <v>0</v>
      </c>
      <c r="AA7" s="55">
        <v>0</v>
      </c>
      <c r="AB7" s="55">
        <v>0</v>
      </c>
      <c r="AC7" s="55">
        <v>0</v>
      </c>
      <c r="AD7" s="55">
        <v>0</v>
      </c>
      <c r="AE7" s="55">
        <v>0</v>
      </c>
      <c r="AF7" s="55">
        <v>0</v>
      </c>
      <c r="AG7" s="55">
        <v>0</v>
      </c>
    </row>
    <row r="8" spans="1:33" ht="12.75" customHeight="1" x14ac:dyDescent="0.2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2.75" customHeight="1" x14ac:dyDescent="0.2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2.75" customHeight="1" x14ac:dyDescent="0.2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2.75" customHeight="1" x14ac:dyDescent="0.2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2.75" customHeight="1" x14ac:dyDescent="0.2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2.75" customHeight="1" x14ac:dyDescent="0.2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2.75" customHeight="1" x14ac:dyDescent="0.2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2.75" customHeight="1" x14ac:dyDescent="0.2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2.75" customHeight="1" x14ac:dyDescent="0.2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2.75" customHeight="1" x14ac:dyDescent="0.2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2.75" customHeight="1" x14ac:dyDescent="0.2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2.75" customHeight="1" x14ac:dyDescent="0.2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2.75" customHeight="1" x14ac:dyDescent="0.2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2.75" customHeight="1" x14ac:dyDescent="0.2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2.75" customHeight="1" x14ac:dyDescent="0.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2.75" customHeight="1" x14ac:dyDescent="0.2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2.75" customHeight="1" x14ac:dyDescent="0.2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2.75" customHeight="1" x14ac:dyDescent="0.2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2.75" customHeight="1" x14ac:dyDescent="0.2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2.75" customHeight="1" x14ac:dyDescent="0.2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2.75" customHeight="1" x14ac:dyDescent="0.2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2.75" customHeight="1" x14ac:dyDescent="0.2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2.75" customHeight="1" x14ac:dyDescent="0.2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2.75" customHeight="1" x14ac:dyDescent="0.2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2.75" customHeight="1" x14ac:dyDescent="0.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2.75" customHeight="1" x14ac:dyDescent="0.2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2.75" customHeight="1" x14ac:dyDescent="0.2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2.75" customHeight="1" x14ac:dyDescent="0.2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2.75" customHeight="1" x14ac:dyDescent="0.2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2.75" customHeight="1" x14ac:dyDescent="0.2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2.75" customHeight="1" x14ac:dyDescent="0.2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2.75" customHeight="1" x14ac:dyDescent="0.2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2.75" customHeight="1" x14ac:dyDescent="0.2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2.75" customHeight="1" x14ac:dyDescent="0.2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2.75" customHeight="1" x14ac:dyDescent="0.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2.75" customHeight="1" x14ac:dyDescent="0.2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2.75" customHeight="1" x14ac:dyDescent="0.2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2.75" customHeight="1" x14ac:dyDescent="0.2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2.75" customHeight="1" x14ac:dyDescent="0.2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2.75" customHeight="1" x14ac:dyDescent="0.2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2.75" customHeight="1" x14ac:dyDescent="0.2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2.75" customHeight="1" x14ac:dyDescent="0.2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2.75" customHeight="1" x14ac:dyDescent="0.2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2.75" customHeight="1" x14ac:dyDescent="0.2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2.75" customHeight="1" x14ac:dyDescent="0.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2.75" customHeight="1" x14ac:dyDescent="0.2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2.75" customHeight="1" x14ac:dyDescent="0.2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2.75" customHeight="1" x14ac:dyDescent="0.2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2.75" customHeight="1" x14ac:dyDescent="0.2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2.75" customHeight="1" x14ac:dyDescent="0.2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2.75" customHeight="1" x14ac:dyDescent="0.2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2.75" customHeight="1" x14ac:dyDescent="0.2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2.75" customHeight="1" x14ac:dyDescent="0.2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2.75" customHeight="1" x14ac:dyDescent="0.2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2.75" customHeight="1" x14ac:dyDescent="0.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2.75" customHeight="1" x14ac:dyDescent="0.2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2.75" customHeight="1" x14ac:dyDescent="0.2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2.75" customHeight="1" x14ac:dyDescent="0.2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2.75" customHeight="1" x14ac:dyDescent="0.2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2.75" customHeight="1" x14ac:dyDescent="0.2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2.75" customHeight="1" x14ac:dyDescent="0.2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2.75" customHeight="1" x14ac:dyDescent="0.2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2.75" customHeight="1" x14ac:dyDescent="0.2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2.75" customHeight="1" x14ac:dyDescent="0.2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2.75" customHeight="1" x14ac:dyDescent="0.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2.75" customHeight="1" x14ac:dyDescent="0.2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2.75" customHeight="1" x14ac:dyDescent="0.2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2.75" customHeight="1" x14ac:dyDescent="0.2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2.75" customHeight="1" x14ac:dyDescent="0.2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2.75" customHeight="1" x14ac:dyDescent="0.2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2.75" customHeight="1" x14ac:dyDescent="0.2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2.75" customHeight="1" x14ac:dyDescent="0.2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2.75" customHeight="1" x14ac:dyDescent="0.2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2.75" customHeight="1" x14ac:dyDescent="0.2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2.75" customHeight="1" x14ac:dyDescent="0.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2.75" customHeight="1" x14ac:dyDescent="0.2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2.75" customHeight="1" x14ac:dyDescent="0.2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2.75" customHeight="1" x14ac:dyDescent="0.2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2.75" customHeight="1" x14ac:dyDescent="0.2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2.75" customHeight="1" x14ac:dyDescent="0.2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2.75" customHeight="1" x14ac:dyDescent="0.2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2.75" customHeight="1" x14ac:dyDescent="0.2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2.75" customHeight="1" x14ac:dyDescent="0.2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2.75" customHeight="1" x14ac:dyDescent="0.2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2.75" customHeight="1" x14ac:dyDescent="0.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2.75" customHeight="1" x14ac:dyDescent="0.2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2.75" customHeight="1" x14ac:dyDescent="0.2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2.75" customHeight="1" x14ac:dyDescent="0.2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2.75" customHeight="1" x14ac:dyDescent="0.2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2.75" customHeight="1" x14ac:dyDescent="0.2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2.75" customHeight="1" x14ac:dyDescent="0.2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2.75" customHeight="1" x14ac:dyDescent="0.2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2.75" customHeight="1" x14ac:dyDescent="0.2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2.75" customHeight="1" x14ac:dyDescent="0.2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2.75" customHeight="1" x14ac:dyDescent="0.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2.75" customHeight="1" x14ac:dyDescent="0.2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2.75" customHeight="1" x14ac:dyDescent="0.2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2.75" customHeight="1" x14ac:dyDescent="0.2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2.75" customHeight="1" x14ac:dyDescent="0.2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2.75" customHeight="1" x14ac:dyDescent="0.2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2.75" customHeight="1" x14ac:dyDescent="0.2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2.75" customHeight="1" x14ac:dyDescent="0.2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2.75" customHeight="1" x14ac:dyDescent="0.2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2.75" customHeight="1" x14ac:dyDescent="0.2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2.75" customHeight="1" x14ac:dyDescent="0.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2.75" customHeight="1" x14ac:dyDescent="0.2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2.75" customHeight="1" x14ac:dyDescent="0.2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2.75" customHeight="1" x14ac:dyDescent="0.2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2.75" customHeight="1" x14ac:dyDescent="0.2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2.75" customHeight="1" x14ac:dyDescent="0.2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2.75" customHeight="1" x14ac:dyDescent="0.2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2.75" customHeight="1" x14ac:dyDescent="0.2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2.75" customHeight="1" x14ac:dyDescent="0.2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2.75" customHeight="1" x14ac:dyDescent="0.2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2.75" customHeight="1" x14ac:dyDescent="0.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2.75" customHeight="1" x14ac:dyDescent="0.2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2.75" customHeight="1" x14ac:dyDescent="0.2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2.75" customHeight="1" x14ac:dyDescent="0.2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2.75" customHeight="1" x14ac:dyDescent="0.2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2.75" customHeight="1" x14ac:dyDescent="0.2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2.75" customHeight="1" x14ac:dyDescent="0.2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2.75" customHeight="1" x14ac:dyDescent="0.2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2.75" customHeight="1" x14ac:dyDescent="0.2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2.75" customHeight="1" x14ac:dyDescent="0.2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2.75" customHeight="1" x14ac:dyDescent="0.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2.75" customHeight="1" x14ac:dyDescent="0.2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2.75" customHeight="1" x14ac:dyDescent="0.2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2.75" customHeight="1" x14ac:dyDescent="0.2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2.75" customHeight="1" x14ac:dyDescent="0.2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2.75" customHeight="1" x14ac:dyDescent="0.2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2.75" customHeight="1" x14ac:dyDescent="0.2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2.75" customHeight="1" x14ac:dyDescent="0.2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2.75" customHeight="1" x14ac:dyDescent="0.2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2.75" customHeight="1" x14ac:dyDescent="0.2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2.75" customHeight="1" x14ac:dyDescent="0.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2.75" customHeight="1" x14ac:dyDescent="0.2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2.75" customHeight="1" x14ac:dyDescent="0.2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2.75" customHeight="1" x14ac:dyDescent="0.2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2.75" customHeight="1" x14ac:dyDescent="0.2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2.75" customHeight="1" x14ac:dyDescent="0.2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2.75" customHeight="1" x14ac:dyDescent="0.2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2.75" customHeight="1" x14ac:dyDescent="0.2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2.75" customHeight="1" x14ac:dyDescent="0.2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2.75" customHeight="1" x14ac:dyDescent="0.2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2.75" customHeight="1" x14ac:dyDescent="0.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2.75" customHeight="1" x14ac:dyDescent="0.2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2.75" customHeight="1" x14ac:dyDescent="0.2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2.75" customHeight="1" x14ac:dyDescent="0.2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2.75" customHeight="1" x14ac:dyDescent="0.2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2.75" customHeight="1" x14ac:dyDescent="0.2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2.75" customHeight="1" x14ac:dyDescent="0.2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2.75" customHeight="1" x14ac:dyDescent="0.2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2.75" customHeight="1" x14ac:dyDescent="0.2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2.75" customHeight="1" x14ac:dyDescent="0.2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2.75" customHeight="1" x14ac:dyDescent="0.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2.75" customHeight="1" x14ac:dyDescent="0.2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2.75" customHeight="1" x14ac:dyDescent="0.2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2.75" customHeight="1" x14ac:dyDescent="0.2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2.75" customHeight="1" x14ac:dyDescent="0.2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2.75" customHeight="1" x14ac:dyDescent="0.2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2.75" customHeight="1" x14ac:dyDescent="0.2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2.75" customHeight="1" x14ac:dyDescent="0.2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2.75" customHeight="1" x14ac:dyDescent="0.2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2.75" customHeight="1" x14ac:dyDescent="0.2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2.75" customHeight="1" x14ac:dyDescent="0.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2.75" customHeight="1" x14ac:dyDescent="0.2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2.75" customHeight="1" x14ac:dyDescent="0.2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2.75" customHeight="1" x14ac:dyDescent="0.2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2.75" customHeight="1" x14ac:dyDescent="0.2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2.75" customHeight="1" x14ac:dyDescent="0.2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2.75" customHeight="1" x14ac:dyDescent="0.2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2.75" customHeight="1" x14ac:dyDescent="0.2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2.75" customHeight="1" x14ac:dyDescent="0.2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2.75" customHeight="1" x14ac:dyDescent="0.2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2.75" customHeight="1" x14ac:dyDescent="0.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2.75" customHeight="1" x14ac:dyDescent="0.2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2.75" customHeight="1" x14ac:dyDescent="0.2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2.75" customHeight="1" x14ac:dyDescent="0.2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2.75" customHeight="1" x14ac:dyDescent="0.2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2.75" customHeight="1" x14ac:dyDescent="0.2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2.75" customHeight="1" x14ac:dyDescent="0.2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2.75" customHeight="1" x14ac:dyDescent="0.2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2.75" customHeight="1" x14ac:dyDescent="0.2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2.75" customHeight="1" x14ac:dyDescent="0.2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2.75" customHeight="1" x14ac:dyDescent="0.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2.75" customHeight="1" x14ac:dyDescent="0.2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2.75" customHeight="1" x14ac:dyDescent="0.2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2.75" customHeight="1" x14ac:dyDescent="0.2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2.75" customHeight="1" x14ac:dyDescent="0.2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2.75" customHeight="1" x14ac:dyDescent="0.2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2.75" customHeight="1" x14ac:dyDescent="0.2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2.75" customHeight="1" x14ac:dyDescent="0.2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2.75" customHeight="1" x14ac:dyDescent="0.2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2.75" customHeight="1" x14ac:dyDescent="0.2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2.75" customHeight="1" x14ac:dyDescent="0.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2.75" customHeight="1" x14ac:dyDescent="0.2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2.75" customHeight="1" x14ac:dyDescent="0.2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2.75" customHeight="1" x14ac:dyDescent="0.2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2.75" customHeight="1" x14ac:dyDescent="0.2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2.75" customHeight="1" x14ac:dyDescent="0.2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2.75" customHeight="1" x14ac:dyDescent="0.2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2.75" customHeight="1" x14ac:dyDescent="0.2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2.75" customHeight="1" x14ac:dyDescent="0.2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2.75" customHeight="1" x14ac:dyDescent="0.2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2.75" customHeight="1" x14ac:dyDescent="0.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2.75" customHeight="1" x14ac:dyDescent="0.2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2.75" customHeight="1" x14ac:dyDescent="0.2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2.75" customHeight="1" x14ac:dyDescent="0.2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2.75" customHeight="1" x14ac:dyDescent="0.2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2.75" customHeight="1" x14ac:dyDescent="0.2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2.75" customHeight="1" x14ac:dyDescent="0.2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2.75" customHeight="1" x14ac:dyDescent="0.2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2.75" customHeight="1" x14ac:dyDescent="0.2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5.75" customHeight="1" x14ac:dyDescent="0.2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5.75" customHeight="1" x14ac:dyDescent="0.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5.75" customHeight="1" x14ac:dyDescent="0.2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5.75" customHeight="1" x14ac:dyDescent="0.2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5.75" customHeight="1" x14ac:dyDescent="0.2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5.75" customHeight="1" x14ac:dyDescent="0.2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5.75" customHeight="1" x14ac:dyDescent="0.2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5.75" customHeight="1" x14ac:dyDescent="0.2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5.75" customHeight="1" x14ac:dyDescent="0.2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5.75" customHeight="1" x14ac:dyDescent="0.2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5.75" customHeight="1" x14ac:dyDescent="0.2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5.75" customHeight="1" x14ac:dyDescent="0.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5.75" customHeight="1" x14ac:dyDescent="0.2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5.75" customHeight="1" x14ac:dyDescent="0.2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5.75" customHeight="1" x14ac:dyDescent="0.2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5.75" customHeight="1" x14ac:dyDescent="0.2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5.75" customHeight="1" x14ac:dyDescent="0.2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5.75" customHeight="1" x14ac:dyDescent="0.2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5.75" customHeight="1" x14ac:dyDescent="0.2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5.75" customHeight="1" x14ac:dyDescent="0.2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5.75" customHeight="1" x14ac:dyDescent="0.2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5.75" customHeight="1" x14ac:dyDescent="0.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5.75" customHeight="1" x14ac:dyDescent="0.2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5.75" customHeight="1" x14ac:dyDescent="0.2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5.75" customHeight="1" x14ac:dyDescent="0.2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5.75" customHeight="1" x14ac:dyDescent="0.2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5.75" customHeight="1" x14ac:dyDescent="0.2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5.75" customHeight="1" x14ac:dyDescent="0.2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5.75" customHeight="1" x14ac:dyDescent="0.2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5.75" customHeight="1" x14ac:dyDescent="0.2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5.75" customHeight="1" x14ac:dyDescent="0.2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5.75" customHeight="1" x14ac:dyDescent="0.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5.75" customHeight="1" x14ac:dyDescent="0.2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5.75" customHeight="1" x14ac:dyDescent="0.2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5.75" customHeight="1" x14ac:dyDescent="0.2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5.75" customHeight="1" x14ac:dyDescent="0.2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5.75" customHeight="1" x14ac:dyDescent="0.2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5.75" customHeight="1" x14ac:dyDescent="0.2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5.75" customHeight="1" x14ac:dyDescent="0.2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5.75" customHeight="1" x14ac:dyDescent="0.2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5.75" customHeight="1" x14ac:dyDescent="0.2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5.75" customHeight="1" x14ac:dyDescent="0.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5.75" customHeight="1" x14ac:dyDescent="0.2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5.75" customHeight="1" x14ac:dyDescent="0.2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5.75" customHeight="1" x14ac:dyDescent="0.2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5.75" customHeight="1" x14ac:dyDescent="0.2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5.75" customHeight="1" x14ac:dyDescent="0.2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5.75" customHeight="1" x14ac:dyDescent="0.2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5.75" customHeight="1" x14ac:dyDescent="0.2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5.75" customHeight="1" x14ac:dyDescent="0.2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5.75" customHeight="1" x14ac:dyDescent="0.2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5.75" customHeight="1" x14ac:dyDescent="0.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5.75" customHeight="1" x14ac:dyDescent="0.2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5.75" customHeight="1" x14ac:dyDescent="0.2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5.75" customHeight="1" x14ac:dyDescent="0.2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5.75" customHeight="1" x14ac:dyDescent="0.2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5.75" customHeight="1" x14ac:dyDescent="0.2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5.75" customHeight="1" x14ac:dyDescent="0.2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5.75" customHeight="1" x14ac:dyDescent="0.2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5.75" customHeight="1" x14ac:dyDescent="0.2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5.75" customHeight="1" x14ac:dyDescent="0.2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5.75" customHeight="1" x14ac:dyDescent="0.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5.75" customHeight="1" x14ac:dyDescent="0.2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5.75" customHeight="1" x14ac:dyDescent="0.2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5.75" customHeight="1" x14ac:dyDescent="0.2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5.75" customHeight="1" x14ac:dyDescent="0.2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5.75" customHeight="1" x14ac:dyDescent="0.2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5.75" customHeight="1" x14ac:dyDescent="0.2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5.75" customHeight="1" x14ac:dyDescent="0.2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5.75" customHeight="1" x14ac:dyDescent="0.2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5.75" customHeight="1" x14ac:dyDescent="0.2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5.75" customHeight="1" x14ac:dyDescent="0.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5.75" customHeight="1" x14ac:dyDescent="0.2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5.75" customHeight="1" x14ac:dyDescent="0.2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5.75" customHeight="1" x14ac:dyDescent="0.2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5.75" customHeight="1" x14ac:dyDescent="0.2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5.75" customHeight="1" x14ac:dyDescent="0.2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5.75" customHeight="1" x14ac:dyDescent="0.2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5.75" customHeight="1" x14ac:dyDescent="0.2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5.75" customHeight="1" x14ac:dyDescent="0.2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5.75" customHeight="1" x14ac:dyDescent="0.2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5.75" customHeight="1" x14ac:dyDescent="0.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5.75" customHeight="1" x14ac:dyDescent="0.2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5.75" customHeight="1" x14ac:dyDescent="0.2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5.75" customHeight="1" x14ac:dyDescent="0.2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5.75" customHeight="1" x14ac:dyDescent="0.2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5.75" customHeight="1" x14ac:dyDescent="0.2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5.75" customHeight="1" x14ac:dyDescent="0.2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5.75" customHeight="1" x14ac:dyDescent="0.2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5.75" customHeight="1" x14ac:dyDescent="0.2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5.75" customHeight="1" x14ac:dyDescent="0.2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5.75" customHeight="1" x14ac:dyDescent="0.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5.75" customHeight="1" x14ac:dyDescent="0.2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5.75" customHeight="1" x14ac:dyDescent="0.2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5.75" customHeight="1" x14ac:dyDescent="0.2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5.75" customHeight="1" x14ac:dyDescent="0.2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5.75" customHeight="1" x14ac:dyDescent="0.2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5.75" customHeight="1" x14ac:dyDescent="0.2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5.75" customHeight="1" x14ac:dyDescent="0.2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5.75" customHeight="1" x14ac:dyDescent="0.2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5.75" customHeight="1" x14ac:dyDescent="0.2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5.75" customHeight="1" x14ac:dyDescent="0.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5.75" customHeight="1" x14ac:dyDescent="0.2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5.75" customHeight="1" x14ac:dyDescent="0.2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5.75" customHeight="1" x14ac:dyDescent="0.2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5.75" customHeight="1" x14ac:dyDescent="0.2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5.75" customHeight="1" x14ac:dyDescent="0.2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5.75" customHeight="1" x14ac:dyDescent="0.2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5.75" customHeight="1" x14ac:dyDescent="0.2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5.75" customHeight="1" x14ac:dyDescent="0.2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5.75" customHeight="1" x14ac:dyDescent="0.2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5.75" customHeight="1" x14ac:dyDescent="0.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5.75" customHeight="1" x14ac:dyDescent="0.2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5.75" customHeight="1" x14ac:dyDescent="0.2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5.75" customHeight="1" x14ac:dyDescent="0.2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5.75" customHeight="1" x14ac:dyDescent="0.2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5.75" customHeight="1" x14ac:dyDescent="0.2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5.75" customHeight="1" x14ac:dyDescent="0.2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5.75" customHeight="1" x14ac:dyDescent="0.2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5.75" customHeight="1" x14ac:dyDescent="0.2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5.75" customHeight="1" x14ac:dyDescent="0.2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5.75" customHeight="1" x14ac:dyDescent="0.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5.75" customHeight="1" x14ac:dyDescent="0.2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5.75" customHeight="1" x14ac:dyDescent="0.2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5.75" customHeight="1" x14ac:dyDescent="0.2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5.75" customHeight="1" x14ac:dyDescent="0.2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5.75" customHeight="1" x14ac:dyDescent="0.2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5.75" customHeight="1" x14ac:dyDescent="0.2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5.75" customHeight="1" x14ac:dyDescent="0.2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5.75" customHeight="1" x14ac:dyDescent="0.2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5.75" customHeight="1" x14ac:dyDescent="0.2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5.75" customHeight="1" x14ac:dyDescent="0.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5.75" customHeight="1" x14ac:dyDescent="0.2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5.75" customHeight="1" x14ac:dyDescent="0.2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5.75" customHeight="1" x14ac:dyDescent="0.2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5.75" customHeight="1" x14ac:dyDescent="0.2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5.75" customHeight="1" x14ac:dyDescent="0.2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5.75" customHeight="1" x14ac:dyDescent="0.2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5.75" customHeight="1" x14ac:dyDescent="0.2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5.75" customHeight="1" x14ac:dyDescent="0.2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5.75" customHeight="1" x14ac:dyDescent="0.2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5.75" customHeight="1" x14ac:dyDescent="0.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5.75" customHeight="1" x14ac:dyDescent="0.2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5.75" customHeight="1" x14ac:dyDescent="0.2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5.75" customHeight="1" x14ac:dyDescent="0.2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5.75" customHeight="1" x14ac:dyDescent="0.2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5.75" customHeight="1" x14ac:dyDescent="0.2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5.75" customHeight="1" x14ac:dyDescent="0.2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5.75" customHeight="1" x14ac:dyDescent="0.2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5.75" customHeight="1" x14ac:dyDescent="0.2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5.75" customHeight="1" x14ac:dyDescent="0.2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5.75" customHeight="1" x14ac:dyDescent="0.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5.75" customHeight="1" x14ac:dyDescent="0.2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5.75" customHeight="1" x14ac:dyDescent="0.2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5.75" customHeight="1" x14ac:dyDescent="0.2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5.75" customHeight="1" x14ac:dyDescent="0.2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5.75" customHeight="1" x14ac:dyDescent="0.2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5.75" customHeight="1" x14ac:dyDescent="0.2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5.75" customHeight="1" x14ac:dyDescent="0.2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5.75" customHeight="1" x14ac:dyDescent="0.2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5.75" customHeight="1" x14ac:dyDescent="0.2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5.75" customHeight="1" x14ac:dyDescent="0.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5.75" customHeight="1" x14ac:dyDescent="0.2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5.75" customHeight="1" x14ac:dyDescent="0.2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5.75" customHeight="1" x14ac:dyDescent="0.2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5.75" customHeight="1" x14ac:dyDescent="0.2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5.75" customHeight="1" x14ac:dyDescent="0.2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5.75" customHeight="1" x14ac:dyDescent="0.2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5.75" customHeight="1" x14ac:dyDescent="0.2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5.75" customHeight="1" x14ac:dyDescent="0.2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5.75" customHeight="1" x14ac:dyDescent="0.2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5.75" customHeight="1" x14ac:dyDescent="0.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5.75" customHeight="1" x14ac:dyDescent="0.2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5.75" customHeight="1" x14ac:dyDescent="0.2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5.75" customHeight="1" x14ac:dyDescent="0.2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5.75" customHeight="1" x14ac:dyDescent="0.2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5.75" customHeight="1" x14ac:dyDescent="0.2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5.75" customHeight="1" x14ac:dyDescent="0.2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5.75" customHeight="1" x14ac:dyDescent="0.2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5.75" customHeight="1" x14ac:dyDescent="0.2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5.75" customHeight="1" x14ac:dyDescent="0.2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5.75" customHeight="1" x14ac:dyDescent="0.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5.75" customHeight="1" x14ac:dyDescent="0.2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5.75" customHeight="1" x14ac:dyDescent="0.2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5.75" customHeight="1" x14ac:dyDescent="0.2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5.75" customHeight="1" x14ac:dyDescent="0.2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5.75" customHeight="1" x14ac:dyDescent="0.2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5.75" customHeight="1" x14ac:dyDescent="0.2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5.75" customHeight="1" x14ac:dyDescent="0.2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5.75" customHeight="1" x14ac:dyDescent="0.2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5.75" customHeight="1" x14ac:dyDescent="0.2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5.75" customHeight="1" x14ac:dyDescent="0.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5.75" customHeight="1" x14ac:dyDescent="0.2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5.75" customHeight="1" x14ac:dyDescent="0.2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5.75" customHeight="1" x14ac:dyDescent="0.2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5.75" customHeight="1" x14ac:dyDescent="0.2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5.75" customHeight="1" x14ac:dyDescent="0.2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5.75" customHeight="1" x14ac:dyDescent="0.2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5.75" customHeight="1" x14ac:dyDescent="0.2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5.75" customHeight="1" x14ac:dyDescent="0.2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5.75" customHeight="1" x14ac:dyDescent="0.2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5.75" customHeight="1" x14ac:dyDescent="0.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5.75" customHeight="1" x14ac:dyDescent="0.2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5.75" customHeight="1" x14ac:dyDescent="0.2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5.75" customHeight="1" x14ac:dyDescent="0.2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5.75" customHeight="1" x14ac:dyDescent="0.2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5.75" customHeight="1" x14ac:dyDescent="0.2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5.75" customHeight="1" x14ac:dyDescent="0.2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5.75" customHeight="1" x14ac:dyDescent="0.2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5.75" customHeight="1" x14ac:dyDescent="0.2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5.75" customHeight="1" x14ac:dyDescent="0.2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5.75" customHeight="1" x14ac:dyDescent="0.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5.75" customHeight="1" x14ac:dyDescent="0.2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5.75" customHeight="1" x14ac:dyDescent="0.2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5.75" customHeight="1" x14ac:dyDescent="0.2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5.75" customHeight="1" x14ac:dyDescent="0.2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5.75" customHeight="1" x14ac:dyDescent="0.2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5.75" customHeight="1" x14ac:dyDescent="0.2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5.75" customHeight="1" x14ac:dyDescent="0.2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5.75" customHeight="1" x14ac:dyDescent="0.2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5.75" customHeight="1" x14ac:dyDescent="0.2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5.75" customHeight="1" x14ac:dyDescent="0.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5.75" customHeight="1" x14ac:dyDescent="0.2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5.75" customHeight="1" x14ac:dyDescent="0.2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5.75" customHeight="1" x14ac:dyDescent="0.2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5.75" customHeight="1" x14ac:dyDescent="0.2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5.75" customHeight="1" x14ac:dyDescent="0.2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5.75" customHeight="1" x14ac:dyDescent="0.2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5.75" customHeight="1" x14ac:dyDescent="0.2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5.75" customHeight="1" x14ac:dyDescent="0.2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5.75" customHeight="1" x14ac:dyDescent="0.2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5.75" customHeight="1" x14ac:dyDescent="0.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5.75" customHeight="1" x14ac:dyDescent="0.2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5.75" customHeight="1" x14ac:dyDescent="0.2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5.75" customHeight="1" x14ac:dyDescent="0.2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5.75" customHeight="1" x14ac:dyDescent="0.2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5.75" customHeight="1" x14ac:dyDescent="0.2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5.75" customHeight="1" x14ac:dyDescent="0.2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5.75" customHeight="1" x14ac:dyDescent="0.2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5.75" customHeight="1" x14ac:dyDescent="0.2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5.75" customHeight="1" x14ac:dyDescent="0.2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5.75" customHeight="1" x14ac:dyDescent="0.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5.75" customHeight="1" x14ac:dyDescent="0.2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5.75" customHeight="1" x14ac:dyDescent="0.2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5.75" customHeight="1" x14ac:dyDescent="0.2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5.75" customHeight="1" x14ac:dyDescent="0.2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5.75" customHeight="1" x14ac:dyDescent="0.2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5.75" customHeight="1" x14ac:dyDescent="0.2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5.75" customHeight="1" x14ac:dyDescent="0.2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5.75" customHeight="1" x14ac:dyDescent="0.2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5.75" customHeight="1" x14ac:dyDescent="0.2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5.75" customHeight="1" x14ac:dyDescent="0.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5.75" customHeight="1" x14ac:dyDescent="0.2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5.75" customHeight="1" x14ac:dyDescent="0.2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5.75" customHeight="1" x14ac:dyDescent="0.2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5.75" customHeight="1" x14ac:dyDescent="0.2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5.75" customHeight="1" x14ac:dyDescent="0.2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5.75" customHeight="1" x14ac:dyDescent="0.2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5.75" customHeight="1" x14ac:dyDescent="0.2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5.75" customHeight="1" x14ac:dyDescent="0.2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5.75" customHeight="1" x14ac:dyDescent="0.2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5.75" customHeight="1" x14ac:dyDescent="0.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5.75" customHeight="1" x14ac:dyDescent="0.2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5.75" customHeight="1" x14ac:dyDescent="0.2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5.75" customHeight="1" x14ac:dyDescent="0.2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5.75" customHeight="1" x14ac:dyDescent="0.2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5.75" customHeight="1" x14ac:dyDescent="0.2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5.75" customHeight="1" x14ac:dyDescent="0.2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5.75" customHeight="1" x14ac:dyDescent="0.2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5.75" customHeight="1" x14ac:dyDescent="0.2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5.75" customHeight="1" x14ac:dyDescent="0.2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5.75" customHeight="1" x14ac:dyDescent="0.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5.75" customHeight="1" x14ac:dyDescent="0.2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5.75" customHeight="1" x14ac:dyDescent="0.2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5.75" customHeight="1" x14ac:dyDescent="0.2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5.75" customHeight="1" x14ac:dyDescent="0.2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5.75" customHeight="1" x14ac:dyDescent="0.2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5.75" customHeight="1" x14ac:dyDescent="0.2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5.75" customHeight="1" x14ac:dyDescent="0.2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5.75" customHeight="1" x14ac:dyDescent="0.2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5.75" customHeight="1" x14ac:dyDescent="0.2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5.75" customHeight="1" x14ac:dyDescent="0.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5.75" customHeight="1" x14ac:dyDescent="0.2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5.75" customHeight="1" x14ac:dyDescent="0.2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5.75" customHeight="1" x14ac:dyDescent="0.2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5.75" customHeight="1" x14ac:dyDescent="0.2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5.75" customHeight="1" x14ac:dyDescent="0.2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5.75" customHeight="1" x14ac:dyDescent="0.2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5.75" customHeight="1" x14ac:dyDescent="0.2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5.75" customHeight="1" x14ac:dyDescent="0.2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5.75" customHeight="1" x14ac:dyDescent="0.2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5.75" customHeight="1" x14ac:dyDescent="0.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5.75" customHeight="1" x14ac:dyDescent="0.2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5.75" customHeight="1" x14ac:dyDescent="0.2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5.75" customHeight="1" x14ac:dyDescent="0.2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5.75" customHeight="1" x14ac:dyDescent="0.2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5.75" customHeight="1" x14ac:dyDescent="0.2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5.75" customHeight="1" x14ac:dyDescent="0.2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5.75" customHeight="1" x14ac:dyDescent="0.2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5.75" customHeight="1" x14ac:dyDescent="0.2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5.75" customHeight="1" x14ac:dyDescent="0.2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5.75" customHeight="1" x14ac:dyDescent="0.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5.75" customHeight="1" x14ac:dyDescent="0.2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5.75" customHeight="1" x14ac:dyDescent="0.2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5.75" customHeight="1" x14ac:dyDescent="0.2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5.75" customHeight="1" x14ac:dyDescent="0.2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5.75" customHeight="1" x14ac:dyDescent="0.2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5.75" customHeight="1" x14ac:dyDescent="0.2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5.75" customHeight="1" x14ac:dyDescent="0.2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5.75" customHeight="1" x14ac:dyDescent="0.2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5.75" customHeight="1" x14ac:dyDescent="0.2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5.75" customHeight="1" x14ac:dyDescent="0.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5.75" customHeight="1" x14ac:dyDescent="0.2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5.75" customHeight="1" x14ac:dyDescent="0.2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5.75" customHeight="1" x14ac:dyDescent="0.2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5.75" customHeight="1" x14ac:dyDescent="0.2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5.75" customHeight="1" x14ac:dyDescent="0.2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5.75" customHeight="1" x14ac:dyDescent="0.2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5.75" customHeight="1" x14ac:dyDescent="0.2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5.75" customHeight="1" x14ac:dyDescent="0.2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5.75" customHeight="1" x14ac:dyDescent="0.2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5.75" customHeight="1" x14ac:dyDescent="0.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5.75" customHeight="1" x14ac:dyDescent="0.2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5.75" customHeight="1" x14ac:dyDescent="0.2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5.75" customHeight="1" x14ac:dyDescent="0.2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5.75" customHeight="1" x14ac:dyDescent="0.2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5.75" customHeight="1" x14ac:dyDescent="0.2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5.75" customHeight="1" x14ac:dyDescent="0.2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5.75" customHeight="1" x14ac:dyDescent="0.2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5.75" customHeight="1" x14ac:dyDescent="0.2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5.75" customHeight="1" x14ac:dyDescent="0.2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5.75" customHeight="1" x14ac:dyDescent="0.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5.75" customHeight="1" x14ac:dyDescent="0.2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5.75" customHeight="1" x14ac:dyDescent="0.2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5.75" customHeight="1" x14ac:dyDescent="0.2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5.75" customHeight="1" x14ac:dyDescent="0.2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5.75" customHeight="1" x14ac:dyDescent="0.2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5.75" customHeight="1" x14ac:dyDescent="0.2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5.75" customHeight="1" x14ac:dyDescent="0.2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5.75" customHeight="1" x14ac:dyDescent="0.2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5.75" customHeight="1" x14ac:dyDescent="0.2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5.75" customHeight="1" x14ac:dyDescent="0.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5.75" customHeight="1" x14ac:dyDescent="0.2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5.75" customHeight="1" x14ac:dyDescent="0.2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5.75" customHeight="1" x14ac:dyDescent="0.2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5.75" customHeight="1" x14ac:dyDescent="0.2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5.75" customHeight="1" x14ac:dyDescent="0.2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5.75" customHeight="1" x14ac:dyDescent="0.2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5.75" customHeight="1" x14ac:dyDescent="0.2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5.75" customHeight="1" x14ac:dyDescent="0.2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5.75" customHeight="1" x14ac:dyDescent="0.2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5.75" customHeight="1" x14ac:dyDescent="0.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5.75" customHeight="1" x14ac:dyDescent="0.2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5.75" customHeight="1" x14ac:dyDescent="0.2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5.75" customHeight="1" x14ac:dyDescent="0.2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5.75" customHeight="1" x14ac:dyDescent="0.2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5.75" customHeight="1" x14ac:dyDescent="0.2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5.75" customHeight="1" x14ac:dyDescent="0.2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5.75" customHeight="1" x14ac:dyDescent="0.2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5.75" customHeight="1" x14ac:dyDescent="0.2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5.75" customHeight="1" x14ac:dyDescent="0.2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5.75" customHeight="1" x14ac:dyDescent="0.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5.75" customHeight="1" x14ac:dyDescent="0.2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5.75" customHeight="1" x14ac:dyDescent="0.2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5.75" customHeight="1" x14ac:dyDescent="0.2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5.75" customHeight="1" x14ac:dyDescent="0.2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5.75" customHeight="1" x14ac:dyDescent="0.2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5.75" customHeight="1" x14ac:dyDescent="0.2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5.75" customHeight="1" x14ac:dyDescent="0.2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5.75" customHeight="1" x14ac:dyDescent="0.2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5.75" customHeight="1" x14ac:dyDescent="0.2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5.75" customHeight="1" x14ac:dyDescent="0.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5.75" customHeight="1" x14ac:dyDescent="0.2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5.75" customHeight="1" x14ac:dyDescent="0.2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5.75" customHeight="1" x14ac:dyDescent="0.2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5.75" customHeight="1" x14ac:dyDescent="0.2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5.75" customHeight="1" x14ac:dyDescent="0.2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5.75" customHeight="1" x14ac:dyDescent="0.2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5.75" customHeight="1" x14ac:dyDescent="0.2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5.75" customHeight="1" x14ac:dyDescent="0.2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5.75" customHeight="1" x14ac:dyDescent="0.2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5.75" customHeight="1" x14ac:dyDescent="0.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5.75" customHeight="1" x14ac:dyDescent="0.2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5.75" customHeight="1" x14ac:dyDescent="0.2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5.75" customHeight="1" x14ac:dyDescent="0.2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5.75" customHeight="1" x14ac:dyDescent="0.2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5.75" customHeight="1" x14ac:dyDescent="0.2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5.75" customHeight="1" x14ac:dyDescent="0.2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5.75" customHeight="1" x14ac:dyDescent="0.2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5.75" customHeight="1" x14ac:dyDescent="0.2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5.75" customHeight="1" x14ac:dyDescent="0.2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5.75" customHeight="1" x14ac:dyDescent="0.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5.75" customHeight="1" x14ac:dyDescent="0.2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5.75" customHeight="1" x14ac:dyDescent="0.2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5.75" customHeight="1" x14ac:dyDescent="0.2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5.75" customHeight="1" x14ac:dyDescent="0.2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5.75" customHeight="1" x14ac:dyDescent="0.2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5.75" customHeight="1" x14ac:dyDescent="0.2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5.75" customHeight="1" x14ac:dyDescent="0.2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5.75" customHeight="1" x14ac:dyDescent="0.2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5.75" customHeight="1" x14ac:dyDescent="0.2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5.75" customHeight="1" x14ac:dyDescent="0.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5.75" customHeight="1" x14ac:dyDescent="0.2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5.75" customHeight="1" x14ac:dyDescent="0.2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5.75" customHeight="1" x14ac:dyDescent="0.2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5.75" customHeight="1" x14ac:dyDescent="0.2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5.75" customHeight="1" x14ac:dyDescent="0.2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5.75" customHeight="1" x14ac:dyDescent="0.2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5.75" customHeight="1" x14ac:dyDescent="0.2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5.75" customHeight="1" x14ac:dyDescent="0.2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5.75" customHeight="1" x14ac:dyDescent="0.2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5.75" customHeight="1" x14ac:dyDescent="0.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5.75" customHeight="1" x14ac:dyDescent="0.2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5.75" customHeight="1" x14ac:dyDescent="0.2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5.75" customHeight="1" x14ac:dyDescent="0.2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5.75" customHeight="1" x14ac:dyDescent="0.2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5.75" customHeight="1" x14ac:dyDescent="0.2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5.75" customHeight="1" x14ac:dyDescent="0.2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5.75" customHeight="1" x14ac:dyDescent="0.2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5.75" customHeight="1" x14ac:dyDescent="0.2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5.75" customHeight="1" x14ac:dyDescent="0.2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5.75" customHeight="1" x14ac:dyDescent="0.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5.75" customHeight="1" x14ac:dyDescent="0.2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5.75" customHeight="1" x14ac:dyDescent="0.2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5.75" customHeight="1" x14ac:dyDescent="0.2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5.75" customHeight="1" x14ac:dyDescent="0.2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5.75" customHeight="1" x14ac:dyDescent="0.2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5.75" customHeight="1" x14ac:dyDescent="0.2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5.75" customHeight="1" x14ac:dyDescent="0.2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5.75" customHeight="1" x14ac:dyDescent="0.2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5.75" customHeight="1" x14ac:dyDescent="0.2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5.75" customHeight="1" x14ac:dyDescent="0.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5.75" customHeight="1" x14ac:dyDescent="0.2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5.75" customHeight="1" x14ac:dyDescent="0.2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5.75" customHeight="1" x14ac:dyDescent="0.2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5.75" customHeight="1" x14ac:dyDescent="0.2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5.75" customHeight="1" x14ac:dyDescent="0.2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5.75" customHeight="1" x14ac:dyDescent="0.2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5.75" customHeight="1" x14ac:dyDescent="0.2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5.75" customHeight="1" x14ac:dyDescent="0.2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5.75" customHeight="1" x14ac:dyDescent="0.2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5.75" customHeight="1" x14ac:dyDescent="0.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5.75" customHeight="1" x14ac:dyDescent="0.2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5.75" customHeight="1" x14ac:dyDescent="0.2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5.75" customHeight="1" x14ac:dyDescent="0.2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5.75" customHeight="1" x14ac:dyDescent="0.2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5.75" customHeight="1" x14ac:dyDescent="0.2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5.75" customHeight="1" x14ac:dyDescent="0.2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5.75" customHeight="1" x14ac:dyDescent="0.2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5.75" customHeight="1" x14ac:dyDescent="0.2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5.75" customHeight="1" x14ac:dyDescent="0.2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5.75" customHeight="1" x14ac:dyDescent="0.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5.75" customHeight="1" x14ac:dyDescent="0.2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5.75" customHeight="1" x14ac:dyDescent="0.2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5.75" customHeight="1" x14ac:dyDescent="0.2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5.75" customHeight="1" x14ac:dyDescent="0.2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5.75" customHeight="1" x14ac:dyDescent="0.2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5.75" customHeight="1" x14ac:dyDescent="0.2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5.75" customHeight="1" x14ac:dyDescent="0.2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5.75" customHeight="1" x14ac:dyDescent="0.2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5.75" customHeight="1" x14ac:dyDescent="0.2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5.75" customHeight="1" x14ac:dyDescent="0.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5.75" customHeight="1" x14ac:dyDescent="0.2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5.75" customHeight="1" x14ac:dyDescent="0.2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5.75" customHeight="1" x14ac:dyDescent="0.2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5.75" customHeight="1" x14ac:dyDescent="0.2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5.75" customHeight="1" x14ac:dyDescent="0.2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5.75" customHeight="1" x14ac:dyDescent="0.2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5.75" customHeight="1" x14ac:dyDescent="0.2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5.75" customHeight="1" x14ac:dyDescent="0.2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5.75" customHeight="1" x14ac:dyDescent="0.2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5.75" customHeight="1" x14ac:dyDescent="0.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5.75" customHeight="1" x14ac:dyDescent="0.2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5.75" customHeight="1" x14ac:dyDescent="0.2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5.75" customHeight="1" x14ac:dyDescent="0.2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5.75" customHeight="1" x14ac:dyDescent="0.2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5.75" customHeight="1" x14ac:dyDescent="0.2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5.75" customHeight="1" x14ac:dyDescent="0.2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5.75" customHeight="1" x14ac:dyDescent="0.2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5.75" customHeight="1" x14ac:dyDescent="0.2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5.75" customHeight="1" x14ac:dyDescent="0.2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5.75" customHeight="1" x14ac:dyDescent="0.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5.75" customHeight="1" x14ac:dyDescent="0.2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5.75" customHeight="1" x14ac:dyDescent="0.2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5.75" customHeight="1" x14ac:dyDescent="0.2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5.75" customHeight="1" x14ac:dyDescent="0.2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5.75" customHeight="1" x14ac:dyDescent="0.2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5.75" customHeight="1" x14ac:dyDescent="0.2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5.75" customHeight="1" x14ac:dyDescent="0.2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5.75" customHeight="1" x14ac:dyDescent="0.2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5.75" customHeight="1" x14ac:dyDescent="0.2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5.75" customHeight="1" x14ac:dyDescent="0.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5.75" customHeight="1" x14ac:dyDescent="0.2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5.75" customHeight="1" x14ac:dyDescent="0.2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5.75" customHeight="1" x14ac:dyDescent="0.2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5.75" customHeight="1" x14ac:dyDescent="0.2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5.75" customHeight="1" x14ac:dyDescent="0.2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5.75" customHeight="1" x14ac:dyDescent="0.2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5.75" customHeight="1" x14ac:dyDescent="0.2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5.75" customHeight="1" x14ac:dyDescent="0.2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5.75" customHeight="1" x14ac:dyDescent="0.2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5.75" customHeight="1" x14ac:dyDescent="0.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5.75" customHeight="1" x14ac:dyDescent="0.2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5.75" customHeight="1" x14ac:dyDescent="0.2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5.75" customHeight="1" x14ac:dyDescent="0.2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5.75" customHeight="1" x14ac:dyDescent="0.2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5.75" customHeight="1" x14ac:dyDescent="0.2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5.75" customHeight="1" x14ac:dyDescent="0.2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5.75" customHeight="1" x14ac:dyDescent="0.2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5.75" customHeight="1" x14ac:dyDescent="0.2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5.75" customHeight="1" x14ac:dyDescent="0.2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5.75" customHeight="1" x14ac:dyDescent="0.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5.75" customHeight="1" x14ac:dyDescent="0.2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5.75" customHeight="1" x14ac:dyDescent="0.2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5.75" customHeight="1" x14ac:dyDescent="0.2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5.75" customHeight="1" x14ac:dyDescent="0.2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5.75" customHeight="1" x14ac:dyDescent="0.2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5.75" customHeight="1" x14ac:dyDescent="0.2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5.75" customHeight="1" x14ac:dyDescent="0.2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5.75" customHeight="1" x14ac:dyDescent="0.2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5.75" customHeight="1" x14ac:dyDescent="0.2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5.75" customHeight="1" x14ac:dyDescent="0.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5.75" customHeight="1" x14ac:dyDescent="0.2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5.75" customHeight="1" x14ac:dyDescent="0.2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5.75" customHeight="1" x14ac:dyDescent="0.2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5.75" customHeight="1" x14ac:dyDescent="0.2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5.75" customHeight="1" x14ac:dyDescent="0.2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5.75" customHeight="1" x14ac:dyDescent="0.2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5.75" customHeight="1" x14ac:dyDescent="0.2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5.75" customHeight="1" x14ac:dyDescent="0.2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5.75" customHeight="1" x14ac:dyDescent="0.2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5.75" customHeight="1" x14ac:dyDescent="0.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5.75" customHeight="1" x14ac:dyDescent="0.2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5.75" customHeight="1" x14ac:dyDescent="0.2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5.75" customHeight="1" x14ac:dyDescent="0.2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5.75" customHeight="1" x14ac:dyDescent="0.2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5.75" customHeight="1" x14ac:dyDescent="0.2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5.75" customHeight="1" x14ac:dyDescent="0.2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5.75" customHeight="1" x14ac:dyDescent="0.2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5.75" customHeight="1" x14ac:dyDescent="0.2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5.75" customHeight="1" x14ac:dyDescent="0.2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5.75" customHeight="1" x14ac:dyDescent="0.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5.75" customHeight="1" x14ac:dyDescent="0.2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5.75" customHeight="1" x14ac:dyDescent="0.2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5.75" customHeight="1" x14ac:dyDescent="0.2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5.75" customHeight="1" x14ac:dyDescent="0.2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5.75" customHeight="1" x14ac:dyDescent="0.2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5.75" customHeight="1" x14ac:dyDescent="0.2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5.75" customHeight="1" x14ac:dyDescent="0.2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5.75" customHeight="1" x14ac:dyDescent="0.2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5.75" customHeight="1" x14ac:dyDescent="0.2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5.75" customHeight="1" x14ac:dyDescent="0.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5.75" customHeight="1" x14ac:dyDescent="0.2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5.75" customHeight="1" x14ac:dyDescent="0.2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5.75" customHeight="1" x14ac:dyDescent="0.2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5.75" customHeight="1" x14ac:dyDescent="0.2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5.75" customHeight="1" x14ac:dyDescent="0.2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5.75" customHeight="1" x14ac:dyDescent="0.2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5.75" customHeight="1" x14ac:dyDescent="0.2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5.75" customHeight="1" x14ac:dyDescent="0.2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5.75" customHeight="1" x14ac:dyDescent="0.2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5.75" customHeight="1" x14ac:dyDescent="0.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5.75" customHeight="1" x14ac:dyDescent="0.2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5.75" customHeight="1" x14ac:dyDescent="0.2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5.75" customHeight="1" x14ac:dyDescent="0.2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5.75" customHeight="1" x14ac:dyDescent="0.2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5.75" customHeight="1" x14ac:dyDescent="0.2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5.75" customHeight="1" x14ac:dyDescent="0.2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5.75" customHeight="1" x14ac:dyDescent="0.2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5.75" customHeight="1" x14ac:dyDescent="0.2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5.75" customHeight="1" x14ac:dyDescent="0.2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5.75" customHeight="1" x14ac:dyDescent="0.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5.75" customHeight="1" x14ac:dyDescent="0.2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5.75" customHeight="1" x14ac:dyDescent="0.2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5.75" customHeight="1" x14ac:dyDescent="0.2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5.75" customHeight="1" x14ac:dyDescent="0.2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5.75" customHeight="1" x14ac:dyDescent="0.2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5.75" customHeight="1" x14ac:dyDescent="0.2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5.75" customHeight="1" x14ac:dyDescent="0.2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5.75" customHeight="1" x14ac:dyDescent="0.2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5.75" customHeight="1" x14ac:dyDescent="0.2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5.75" customHeight="1" x14ac:dyDescent="0.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5.75" customHeight="1" x14ac:dyDescent="0.2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5.75" customHeight="1" x14ac:dyDescent="0.2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5.75" customHeight="1" x14ac:dyDescent="0.2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5.75" customHeight="1" x14ac:dyDescent="0.2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5.75" customHeight="1" x14ac:dyDescent="0.2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5.75" customHeight="1" x14ac:dyDescent="0.2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5.75" customHeight="1" x14ac:dyDescent="0.2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5.75" customHeight="1" x14ac:dyDescent="0.2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5.75" customHeight="1" x14ac:dyDescent="0.2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5.75" customHeight="1" x14ac:dyDescent="0.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5.75" customHeight="1" x14ac:dyDescent="0.2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5.75" customHeight="1" x14ac:dyDescent="0.2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5.75" customHeight="1" x14ac:dyDescent="0.2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5.75" customHeight="1" x14ac:dyDescent="0.2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5.75" customHeight="1" x14ac:dyDescent="0.2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5.75" customHeight="1" x14ac:dyDescent="0.2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5.75" customHeight="1" x14ac:dyDescent="0.2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5.75" customHeight="1" x14ac:dyDescent="0.2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5.75" customHeight="1" x14ac:dyDescent="0.2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5.75" customHeight="1" x14ac:dyDescent="0.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5.75" customHeight="1" x14ac:dyDescent="0.2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5.75" customHeight="1" x14ac:dyDescent="0.2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5.75" customHeight="1" x14ac:dyDescent="0.2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5.75" customHeight="1" x14ac:dyDescent="0.2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5.75" customHeight="1" x14ac:dyDescent="0.2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5.75" customHeight="1" x14ac:dyDescent="0.2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5.75" customHeight="1" x14ac:dyDescent="0.2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5.75" customHeight="1" x14ac:dyDescent="0.2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5.75" customHeight="1" x14ac:dyDescent="0.2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5.75" customHeight="1" x14ac:dyDescent="0.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5.75" customHeight="1" x14ac:dyDescent="0.2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5.75" customHeight="1" x14ac:dyDescent="0.2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5.75" customHeight="1" x14ac:dyDescent="0.2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5.75" customHeight="1" x14ac:dyDescent="0.2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5.75" customHeight="1" x14ac:dyDescent="0.2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5.75" customHeight="1" x14ac:dyDescent="0.2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5.75" customHeight="1" x14ac:dyDescent="0.2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5.75" customHeight="1" x14ac:dyDescent="0.2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5.75" customHeight="1" x14ac:dyDescent="0.2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5.75" customHeight="1" x14ac:dyDescent="0.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5.75" customHeight="1" x14ac:dyDescent="0.2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5.75" customHeight="1" x14ac:dyDescent="0.2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5.75" customHeight="1" x14ac:dyDescent="0.2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5.75" customHeight="1" x14ac:dyDescent="0.2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5.75" customHeight="1" x14ac:dyDescent="0.2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5.75" customHeight="1" x14ac:dyDescent="0.2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5.75" customHeight="1" x14ac:dyDescent="0.2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5.75" customHeight="1" x14ac:dyDescent="0.2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5.75" customHeight="1" x14ac:dyDescent="0.2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5.75" customHeight="1" x14ac:dyDescent="0.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5.75" customHeight="1" x14ac:dyDescent="0.2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5.75" customHeight="1" x14ac:dyDescent="0.2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5.75" customHeight="1" x14ac:dyDescent="0.2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5.75" customHeight="1" x14ac:dyDescent="0.2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5.75" customHeight="1" x14ac:dyDescent="0.2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5.75" customHeight="1" x14ac:dyDescent="0.2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5.75" customHeight="1" x14ac:dyDescent="0.2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5.75" customHeight="1" x14ac:dyDescent="0.2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5.75" customHeight="1" x14ac:dyDescent="0.2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5.75" customHeight="1" x14ac:dyDescent="0.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5.75" customHeight="1" x14ac:dyDescent="0.2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5.75" customHeight="1" x14ac:dyDescent="0.2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5.75" customHeight="1" x14ac:dyDescent="0.2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5.75" customHeight="1" x14ac:dyDescent="0.2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5.75" customHeight="1" x14ac:dyDescent="0.2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5.75" customHeight="1" x14ac:dyDescent="0.2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5.75" customHeight="1" x14ac:dyDescent="0.2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5.75" customHeight="1" x14ac:dyDescent="0.2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5.75" customHeight="1" x14ac:dyDescent="0.2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5.75" customHeight="1" x14ac:dyDescent="0.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5.75" customHeight="1" x14ac:dyDescent="0.2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5.75" customHeight="1" x14ac:dyDescent="0.2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5.75" customHeight="1" x14ac:dyDescent="0.2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5.75" customHeight="1" x14ac:dyDescent="0.2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5.75" customHeight="1" x14ac:dyDescent="0.2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5.75" customHeight="1" x14ac:dyDescent="0.2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5.75" customHeight="1" x14ac:dyDescent="0.2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5.75" customHeight="1" x14ac:dyDescent="0.2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5.75" customHeight="1" x14ac:dyDescent="0.2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5.75" customHeight="1" x14ac:dyDescent="0.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5.75" customHeight="1" x14ac:dyDescent="0.2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5.75" customHeight="1" x14ac:dyDescent="0.2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5.75" customHeight="1" x14ac:dyDescent="0.2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5.75" customHeight="1" x14ac:dyDescent="0.2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5.75" customHeight="1" x14ac:dyDescent="0.2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5.75" customHeight="1" x14ac:dyDescent="0.2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5.75" customHeight="1" x14ac:dyDescent="0.2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5.75" customHeight="1" x14ac:dyDescent="0.2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5.75" customHeight="1" x14ac:dyDescent="0.2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5.75" customHeight="1" x14ac:dyDescent="0.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5.75" customHeight="1" x14ac:dyDescent="0.2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5.75" customHeight="1" x14ac:dyDescent="0.2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5.75" customHeight="1" x14ac:dyDescent="0.2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5.75" customHeight="1" x14ac:dyDescent="0.2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5.75" customHeight="1" x14ac:dyDescent="0.2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5.75" customHeight="1" x14ac:dyDescent="0.2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5.75" customHeight="1" x14ac:dyDescent="0.2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5.75" customHeight="1" x14ac:dyDescent="0.2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5.75" customHeight="1" x14ac:dyDescent="0.2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5.75" customHeight="1" x14ac:dyDescent="0.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5.75" customHeight="1" x14ac:dyDescent="0.2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5.75" customHeight="1" x14ac:dyDescent="0.2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5.75" customHeight="1" x14ac:dyDescent="0.2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5.75" customHeight="1" x14ac:dyDescent="0.2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5.75" customHeight="1" x14ac:dyDescent="0.2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5.75" customHeight="1" x14ac:dyDescent="0.2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5.75" customHeight="1" x14ac:dyDescent="0.2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5.75" customHeight="1" x14ac:dyDescent="0.2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5.75" customHeight="1" x14ac:dyDescent="0.2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5.75" customHeight="1" x14ac:dyDescent="0.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5.75" customHeight="1" x14ac:dyDescent="0.2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 spans="1:33" ht="15.75" customHeight="1" x14ac:dyDescent="0.2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 spans="1:33" ht="15.75" customHeight="1" x14ac:dyDescent="0.2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 spans="1:33" ht="15.75" customHeight="1" x14ac:dyDescent="0.2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 spans="1:33" ht="15.75" customHeight="1" x14ac:dyDescent="0.2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 spans="1:33" ht="15.75" customHeight="1" x14ac:dyDescent="0.2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 spans="1:33" ht="15.75" customHeight="1" x14ac:dyDescent="0.2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 spans="1:33" ht="15.75" customHeight="1" x14ac:dyDescent="0.2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 spans="1:33" ht="15.75" customHeight="1" x14ac:dyDescent="0.2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 spans="1:33" ht="15.75" customHeight="1" x14ac:dyDescent="0.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 spans="1:33" ht="15.75" customHeight="1" x14ac:dyDescent="0.2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 spans="1:33" ht="15.75" customHeight="1" x14ac:dyDescent="0.2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 spans="1:33" ht="15.75" customHeight="1" x14ac:dyDescent="0.2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 spans="1:33" ht="15.75" customHeight="1" x14ac:dyDescent="0.2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 spans="1:33" ht="15.75" customHeight="1" x14ac:dyDescent="0.2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 spans="1:33" ht="15.75" customHeight="1" x14ac:dyDescent="0.2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 spans="1:33" ht="15.75" customHeight="1" x14ac:dyDescent="0.2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 spans="1:33" ht="15.75" customHeight="1" x14ac:dyDescent="0.2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 spans="1:33" ht="15.75" customHeight="1" x14ac:dyDescent="0.2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 spans="1:33" ht="15.75" customHeight="1" x14ac:dyDescent="0.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 spans="1:33" ht="15.75" customHeight="1" x14ac:dyDescent="0.2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 spans="1:33" ht="15.75" customHeight="1" x14ac:dyDescent="0.2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 spans="1:33" ht="15.75" customHeight="1" x14ac:dyDescent="0.2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 spans="1:33" ht="15.75" customHeight="1" x14ac:dyDescent="0.2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 spans="1:33" ht="15.75" customHeight="1" x14ac:dyDescent="0.2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 spans="1:33" ht="15.75" customHeight="1" x14ac:dyDescent="0.2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 spans="1:33" ht="15.75" customHeight="1" x14ac:dyDescent="0.2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 spans="1:33" ht="15.75" customHeight="1" x14ac:dyDescent="0.2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 spans="1:33" ht="15.75" customHeight="1" x14ac:dyDescent="0.2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 spans="1:33" ht="15.75" customHeight="1" x14ac:dyDescent="0.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 spans="1:33" ht="15.75" customHeight="1" x14ac:dyDescent="0.2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 spans="1:33" ht="15.75" customHeight="1" x14ac:dyDescent="0.2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 spans="1:33" ht="15.75" customHeight="1" x14ac:dyDescent="0.2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 spans="1:33" ht="15.75" customHeight="1" x14ac:dyDescent="0.2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 spans="1:33" ht="15.75" customHeight="1" x14ac:dyDescent="0.2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 spans="1:33" ht="15.75" customHeight="1" x14ac:dyDescent="0.2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 spans="1:33" ht="15.75" customHeight="1" x14ac:dyDescent="0.2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 spans="1:33" ht="15.75" customHeight="1" x14ac:dyDescent="0.2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 spans="1:33" ht="15.75" customHeight="1" x14ac:dyDescent="0.2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 spans="1:33" ht="15.75" customHeight="1" x14ac:dyDescent="0.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 spans="1:33" ht="15.75" customHeight="1" x14ac:dyDescent="0.2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 spans="1:33" ht="15.75" customHeight="1" x14ac:dyDescent="0.2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 spans="1:33" ht="15.75" customHeight="1" x14ac:dyDescent="0.2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 spans="1:33" ht="15.75" customHeight="1" x14ac:dyDescent="0.2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 spans="1:33" ht="15.75" customHeight="1" x14ac:dyDescent="0.2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 spans="1:33" ht="15.75" customHeight="1" x14ac:dyDescent="0.2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 spans="1:33" ht="15.75" customHeight="1" x14ac:dyDescent="0.2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 spans="1:33" ht="15.75" customHeight="1" x14ac:dyDescent="0.2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 spans="1:33" ht="15.75" customHeight="1" x14ac:dyDescent="0.2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 spans="1:33" ht="15.75" customHeight="1" x14ac:dyDescent="0.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 spans="1:33" ht="15.75" customHeight="1" x14ac:dyDescent="0.2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 spans="1:33" ht="15.75" customHeight="1" x14ac:dyDescent="0.2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 spans="1:33" ht="15.75" customHeight="1" x14ac:dyDescent="0.2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 spans="1:33" ht="15.75" customHeight="1" x14ac:dyDescent="0.2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 spans="1:33" ht="15.75" customHeight="1" x14ac:dyDescent="0.2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 spans="1:33" ht="15.75" customHeight="1" x14ac:dyDescent="0.2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 spans="1:33" ht="15.75" customHeight="1" x14ac:dyDescent="0.2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 spans="1:33" ht="15.75" customHeight="1" x14ac:dyDescent="0.2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 spans="1:33" ht="15.75" customHeight="1" x14ac:dyDescent="0.2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 spans="1:33" ht="15.75" customHeight="1" x14ac:dyDescent="0.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 spans="1:33" ht="15.75" customHeight="1" x14ac:dyDescent="0.2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 spans="1:33" ht="15.75" customHeight="1" x14ac:dyDescent="0.2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 spans="1:33" ht="15.75" customHeight="1" x14ac:dyDescent="0.2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 spans="1:33" ht="15.75" customHeight="1" x14ac:dyDescent="0.2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 spans="1:33" ht="15.75" customHeight="1" x14ac:dyDescent="0.2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 spans="1:33" ht="15.75" customHeight="1" x14ac:dyDescent="0.2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 spans="1:33" ht="15.75" customHeight="1" x14ac:dyDescent="0.2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 spans="1:33" ht="15.75" customHeight="1" x14ac:dyDescent="0.2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 spans="1:33" ht="15.75" customHeight="1" x14ac:dyDescent="0.2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 spans="1:33" ht="15.75" customHeight="1" x14ac:dyDescent="0.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 spans="1:33" ht="15.75" customHeight="1" x14ac:dyDescent="0.2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 spans="1:33" ht="15.75" customHeight="1" x14ac:dyDescent="0.2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 spans="1:33" ht="15.75" customHeight="1" x14ac:dyDescent="0.2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 spans="1:33" ht="15.75" customHeight="1" x14ac:dyDescent="0.2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 spans="1:33" ht="15.75" customHeight="1" x14ac:dyDescent="0.2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 spans="1:33" ht="15.75" customHeight="1" x14ac:dyDescent="0.2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 spans="1:33" ht="15.75" customHeight="1" x14ac:dyDescent="0.2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 spans="1:33" ht="15.75" customHeight="1" x14ac:dyDescent="0.2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 spans="1:33" ht="15.75" customHeight="1" x14ac:dyDescent="0.2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 spans="1:33" ht="15.75" customHeight="1" x14ac:dyDescent="0.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 spans="1:33" ht="15.75" customHeight="1" x14ac:dyDescent="0.2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 spans="1:33" ht="15.75" customHeight="1" x14ac:dyDescent="0.2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 spans="1:33" ht="15.75" customHeight="1" x14ac:dyDescent="0.2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 spans="1:33" ht="15.75" customHeight="1" x14ac:dyDescent="0.2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 spans="1:33" ht="15.75" customHeight="1" x14ac:dyDescent="0.2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 spans="1:33" ht="15.75" customHeight="1" x14ac:dyDescent="0.2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 spans="1:33" ht="15.75" customHeight="1" x14ac:dyDescent="0.2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 spans="1:33" ht="15.75" customHeight="1" x14ac:dyDescent="0.2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B9206-AC87-40E3-957F-B0AF82162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HDVs and Motorcycles</vt:lpstr>
      <vt:lpstr>Population</vt:lpstr>
      <vt:lpstr>LDVs</vt:lpstr>
      <vt:lpstr>Rail</vt:lpstr>
      <vt:lpstr>Aircraft</vt:lpstr>
      <vt:lpstr>Ships</vt:lpstr>
      <vt:lpstr>BCDTRtSY-psgr</vt:lpstr>
      <vt:lpstr>BCDTRtSY-frgt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 Francis Swint</cp:lastModifiedBy>
  <dcterms:created xsi:type="dcterms:W3CDTF">2023-11-08T03:45:22Z</dcterms:created>
  <dcterms:modified xsi:type="dcterms:W3CDTF">2025-10-28T18:31:19Z</dcterms:modified>
</cp:coreProperties>
</file>